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과업목록" sheetId="1" state="visible" r:id="rId2"/>
    <sheet name="휴무일 목록" sheetId="2" state="visible" r:id="rId3"/>
  </sheets>
  <definedNames>
    <definedName function="false" hidden="true" localSheetId="0" name="_xlnm._FilterDatabase" vbProcedure="false">과업목록!$A$12:$N$49</definedName>
    <definedName function="false" hidden="false" localSheetId="0" name="_xlnm._FilterDatabase" vbProcedure="false">과업목록!$A$12:$N$49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<sst xmlns="http://schemas.openxmlformats.org/spreadsheetml/2006/main" count="138" uniqueCount="61">
  <si>
    <t xml:space="preserve">항   목</t>
  </si>
  <si>
    <t xml:space="preserve">일일 과업 시간</t>
  </si>
  <si>
    <t xml:space="preserve">인원</t>
  </si>
  <si>
    <t xml:space="preserve">초기 예측</t>
  </si>
  <si>
    <t xml:space="preserve">경험 예측</t>
  </si>
  <si>
    <t xml:space="preserve">현재 예측</t>
  </si>
  <si>
    <t xml:space="preserve">현재 진행</t>
  </si>
  <si>
    <t xml:space="preserve">남은 진행</t>
  </si>
  <si>
    <t xml:space="preserve">총 과업 일 수
※ (총 시간 / 일일 기준 시간) = 일 수</t>
  </si>
  <si>
    <t xml:space="preserve">특정 범위 과업 일 수
※ (총 시간 / 일일 기준 시간) = 일 수</t>
  </si>
  <si>
    <t xml:space="preserve">스프린트 시작일</t>
  </si>
  <si>
    <t xml:space="preserve">스프린트 종료일</t>
  </si>
  <si>
    <t xml:space="preserve">특정 범위 스프린트 시작일</t>
  </si>
  <si>
    <t xml:space="preserve">특정 범위 스프린트 종료일</t>
  </si>
  <si>
    <t xml:space="preserve">일일 과업시간</t>
  </si>
  <si>
    <t xml:space="preserve">경험 예측 계수</t>
  </si>
  <si>
    <t xml:space="preserve">대분류</t>
  </si>
  <si>
    <t xml:space="preserve">상위 시나리오</t>
  </si>
  <si>
    <t xml:space="preserve">이슈
번호</t>
  </si>
  <si>
    <t xml:space="preserve">과업</t>
  </si>
  <si>
    <t xml:space="preserve">우선
순위</t>
  </si>
  <si>
    <t xml:space="preserve">초기 
예측</t>
  </si>
  <si>
    <t xml:space="preserve">경험 
예측</t>
  </si>
  <si>
    <t xml:space="preserve">현재
예측</t>
  </si>
  <si>
    <t xml:space="preserve">현재 
진행</t>
  </si>
  <si>
    <t xml:space="preserve">남은 
시간</t>
  </si>
  <si>
    <t xml:space="preserve">측정
계수</t>
  </si>
  <si>
    <t xml:space="preserve">책임자</t>
  </si>
  <si>
    <t xml:space="preserve">수행 결과</t>
  </si>
  <si>
    <t xml:space="preserve">누계</t>
  </si>
  <si>
    <t xml:space="preserve">특정
누계</t>
  </si>
  <si>
    <t xml:space="preserve">대상 기간 : 2014년 4월 15일 ~ 2014년 5월 31일</t>
  </si>
  <si>
    <t xml:space="preserve">용어 해설 : </t>
  </si>
  <si>
    <t xml:space="preserve">: 이런 부분은 중간에 요청이나 필요에 의해 과업이 추가된 부분임.</t>
  </si>
  <si>
    <t xml:space="preserve">: 칸이 이런 색이면, 이 과업은 일정이나 그 외 어떤 이유로 삭제되었음을 나타냄.</t>
  </si>
  <si>
    <t xml:space="preserve">※ 최종 목표 : </t>
  </si>
  <si>
    <t xml:space="preserve">1. World Of Heroes의 최초 프로토타입
2. 게임의 진행을 함축해서 보여줄 수 있어야 한다.
3. 리소스 데이터는 정식 데이터가 구현될 동안, 다른 게임에서 사용한 리소스들을 적당히 조합해서 쓴다.</t>
  </si>
  <si>
    <r>
      <rPr>
        <sz val="11"/>
        <color rgb="FF000000"/>
        <rFont val="맑은 고딕"/>
        <family val="3"/>
        <charset val="129"/>
      </rPr>
      <t> 완료된 작업은 순번과 수행 결과 열을 이 색으로 맞춘다. 별 의미는 없고 알아보기 쉽게 하기 위한 것이다.
 개발 방법론의 이른바 </t>
    </r>
    <r>
      <rPr>
        <b val="true"/>
        <sz val="11"/>
        <color rgb="FF006600"/>
        <rFont val="맑은 고딕"/>
        <family val="3"/>
        <charset val="129"/>
      </rPr>
      <t>초록 막대 패턴</t>
    </r>
    <r>
      <rPr>
        <sz val="11"/>
        <color rgb="FF000000"/>
        <rFont val="맑은 고딕"/>
        <family val="3"/>
        <charset val="129"/>
      </rPr>
      <t>으로 봐도 좋다.</t>
    </r>
  </si>
  <si>
    <t xml:space="preserve">우선순위 : </t>
  </si>
  <si>
    <t xml:space="preserve">매우 높음, 높음, 보통, 낮음, 매우 낮음의 5개 순위로 매길 것.(숫자도 상관없다.)</t>
  </si>
  <si>
    <t xml:space="preserve">작성시
참고 사항 :</t>
  </si>
  <si>
    <r>
      <rPr>
        <sz val="11"/>
        <color rgb="FF000000"/>
        <rFont val="맑은 고딕"/>
        <family val="3"/>
        <charset val="129"/>
      </rPr>
      <t>1. 개별 과업은 되도록 </t>
    </r>
    <r>
      <rPr>
        <b val="true"/>
        <sz val="11"/>
        <color rgb="FF000000"/>
        <rFont val="맑은 고딕"/>
        <family val="3"/>
        <charset val="129"/>
      </rPr>
      <t>24시간 이상의 작업으로 설정하지 않는다.</t>
    </r>
  </si>
  <si>
    <t xml:space="preserve">2. 실제로 가능하다고 생각하는 과업과 일정으로 작성하라.</t>
  </si>
  <si>
    <r>
      <rPr>
        <sz val="11"/>
        <color rgb="FF000000"/>
        <rFont val="맑은 고딕"/>
        <family val="3"/>
        <charset val="129"/>
      </rPr>
      <t>3. 초기 예측과 현재 예측이 궁극적으로 맞아떨어지록 노력할 것.
</t>
    </r>
    <r>
      <rPr>
        <b val="true"/>
        <sz val="11"/>
        <color rgb="FFFF0000"/>
        <rFont val="맑은 고딕"/>
        <family val="3"/>
        <charset val="129"/>
      </rPr>
      <t> (그렇다고 현재 예측을 사실과 다르게 적어서는 안된다.!)</t>
    </r>
  </si>
  <si>
    <t xml:space="preserve">4. 진행이나 예측에 표시되는 칸에 들어가는 숫자는 작업을 1시간 단위로 나타낸 양이다.</t>
  </si>
  <si>
    <t xml:space="preserve">날짜 목록</t>
  </si>
  <si>
    <t xml:space="preserve">휴무 사유</t>
  </si>
  <si>
    <t xml:space="preserve">특정 스프린트 시작일</t>
  </si>
  <si>
    <t xml:space="preserve">토요일</t>
  </si>
  <si>
    <t xml:space="preserve">일요일</t>
  </si>
  <si>
    <t xml:space="preserve">어린이날</t>
  </si>
  <si>
    <t xml:space="preserve">석가탄신일</t>
  </si>
  <si>
    <t xml:space="preserve">2014년 지방선거</t>
  </si>
  <si>
    <t xml:space="preserve">현충일</t>
  </si>
  <si>
    <t xml:space="preserve">광복절</t>
  </si>
  <si>
    <t xml:space="preserve">일요일, 추석연휴</t>
  </si>
  <si>
    <t xml:space="preserve">추석연휴</t>
  </si>
  <si>
    <t xml:space="preserve">추석연휴(대체 휴일)</t>
  </si>
  <si>
    <t xml:space="preserve">개천절</t>
  </si>
  <si>
    <t xml:space="preserve">한글날</t>
  </si>
  <si>
    <t xml:space="preserve">성탄절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</si>
</sst>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18">
    <font>
      <sz val="11"/>
      <color rgb="FF000000"/>
      <name val="맑은 고딕"/>
      <family val="2"/>
      <charset val="129"/>
    </font>
    <font>
      <sz val="10"/>
      <name val="Arial"/>
      <family val="0"/>
      <charset val="129"/>
    </font>
    <font>
      <sz val="10"/>
      <name val="Arial"/>
      <family val="0"/>
      <charset val="129"/>
    </font>
    <font>
      <sz val="10"/>
      <name val="Arial"/>
      <family val="0"/>
      <charset val="129"/>
    </font>
    <font>
      <sz val="11"/>
      <color rgb="FF000000"/>
      <name val="맑은 고딕"/>
      <family val="3"/>
      <charset val="129"/>
    </font>
    <font>
      <b val="true"/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  <font>
      <b val="true"/>
      <sz val="11"/>
      <color rgb="FFFF0000"/>
      <name val="맑은 고딕"/>
      <family val="3"/>
      <charset val="129"/>
    </font>
    <font>
      <b val="true"/>
      <sz val="11"/>
      <color rgb="FF984807"/>
      <name val="맑은 고딕"/>
      <family val="3"/>
      <charset val="129"/>
    </font>
    <font>
      <b val="true"/>
      <sz val="11"/>
      <color rgb="FF0000CC"/>
      <name val="맑은 고딕"/>
      <family val="3"/>
      <charset val="129"/>
    </font>
    <font>
      <b val="true"/>
      <sz val="10"/>
      <color rgb="FF0000CC"/>
      <name val="맑은 고딕"/>
      <family val="3"/>
      <charset val="129"/>
    </font>
    <font>
      <sz val="11"/>
      <color rgb="FF9C0006"/>
      <name val="맑은 고딕"/>
      <family val="2"/>
      <charset val="129"/>
    </font>
    <font>
      <sz val="10"/>
      <color rgb="FFFF0000"/>
      <name val="맑은 고딕"/>
      <family val="3"/>
      <charset val="129"/>
    </font>
    <font>
      <sz val="10"/>
      <color rgb="FF000000"/>
      <name val="맑은 고딕"/>
      <family val="2"/>
      <charset val="129"/>
    </font>
    <font>
      <sz val="10"/>
      <color rgb="FF000000"/>
      <name val="맑은 고딕"/>
      <family val="3"/>
      <charset val="129"/>
    </font>
    <font>
      <sz val="10"/>
      <color rgb="FF0000CC"/>
      <name val="맑은 고딕"/>
      <family val="3"/>
      <charset val="129"/>
    </font>
    <font>
      <sz val="10"/>
      <name val="맑은 고딕"/>
      <family val="3"/>
      <charset val="129"/>
    </font>
    <font>
      <b val="true"/>
      <sz val="11"/>
      <color rgb="FF006600"/>
      <name val="맑은 고딕"/>
      <family val="3"/>
      <charset val="129"/>
    </font>
  </fonts>
  <fills count="17">
    <fill>
      <patternFill patternType="none"/>
    </fill>
    <fill>
      <patternFill patternType="gray125"/>
    </fill>
    <fill>
      <patternFill patternType="solid">
        <fgColor rgb="FFFFC7CE"/>
        <bgColor rgb="FFFFD6C1"/>
      </patternFill>
    </fill>
    <fill>
      <patternFill patternType="solid">
        <fgColor rgb="FFE8D1FF"/>
        <bgColor rgb="FFE6E0EC"/>
      </patternFill>
    </fill>
    <fill>
      <patternFill patternType="solid">
        <fgColor rgb="FFC6D9F1"/>
        <bgColor rgb="FFCCCCFF"/>
      </patternFill>
    </fill>
    <fill>
      <patternFill patternType="solid">
        <fgColor rgb="FFE1F6C0"/>
        <bgColor rgb="FFF2F2F2"/>
      </patternFill>
    </fill>
    <fill>
      <patternFill patternType="solid">
        <fgColor rgb="FFBFBFBF"/>
        <bgColor rgb="FFB9CDE5"/>
      </patternFill>
    </fill>
    <fill>
      <patternFill patternType="solid">
        <fgColor rgb="FFFFFF99"/>
        <bgColor rgb="FFE1F6C0"/>
      </patternFill>
    </fill>
    <fill>
      <patternFill patternType="solid">
        <fgColor rgb="FFFFFFFF"/>
        <bgColor rgb="FFF2F2F2"/>
      </patternFill>
    </fill>
    <fill>
      <patternFill patternType="solid">
        <fgColor rgb="FFB9CDE5"/>
        <bgColor rgb="FFC6D9F1"/>
      </patternFill>
    </fill>
    <fill>
      <patternFill patternType="solid">
        <fgColor rgb="FFF2F2F2"/>
        <bgColor rgb="FFFFFFFF"/>
      </patternFill>
    </fill>
    <fill>
      <patternFill patternType="solid">
        <fgColor rgb="FFE6E0EC"/>
        <bgColor rgb="FFDCE6F2"/>
      </patternFill>
    </fill>
    <fill>
      <patternFill patternType="solid">
        <fgColor rgb="FFCCCCFF"/>
        <bgColor rgb="FFC6D9F1"/>
      </patternFill>
    </fill>
    <fill>
      <patternFill patternType="solid">
        <fgColor rgb="FFDCE6F2"/>
        <bgColor rgb="FFE6E0EC"/>
      </patternFill>
    </fill>
    <fill>
      <patternFill patternType="solid">
        <fgColor rgb="FF99FF66"/>
        <bgColor rgb="FFE1F6C0"/>
      </patternFill>
    </fill>
    <fill>
      <patternFill patternType="solid">
        <fgColor rgb="FFFAC090"/>
        <bgColor rgb="FFFFC7CE"/>
      </patternFill>
    </fill>
    <fill>
      <patternFill patternType="solid">
        <fgColor rgb="FFFFD6C1"/>
        <bgColor rgb="FFFFC7CE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 diagonalUp="false" diagonalDown="false">
      <left style="thin">
        <color rgb="FFD9D9D9"/>
      </left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2" borderId="0" applyFont="true" applyBorder="false" applyAlignment="true" applyProtection="false">
      <alignment horizontal="general" vertical="center" textRotation="0" wrapText="false" indent="0" shrinkToFit="false"/>
    </xf>
  </cellStyleXfs>
  <cellXfs count="4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2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4" fillId="0" borderId="3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8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10" borderId="4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4" fillId="1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11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1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10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16" fillId="10" borderId="4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9" fillId="1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7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9" fillId="7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7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1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1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1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2" shrinkToFit="false"/>
      <protection locked="true" hidden="false"/>
    </xf>
    <xf numFmtId="164" fontId="4" fillId="0" borderId="5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4" fillId="0" borderId="5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1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1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Bad" xfId="20" builtinId="53" customBuiltin="true"/>
  </cellStyles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FF"/>
      <rgbColor rgb="FF9C0006"/>
      <rgbColor rgb="FF006600"/>
      <rgbColor rgb="FF000080"/>
      <rgbColor rgb="FF808000"/>
      <rgbColor rgb="FF800080"/>
      <rgbColor rgb="FF008080"/>
      <rgbColor rgb="FFBFBFBF"/>
      <rgbColor rgb="FF808080"/>
      <rgbColor rgb="FFC6D9F1"/>
      <rgbColor rgb="FF993366"/>
      <rgbColor rgb="FFF2F2F2"/>
      <rgbColor rgb="FFDCE6F2"/>
      <rgbColor rgb="FF660066"/>
      <rgbColor rgb="FFD9D9D9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0EC"/>
      <rgbColor rgb="FFE1F6C0"/>
      <rgbColor rgb="FFFFFF99"/>
      <rgbColor rgb="FFB9CDE5"/>
      <rgbColor rgb="FFFFC7CE"/>
      <rgbColor rgb="FFE8D1FF"/>
      <rgbColor rgb="FFFAC090"/>
      <rgbColor rgb="FF3366FF"/>
      <rgbColor rgb="FF33CCCC"/>
      <rgbColor rgb="FF99FF66"/>
      <rgbColor rgb="FFFFD6C1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59"/>
  <sheetViews>
    <sheetView windowProtection="false" showFormulas="false" showGridLines="true" showRowColHeaders="true" showZeros="true" rightToLeft="false" tabSelected="true" showOutlineSymbols="true" defaultGridColor="true" view="normal" topLeftCell="A37" colorId="64" zoomScale="90" zoomScaleNormal="90" zoomScalePageLayoutView="100" workbookViewId="0">
      <selection pane="topLeft" activeCell="D57" activeCellId="0" sqref="D57"/>
    </sheetView>
  </sheetViews>
  <sheetFormatPr defaultRowHeight="16.5"/>
  <cols>
    <col collapsed="false" hidden="false" max="1" min="1" style="1" width="17.2676056338028"/>
    <col collapsed="false" hidden="false" max="2" min="2" style="2" width="47.4507042253521"/>
    <col collapsed="false" hidden="false" max="3" min="3" style="2" width="8.94366197183099"/>
    <col collapsed="false" hidden="false" max="4" min="4" style="2" width="58.7558685446009"/>
    <col collapsed="false" hidden="false" max="5" min="5" style="2" width="8.94366197183099"/>
    <col collapsed="false" hidden="false" max="6" min="6" style="2" width="10.9295774647887"/>
    <col collapsed="false" hidden="false" max="10" min="7" style="3" width="12.9107981220657"/>
    <col collapsed="false" hidden="false" max="12" min="11" style="3" width="10.9295774647887"/>
    <col collapsed="false" hidden="false" max="13" min="13" style="1" width="9.44131455399061"/>
    <col collapsed="false" hidden="false" max="14" min="14" style="2" width="38.7558685446009"/>
    <col collapsed="false" hidden="false" max="1025" min="15" style="4" width="9.31455399061033"/>
  </cols>
  <sheetData>
    <row r="1" customFormat="false" ht="33" hidden="false" customHeight="false" outlineLevel="0" collapsed="false">
      <c r="A1" s="0"/>
      <c r="B1" s="5"/>
      <c r="C1" s="5"/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/>
      <c r="M1" s="7"/>
      <c r="N1" s="0"/>
    </row>
    <row r="2" customFormat="false" ht="33" hidden="false" customHeight="false" outlineLevel="0" collapsed="false">
      <c r="A2" s="0"/>
      <c r="B2" s="0"/>
      <c r="C2" s="0"/>
      <c r="D2" s="8" t="s">
        <v>8</v>
      </c>
      <c r="E2" s="9" t="n">
        <v>8</v>
      </c>
      <c r="F2" s="9" t="n">
        <v>1</v>
      </c>
      <c r="G2" s="10" t="n">
        <f aca="false">QUOTIENT(과업목록!G49, (E2 * F2))</f>
        <v>20</v>
      </c>
      <c r="H2" s="10" t="n">
        <f aca="false">QUOTIENT(과업목록!H49, (E2 * F2))</f>
        <v>34</v>
      </c>
      <c r="I2" s="10" t="n">
        <f aca="false">QUOTIENT(과업목록!I49, (E2 * F2))</f>
        <v>19</v>
      </c>
      <c r="J2" s="10" t="n">
        <f aca="false">QUOTIENT(과업목록!J49, (E2 * F2))</f>
        <v>0</v>
      </c>
      <c r="K2" s="10" t="n">
        <f aca="false">QUOTIENT(과업목록!J49, (E2 * F2))</f>
        <v>0</v>
      </c>
      <c r="L2" s="10"/>
      <c r="M2" s="7"/>
      <c r="N2" s="0"/>
    </row>
    <row r="3" customFormat="false" ht="33" hidden="false" customHeight="false" outlineLevel="0" collapsed="false">
      <c r="A3" s="0"/>
      <c r="B3" s="0"/>
      <c r="C3" s="0"/>
      <c r="D3" s="8" t="s">
        <v>9</v>
      </c>
      <c r="E3" s="9" t="n">
        <v>8</v>
      </c>
      <c r="F3" s="9" t="n">
        <v>1</v>
      </c>
      <c r="G3" s="10" t="n">
        <f aca="false">QUOTIENT(과업목록!G50, (E3 * F3))</f>
        <v>20</v>
      </c>
      <c r="H3" s="10" t="n">
        <f aca="false">QUOTIENT(과업목록!H50, (E3 * F3))</f>
        <v>34</v>
      </c>
      <c r="I3" s="10" t="n">
        <f aca="false">QUOTIENT(과업목록!I50, (E3 * F3))</f>
        <v>19</v>
      </c>
      <c r="J3" s="10" t="n">
        <f aca="false">QUOTIENT(과업목록!J50, (E3 * F3))</f>
        <v>0</v>
      </c>
      <c r="K3" s="10" t="n">
        <f aca="false">QUOTIENT(과업목록!J50, (E3 * F3))</f>
        <v>0</v>
      </c>
      <c r="L3" s="10"/>
      <c r="M3" s="7"/>
      <c r="N3" s="0"/>
    </row>
    <row r="4" customFormat="false" ht="16.5" hidden="false" customHeight="false" outlineLevel="0" collapsed="false">
      <c r="A4" s="0"/>
      <c r="B4" s="0"/>
      <c r="C4" s="0"/>
      <c r="D4" s="8" t="s">
        <v>10</v>
      </c>
      <c r="E4" s="11"/>
      <c r="F4" s="11"/>
      <c r="G4" s="12" t="n">
        <f aca="false">'휴무일 목록'!B2</f>
        <v>41744</v>
      </c>
      <c r="H4" s="12" t="n">
        <f aca="false">'휴무일 목록'!B2</f>
        <v>41744</v>
      </c>
      <c r="I4" s="12" t="n">
        <f aca="false">'휴무일 목록'!B2</f>
        <v>41744</v>
      </c>
      <c r="J4" s="12" t="n">
        <f aca="false">'휴무일 목록'!B2</f>
        <v>41744</v>
      </c>
      <c r="K4" s="13"/>
      <c r="L4" s="13"/>
      <c r="M4" s="7"/>
      <c r="N4" s="0"/>
    </row>
    <row r="5" customFormat="false" ht="16.5" hidden="false" customHeight="false" outlineLevel="0" collapsed="false">
      <c r="A5" s="0"/>
      <c r="B5" s="0"/>
      <c r="C5" s="0"/>
      <c r="D5" s="8" t="s">
        <v>11</v>
      </c>
      <c r="E5" s="11"/>
      <c r="F5" s="11"/>
      <c r="G5" s="12" t="n">
        <f aca="false">WORKDAY('휴무일 목록'!B2,G2,'휴무일 목록'!B4:B90)</f>
        <v>41778</v>
      </c>
      <c r="H5" s="12" t="n">
        <f aca="false">WORKDAY('휴무일 목록'!B2,H2,'휴무일 목록'!B4:B90)</f>
        <v>41800</v>
      </c>
      <c r="I5" s="12" t="n">
        <f aca="false">WORKDAY('휴무일 목록'!B2,I2,'휴무일 목록'!B4:B90)</f>
        <v>41775</v>
      </c>
      <c r="J5" s="12" t="n">
        <f aca="false">WORKDAY('휴무일 목록'!B2,J2,'휴무일 목록'!B4:B90)</f>
        <v>41744</v>
      </c>
      <c r="K5" s="13"/>
      <c r="L5" s="13"/>
      <c r="M5" s="7"/>
      <c r="N5" s="0"/>
    </row>
    <row r="6" customFormat="false" ht="16.5" hidden="false" customHeight="false" outlineLevel="0" collapsed="false">
      <c r="A6" s="0"/>
      <c r="B6" s="0"/>
      <c r="C6" s="0"/>
      <c r="D6" s="8" t="s">
        <v>12</v>
      </c>
      <c r="E6" s="11"/>
      <c r="F6" s="11"/>
      <c r="G6" s="12" t="n">
        <f aca="false">'휴무일 목록'!B3</f>
        <v>41744</v>
      </c>
      <c r="H6" s="12" t="n">
        <f aca="false">'휴무일 목록'!B3</f>
        <v>41744</v>
      </c>
      <c r="I6" s="12" t="n">
        <f aca="false">'휴무일 목록'!B3</f>
        <v>41744</v>
      </c>
      <c r="J6" s="12" t="n">
        <f aca="false">'휴무일 목록'!B3</f>
        <v>41744</v>
      </c>
      <c r="K6" s="13"/>
      <c r="L6" s="13"/>
      <c r="M6" s="7"/>
      <c r="N6" s="0"/>
    </row>
    <row r="7" customFormat="false" ht="16.5" hidden="false" customHeight="false" outlineLevel="0" collapsed="false">
      <c r="A7" s="0"/>
      <c r="B7" s="0"/>
      <c r="C7" s="0"/>
      <c r="D7" s="8" t="s">
        <v>13</v>
      </c>
      <c r="E7" s="11"/>
      <c r="F7" s="11"/>
      <c r="G7" s="12" t="n">
        <f aca="false">WORKDAY('휴무일 목록'!B3,G3,'휴무일 목록'!B4:B90)</f>
        <v>41778</v>
      </c>
      <c r="H7" s="12" t="n">
        <f aca="false">WORKDAY('휴무일 목록'!B3,H3,'휴무일 목록'!B4:B90)</f>
        <v>41800</v>
      </c>
      <c r="I7" s="12" t="n">
        <f aca="false">WORKDAY('휴무일 목록'!B3,I3,'휴무일 목록'!B4:B90)</f>
        <v>41775</v>
      </c>
      <c r="J7" s="12" t="n">
        <f aca="false">WORKDAY('휴무일 목록'!B3,J3,'휴무일 목록'!B4:B90)</f>
        <v>41744</v>
      </c>
      <c r="K7" s="13"/>
      <c r="L7" s="13"/>
      <c r="M7" s="7"/>
      <c r="N7" s="0"/>
    </row>
    <row r="8" customFormat="false" ht="16.5" hidden="false" customHeight="false" outlineLevel="0" collapsed="false">
      <c r="A8" s="0"/>
      <c r="B8" s="0"/>
      <c r="C8" s="0"/>
      <c r="D8" s="5"/>
      <c r="E8" s="5"/>
      <c r="F8" s="5"/>
      <c r="G8" s="0"/>
      <c r="H8" s="0"/>
      <c r="I8" s="0"/>
      <c r="J8" s="0"/>
      <c r="K8" s="0"/>
      <c r="L8" s="0"/>
      <c r="M8" s="7"/>
      <c r="N8" s="0"/>
    </row>
    <row r="9" customFormat="false" ht="16.5" hidden="false" customHeight="false" outlineLevel="0" collapsed="false">
      <c r="A9" s="0"/>
      <c r="B9" s="14" t="s">
        <v>14</v>
      </c>
      <c r="C9" s="15"/>
      <c r="D9" s="15"/>
      <c r="E9" s="15"/>
      <c r="F9" s="15"/>
      <c r="G9" s="16"/>
      <c r="H9" s="17" t="n">
        <v>8</v>
      </c>
      <c r="I9" s="17"/>
      <c r="J9" s="17" t="n">
        <v>5.5</v>
      </c>
      <c r="K9" s="18" t="n">
        <f aca="false">SUM(H9,-J9)</f>
        <v>2.5</v>
      </c>
      <c r="L9" s="0"/>
      <c r="M9" s="7"/>
      <c r="N9" s="0"/>
    </row>
    <row r="10" customFormat="false" ht="16.5" hidden="false" customHeight="false" outlineLevel="0" collapsed="false">
      <c r="A10" s="0"/>
      <c r="B10" s="14" t="s">
        <v>15</v>
      </c>
      <c r="C10" s="15"/>
      <c r="D10" s="15"/>
      <c r="E10" s="15"/>
      <c r="F10" s="15"/>
      <c r="G10" s="16"/>
      <c r="H10" s="17"/>
      <c r="I10" s="17" t="n">
        <v>1.7</v>
      </c>
      <c r="J10" s="17"/>
      <c r="K10" s="18"/>
      <c r="L10" s="0"/>
      <c r="M10" s="7"/>
      <c r="N10" s="0"/>
    </row>
    <row r="11" customFormat="false" ht="16.5" hidden="false" customHeight="false" outlineLevel="0" collapsed="false">
      <c r="A11" s="0"/>
      <c r="B11" s="0"/>
      <c r="C11" s="0"/>
      <c r="D11" s="5"/>
      <c r="E11" s="5"/>
      <c r="F11" s="5"/>
      <c r="G11" s="0"/>
      <c r="H11" s="0"/>
      <c r="I11" s="0"/>
      <c r="J11" s="0"/>
      <c r="K11" s="0"/>
      <c r="L11" s="0"/>
      <c r="M11" s="7"/>
      <c r="N11" s="0"/>
    </row>
    <row r="12" customFormat="false" ht="27" hidden="false" customHeight="false" outlineLevel="0" collapsed="false">
      <c r="A12" s="19" t="s">
        <v>16</v>
      </c>
      <c r="B12" s="20" t="s">
        <v>17</v>
      </c>
      <c r="C12" s="20" t="s">
        <v>18</v>
      </c>
      <c r="D12" s="20" t="s">
        <v>19</v>
      </c>
      <c r="E12" s="20" t="s">
        <v>18</v>
      </c>
      <c r="F12" s="20" t="s">
        <v>20</v>
      </c>
      <c r="G12" s="20" t="s">
        <v>21</v>
      </c>
      <c r="H12" s="20" t="s">
        <v>22</v>
      </c>
      <c r="I12" s="20" t="s">
        <v>23</v>
      </c>
      <c r="J12" s="20" t="s">
        <v>24</v>
      </c>
      <c r="K12" s="20" t="s">
        <v>25</v>
      </c>
      <c r="L12" s="20" t="s">
        <v>26</v>
      </c>
      <c r="M12" s="21" t="s">
        <v>27</v>
      </c>
      <c r="N12" s="20" t="s">
        <v>28</v>
      </c>
    </row>
    <row r="13" customFormat="false" ht="16.5" hidden="false" customHeight="false" outlineLevel="0" collapsed="false">
      <c r="A13" s="22"/>
      <c r="B13" s="23"/>
      <c r="C13" s="24"/>
      <c r="D13" s="23"/>
      <c r="E13" s="23"/>
      <c r="F13" s="24"/>
      <c r="G13" s="24" t="n">
        <v>6</v>
      </c>
      <c r="H13" s="24" t="n">
        <f aca="false">G13 * I10</f>
        <v>10.2</v>
      </c>
      <c r="I13" s="24" t="n">
        <v>6</v>
      </c>
      <c r="J13" s="25" t="n">
        <v>0</v>
      </c>
      <c r="K13" s="26" t="n">
        <f aca="false">SUM(I13,-J13)</f>
        <v>6</v>
      </c>
      <c r="L13" s="27" t="n">
        <f aca="false">I13/G13</f>
        <v>1</v>
      </c>
      <c r="M13" s="28"/>
      <c r="N13" s="29"/>
    </row>
    <row r="14" customFormat="false" ht="16.5" hidden="false" customHeight="false" outlineLevel="0" collapsed="false">
      <c r="A14" s="22"/>
      <c r="B14" s="23"/>
      <c r="C14" s="24"/>
      <c r="D14" s="23"/>
      <c r="E14" s="23"/>
      <c r="F14" s="24"/>
      <c r="G14" s="24" t="n">
        <v>4</v>
      </c>
      <c r="H14" s="24" t="n">
        <f aca="false">G14 * I10</f>
        <v>6.8</v>
      </c>
      <c r="I14" s="24" t="n">
        <v>4</v>
      </c>
      <c r="J14" s="25" t="n">
        <v>0</v>
      </c>
      <c r="K14" s="26" t="n">
        <f aca="false">SUM(I14,-J14)</f>
        <v>4</v>
      </c>
      <c r="L14" s="27" t="n">
        <f aca="false">I14/G14</f>
        <v>1</v>
      </c>
      <c r="M14" s="28"/>
      <c r="N14" s="29"/>
    </row>
    <row r="15" customFormat="false" ht="16.5" hidden="false" customHeight="false" outlineLevel="0" collapsed="false">
      <c r="A15" s="22"/>
      <c r="B15" s="23"/>
      <c r="C15" s="24"/>
      <c r="D15" s="23"/>
      <c r="E15" s="23"/>
      <c r="F15" s="24"/>
      <c r="G15" s="24" t="n">
        <v>4</v>
      </c>
      <c r="H15" s="24" t="n">
        <f aca="false">G15 * I10</f>
        <v>6.8</v>
      </c>
      <c r="I15" s="24" t="n">
        <v>4</v>
      </c>
      <c r="J15" s="25" t="n">
        <v>0</v>
      </c>
      <c r="K15" s="26" t="n">
        <f aca="false">SUM(I15,-J15)</f>
        <v>4</v>
      </c>
      <c r="L15" s="27" t="n">
        <f aca="false">I15/G15</f>
        <v>1</v>
      </c>
      <c r="M15" s="28"/>
      <c r="N15" s="29"/>
    </row>
    <row r="16" customFormat="false" ht="16.5" hidden="false" customHeight="false" outlineLevel="0" collapsed="false">
      <c r="A16" s="22"/>
      <c r="B16" s="23"/>
      <c r="C16" s="24"/>
      <c r="D16" s="23"/>
      <c r="E16" s="23"/>
      <c r="F16" s="24"/>
      <c r="G16" s="24" t="n">
        <v>3</v>
      </c>
      <c r="H16" s="24" t="n">
        <f aca="false">G16 * I10</f>
        <v>5.1</v>
      </c>
      <c r="I16" s="24" t="n">
        <v>3</v>
      </c>
      <c r="J16" s="25" t="n">
        <v>0</v>
      </c>
      <c r="K16" s="26" t="n">
        <f aca="false">SUM(I16,-J16)</f>
        <v>3</v>
      </c>
      <c r="L16" s="27" t="n">
        <f aca="false">I16/G16</f>
        <v>1</v>
      </c>
      <c r="M16" s="28"/>
      <c r="N16" s="29"/>
    </row>
    <row r="17" customFormat="false" ht="16.5" hidden="false" customHeight="false" outlineLevel="0" collapsed="false">
      <c r="A17" s="22"/>
      <c r="B17" s="23"/>
      <c r="C17" s="24"/>
      <c r="D17" s="30"/>
      <c r="E17" s="23"/>
      <c r="F17" s="24"/>
      <c r="G17" s="24" t="n">
        <v>2</v>
      </c>
      <c r="H17" s="24" t="n">
        <f aca="false">G17 * I10</f>
        <v>3.4</v>
      </c>
      <c r="I17" s="24" t="n">
        <v>2</v>
      </c>
      <c r="J17" s="25" t="n">
        <v>0</v>
      </c>
      <c r="K17" s="26" t="n">
        <f aca="false">SUM(I17,-J17)</f>
        <v>2</v>
      </c>
      <c r="L17" s="27" t="n">
        <f aca="false">I17/G17</f>
        <v>1</v>
      </c>
      <c r="M17" s="28"/>
      <c r="N17" s="29"/>
    </row>
    <row r="18" customFormat="false" ht="16.5" hidden="false" customHeight="false" outlineLevel="0" collapsed="false">
      <c r="A18" s="22"/>
      <c r="B18" s="23"/>
      <c r="C18" s="24"/>
      <c r="D18" s="23"/>
      <c r="E18" s="23"/>
      <c r="F18" s="24"/>
      <c r="G18" s="24" t="n">
        <v>5</v>
      </c>
      <c r="H18" s="24" t="n">
        <f aca="false">G18 * I10</f>
        <v>8.5</v>
      </c>
      <c r="I18" s="24" t="n">
        <v>5</v>
      </c>
      <c r="J18" s="25" t="n">
        <v>0</v>
      </c>
      <c r="K18" s="26" t="n">
        <f aca="false">SUM(I18,-J18)</f>
        <v>5</v>
      </c>
      <c r="L18" s="27" t="n">
        <f aca="false">I18/G18</f>
        <v>1</v>
      </c>
      <c r="M18" s="28"/>
      <c r="N18" s="29"/>
    </row>
    <row r="19" customFormat="false" ht="16.5" hidden="false" customHeight="false" outlineLevel="0" collapsed="false">
      <c r="A19" s="22"/>
      <c r="B19" s="23"/>
      <c r="C19" s="24"/>
      <c r="D19" s="23"/>
      <c r="E19" s="23"/>
      <c r="F19" s="24"/>
      <c r="G19" s="24" t="n">
        <v>3</v>
      </c>
      <c r="H19" s="24" t="n">
        <f aca="false">G19 * I10</f>
        <v>5.1</v>
      </c>
      <c r="I19" s="24" t="n">
        <v>3</v>
      </c>
      <c r="J19" s="25" t="n">
        <v>0</v>
      </c>
      <c r="K19" s="26" t="n">
        <f aca="false">SUM(I19,-J19)</f>
        <v>3</v>
      </c>
      <c r="L19" s="27" t="n">
        <f aca="false">I19/G19</f>
        <v>1</v>
      </c>
      <c r="M19" s="28"/>
      <c r="N19" s="29"/>
    </row>
    <row r="20" customFormat="false" ht="16.5" hidden="false" customHeight="false" outlineLevel="0" collapsed="false">
      <c r="A20" s="22"/>
      <c r="B20" s="23"/>
      <c r="C20" s="24"/>
      <c r="D20" s="23"/>
      <c r="E20" s="23"/>
      <c r="F20" s="24"/>
      <c r="G20" s="24" t="n">
        <v>3</v>
      </c>
      <c r="H20" s="24" t="n">
        <f aca="false">G20 * I10</f>
        <v>5.1</v>
      </c>
      <c r="I20" s="24" t="n">
        <v>3</v>
      </c>
      <c r="J20" s="25" t="n">
        <v>0</v>
      </c>
      <c r="K20" s="26" t="n">
        <f aca="false">SUM(I20,-J20)</f>
        <v>3</v>
      </c>
      <c r="L20" s="27" t="n">
        <f aca="false">I20/G20</f>
        <v>1</v>
      </c>
      <c r="M20" s="28"/>
      <c r="N20" s="29"/>
    </row>
    <row r="21" customFormat="false" ht="16.5" hidden="false" customHeight="false" outlineLevel="0" collapsed="false">
      <c r="A21" s="22"/>
      <c r="B21" s="23"/>
      <c r="C21" s="24"/>
      <c r="D21" s="23"/>
      <c r="E21" s="23"/>
      <c r="F21" s="24"/>
      <c r="G21" s="24" t="n">
        <v>2</v>
      </c>
      <c r="H21" s="24" t="n">
        <f aca="false">G21 * I10</f>
        <v>3.4</v>
      </c>
      <c r="I21" s="24" t="n">
        <v>0</v>
      </c>
      <c r="J21" s="25" t="n">
        <v>0</v>
      </c>
      <c r="K21" s="26" t="n">
        <f aca="false">SUM(I21,-J21)</f>
        <v>0</v>
      </c>
      <c r="L21" s="27" t="n">
        <f aca="false">I21/G21</f>
        <v>0</v>
      </c>
      <c r="M21" s="28"/>
      <c r="N21" s="29"/>
    </row>
    <row r="22" customFormat="false" ht="16.5" hidden="false" customHeight="false" outlineLevel="0" collapsed="false">
      <c r="A22" s="22"/>
      <c r="B22" s="23"/>
      <c r="C22" s="24"/>
      <c r="D22" s="23"/>
      <c r="E22" s="23"/>
      <c r="F22" s="24"/>
      <c r="G22" s="24" t="n">
        <v>8</v>
      </c>
      <c r="H22" s="24" t="n">
        <f aca="false">G22 * I10</f>
        <v>13.6</v>
      </c>
      <c r="I22" s="24" t="n">
        <v>8</v>
      </c>
      <c r="J22" s="25" t="n">
        <v>0</v>
      </c>
      <c r="K22" s="26" t="n">
        <f aca="false">SUM(I22,-J22)</f>
        <v>8</v>
      </c>
      <c r="L22" s="27" t="n">
        <f aca="false">I22/G22</f>
        <v>1</v>
      </c>
      <c r="M22" s="28"/>
      <c r="N22" s="29"/>
    </row>
    <row r="23" customFormat="false" ht="16.5" hidden="false" customHeight="false" outlineLevel="0" collapsed="false">
      <c r="A23" s="22"/>
      <c r="B23" s="23"/>
      <c r="C23" s="24"/>
      <c r="D23" s="23"/>
      <c r="E23" s="23"/>
      <c r="F23" s="24"/>
      <c r="G23" s="24" t="n">
        <v>8</v>
      </c>
      <c r="H23" s="24" t="n">
        <f aca="false">G23 * I10</f>
        <v>13.6</v>
      </c>
      <c r="I23" s="24" t="n">
        <v>8</v>
      </c>
      <c r="J23" s="25" t="n">
        <v>0</v>
      </c>
      <c r="K23" s="26" t="n">
        <f aca="false">SUM(I23,-J23)</f>
        <v>8</v>
      </c>
      <c r="L23" s="27" t="n">
        <f aca="false">I23/G23</f>
        <v>1</v>
      </c>
      <c r="M23" s="28"/>
      <c r="N23" s="29"/>
    </row>
    <row r="24" customFormat="false" ht="16.5" hidden="false" customHeight="false" outlineLevel="0" collapsed="false">
      <c r="A24" s="22"/>
      <c r="B24" s="23"/>
      <c r="C24" s="24"/>
      <c r="D24" s="23"/>
      <c r="E24" s="23"/>
      <c r="F24" s="24"/>
      <c r="G24" s="24" t="n">
        <v>8</v>
      </c>
      <c r="H24" s="24" t="n">
        <f aca="false">G24 * I10</f>
        <v>13.6</v>
      </c>
      <c r="I24" s="24" t="n">
        <v>8</v>
      </c>
      <c r="J24" s="25" t="n">
        <v>0</v>
      </c>
      <c r="K24" s="26" t="n">
        <f aca="false">SUM(I24,-J24)</f>
        <v>8</v>
      </c>
      <c r="L24" s="27" t="n">
        <f aca="false">I24/G24</f>
        <v>1</v>
      </c>
      <c r="M24" s="28"/>
      <c r="N24" s="29"/>
    </row>
    <row r="25" customFormat="false" ht="16.5" hidden="false" customHeight="false" outlineLevel="0" collapsed="false">
      <c r="A25" s="22"/>
      <c r="B25" s="23"/>
      <c r="C25" s="24"/>
      <c r="D25" s="23"/>
      <c r="E25" s="23"/>
      <c r="F25" s="24"/>
      <c r="G25" s="24" t="n">
        <v>4</v>
      </c>
      <c r="H25" s="24" t="n">
        <f aca="false">G25 * I10</f>
        <v>6.8</v>
      </c>
      <c r="I25" s="24" t="n">
        <v>4</v>
      </c>
      <c r="J25" s="25" t="n">
        <v>0</v>
      </c>
      <c r="K25" s="26" t="n">
        <f aca="false">SUM(I25,-J25)</f>
        <v>4</v>
      </c>
      <c r="L25" s="27" t="n">
        <f aca="false">I25/G25</f>
        <v>1</v>
      </c>
      <c r="M25" s="28"/>
      <c r="N25" s="29"/>
    </row>
    <row r="26" customFormat="false" ht="16.5" hidden="false" customHeight="false" outlineLevel="0" collapsed="false">
      <c r="A26" s="22"/>
      <c r="B26" s="23"/>
      <c r="C26" s="24"/>
      <c r="D26" s="23"/>
      <c r="E26" s="23"/>
      <c r="F26" s="24"/>
      <c r="G26" s="24" t="n">
        <v>2</v>
      </c>
      <c r="H26" s="24" t="n">
        <f aca="false">G26 * I10</f>
        <v>3.4</v>
      </c>
      <c r="I26" s="24" t="n">
        <v>2</v>
      </c>
      <c r="J26" s="25" t="n">
        <v>0</v>
      </c>
      <c r="K26" s="26" t="n">
        <f aca="false">SUM(I26,-J26)</f>
        <v>2</v>
      </c>
      <c r="L26" s="27" t="n">
        <f aca="false">I26/G26</f>
        <v>1</v>
      </c>
      <c r="M26" s="28"/>
      <c r="N26" s="29"/>
    </row>
    <row r="27" customFormat="false" ht="16.5" hidden="false" customHeight="false" outlineLevel="0" collapsed="false">
      <c r="A27" s="22"/>
      <c r="B27" s="23"/>
      <c r="C27" s="24"/>
      <c r="D27" s="23"/>
      <c r="E27" s="23"/>
      <c r="F27" s="24"/>
      <c r="G27" s="24" t="n">
        <v>2</v>
      </c>
      <c r="H27" s="24" t="n">
        <f aca="false">G27 * I10</f>
        <v>3.4</v>
      </c>
      <c r="I27" s="24" t="n">
        <v>2</v>
      </c>
      <c r="J27" s="25" t="n">
        <v>0</v>
      </c>
      <c r="K27" s="26" t="n">
        <f aca="false">SUM(I27,-J27)</f>
        <v>2</v>
      </c>
      <c r="L27" s="27" t="n">
        <f aca="false">I27/G27</f>
        <v>1</v>
      </c>
      <c r="M27" s="28"/>
      <c r="N27" s="29"/>
    </row>
    <row r="28" customFormat="false" ht="16.5" hidden="false" customHeight="false" outlineLevel="0" collapsed="false">
      <c r="A28" s="22"/>
      <c r="B28" s="23"/>
      <c r="C28" s="24"/>
      <c r="D28" s="23"/>
      <c r="E28" s="23"/>
      <c r="F28" s="24"/>
      <c r="G28" s="24" t="n">
        <v>2</v>
      </c>
      <c r="H28" s="24" t="n">
        <f aca="false">G28 * I10</f>
        <v>3.4</v>
      </c>
      <c r="I28" s="24" t="n">
        <v>2</v>
      </c>
      <c r="J28" s="25" t="n">
        <v>0</v>
      </c>
      <c r="K28" s="26" t="n">
        <f aca="false">SUM(I28,-J28)</f>
        <v>2</v>
      </c>
      <c r="L28" s="27" t="n">
        <f aca="false">I28/G28</f>
        <v>1</v>
      </c>
      <c r="M28" s="28"/>
      <c r="N28" s="29"/>
    </row>
    <row r="29" customFormat="false" ht="16.5" hidden="false" customHeight="false" outlineLevel="0" collapsed="false">
      <c r="A29" s="22"/>
      <c r="B29" s="23"/>
      <c r="C29" s="24"/>
      <c r="D29" s="23"/>
      <c r="E29" s="23"/>
      <c r="F29" s="24"/>
      <c r="G29" s="24" t="n">
        <v>4</v>
      </c>
      <c r="H29" s="24" t="n">
        <f aca="false">G29 * I10</f>
        <v>6.8</v>
      </c>
      <c r="I29" s="24" t="n">
        <v>4</v>
      </c>
      <c r="J29" s="25" t="n">
        <v>0</v>
      </c>
      <c r="K29" s="26" t="n">
        <f aca="false">SUM(I29,-J29)</f>
        <v>4</v>
      </c>
      <c r="L29" s="27" t="n">
        <f aca="false">I29/G29</f>
        <v>1</v>
      </c>
      <c r="M29" s="28"/>
      <c r="N29" s="29"/>
    </row>
    <row r="30" customFormat="false" ht="16.5" hidden="false" customHeight="false" outlineLevel="0" collapsed="false">
      <c r="A30" s="22"/>
      <c r="B30" s="23"/>
      <c r="C30" s="24"/>
      <c r="D30" s="23"/>
      <c r="E30" s="23"/>
      <c r="F30" s="24"/>
      <c r="G30" s="24" t="n">
        <v>2</v>
      </c>
      <c r="H30" s="24" t="n">
        <f aca="false">G30 * I10</f>
        <v>3.4</v>
      </c>
      <c r="I30" s="24" t="n">
        <v>2</v>
      </c>
      <c r="J30" s="25" t="n">
        <v>0</v>
      </c>
      <c r="K30" s="26" t="n">
        <f aca="false">SUM(I30,-J30)</f>
        <v>2</v>
      </c>
      <c r="L30" s="27" t="n">
        <f aca="false">I30/G30</f>
        <v>1</v>
      </c>
      <c r="M30" s="28"/>
      <c r="N30" s="29"/>
    </row>
    <row r="31" customFormat="false" ht="16.5" hidden="false" customHeight="false" outlineLevel="0" collapsed="false">
      <c r="A31" s="22"/>
      <c r="B31" s="23"/>
      <c r="C31" s="24"/>
      <c r="D31" s="23"/>
      <c r="E31" s="23"/>
      <c r="F31" s="24"/>
      <c r="G31" s="24" t="n">
        <v>8</v>
      </c>
      <c r="H31" s="24" t="n">
        <f aca="false">G31 * I10</f>
        <v>13.6</v>
      </c>
      <c r="I31" s="24" t="n">
        <v>8</v>
      </c>
      <c r="J31" s="25" t="n">
        <v>0</v>
      </c>
      <c r="K31" s="26" t="n">
        <f aca="false">SUM(I31,-J31)</f>
        <v>8</v>
      </c>
      <c r="L31" s="27" t="n">
        <f aca="false">I31/G31</f>
        <v>1</v>
      </c>
      <c r="M31" s="28"/>
      <c r="N31" s="29"/>
    </row>
    <row r="32" customFormat="false" ht="16.5" hidden="false" customHeight="false" outlineLevel="0" collapsed="false">
      <c r="A32" s="22"/>
      <c r="B32" s="23"/>
      <c r="C32" s="24"/>
      <c r="D32" s="23"/>
      <c r="E32" s="23"/>
      <c r="F32" s="24"/>
      <c r="G32" s="24" t="n">
        <v>8</v>
      </c>
      <c r="H32" s="24" t="n">
        <f aca="false">G32 * I10</f>
        <v>13.6</v>
      </c>
      <c r="I32" s="24" t="n">
        <v>8</v>
      </c>
      <c r="J32" s="25" t="n">
        <v>0</v>
      </c>
      <c r="K32" s="26" t="n">
        <f aca="false">SUM(I32,-J32)</f>
        <v>8</v>
      </c>
      <c r="L32" s="27" t="n">
        <f aca="false">I32/G32</f>
        <v>1</v>
      </c>
      <c r="M32" s="28"/>
      <c r="N32" s="29"/>
    </row>
    <row r="33" customFormat="false" ht="16.5" hidden="false" customHeight="false" outlineLevel="0" collapsed="false">
      <c r="A33" s="22"/>
      <c r="B33" s="23"/>
      <c r="C33" s="24"/>
      <c r="D33" s="23"/>
      <c r="E33" s="23"/>
      <c r="F33" s="24"/>
      <c r="G33" s="24" t="n">
        <v>8</v>
      </c>
      <c r="H33" s="24" t="n">
        <f aca="false">G33 * I10</f>
        <v>13.6</v>
      </c>
      <c r="I33" s="24" t="n">
        <v>8</v>
      </c>
      <c r="J33" s="25" t="n">
        <v>0</v>
      </c>
      <c r="K33" s="26" t="n">
        <f aca="false">SUM(I33,-J33)</f>
        <v>8</v>
      </c>
      <c r="L33" s="27" t="n">
        <f aca="false">I33/G33</f>
        <v>1</v>
      </c>
      <c r="M33" s="28"/>
      <c r="N33" s="29"/>
    </row>
    <row r="34" customFormat="false" ht="16.5" hidden="false" customHeight="false" outlineLevel="0" collapsed="false">
      <c r="A34" s="22"/>
      <c r="B34" s="23"/>
      <c r="C34" s="24"/>
      <c r="D34" s="23"/>
      <c r="E34" s="23"/>
      <c r="F34" s="24"/>
      <c r="G34" s="24" t="n">
        <v>6</v>
      </c>
      <c r="H34" s="24" t="n">
        <f aca="false">G34 * I10</f>
        <v>10.2</v>
      </c>
      <c r="I34" s="24" t="n">
        <v>6</v>
      </c>
      <c r="J34" s="25" t="n">
        <v>0</v>
      </c>
      <c r="K34" s="26" t="n">
        <f aca="false">SUM(I34,-J34)</f>
        <v>6</v>
      </c>
      <c r="L34" s="27" t="n">
        <f aca="false">I34/G34</f>
        <v>1</v>
      </c>
      <c r="M34" s="28"/>
      <c r="N34" s="29"/>
    </row>
    <row r="35" customFormat="false" ht="16.5" hidden="false" customHeight="false" outlineLevel="0" collapsed="false">
      <c r="A35" s="22"/>
      <c r="B35" s="23"/>
      <c r="C35" s="24"/>
      <c r="D35" s="23"/>
      <c r="E35" s="23"/>
      <c r="F35" s="24"/>
      <c r="G35" s="24" t="n">
        <v>3</v>
      </c>
      <c r="H35" s="24" t="n">
        <f aca="false">G35 * I10</f>
        <v>5.1</v>
      </c>
      <c r="I35" s="24" t="n">
        <v>3</v>
      </c>
      <c r="J35" s="25" t="n">
        <v>0</v>
      </c>
      <c r="K35" s="26" t="n">
        <f aca="false">SUM(I35,-J35)</f>
        <v>3</v>
      </c>
      <c r="L35" s="27" t="n">
        <f aca="false">I35/G35</f>
        <v>1</v>
      </c>
      <c r="M35" s="28"/>
      <c r="N35" s="29"/>
    </row>
    <row r="36" customFormat="false" ht="16.5" hidden="false" customHeight="false" outlineLevel="0" collapsed="false">
      <c r="A36" s="22"/>
      <c r="B36" s="23"/>
      <c r="C36" s="24"/>
      <c r="D36" s="23"/>
      <c r="E36" s="23"/>
      <c r="F36" s="24"/>
      <c r="G36" s="24" t="n">
        <v>8</v>
      </c>
      <c r="H36" s="24" t="n">
        <f aca="false">G36 * I10</f>
        <v>13.6</v>
      </c>
      <c r="I36" s="24" t="n">
        <v>8</v>
      </c>
      <c r="J36" s="25" t="n">
        <v>0</v>
      </c>
      <c r="K36" s="26" t="n">
        <f aca="false">SUM(I36,-J36)</f>
        <v>8</v>
      </c>
      <c r="L36" s="27" t="n">
        <f aca="false">I36/G36</f>
        <v>1</v>
      </c>
      <c r="M36" s="28"/>
      <c r="N36" s="29"/>
    </row>
    <row r="37" customFormat="false" ht="16.5" hidden="false" customHeight="false" outlineLevel="0" collapsed="false">
      <c r="A37" s="22"/>
      <c r="B37" s="23"/>
      <c r="C37" s="24"/>
      <c r="D37" s="23"/>
      <c r="E37" s="23"/>
      <c r="F37" s="24"/>
      <c r="G37" s="24" t="n">
        <v>3</v>
      </c>
      <c r="H37" s="24" t="n">
        <f aca="false">G37 * I10</f>
        <v>5.1</v>
      </c>
      <c r="I37" s="24" t="n">
        <v>3</v>
      </c>
      <c r="J37" s="25" t="n">
        <v>0</v>
      </c>
      <c r="K37" s="26" t="n">
        <f aca="false">SUM(I37,-J37)</f>
        <v>3</v>
      </c>
      <c r="L37" s="27" t="n">
        <f aca="false">I37/G37</f>
        <v>1</v>
      </c>
      <c r="M37" s="28"/>
      <c r="N37" s="29"/>
    </row>
    <row r="38" customFormat="false" ht="16.5" hidden="false" customHeight="false" outlineLevel="0" collapsed="false">
      <c r="A38" s="22"/>
      <c r="B38" s="23"/>
      <c r="C38" s="24"/>
      <c r="D38" s="23"/>
      <c r="E38" s="23"/>
      <c r="F38" s="24"/>
      <c r="G38" s="24" t="n">
        <v>3</v>
      </c>
      <c r="H38" s="24" t="n">
        <f aca="false">G38 * I10</f>
        <v>5.1</v>
      </c>
      <c r="I38" s="24" t="n">
        <v>3</v>
      </c>
      <c r="J38" s="25" t="n">
        <v>0</v>
      </c>
      <c r="K38" s="26" t="n">
        <f aca="false">SUM(I38,-J38)</f>
        <v>3</v>
      </c>
      <c r="L38" s="27" t="n">
        <f aca="false">I38/G38</f>
        <v>1</v>
      </c>
      <c r="M38" s="28"/>
      <c r="N38" s="29"/>
    </row>
    <row r="39" customFormat="false" ht="16.5" hidden="false" customHeight="false" outlineLevel="0" collapsed="false">
      <c r="A39" s="22"/>
      <c r="B39" s="23"/>
      <c r="C39" s="24"/>
      <c r="D39" s="23"/>
      <c r="E39" s="23"/>
      <c r="F39" s="24"/>
      <c r="G39" s="24" t="n">
        <v>6</v>
      </c>
      <c r="H39" s="24" t="n">
        <f aca="false">G39 * I10</f>
        <v>10.2</v>
      </c>
      <c r="I39" s="24" t="n">
        <v>6</v>
      </c>
      <c r="J39" s="25" t="n">
        <v>0</v>
      </c>
      <c r="K39" s="26" t="n">
        <f aca="false">SUM(I39,-J39)</f>
        <v>6</v>
      </c>
      <c r="L39" s="27" t="n">
        <f aca="false">I39/G39</f>
        <v>1</v>
      </c>
      <c r="M39" s="28"/>
      <c r="N39" s="29"/>
    </row>
    <row r="40" customFormat="false" ht="16.5" hidden="false" customHeight="false" outlineLevel="0" collapsed="false">
      <c r="A40" s="22"/>
      <c r="B40" s="23"/>
      <c r="C40" s="24"/>
      <c r="D40" s="23"/>
      <c r="E40" s="23"/>
      <c r="F40" s="24"/>
      <c r="G40" s="24" t="n">
        <v>4</v>
      </c>
      <c r="H40" s="24" t="n">
        <f aca="false">G40 * I10</f>
        <v>6.8</v>
      </c>
      <c r="I40" s="24" t="n">
        <v>4</v>
      </c>
      <c r="J40" s="25" t="n">
        <v>0</v>
      </c>
      <c r="K40" s="26" t="n">
        <f aca="false">SUM(I40,-J40)</f>
        <v>4</v>
      </c>
      <c r="L40" s="27" t="n">
        <f aca="false">I40/G40</f>
        <v>1</v>
      </c>
      <c r="M40" s="28"/>
      <c r="N40" s="29"/>
    </row>
    <row r="41" customFormat="false" ht="16.5" hidden="false" customHeight="false" outlineLevel="0" collapsed="false">
      <c r="A41" s="22"/>
      <c r="B41" s="23"/>
      <c r="C41" s="24"/>
      <c r="D41" s="23"/>
      <c r="E41" s="23"/>
      <c r="F41" s="24"/>
      <c r="G41" s="24" t="n">
        <v>2</v>
      </c>
      <c r="H41" s="24" t="n">
        <f aca="false">G41 * I10</f>
        <v>3.4</v>
      </c>
      <c r="I41" s="24" t="n">
        <v>2</v>
      </c>
      <c r="J41" s="25" t="n">
        <v>0</v>
      </c>
      <c r="K41" s="26" t="n">
        <f aca="false">SUM(I41,-J41)</f>
        <v>2</v>
      </c>
      <c r="L41" s="27" t="n">
        <f aca="false">I41/G41</f>
        <v>1</v>
      </c>
      <c r="M41" s="28"/>
      <c r="N41" s="29"/>
    </row>
    <row r="42" customFormat="false" ht="16.5" hidden="false" customHeight="false" outlineLevel="0" collapsed="false">
      <c r="A42" s="22"/>
      <c r="B42" s="23"/>
      <c r="C42" s="24"/>
      <c r="D42" s="23"/>
      <c r="E42" s="23"/>
      <c r="F42" s="24"/>
      <c r="G42" s="24" t="n">
        <v>3</v>
      </c>
      <c r="H42" s="24" t="n">
        <f aca="false">G42 * I10</f>
        <v>5.1</v>
      </c>
      <c r="I42" s="24" t="n">
        <v>3</v>
      </c>
      <c r="J42" s="25" t="n">
        <v>0</v>
      </c>
      <c r="K42" s="26" t="n">
        <f aca="false">SUM(I42,-J42)</f>
        <v>3</v>
      </c>
      <c r="L42" s="27" t="n">
        <f aca="false">I42/G42</f>
        <v>1</v>
      </c>
      <c r="M42" s="28"/>
      <c r="N42" s="29"/>
    </row>
    <row r="43" customFormat="false" ht="16.5" hidden="false" customHeight="false" outlineLevel="0" collapsed="false">
      <c r="A43" s="22"/>
      <c r="B43" s="23"/>
      <c r="C43" s="24"/>
      <c r="D43" s="23"/>
      <c r="E43" s="23"/>
      <c r="F43" s="24"/>
      <c r="G43" s="24" t="n">
        <v>8</v>
      </c>
      <c r="H43" s="24" t="n">
        <f aca="false">G43 * I10</f>
        <v>13.6</v>
      </c>
      <c r="I43" s="24" t="n">
        <v>8</v>
      </c>
      <c r="J43" s="25" t="n">
        <v>0</v>
      </c>
      <c r="K43" s="26" t="n">
        <f aca="false">SUM(I43,-J43)</f>
        <v>8</v>
      </c>
      <c r="L43" s="27" t="n">
        <f aca="false">I43/G43</f>
        <v>1</v>
      </c>
      <c r="M43" s="28"/>
      <c r="N43" s="29"/>
    </row>
    <row r="44" customFormat="false" ht="16.5" hidden="false" customHeight="false" outlineLevel="0" collapsed="false">
      <c r="A44" s="22"/>
      <c r="B44" s="23"/>
      <c r="C44" s="24"/>
      <c r="D44" s="23"/>
      <c r="E44" s="23"/>
      <c r="F44" s="24"/>
      <c r="G44" s="24" t="n">
        <v>6</v>
      </c>
      <c r="H44" s="24" t="n">
        <f aca="false">G44 * I10</f>
        <v>10.2</v>
      </c>
      <c r="I44" s="24" t="n">
        <v>6</v>
      </c>
      <c r="J44" s="25" t="n">
        <v>0</v>
      </c>
      <c r="K44" s="26" t="n">
        <f aca="false">SUM(I44,-J44)</f>
        <v>6</v>
      </c>
      <c r="L44" s="27" t="n">
        <f aca="false">I44/G44</f>
        <v>1</v>
      </c>
      <c r="M44" s="28"/>
      <c r="N44" s="29"/>
    </row>
    <row r="45" customFormat="false" ht="16.5" hidden="false" customHeight="false" outlineLevel="0" collapsed="false">
      <c r="A45" s="22"/>
      <c r="B45" s="23"/>
      <c r="C45" s="24"/>
      <c r="D45" s="23"/>
      <c r="E45" s="23"/>
      <c r="F45" s="24"/>
      <c r="G45" s="24" t="n">
        <v>6</v>
      </c>
      <c r="H45" s="24" t="n">
        <f aca="false">G45 * I10</f>
        <v>10.2</v>
      </c>
      <c r="I45" s="24" t="n">
        <v>6</v>
      </c>
      <c r="J45" s="25" t="n">
        <v>0</v>
      </c>
      <c r="K45" s="26" t="n">
        <f aca="false">SUM(I45,-J45)</f>
        <v>6</v>
      </c>
      <c r="L45" s="27" t="n">
        <f aca="false">I45/G45</f>
        <v>1</v>
      </c>
      <c r="M45" s="28"/>
      <c r="N45" s="29"/>
    </row>
    <row r="46" customFormat="false" ht="16.5" hidden="false" customHeight="false" outlineLevel="0" collapsed="false">
      <c r="A46" s="22"/>
      <c r="B46" s="23"/>
      <c r="C46" s="24"/>
      <c r="D46" s="23"/>
      <c r="E46" s="23"/>
      <c r="F46" s="24"/>
      <c r="G46" s="24" t="n">
        <v>2</v>
      </c>
      <c r="H46" s="24" t="n">
        <f aca="false">G46 * I10</f>
        <v>3.4</v>
      </c>
      <c r="I46" s="24" t="n">
        <v>2</v>
      </c>
      <c r="J46" s="25" t="n">
        <v>0</v>
      </c>
      <c r="K46" s="26" t="n">
        <f aca="false">SUM(I46,-J46)</f>
        <v>2</v>
      </c>
      <c r="L46" s="27" t="n">
        <f aca="false">I46/G46</f>
        <v>1</v>
      </c>
      <c r="M46" s="28"/>
      <c r="N46" s="29"/>
    </row>
    <row r="47" customFormat="false" ht="16.5" hidden="false" customHeight="false" outlineLevel="0" collapsed="false">
      <c r="A47" s="22"/>
      <c r="B47" s="23"/>
      <c r="C47" s="24"/>
      <c r="D47" s="23"/>
      <c r="E47" s="23"/>
      <c r="F47" s="24"/>
      <c r="G47" s="24" t="n">
        <v>3</v>
      </c>
      <c r="H47" s="24" t="n">
        <f aca="false">G47 * I10</f>
        <v>5.1</v>
      </c>
      <c r="I47" s="24" t="n">
        <v>3</v>
      </c>
      <c r="J47" s="25" t="n">
        <v>0</v>
      </c>
      <c r="K47" s="26" t="n">
        <f aca="false">SUM(I47,-J47)</f>
        <v>3</v>
      </c>
      <c r="L47" s="27" t="n">
        <f aca="false">I47/G47</f>
        <v>1</v>
      </c>
      <c r="M47" s="28"/>
      <c r="N47" s="29"/>
    </row>
    <row r="48" customFormat="false" ht="16.5" hidden="false" customHeight="false" outlineLevel="0" collapsed="false">
      <c r="A48" s="22"/>
      <c r="B48" s="23"/>
      <c r="C48" s="24"/>
      <c r="D48" s="23"/>
      <c r="E48" s="23"/>
      <c r="F48" s="24"/>
      <c r="G48" s="24" t="n">
        <v>2</v>
      </c>
      <c r="H48" s="24" t="n">
        <f aca="false">G48 * I10</f>
        <v>3.4</v>
      </c>
      <c r="I48" s="24" t="n">
        <v>2</v>
      </c>
      <c r="J48" s="25" t="n">
        <v>0</v>
      </c>
      <c r="K48" s="26" t="n">
        <f aca="false">SUM(I48,-J48)</f>
        <v>2</v>
      </c>
      <c r="L48" s="27" t="n">
        <f aca="false">I48/G48</f>
        <v>1</v>
      </c>
      <c r="M48" s="28"/>
      <c r="N48" s="29"/>
    </row>
    <row r="49" customFormat="false" ht="16.35" hidden="false" customHeight="true" outlineLevel="0" collapsed="false">
      <c r="A49" s="31" t="s">
        <v>29</v>
      </c>
      <c r="B49" s="32"/>
      <c r="C49" s="32"/>
      <c r="D49" s="32"/>
      <c r="E49" s="32"/>
      <c r="F49" s="33"/>
      <c r="G49" s="33" t="n">
        <f aca="false">SUM(G13:G48)</f>
        <v>161</v>
      </c>
      <c r="H49" s="33" t="n">
        <f aca="false">SUM(H13:H48)</f>
        <v>273.7</v>
      </c>
      <c r="I49" s="33" t="n">
        <f aca="false">SUM(I13:I48)</f>
        <v>159</v>
      </c>
      <c r="J49" s="33" t="n">
        <f aca="false">SUM(J13:J48)</f>
        <v>0</v>
      </c>
      <c r="K49" s="34" t="n">
        <f aca="false">SUM(K13:K48)</f>
        <v>159</v>
      </c>
      <c r="L49" s="33" t="n">
        <f aca="false">AVERAGE(L13:L48)</f>
        <v>0.972222222222222</v>
      </c>
      <c r="M49" s="35"/>
      <c r="N49" s="32"/>
    </row>
    <row r="50" customFormat="false" ht="48" hidden="false" customHeight="true" outlineLevel="0" collapsed="false">
      <c r="A50" s="36" t="s">
        <v>30</v>
      </c>
      <c r="B50" s="32"/>
      <c r="C50" s="32"/>
      <c r="D50" s="32"/>
      <c r="E50" s="32"/>
      <c r="F50" s="33"/>
      <c r="G50" s="33" t="n">
        <f aca="false">SUM(G13:G48)</f>
        <v>161</v>
      </c>
      <c r="H50" s="33" t="n">
        <f aca="false">SUM(H13:H48)</f>
        <v>273.7</v>
      </c>
      <c r="I50" s="33" t="n">
        <f aca="false">SUM(I13:I48)</f>
        <v>159</v>
      </c>
      <c r="J50" s="33" t="n">
        <f aca="false">SUM(J13:J48)</f>
        <v>0</v>
      </c>
      <c r="K50" s="34" t="n">
        <f aca="false">SUM(K13:K48)</f>
        <v>159</v>
      </c>
      <c r="L50" s="33" t="n">
        <f aca="false">AVERAGE(L13:L48)</f>
        <v>0.972222222222222</v>
      </c>
      <c r="M50" s="35"/>
      <c r="N50" s="32"/>
    </row>
    <row r="51" customFormat="false" ht="16.5" hidden="false" customHeight="false" outlineLevel="0" collapsed="false">
      <c r="B51" s="0"/>
      <c r="C51" s="0"/>
      <c r="D51" s="0"/>
      <c r="E51" s="0"/>
      <c r="F51" s="0"/>
      <c r="K51" s="0"/>
      <c r="M51" s="0"/>
      <c r="N51" s="0"/>
    </row>
    <row r="52" customFormat="false" ht="33" hidden="false" customHeight="false" outlineLevel="0" collapsed="false">
      <c r="B52" s="5" t="s">
        <v>31</v>
      </c>
      <c r="C52" s="0"/>
      <c r="D52" s="0"/>
      <c r="E52" s="0"/>
      <c r="F52" s="0"/>
      <c r="K52" s="37" t="s">
        <v>32</v>
      </c>
      <c r="M52" s="38"/>
      <c r="N52" s="5" t="s">
        <v>33</v>
      </c>
    </row>
    <row r="53" customFormat="false" ht="33" hidden="false" customHeight="false" outlineLevel="0" collapsed="false">
      <c r="B53" s="0"/>
      <c r="C53" s="0"/>
      <c r="D53" s="0"/>
      <c r="E53" s="0"/>
      <c r="F53" s="0"/>
      <c r="K53" s="0"/>
      <c r="M53" s="39"/>
      <c r="N53" s="5" t="s">
        <v>34</v>
      </c>
    </row>
    <row r="54" customFormat="false" ht="82.5" hidden="false" customHeight="false" outlineLevel="0" collapsed="false">
      <c r="B54" s="5" t="s">
        <v>35</v>
      </c>
      <c r="C54" s="5"/>
      <c r="D54" s="5" t="s">
        <v>36</v>
      </c>
      <c r="E54" s="0"/>
      <c r="F54" s="0"/>
      <c r="K54" s="0"/>
      <c r="M54" s="40"/>
      <c r="N54" s="0" t="s">
        <v>37</v>
      </c>
    </row>
    <row r="55" customFormat="false" ht="31.3" hidden="false" customHeight="false" outlineLevel="0" collapsed="false">
      <c r="B55" s="5"/>
      <c r="C55" s="5"/>
      <c r="D55" s="5"/>
      <c r="E55" s="5"/>
      <c r="F55" s="41"/>
      <c r="K55" s="37" t="s">
        <v>38</v>
      </c>
      <c r="M55" s="7"/>
      <c r="N55" s="5" t="s">
        <v>39</v>
      </c>
    </row>
    <row r="56" customFormat="false" ht="31.3" hidden="false" customHeight="false" outlineLevel="0" collapsed="false">
      <c r="B56" s="5"/>
      <c r="C56" s="5"/>
      <c r="D56" s="5"/>
      <c r="E56" s="5"/>
      <c r="F56" s="42"/>
      <c r="K56" s="37" t="s">
        <v>40</v>
      </c>
      <c r="M56" s="7"/>
      <c r="N56" s="0" t="s">
        <v>41</v>
      </c>
    </row>
    <row r="57" customFormat="false" ht="31.3" hidden="false" customHeight="false" outlineLevel="0" collapsed="false">
      <c r="B57" s="5"/>
      <c r="C57" s="5"/>
      <c r="D57" s="5"/>
      <c r="E57" s="5"/>
      <c r="F57" s="43"/>
      <c r="M57" s="7"/>
      <c r="N57" s="5" t="s">
        <v>42</v>
      </c>
    </row>
    <row r="58" customFormat="false" ht="61.15" hidden="false" customHeight="false" outlineLevel="0" collapsed="false">
      <c r="B58" s="5"/>
      <c r="C58" s="5"/>
      <c r="D58" s="5"/>
      <c r="E58" s="5"/>
      <c r="F58" s="43"/>
      <c r="M58" s="7"/>
      <c r="N58" s="0" t="s">
        <v>43</v>
      </c>
    </row>
    <row r="59" customFormat="false" ht="46.25" hidden="false" customHeight="false" outlineLevel="0" collapsed="false">
      <c r="D59" s="5"/>
      <c r="E59" s="3"/>
      <c r="F59" s="5"/>
      <c r="M59" s="7"/>
      <c r="N59" s="5" t="s">
        <v>44</v>
      </c>
    </row>
  </sheetData>
  <autoFilter ref="A12:N49"/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9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35" activeCellId="0" sqref="C35"/>
    </sheetView>
  </sheetViews>
  <sheetFormatPr defaultRowHeight="16.5"/>
  <cols>
    <col collapsed="false" hidden="false" max="1" min="1" style="0" width="23.4788732394366"/>
    <col collapsed="false" hidden="false" max="2" min="2" style="0" width="36.7699530516432"/>
    <col collapsed="false" hidden="false" max="3" min="3" style="0" width="42.4835680751174"/>
  </cols>
  <sheetData>
    <row r="1" customFormat="false" ht="16.5" hidden="false" customHeight="false" outlineLevel="0" collapsed="false">
      <c r="A1" s="6" t="s">
        <v>0</v>
      </c>
      <c r="B1" s="6" t="s">
        <v>45</v>
      </c>
      <c r="C1" s="6" t="s">
        <v>46</v>
      </c>
    </row>
    <row r="2" customFormat="false" ht="16.5" hidden="false" customHeight="false" outlineLevel="0" collapsed="false">
      <c r="A2" s="44" t="s">
        <v>10</v>
      </c>
      <c r="B2" s="45" t="n">
        <f aca="false">DATE(2014,4,15)</f>
        <v>41744</v>
      </c>
      <c r="C2" s="46"/>
    </row>
    <row r="3" customFormat="false" ht="16.5" hidden="false" customHeight="false" outlineLevel="0" collapsed="false">
      <c r="A3" s="44" t="s">
        <v>47</v>
      </c>
      <c r="B3" s="45" t="n">
        <f aca="false">DATE(2014,4,15)</f>
        <v>41744</v>
      </c>
      <c r="C3" s="46"/>
    </row>
    <row r="4" customFormat="false" ht="16.5" hidden="false" customHeight="false" outlineLevel="0" collapsed="false">
      <c r="A4" s="8"/>
      <c r="B4" s="47" t="n">
        <f aca="false">DATE(2014,4,19)</f>
        <v>41748</v>
      </c>
      <c r="C4" s="48" t="s">
        <v>48</v>
      </c>
    </row>
    <row r="5" customFormat="false" ht="16.5" hidden="false" customHeight="false" outlineLevel="0" collapsed="false">
      <c r="A5" s="8"/>
      <c r="B5" s="47" t="n">
        <f aca="false">DATE(2014,4,20)</f>
        <v>41749</v>
      </c>
      <c r="C5" s="48" t="s">
        <v>49</v>
      </c>
    </row>
    <row r="6" customFormat="false" ht="16.5" hidden="false" customHeight="false" outlineLevel="0" collapsed="false">
      <c r="A6" s="8"/>
      <c r="B6" s="47" t="n">
        <f aca="false">DATE(2014,4,26)</f>
        <v>41755</v>
      </c>
      <c r="C6" s="48" t="s">
        <v>48</v>
      </c>
    </row>
    <row r="7" customFormat="false" ht="16.5" hidden="false" customHeight="false" outlineLevel="0" collapsed="false">
      <c r="A7" s="8"/>
      <c r="B7" s="47" t="n">
        <f aca="false">DATE(2014,4,27)</f>
        <v>41756</v>
      </c>
      <c r="C7" s="48" t="s">
        <v>49</v>
      </c>
    </row>
    <row r="8" customFormat="false" ht="16.5" hidden="false" customHeight="false" outlineLevel="0" collapsed="false">
      <c r="A8" s="8"/>
      <c r="B8" s="47" t="n">
        <f aca="false">DATE(2014,5,1)</f>
        <v>41760</v>
      </c>
      <c r="C8" s="48" t="s">
        <v>48</v>
      </c>
    </row>
    <row r="9" customFormat="false" ht="16.5" hidden="false" customHeight="false" outlineLevel="0" collapsed="false">
      <c r="A9" s="8"/>
      <c r="B9" s="47" t="n">
        <f aca="false">DATE(2014,5,2)</f>
        <v>41761</v>
      </c>
      <c r="C9" s="48" t="s">
        <v>49</v>
      </c>
    </row>
    <row r="10" customFormat="false" ht="16.5" hidden="false" customHeight="false" outlineLevel="0" collapsed="false">
      <c r="A10" s="8"/>
      <c r="B10" s="47" t="n">
        <f aca="false">DATE(2014,5,3)</f>
        <v>41762</v>
      </c>
      <c r="C10" s="48" t="s">
        <v>48</v>
      </c>
    </row>
    <row r="11" customFormat="false" ht="16.5" hidden="false" customHeight="false" outlineLevel="0" collapsed="false">
      <c r="A11" s="8"/>
      <c r="B11" s="47" t="n">
        <f aca="false">DATE(2014,5,4)</f>
        <v>41763</v>
      </c>
      <c r="C11" s="48" t="s">
        <v>49</v>
      </c>
    </row>
    <row r="12" customFormat="false" ht="16.5" hidden="false" customHeight="false" outlineLevel="0" collapsed="false">
      <c r="A12" s="8"/>
      <c r="B12" s="47" t="n">
        <f aca="false">DATE(2014,5,5)</f>
        <v>41764</v>
      </c>
      <c r="C12" s="48" t="s">
        <v>50</v>
      </c>
    </row>
    <row r="13" customFormat="false" ht="16.5" hidden="false" customHeight="false" outlineLevel="0" collapsed="false">
      <c r="A13" s="8"/>
      <c r="B13" s="47" t="n">
        <f aca="false">DATE(2014,5,6)</f>
        <v>41765</v>
      </c>
      <c r="C13" s="48" t="s">
        <v>51</v>
      </c>
    </row>
    <row r="14" customFormat="false" ht="16.5" hidden="false" customHeight="false" outlineLevel="0" collapsed="false">
      <c r="A14" s="8"/>
      <c r="B14" s="47" t="n">
        <f aca="false">DATE(2014,5,10)</f>
        <v>41769</v>
      </c>
      <c r="C14" s="48" t="s">
        <v>48</v>
      </c>
    </row>
    <row r="15" customFormat="false" ht="16.5" hidden="false" customHeight="false" outlineLevel="0" collapsed="false">
      <c r="A15" s="8"/>
      <c r="B15" s="47" t="n">
        <f aca="false">DATE(2014,5,11)</f>
        <v>41770</v>
      </c>
      <c r="C15" s="48" t="s">
        <v>49</v>
      </c>
    </row>
    <row r="16" customFormat="false" ht="16.5" hidden="false" customHeight="false" outlineLevel="0" collapsed="false">
      <c r="A16" s="8"/>
      <c r="B16" s="47" t="n">
        <f aca="false">DATE(2014,5,17)</f>
        <v>41776</v>
      </c>
      <c r="C16" s="48" t="s">
        <v>48</v>
      </c>
    </row>
    <row r="17" customFormat="false" ht="16.5" hidden="false" customHeight="false" outlineLevel="0" collapsed="false">
      <c r="A17" s="8"/>
      <c r="B17" s="47" t="n">
        <f aca="false">DATE(2014,5,18)</f>
        <v>41777</v>
      </c>
      <c r="C17" s="48" t="s">
        <v>49</v>
      </c>
    </row>
    <row r="18" customFormat="false" ht="16.5" hidden="false" customHeight="false" outlineLevel="0" collapsed="false">
      <c r="A18" s="8"/>
      <c r="B18" s="47" t="n">
        <f aca="false">DATE(2014,5,24)</f>
        <v>41783</v>
      </c>
      <c r="C18" s="48" t="s">
        <v>48</v>
      </c>
    </row>
    <row r="19" customFormat="false" ht="16.5" hidden="false" customHeight="false" outlineLevel="0" collapsed="false">
      <c r="A19" s="8"/>
      <c r="B19" s="47" t="n">
        <f aca="false">DATE(2014,5,25)</f>
        <v>41784</v>
      </c>
      <c r="C19" s="48" t="s">
        <v>49</v>
      </c>
    </row>
    <row r="20" customFormat="false" ht="16.5" hidden="false" customHeight="false" outlineLevel="0" collapsed="false">
      <c r="A20" s="8"/>
      <c r="B20" s="47" t="n">
        <f aca="false">DATE(2014,5,31)</f>
        <v>41790</v>
      </c>
      <c r="C20" s="48" t="s">
        <v>48</v>
      </c>
    </row>
    <row r="21" customFormat="false" ht="16.5" hidden="false" customHeight="false" outlineLevel="0" collapsed="false">
      <c r="A21" s="8"/>
      <c r="B21" s="47" t="n">
        <f aca="false">DATE(2014,6,1)</f>
        <v>41791</v>
      </c>
      <c r="C21" s="48" t="s">
        <v>49</v>
      </c>
    </row>
    <row r="22" customFormat="false" ht="16.5" hidden="false" customHeight="false" outlineLevel="0" collapsed="false">
      <c r="A22" s="8"/>
      <c r="B22" s="47" t="n">
        <f aca="false">DATE(2014,6,4)</f>
        <v>41794</v>
      </c>
      <c r="C22" s="48" t="s">
        <v>52</v>
      </c>
    </row>
    <row r="23" customFormat="false" ht="16.5" hidden="false" customHeight="false" outlineLevel="0" collapsed="false">
      <c r="A23" s="8"/>
      <c r="B23" s="47" t="n">
        <f aca="false">DATE(2014,6,6)</f>
        <v>41796</v>
      </c>
      <c r="C23" s="48" t="s">
        <v>53</v>
      </c>
    </row>
    <row r="24" customFormat="false" ht="16.5" hidden="false" customHeight="false" outlineLevel="0" collapsed="false">
      <c r="A24" s="8"/>
      <c r="B24" s="47" t="n">
        <f aca="false">DATE(2014,6,7)</f>
        <v>41797</v>
      </c>
      <c r="C24" s="48" t="s">
        <v>48</v>
      </c>
    </row>
    <row r="25" customFormat="false" ht="16.5" hidden="false" customHeight="false" outlineLevel="0" collapsed="false">
      <c r="A25" s="8"/>
      <c r="B25" s="47" t="n">
        <f aca="false">DATE(2014,6,8)</f>
        <v>41798</v>
      </c>
      <c r="C25" s="48" t="s">
        <v>49</v>
      </c>
    </row>
    <row r="26" customFormat="false" ht="16.5" hidden="false" customHeight="false" outlineLevel="0" collapsed="false">
      <c r="A26" s="8"/>
      <c r="B26" s="47" t="n">
        <f aca="false">DATE(2014,6,14)</f>
        <v>41804</v>
      </c>
      <c r="C26" s="48" t="s">
        <v>48</v>
      </c>
    </row>
    <row r="27" customFormat="false" ht="16.5" hidden="false" customHeight="false" outlineLevel="0" collapsed="false">
      <c r="A27" s="8"/>
      <c r="B27" s="47" t="n">
        <f aca="false">DATE(2014,6,15)</f>
        <v>41805</v>
      </c>
      <c r="C27" s="48" t="s">
        <v>49</v>
      </c>
    </row>
    <row r="28" customFormat="false" ht="16.5" hidden="false" customHeight="false" outlineLevel="0" collapsed="false">
      <c r="A28" s="8"/>
      <c r="B28" s="47" t="n">
        <f aca="false">DATE(2014,6,21)</f>
        <v>41811</v>
      </c>
      <c r="C28" s="48" t="s">
        <v>48</v>
      </c>
    </row>
    <row r="29" customFormat="false" ht="16.5" hidden="false" customHeight="false" outlineLevel="0" collapsed="false">
      <c r="A29" s="8"/>
      <c r="B29" s="47" t="n">
        <f aca="false">DATE(2014,6,22)</f>
        <v>41812</v>
      </c>
      <c r="C29" s="48" t="s">
        <v>49</v>
      </c>
    </row>
    <row r="30" customFormat="false" ht="16.5" hidden="false" customHeight="false" outlineLevel="0" collapsed="false">
      <c r="A30" s="8"/>
      <c r="B30" s="47" t="n">
        <f aca="false">DATE(2014,6,28)</f>
        <v>41818</v>
      </c>
      <c r="C30" s="48" t="s">
        <v>48</v>
      </c>
    </row>
    <row r="31" customFormat="false" ht="16.5" hidden="false" customHeight="false" outlineLevel="0" collapsed="false">
      <c r="A31" s="8"/>
      <c r="B31" s="47" t="n">
        <f aca="false">DATE(2014,6,29)</f>
        <v>41819</v>
      </c>
      <c r="C31" s="48" t="s">
        <v>49</v>
      </c>
    </row>
    <row r="32" customFormat="false" ht="16.5" hidden="false" customHeight="false" outlineLevel="0" collapsed="false">
      <c r="A32" s="8"/>
      <c r="B32" s="47" t="n">
        <f aca="false">DATE(2014,7,5)</f>
        <v>41825</v>
      </c>
      <c r="C32" s="48" t="s">
        <v>48</v>
      </c>
    </row>
    <row r="33" customFormat="false" ht="16.5" hidden="false" customHeight="false" outlineLevel="0" collapsed="false">
      <c r="A33" s="8"/>
      <c r="B33" s="47" t="n">
        <f aca="false">DATE(2014,7,6)</f>
        <v>41826</v>
      </c>
      <c r="C33" s="48" t="s">
        <v>49</v>
      </c>
    </row>
    <row r="34" customFormat="false" ht="16.5" hidden="false" customHeight="false" outlineLevel="0" collapsed="false">
      <c r="A34" s="8"/>
      <c r="B34" s="47" t="n">
        <f aca="false">DATE(2014,7,12)</f>
        <v>41832</v>
      </c>
      <c r="C34" s="48" t="s">
        <v>48</v>
      </c>
    </row>
    <row r="35" customFormat="false" ht="16.5" hidden="false" customHeight="false" outlineLevel="0" collapsed="false">
      <c r="A35" s="8"/>
      <c r="B35" s="47" t="n">
        <f aca="false">DATE(2014,7,13)</f>
        <v>41833</v>
      </c>
      <c r="C35" s="48" t="s">
        <v>49</v>
      </c>
    </row>
    <row r="36" customFormat="false" ht="16.5" hidden="false" customHeight="false" outlineLevel="0" collapsed="false">
      <c r="A36" s="8"/>
      <c r="B36" s="47" t="n">
        <f aca="false">DATE(2014,7,19)</f>
        <v>41839</v>
      </c>
      <c r="C36" s="48" t="s">
        <v>48</v>
      </c>
    </row>
    <row r="37" customFormat="false" ht="16.5" hidden="false" customHeight="false" outlineLevel="0" collapsed="false">
      <c r="A37" s="8"/>
      <c r="B37" s="47" t="n">
        <f aca="false">DATE(2014,7,20)</f>
        <v>41840</v>
      </c>
      <c r="C37" s="48" t="s">
        <v>49</v>
      </c>
    </row>
    <row r="38" customFormat="false" ht="16.5" hidden="false" customHeight="false" outlineLevel="0" collapsed="false">
      <c r="A38" s="8"/>
      <c r="B38" s="47" t="n">
        <f aca="false">DATE(2014,7,26)</f>
        <v>41846</v>
      </c>
      <c r="C38" s="48" t="s">
        <v>48</v>
      </c>
    </row>
    <row r="39" customFormat="false" ht="16.5" hidden="false" customHeight="false" outlineLevel="0" collapsed="false">
      <c r="A39" s="8"/>
      <c r="B39" s="47" t="n">
        <f aca="false">DATE(2014,7,27)</f>
        <v>41847</v>
      </c>
      <c r="C39" s="48" t="s">
        <v>49</v>
      </c>
    </row>
    <row r="40" customFormat="false" ht="16.5" hidden="false" customHeight="false" outlineLevel="0" collapsed="false">
      <c r="A40" s="8"/>
      <c r="B40" s="47" t="n">
        <f aca="false">DATE(2014,8,2)</f>
        <v>41853</v>
      </c>
      <c r="C40" s="48" t="s">
        <v>48</v>
      </c>
    </row>
    <row r="41" customFormat="false" ht="16.5" hidden="false" customHeight="false" outlineLevel="0" collapsed="false">
      <c r="A41" s="8"/>
      <c r="B41" s="47" t="n">
        <f aca="false">DATE(2014,8,3)</f>
        <v>41854</v>
      </c>
      <c r="C41" s="48" t="s">
        <v>49</v>
      </c>
    </row>
    <row r="42" customFormat="false" ht="16.5" hidden="false" customHeight="false" outlineLevel="0" collapsed="false">
      <c r="A42" s="8"/>
      <c r="B42" s="47" t="n">
        <f aca="false">DATE(2014,8,9)</f>
        <v>41860</v>
      </c>
      <c r="C42" s="48" t="s">
        <v>48</v>
      </c>
    </row>
    <row r="43" customFormat="false" ht="16.5" hidden="false" customHeight="false" outlineLevel="0" collapsed="false">
      <c r="A43" s="8"/>
      <c r="B43" s="47" t="n">
        <f aca="false">DATE(2014,8,10)</f>
        <v>41861</v>
      </c>
      <c r="C43" s="48" t="s">
        <v>49</v>
      </c>
    </row>
    <row r="44" customFormat="false" ht="16.5" hidden="false" customHeight="false" outlineLevel="0" collapsed="false">
      <c r="A44" s="8"/>
      <c r="B44" s="47" t="n">
        <f aca="false">DATE(2014,8,15)</f>
        <v>41866</v>
      </c>
      <c r="C44" s="48" t="s">
        <v>54</v>
      </c>
    </row>
    <row r="45" customFormat="false" ht="16.5" hidden="false" customHeight="false" outlineLevel="0" collapsed="false">
      <c r="A45" s="8"/>
      <c r="B45" s="47" t="n">
        <f aca="false">DATE(2014,8,16)</f>
        <v>41867</v>
      </c>
      <c r="C45" s="48" t="s">
        <v>48</v>
      </c>
    </row>
    <row r="46" customFormat="false" ht="16.5" hidden="false" customHeight="false" outlineLevel="0" collapsed="false">
      <c r="A46" s="8"/>
      <c r="B46" s="47" t="n">
        <f aca="false">DATE(2014,8,17)</f>
        <v>41868</v>
      </c>
      <c r="C46" s="48" t="s">
        <v>49</v>
      </c>
    </row>
    <row r="47" customFormat="false" ht="16.5" hidden="false" customHeight="false" outlineLevel="0" collapsed="false">
      <c r="A47" s="8"/>
      <c r="B47" s="47" t="n">
        <f aca="false">DATE(2014,8,23)</f>
        <v>41874</v>
      </c>
      <c r="C47" s="48" t="s">
        <v>48</v>
      </c>
    </row>
    <row r="48" customFormat="false" ht="16.5" hidden="false" customHeight="false" outlineLevel="0" collapsed="false">
      <c r="A48" s="8"/>
      <c r="B48" s="47" t="n">
        <f aca="false">DATE(2014,8,24)</f>
        <v>41875</v>
      </c>
      <c r="C48" s="48" t="s">
        <v>49</v>
      </c>
    </row>
    <row r="49" customFormat="false" ht="16.5" hidden="false" customHeight="false" outlineLevel="0" collapsed="false">
      <c r="A49" s="8"/>
      <c r="B49" s="47" t="n">
        <f aca="false">DATE(2014,8,30)</f>
        <v>41881</v>
      </c>
      <c r="C49" s="48" t="s">
        <v>48</v>
      </c>
    </row>
    <row r="50" customFormat="false" ht="16.5" hidden="false" customHeight="false" outlineLevel="0" collapsed="false">
      <c r="A50" s="8"/>
      <c r="B50" s="47" t="n">
        <f aca="false">DATE(2014,8,31)</f>
        <v>41882</v>
      </c>
      <c r="C50" s="48" t="s">
        <v>49</v>
      </c>
    </row>
    <row r="51" customFormat="false" ht="16.5" hidden="false" customHeight="false" outlineLevel="0" collapsed="false">
      <c r="A51" s="8"/>
      <c r="B51" s="47" t="n">
        <f aca="false">DATE(2014,9,6)</f>
        <v>41888</v>
      </c>
      <c r="C51" s="48" t="s">
        <v>48</v>
      </c>
    </row>
    <row r="52" customFormat="false" ht="16.5" hidden="false" customHeight="false" outlineLevel="0" collapsed="false">
      <c r="A52" s="8"/>
      <c r="B52" s="47" t="n">
        <f aca="false">DATE(2014,9,7)</f>
        <v>41889</v>
      </c>
      <c r="C52" s="48" t="s">
        <v>55</v>
      </c>
    </row>
    <row r="53" customFormat="false" ht="16.5" hidden="false" customHeight="false" outlineLevel="0" collapsed="false">
      <c r="A53" s="8"/>
      <c r="B53" s="47" t="n">
        <f aca="false">DATE(2014,9,8)</f>
        <v>41890</v>
      </c>
      <c r="C53" s="48" t="s">
        <v>56</v>
      </c>
    </row>
    <row r="54" customFormat="false" ht="16.5" hidden="false" customHeight="false" outlineLevel="0" collapsed="false">
      <c r="A54" s="8"/>
      <c r="B54" s="47" t="n">
        <f aca="false">DATE(2014,9,9)</f>
        <v>41891</v>
      </c>
      <c r="C54" s="48" t="s">
        <v>56</v>
      </c>
    </row>
    <row r="55" customFormat="false" ht="16.5" hidden="false" customHeight="false" outlineLevel="0" collapsed="false">
      <c r="A55" s="8"/>
      <c r="B55" s="47" t="n">
        <f aca="false">DATE(2014,9,10)</f>
        <v>41892</v>
      </c>
      <c r="C55" s="48" t="s">
        <v>57</v>
      </c>
    </row>
    <row r="56" customFormat="false" ht="16.5" hidden="false" customHeight="false" outlineLevel="0" collapsed="false">
      <c r="A56" s="8"/>
      <c r="B56" s="47" t="n">
        <f aca="false">DATE(2014,9,13)</f>
        <v>41895</v>
      </c>
      <c r="C56" s="48" t="s">
        <v>48</v>
      </c>
    </row>
    <row r="57" customFormat="false" ht="16.5" hidden="false" customHeight="false" outlineLevel="0" collapsed="false">
      <c r="A57" s="8"/>
      <c r="B57" s="47" t="n">
        <f aca="false">DATE(2014,9,14)</f>
        <v>41896</v>
      </c>
      <c r="C57" s="48" t="s">
        <v>49</v>
      </c>
    </row>
    <row r="58" customFormat="false" ht="16.5" hidden="false" customHeight="false" outlineLevel="0" collapsed="false">
      <c r="A58" s="8"/>
      <c r="B58" s="47" t="n">
        <f aca="false">DATE(2014,9,20)</f>
        <v>41902</v>
      </c>
      <c r="C58" s="48" t="s">
        <v>48</v>
      </c>
    </row>
    <row r="59" customFormat="false" ht="16.5" hidden="false" customHeight="false" outlineLevel="0" collapsed="false">
      <c r="A59" s="8"/>
      <c r="B59" s="47" t="n">
        <f aca="false">DATE(2014,9,21)</f>
        <v>41903</v>
      </c>
      <c r="C59" s="48" t="s">
        <v>49</v>
      </c>
    </row>
    <row r="60" customFormat="false" ht="16.5" hidden="false" customHeight="false" outlineLevel="0" collapsed="false">
      <c r="A60" s="8"/>
      <c r="B60" s="47" t="n">
        <f aca="false">DATE(2014,9,27)</f>
        <v>41909</v>
      </c>
      <c r="C60" s="48" t="s">
        <v>48</v>
      </c>
    </row>
    <row r="61" customFormat="false" ht="16.5" hidden="false" customHeight="false" outlineLevel="0" collapsed="false">
      <c r="A61" s="8"/>
      <c r="B61" s="47" t="n">
        <f aca="false">DATE(2014,9,28)</f>
        <v>41910</v>
      </c>
      <c r="C61" s="48" t="s">
        <v>49</v>
      </c>
    </row>
    <row r="62" customFormat="false" ht="16.5" hidden="false" customHeight="false" outlineLevel="0" collapsed="false">
      <c r="A62" s="8"/>
      <c r="B62" s="47" t="n">
        <f aca="false">DATE(2014,10,3)</f>
        <v>41915</v>
      </c>
      <c r="C62" s="48" t="s">
        <v>58</v>
      </c>
    </row>
    <row r="63" customFormat="false" ht="16.5" hidden="false" customHeight="false" outlineLevel="0" collapsed="false">
      <c r="A63" s="8"/>
      <c r="B63" s="47" t="n">
        <f aca="false">DATE(2014,10,4)</f>
        <v>41916</v>
      </c>
      <c r="C63" s="48" t="s">
        <v>48</v>
      </c>
    </row>
    <row r="64" customFormat="false" ht="16.5" hidden="false" customHeight="false" outlineLevel="0" collapsed="false">
      <c r="A64" s="8"/>
      <c r="B64" s="47" t="n">
        <f aca="false">DATE(2014,10,5)</f>
        <v>41917</v>
      </c>
      <c r="C64" s="48" t="s">
        <v>49</v>
      </c>
    </row>
    <row r="65" customFormat="false" ht="16.5" hidden="false" customHeight="false" outlineLevel="0" collapsed="false">
      <c r="A65" s="8"/>
      <c r="B65" s="47" t="n">
        <f aca="false">DATE(2014,10,9)</f>
        <v>41921</v>
      </c>
      <c r="C65" s="48" t="s">
        <v>59</v>
      </c>
    </row>
    <row r="66" customFormat="false" ht="16.5" hidden="false" customHeight="false" outlineLevel="0" collapsed="false">
      <c r="A66" s="8"/>
      <c r="B66" s="47" t="n">
        <f aca="false">DATE(2014,10,11)</f>
        <v>41923</v>
      </c>
      <c r="C66" s="48" t="s">
        <v>48</v>
      </c>
    </row>
    <row r="67" customFormat="false" ht="16.5" hidden="false" customHeight="false" outlineLevel="0" collapsed="false">
      <c r="A67" s="8"/>
      <c r="B67" s="47" t="n">
        <f aca="false">DATE(2014,10,12)</f>
        <v>41924</v>
      </c>
      <c r="C67" s="48" t="s">
        <v>49</v>
      </c>
    </row>
    <row r="68" customFormat="false" ht="16.5" hidden="false" customHeight="false" outlineLevel="0" collapsed="false">
      <c r="A68" s="8"/>
      <c r="B68" s="47" t="n">
        <f aca="false">DATE(2014,10,18)</f>
        <v>41930</v>
      </c>
      <c r="C68" s="48" t="s">
        <v>48</v>
      </c>
    </row>
    <row r="69" customFormat="false" ht="16.5" hidden="false" customHeight="false" outlineLevel="0" collapsed="false">
      <c r="A69" s="8"/>
      <c r="B69" s="47" t="n">
        <f aca="false">DATE(2014,10,19)</f>
        <v>41931</v>
      </c>
      <c r="C69" s="48" t="s">
        <v>49</v>
      </c>
    </row>
    <row r="70" customFormat="false" ht="16.5" hidden="false" customHeight="false" outlineLevel="0" collapsed="false">
      <c r="A70" s="8"/>
      <c r="B70" s="47" t="n">
        <f aca="false">DATE(2014,10,25)</f>
        <v>41937</v>
      </c>
      <c r="C70" s="48" t="s">
        <v>48</v>
      </c>
    </row>
    <row r="71" customFormat="false" ht="16.5" hidden="false" customHeight="false" outlineLevel="0" collapsed="false">
      <c r="A71" s="8"/>
      <c r="B71" s="47" t="n">
        <f aca="false">DATE(2014,10,26)</f>
        <v>41938</v>
      </c>
      <c r="C71" s="48" t="s">
        <v>49</v>
      </c>
    </row>
    <row r="72" customFormat="false" ht="16.5" hidden="false" customHeight="false" outlineLevel="0" collapsed="false">
      <c r="A72" s="8"/>
      <c r="B72" s="47" t="n">
        <f aca="false">DATE(2014,11,1)</f>
        <v>41944</v>
      </c>
      <c r="C72" s="48" t="s">
        <v>48</v>
      </c>
    </row>
    <row r="73" customFormat="false" ht="16.5" hidden="false" customHeight="false" outlineLevel="0" collapsed="false">
      <c r="A73" s="8"/>
      <c r="B73" s="47" t="n">
        <f aca="false">DATE(2014,11,2)</f>
        <v>41945</v>
      </c>
      <c r="C73" s="48" t="s">
        <v>49</v>
      </c>
    </row>
    <row r="74" customFormat="false" ht="16.5" hidden="false" customHeight="false" outlineLevel="0" collapsed="false">
      <c r="A74" s="8"/>
      <c r="B74" s="47" t="n">
        <f aca="false">DATE(2014,11,8)</f>
        <v>41951</v>
      </c>
      <c r="C74" s="48" t="s">
        <v>48</v>
      </c>
    </row>
    <row r="75" customFormat="false" ht="16.5" hidden="false" customHeight="false" outlineLevel="0" collapsed="false">
      <c r="A75" s="8"/>
      <c r="B75" s="47" t="n">
        <f aca="false">DATE(2014,11,9)</f>
        <v>41952</v>
      </c>
      <c r="C75" s="48" t="s">
        <v>49</v>
      </c>
    </row>
    <row r="76" customFormat="false" ht="16.5" hidden="false" customHeight="false" outlineLevel="0" collapsed="false">
      <c r="A76" s="8"/>
      <c r="B76" s="47" t="n">
        <f aca="false">DATE(2014,11,15)</f>
        <v>41958</v>
      </c>
      <c r="C76" s="48" t="s">
        <v>48</v>
      </c>
    </row>
    <row r="77" customFormat="false" ht="16.5" hidden="false" customHeight="false" outlineLevel="0" collapsed="false">
      <c r="A77" s="8"/>
      <c r="B77" s="47" t="n">
        <f aca="false">DATE(2014,11,16)</f>
        <v>41959</v>
      </c>
      <c r="C77" s="48" t="s">
        <v>49</v>
      </c>
    </row>
    <row r="78" customFormat="false" ht="16.5" hidden="false" customHeight="false" outlineLevel="0" collapsed="false">
      <c r="A78" s="8"/>
      <c r="B78" s="47" t="n">
        <f aca="false">DATE(2014,11,22)</f>
        <v>41965</v>
      </c>
      <c r="C78" s="48" t="s">
        <v>48</v>
      </c>
    </row>
    <row r="79" customFormat="false" ht="16.5" hidden="false" customHeight="false" outlineLevel="0" collapsed="false">
      <c r="A79" s="8"/>
      <c r="B79" s="47" t="n">
        <f aca="false">DATE(2014,11,23)</f>
        <v>41966</v>
      </c>
      <c r="C79" s="48" t="s">
        <v>49</v>
      </c>
    </row>
    <row r="80" customFormat="false" ht="16.5" hidden="false" customHeight="false" outlineLevel="0" collapsed="false">
      <c r="A80" s="8"/>
      <c r="B80" s="47" t="n">
        <f aca="false">DATE(2014,11,29)</f>
        <v>41972</v>
      </c>
      <c r="C80" s="48" t="s">
        <v>48</v>
      </c>
    </row>
    <row r="81" customFormat="false" ht="16.5" hidden="false" customHeight="false" outlineLevel="0" collapsed="false">
      <c r="A81" s="8"/>
      <c r="B81" s="47" t="n">
        <f aca="false">DATE(2014,11,30)</f>
        <v>41973</v>
      </c>
      <c r="C81" s="48" t="s">
        <v>49</v>
      </c>
    </row>
    <row r="82" customFormat="false" ht="16.5" hidden="false" customHeight="false" outlineLevel="0" collapsed="false">
      <c r="A82" s="8"/>
      <c r="B82" s="47" t="n">
        <f aca="false">DATE(2014,12,6)</f>
        <v>41979</v>
      </c>
      <c r="C82" s="48" t="s">
        <v>48</v>
      </c>
    </row>
    <row r="83" customFormat="false" ht="16.5" hidden="false" customHeight="false" outlineLevel="0" collapsed="false">
      <c r="A83" s="8"/>
      <c r="B83" s="47" t="n">
        <f aca="false">DATE(2014,12,7)</f>
        <v>41980</v>
      </c>
      <c r="C83" s="48" t="s">
        <v>49</v>
      </c>
    </row>
    <row r="84" customFormat="false" ht="16.5" hidden="false" customHeight="false" outlineLevel="0" collapsed="false">
      <c r="A84" s="8"/>
      <c r="B84" s="47" t="n">
        <f aca="false">DATE(2014,12,13)</f>
        <v>41986</v>
      </c>
      <c r="C84" s="48" t="s">
        <v>48</v>
      </c>
    </row>
    <row r="85" customFormat="false" ht="16.5" hidden="false" customHeight="false" outlineLevel="0" collapsed="false">
      <c r="A85" s="8"/>
      <c r="B85" s="47" t="n">
        <f aca="false">DATE(2014,12,14)</f>
        <v>41987</v>
      </c>
      <c r="C85" s="48" t="s">
        <v>49</v>
      </c>
    </row>
    <row r="86" customFormat="false" ht="16.5" hidden="false" customHeight="false" outlineLevel="0" collapsed="false">
      <c r="A86" s="8"/>
      <c r="B86" s="47" t="n">
        <f aca="false">DATE(2014,12,20)</f>
        <v>41993</v>
      </c>
      <c r="C86" s="48" t="s">
        <v>48</v>
      </c>
    </row>
    <row r="87" customFormat="false" ht="16.5" hidden="false" customHeight="false" outlineLevel="0" collapsed="false">
      <c r="A87" s="8"/>
      <c r="B87" s="47" t="n">
        <f aca="false">DATE(2014,12,21)</f>
        <v>41994</v>
      </c>
      <c r="C87" s="48" t="s">
        <v>49</v>
      </c>
    </row>
    <row r="88" customFormat="false" ht="16.5" hidden="false" customHeight="false" outlineLevel="0" collapsed="false">
      <c r="A88" s="8"/>
      <c r="B88" s="47" t="n">
        <f aca="false">DATE(2014,12,25)</f>
        <v>41998</v>
      </c>
      <c r="C88" s="48" t="s">
        <v>60</v>
      </c>
    </row>
    <row r="89" customFormat="false" ht="16.5" hidden="false" customHeight="false" outlineLevel="0" collapsed="false">
      <c r="A89" s="8"/>
      <c r="B89" s="47" t="n">
        <f aca="false">DATE(2014,12,27)</f>
        <v>42000</v>
      </c>
      <c r="C89" s="48" t="s">
        <v>48</v>
      </c>
    </row>
    <row r="90" customFormat="false" ht="16.5" hidden="false" customHeight="false" outlineLevel="0" collapsed="false">
      <c r="A90" s="8"/>
      <c r="B90" s="47" t="n">
        <f aca="false">DATE(2014,12,28)</f>
        <v>42001</v>
      </c>
      <c r="C90" s="48" t="s">
        <v>49</v>
      </c>
    </row>
  </sheetData>
  <mergeCells count="1">
    <mergeCell ref="A4:A9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LibreOffice/5.1.0.3$Windows_x86 LibreOffice_project/5e3e00a007d9b3b6efb6797a8b8e57b51ab1f737</Application>
  <Company>(c)Snow Family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2009-03-06T04:58:40Z</dcterms:created>
  <dc:creator>JoSoowoon</dc:creator>
  <dc:description>과업 일정을 정리하고 계산한다.</dc:description>
  <cp:keywords>Sprint Task Work Backlog</cp:keywords>
  <dc:language>ko-KR</dc:language>
  <cp:lastModifiedBy>JoSoowoon Jo</cp:lastModifiedBy>
  <cp:lastPrinted>2009-03-13T04:49:37Z</cp:lastPrinted>
  <dcterms:modified xsi:type="dcterms:W3CDTF">2016-03-10T12:13:23Z</dcterms:modified>
  <cp:revision>2</cp:revision>
  <dc:subject>Sprint Backlog</dc:subject>
  <dc:title>Sprint Task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(c)Snow Family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  <property fmtid="{D5CDD505-2E9C-101B-9397-08002B2CF9AE}" pid="9" name="category">
    <vt:lpwstr>스케줄, Schedule</vt:lpwstr>
  </property>
  <property fmtid="{D5CDD505-2E9C-101B-9397-08002B2CF9AE}" pid="10" name="contentStatus">
    <vt:lpwstr>편집중</vt:lpwstr>
  </property>
</Properties>
</file>