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작업문서\"/>
    </mc:Choice>
  </mc:AlternateContent>
  <bookViews>
    <workbookView xWindow="15" yWindow="0" windowWidth="19320" windowHeight="11550"/>
  </bookViews>
  <sheets>
    <sheet name="과업목록" sheetId="1" r:id="rId1"/>
    <sheet name="휴무일 목록" sheetId="4" r:id="rId2"/>
  </sheets>
  <definedNames>
    <definedName name="_xlnm._FilterDatabase" localSheetId="0" hidden="1">과업목록!$A$12:$S$150</definedName>
  </definedNames>
  <calcPr calcId="152511"/>
</workbook>
</file>

<file path=xl/calcChain.xml><?xml version="1.0" encoding="utf-8"?>
<calcChain xmlns="http://schemas.openxmlformats.org/spreadsheetml/2006/main">
  <c r="B60" i="4" l="1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 l="1"/>
  <c r="B2" i="4"/>
  <c r="Q81" i="1" l="1"/>
  <c r="Q82" i="1"/>
  <c r="Q83" i="1"/>
  <c r="Q84" i="1"/>
  <c r="Q85" i="1"/>
  <c r="Q86" i="1"/>
  <c r="Q87" i="1"/>
  <c r="Q73" i="1"/>
  <c r="Q74" i="1"/>
  <c r="Q75" i="1"/>
  <c r="Q76" i="1"/>
  <c r="Q77" i="1"/>
  <c r="Q78" i="1"/>
  <c r="Q79" i="1"/>
  <c r="Q80" i="1"/>
  <c r="Q22" i="1"/>
  <c r="Q23" i="1"/>
  <c r="Q24" i="1"/>
  <c r="Q25" i="1"/>
  <c r="Q26" i="1"/>
  <c r="Q27" i="1"/>
  <c r="Q28" i="1"/>
  <c r="Q29" i="1"/>
  <c r="Q47" i="1"/>
  <c r="Q48" i="1"/>
  <c r="Q49" i="1"/>
  <c r="Q50" i="1"/>
  <c r="Q51" i="1"/>
  <c r="Q52" i="1"/>
  <c r="Q53" i="1"/>
  <c r="Q124" i="1"/>
  <c r="Q125" i="1"/>
  <c r="Q126" i="1"/>
  <c r="Q88" i="1"/>
  <c r="Q89" i="1"/>
  <c r="Q90" i="1"/>
  <c r="Q91" i="1"/>
  <c r="Q92" i="1"/>
  <c r="Q93" i="1"/>
  <c r="Q94" i="1"/>
  <c r="Q95" i="1"/>
  <c r="Q65" i="1"/>
  <c r="Q66" i="1"/>
  <c r="Q67" i="1"/>
  <c r="Q68" i="1"/>
  <c r="Q69" i="1"/>
  <c r="Q70" i="1"/>
  <c r="Q71" i="1"/>
  <c r="Q72" i="1"/>
  <c r="Q100" i="1"/>
  <c r="Q101" i="1"/>
  <c r="Q102" i="1"/>
  <c r="Q103" i="1"/>
  <c r="Q104" i="1"/>
  <c r="Q105" i="1"/>
  <c r="Q109" i="1"/>
  <c r="Q110" i="1"/>
  <c r="Q111" i="1"/>
  <c r="Q121" i="1"/>
  <c r="Q122" i="1"/>
  <c r="Q123" i="1"/>
  <c r="Q118" i="1"/>
  <c r="Q119" i="1"/>
  <c r="Q120" i="1"/>
  <c r="Q106" i="1"/>
  <c r="Q107" i="1"/>
  <c r="Q108" i="1"/>
  <c r="Q112" i="1"/>
  <c r="Q113" i="1"/>
  <c r="Q114" i="1"/>
  <c r="Q115" i="1"/>
  <c r="Q116" i="1"/>
  <c r="Q117" i="1"/>
  <c r="Q57" i="1"/>
  <c r="Q58" i="1"/>
  <c r="Q54" i="1"/>
  <c r="Q55" i="1"/>
  <c r="Q56" i="1"/>
  <c r="Q127" i="1"/>
  <c r="Q128" i="1"/>
  <c r="Q129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59" i="1"/>
  <c r="Q60" i="1"/>
  <c r="Q61" i="1"/>
  <c r="Q62" i="1"/>
  <c r="Q63" i="1"/>
  <c r="Q64" i="1"/>
  <c r="Q130" i="1"/>
  <c r="Q131" i="1"/>
  <c r="Q132" i="1"/>
  <c r="Q133" i="1"/>
  <c r="Q134" i="1"/>
  <c r="Q135" i="1"/>
  <c r="O150" i="1"/>
  <c r="P133" i="1"/>
  <c r="P132" i="1"/>
  <c r="P131" i="1"/>
  <c r="P64" i="1"/>
  <c r="P63" i="1"/>
  <c r="P62" i="1"/>
  <c r="P61" i="1"/>
  <c r="P60" i="1"/>
  <c r="P59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29" i="1"/>
  <c r="P128" i="1"/>
  <c r="P127" i="1"/>
  <c r="P56" i="1"/>
  <c r="P55" i="1"/>
  <c r="P54" i="1"/>
  <c r="P58" i="1"/>
  <c r="P57" i="1"/>
  <c r="P117" i="1"/>
  <c r="P116" i="1"/>
  <c r="P115" i="1"/>
  <c r="P114" i="1"/>
  <c r="P113" i="1"/>
  <c r="P112" i="1"/>
  <c r="P108" i="1"/>
  <c r="P107" i="1"/>
  <c r="P106" i="1"/>
  <c r="P120" i="1"/>
  <c r="P119" i="1"/>
  <c r="P118" i="1"/>
  <c r="P123" i="1"/>
  <c r="P122" i="1"/>
  <c r="P121" i="1"/>
  <c r="P111" i="1"/>
  <c r="P110" i="1"/>
  <c r="P109" i="1"/>
  <c r="P105" i="1"/>
  <c r="P104" i="1"/>
  <c r="P103" i="1"/>
  <c r="P102" i="1"/>
  <c r="P101" i="1"/>
  <c r="P100" i="1"/>
  <c r="P72" i="1"/>
  <c r="P71" i="1"/>
  <c r="P70" i="1"/>
  <c r="P69" i="1"/>
  <c r="P68" i="1"/>
  <c r="P67" i="1"/>
  <c r="P66" i="1"/>
  <c r="P65" i="1"/>
  <c r="P95" i="1"/>
  <c r="P94" i="1"/>
  <c r="P93" i="1"/>
  <c r="P92" i="1"/>
  <c r="P91" i="1"/>
  <c r="P90" i="1"/>
  <c r="P89" i="1"/>
  <c r="P88" i="1"/>
  <c r="P126" i="1"/>
  <c r="P125" i="1"/>
  <c r="P124" i="1"/>
  <c r="P53" i="1"/>
  <c r="P52" i="1"/>
  <c r="P51" i="1"/>
  <c r="P50" i="1"/>
  <c r="P49" i="1"/>
  <c r="P48" i="1"/>
  <c r="P47" i="1"/>
  <c r="P29" i="1"/>
  <c r="P28" i="1"/>
  <c r="P27" i="1"/>
  <c r="P26" i="1"/>
  <c r="P25" i="1"/>
  <c r="P24" i="1"/>
  <c r="P23" i="1"/>
  <c r="P22" i="1"/>
  <c r="P80" i="1"/>
  <c r="P79" i="1"/>
  <c r="P78" i="1"/>
  <c r="P77" i="1"/>
  <c r="P76" i="1"/>
  <c r="P75" i="1"/>
  <c r="P74" i="1"/>
  <c r="P73" i="1"/>
  <c r="P87" i="1"/>
  <c r="P86" i="1"/>
  <c r="P85" i="1"/>
  <c r="P84" i="1"/>
  <c r="P83" i="1"/>
  <c r="P82" i="1"/>
  <c r="P81" i="1"/>
  <c r="P40" i="1"/>
  <c r="Q40" i="1"/>
  <c r="O6" i="1" l="1"/>
  <c r="N6" i="1"/>
  <c r="M6" i="1"/>
  <c r="L6" i="1"/>
  <c r="O4" i="1"/>
  <c r="N4" i="1"/>
  <c r="L4" i="1" s="1"/>
  <c r="M4" i="1"/>
  <c r="Q14" i="1" l="1"/>
  <c r="Q15" i="1"/>
  <c r="Q16" i="1"/>
  <c r="Q17" i="1"/>
  <c r="Q18" i="1"/>
  <c r="Q19" i="1"/>
  <c r="Q20" i="1"/>
  <c r="Q21" i="1"/>
  <c r="Q96" i="1"/>
  <c r="Q97" i="1"/>
  <c r="Q98" i="1"/>
  <c r="Q99" i="1"/>
  <c r="Q30" i="1"/>
  <c r="Q31" i="1"/>
  <c r="Q32" i="1"/>
  <c r="Q33" i="1"/>
  <c r="Q34" i="1"/>
  <c r="Q35" i="1"/>
  <c r="Q36" i="1"/>
  <c r="Q37" i="1"/>
  <c r="Q38" i="1"/>
  <c r="Q39" i="1"/>
  <c r="Q41" i="1"/>
  <c r="Q42" i="1"/>
  <c r="Q43" i="1"/>
  <c r="Q44" i="1"/>
  <c r="Q45" i="1"/>
  <c r="Q46" i="1"/>
  <c r="Q13" i="1"/>
  <c r="P13" i="1" l="1"/>
  <c r="P14" i="1"/>
  <c r="P15" i="1"/>
  <c r="P16" i="1"/>
  <c r="P17" i="1"/>
  <c r="P18" i="1"/>
  <c r="P19" i="1"/>
  <c r="P20" i="1"/>
  <c r="P21" i="1"/>
  <c r="P96" i="1"/>
  <c r="P97" i="1"/>
  <c r="P98" i="1"/>
  <c r="P99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130" i="1"/>
  <c r="P134" i="1"/>
  <c r="P135" i="1"/>
  <c r="P9" i="1" l="1"/>
  <c r="N151" i="1"/>
  <c r="N3" i="1" s="1"/>
  <c r="N150" i="1"/>
  <c r="N2" i="1" s="1"/>
  <c r="N5" i="1" s="1"/>
  <c r="N7" i="1" l="1"/>
  <c r="O151" i="1" l="1"/>
  <c r="M151" i="1"/>
  <c r="M3" i="1" s="1"/>
  <c r="M7" i="1" s="1"/>
  <c r="L151" i="1"/>
  <c r="L3" i="1" s="1"/>
  <c r="L7" i="1" s="1"/>
  <c r="O3" i="1" l="1"/>
  <c r="O7" i="1" s="1"/>
  <c r="P3" i="1"/>
  <c r="M150" i="1"/>
  <c r="M2" i="1" s="1"/>
  <c r="M5" i="1" s="1"/>
  <c r="L150" i="1"/>
  <c r="L2" i="1" s="1"/>
  <c r="L5" i="1" s="1"/>
  <c r="O2" i="1" l="1"/>
  <c r="O5" i="1" s="1"/>
  <c r="P2" i="1"/>
  <c r="Q151" i="1"/>
  <c r="P151" i="1" l="1"/>
  <c r="P150" i="1"/>
  <c r="Q150" i="1"/>
</calcChain>
</file>

<file path=xl/sharedStrings.xml><?xml version="1.0" encoding="utf-8"?>
<sst xmlns="http://schemas.openxmlformats.org/spreadsheetml/2006/main" count="440" uniqueCount="365">
  <si>
    <t xml:space="preserve">※ 최종 목표 : </t>
    <phoneticPr fontId="1" type="noConversion"/>
  </si>
  <si>
    <t>: 이런 부분은 중간에 요청이나 필요에 의해 과업이 추가된 부분임.</t>
    <phoneticPr fontId="1" type="noConversion"/>
  </si>
  <si>
    <t xml:space="preserve">용어 해설 : </t>
    <phoneticPr fontId="1" type="noConversion"/>
  </si>
  <si>
    <t>책임자</t>
    <phoneticPr fontId="1" type="noConversion"/>
  </si>
  <si>
    <t>수행 결과</t>
    <phoneticPr fontId="1" type="noConversion"/>
  </si>
  <si>
    <t>작성시
참고 사항 :</t>
    <phoneticPr fontId="1" type="noConversion"/>
  </si>
  <si>
    <t>현재 진행</t>
    <phoneticPr fontId="1" type="noConversion"/>
  </si>
  <si>
    <t>2. 실제로 가능하다고 생각하는 과업과 일정으로 작성하라.</t>
    <phoneticPr fontId="1" type="noConversion"/>
  </si>
  <si>
    <t xml:space="preserve">우선순위 : </t>
    <phoneticPr fontId="1" type="noConversion"/>
  </si>
  <si>
    <t>매우 높음, 높음, 보통, 낮음, 매우 낮음의 5개 순위로 매길 것.(숫자도 상관없다.)</t>
    <phoneticPr fontId="1" type="noConversion"/>
  </si>
  <si>
    <t>현재 예측</t>
    <phoneticPr fontId="1" type="noConversion"/>
  </si>
  <si>
    <t>스프린트 시작일</t>
    <phoneticPr fontId="1" type="noConversion"/>
  </si>
  <si>
    <t>항   목</t>
    <phoneticPr fontId="1" type="noConversion"/>
  </si>
  <si>
    <t>4. 진행이나 예측에 표시되는 칸에 들어가는 숫자는 작업을 1시간 단위로 나타낸 양이다.</t>
    <phoneticPr fontId="1" type="noConversion"/>
  </si>
  <si>
    <r>
      <t xml:space="preserve">3. 초기 예측과 현재 예측이 궁극적으로 맞아떨어지록 노력할 것.
</t>
    </r>
    <r>
      <rPr>
        <b/>
        <sz val="11"/>
        <color rgb="FFFF0000"/>
        <rFont val="맑은 고딕"/>
        <family val="3"/>
        <charset val="129"/>
        <scheme val="minor"/>
      </rPr>
      <t xml:space="preserve"> (그렇다고 현재 예측을 사실과 다르게 적어서는 안된다.!)</t>
    </r>
    <phoneticPr fontId="1" type="noConversion"/>
  </si>
  <si>
    <t>: 칸이 이런 색이면, 이 과업은 일정이나 그 외 어떤 이유로 삭제되었음을 나타냄.</t>
    <phoneticPr fontId="1" type="noConversion"/>
  </si>
  <si>
    <r>
      <t xml:space="preserve"> 완료된 작업은 순번과 수행 결과 열을 이 색으로 맞춘다. 별 의미는 없고 알아보기 쉽게 하기 위한 것이다.
 개발 방법론의 이른바 </t>
    </r>
    <r>
      <rPr>
        <b/>
        <sz val="11"/>
        <color rgb="FF006600"/>
        <rFont val="맑은 고딕"/>
        <family val="3"/>
        <charset val="129"/>
        <scheme val="minor"/>
      </rPr>
      <t>초록 막대 패턴</t>
    </r>
    <r>
      <rPr>
        <sz val="11"/>
        <color theme="1"/>
        <rFont val="맑은 고딕"/>
        <family val="3"/>
        <charset val="129"/>
        <scheme val="minor"/>
      </rPr>
      <t>으로 봐도 좋다.</t>
    </r>
    <phoneticPr fontId="1" type="noConversion"/>
  </si>
  <si>
    <t>일일 과업시간</t>
    <phoneticPr fontId="1" type="noConversion"/>
  </si>
  <si>
    <r>
      <t xml:space="preserve">1. 개별 과업은 되도록 </t>
    </r>
    <r>
      <rPr>
        <b/>
        <sz val="11"/>
        <color theme="1"/>
        <rFont val="맑은 고딕"/>
        <family val="3"/>
        <charset val="129"/>
        <scheme val="minor"/>
      </rPr>
      <t>24시간 이상의 작업으로 설정하지 않는다.</t>
    </r>
    <phoneticPr fontId="1" type="noConversion"/>
  </si>
  <si>
    <t>누계</t>
    <phoneticPr fontId="1" type="noConversion"/>
  </si>
  <si>
    <t>특정
누계</t>
    <phoneticPr fontId="1" type="noConversion"/>
  </si>
  <si>
    <t>특정 범위 스프린트 종료일</t>
    <phoneticPr fontId="1" type="noConversion"/>
  </si>
  <si>
    <t>휴무 사유</t>
    <phoneticPr fontId="1" type="noConversion"/>
  </si>
  <si>
    <t>우선
순위</t>
    <phoneticPr fontId="1" type="noConversion"/>
  </si>
  <si>
    <t>초기 
예측</t>
    <phoneticPr fontId="1" type="noConversion"/>
  </si>
  <si>
    <t>현재 
진행</t>
    <phoneticPr fontId="1" type="noConversion"/>
  </si>
  <si>
    <t>남은 
시간</t>
    <phoneticPr fontId="1" type="noConversion"/>
  </si>
  <si>
    <t>측정
계수</t>
    <phoneticPr fontId="1" type="noConversion"/>
  </si>
  <si>
    <t>일일 과업 시간</t>
    <phoneticPr fontId="1" type="noConversion"/>
  </si>
  <si>
    <t>총 과업 일 수
※ (총 시간 / 일일 기준 시간) = 일 수</t>
    <phoneticPr fontId="1" type="noConversion"/>
  </si>
  <si>
    <t>특정 범위 과업 일 수
※ (총 시간 / 일일 기준 시간) = 일 수</t>
    <phoneticPr fontId="1" type="noConversion"/>
  </si>
  <si>
    <t>인원</t>
    <phoneticPr fontId="1" type="noConversion"/>
  </si>
  <si>
    <t>초기 예측</t>
    <phoneticPr fontId="1" type="noConversion"/>
  </si>
  <si>
    <t>남은 진행</t>
    <phoneticPr fontId="1" type="noConversion"/>
  </si>
  <si>
    <t>날짜 목록</t>
    <phoneticPr fontId="1" type="noConversion"/>
  </si>
  <si>
    <t>특정 스프린트 시작일</t>
    <phoneticPr fontId="1" type="noConversion"/>
  </si>
  <si>
    <t>토요일</t>
    <phoneticPr fontId="1" type="noConversion"/>
  </si>
  <si>
    <t>일요일</t>
    <phoneticPr fontId="1" type="noConversion"/>
  </si>
  <si>
    <t>추석연휴</t>
    <phoneticPr fontId="1" type="noConversion"/>
  </si>
  <si>
    <t>추석연휴(대체 휴일)</t>
    <phoneticPr fontId="1" type="noConversion"/>
  </si>
  <si>
    <t>한글날</t>
    <phoneticPr fontId="1" type="noConversion"/>
  </si>
  <si>
    <t>성탄절</t>
    <phoneticPr fontId="1" type="noConversion"/>
  </si>
  <si>
    <t>상위 시나리오</t>
    <phoneticPr fontId="1" type="noConversion"/>
  </si>
  <si>
    <t>과업</t>
    <phoneticPr fontId="1" type="noConversion"/>
  </si>
  <si>
    <t>대분류</t>
    <phoneticPr fontId="1" type="noConversion"/>
  </si>
  <si>
    <t>경험 예측</t>
    <phoneticPr fontId="1" type="noConversion"/>
  </si>
  <si>
    <t>경험 예측 계수</t>
    <phoneticPr fontId="1" type="noConversion"/>
  </si>
  <si>
    <t>경험 
예측</t>
    <phoneticPr fontId="1" type="noConversion"/>
  </si>
  <si>
    <t>현재
예측</t>
    <phoneticPr fontId="1" type="noConversion"/>
  </si>
  <si>
    <t>이슈
번호</t>
    <phoneticPr fontId="1" type="noConversion"/>
  </si>
  <si>
    <t>1. World Of Heroes의 최초 프로토타입
2. 게임의 진행을 함축해서 보여줄 수 있어야 한다.
3. 리소스 데이터는 정식 데이터가 구현될 동안, 다른 게임에서 사용한 리소스들을 적당히 조합해서 쓴다.</t>
    <phoneticPr fontId="1" type="noConversion"/>
  </si>
  <si>
    <t>스프린트 시작일</t>
    <phoneticPr fontId="1" type="noConversion"/>
  </si>
  <si>
    <t>스프린트 종료일</t>
    <phoneticPr fontId="1" type="noConversion"/>
  </si>
  <si>
    <t>특정 범위 스프린트 시작일</t>
    <phoneticPr fontId="1" type="noConversion"/>
  </si>
  <si>
    <t>클라이언트</t>
    <phoneticPr fontId="1" type="noConversion"/>
  </si>
  <si>
    <t>가방 컨텐츠 작업</t>
    <phoneticPr fontId="1" type="noConversion"/>
  </si>
  <si>
    <t>아바타 컨텐츠 작업</t>
    <phoneticPr fontId="1" type="noConversion"/>
  </si>
  <si>
    <t>가방 UI 작업</t>
    <phoneticPr fontId="1" type="noConversion"/>
  </si>
  <si>
    <t>가방 시스템 작업</t>
    <phoneticPr fontId="1" type="noConversion"/>
  </si>
  <si>
    <t>캐릭터 정보 UI 작업</t>
    <phoneticPr fontId="1" type="noConversion"/>
  </si>
  <si>
    <t>캐릭터 정보 시스템 작업</t>
    <phoneticPr fontId="1" type="noConversion"/>
  </si>
  <si>
    <t>캐릭터 장비 UI작업</t>
    <phoneticPr fontId="1" type="noConversion"/>
  </si>
  <si>
    <t>캐릭터 장비 시스템 작업</t>
    <phoneticPr fontId="1" type="noConversion"/>
  </si>
  <si>
    <t>아이템 판매 UI 작업</t>
    <phoneticPr fontId="1" type="noConversion"/>
  </si>
  <si>
    <t>아이템 팬매 시스템 작업</t>
    <phoneticPr fontId="1" type="noConversion"/>
  </si>
  <si>
    <t>아이템 팬매 관련 서버 연동 작업</t>
    <phoneticPr fontId="1" type="noConversion"/>
  </si>
  <si>
    <t>아바타 UI 작업</t>
    <phoneticPr fontId="1" type="noConversion"/>
  </si>
  <si>
    <t>아바타 시스템 작업</t>
    <phoneticPr fontId="1" type="noConversion"/>
  </si>
  <si>
    <t>아바타 착용 시스템 작업</t>
    <phoneticPr fontId="1" type="noConversion"/>
  </si>
  <si>
    <t>아바타 구매 관련 서버 연동 작업</t>
    <phoneticPr fontId="1" type="noConversion"/>
  </si>
  <si>
    <t>스킬 컨텐츠 작업</t>
    <phoneticPr fontId="1" type="noConversion"/>
  </si>
  <si>
    <t>스킬 UI 작업</t>
    <phoneticPr fontId="1" type="noConversion"/>
  </si>
  <si>
    <t>스킬 시스템 작업</t>
    <phoneticPr fontId="1" type="noConversion"/>
  </si>
  <si>
    <t>스킬 강화 UI 작업</t>
    <phoneticPr fontId="1" type="noConversion"/>
  </si>
  <si>
    <t>스킬 강화 시스템 작업</t>
    <phoneticPr fontId="1" type="noConversion"/>
  </si>
  <si>
    <t>스킬 강화 관련 서버 연동 작업</t>
    <phoneticPr fontId="1" type="noConversion"/>
  </si>
  <si>
    <t>스킬 정보창 UI 작업</t>
    <phoneticPr fontId="1" type="noConversion"/>
  </si>
  <si>
    <t>스킬 정보창 시스템 작업</t>
    <phoneticPr fontId="1" type="noConversion"/>
  </si>
  <si>
    <t>룬 컨텐츠 작업</t>
    <phoneticPr fontId="1" type="noConversion"/>
  </si>
  <si>
    <t>룬 UI 작업</t>
    <phoneticPr fontId="1" type="noConversion"/>
  </si>
  <si>
    <t>룬 시스템 작업</t>
    <phoneticPr fontId="1" type="noConversion"/>
  </si>
  <si>
    <t>룬 강화 UI 작업</t>
    <phoneticPr fontId="1" type="noConversion"/>
  </si>
  <si>
    <t>룬 강화 시스템 작업</t>
    <phoneticPr fontId="1" type="noConversion"/>
  </si>
  <si>
    <t>아이템 분해 UI 작업</t>
    <phoneticPr fontId="1" type="noConversion"/>
  </si>
  <si>
    <t>아이템 분해 시스템 작업</t>
    <phoneticPr fontId="1" type="noConversion"/>
  </si>
  <si>
    <t>아이템 분해 관련 서버 연동 작업</t>
    <phoneticPr fontId="1" type="noConversion"/>
  </si>
  <si>
    <t>룬 등록 UI 작업</t>
    <phoneticPr fontId="1" type="noConversion"/>
  </si>
  <si>
    <t>룬 등록 시스템 작업</t>
    <phoneticPr fontId="1" type="noConversion"/>
  </si>
  <si>
    <t>룬 등록 관련 서버 연동 작업</t>
    <phoneticPr fontId="1" type="noConversion"/>
  </si>
  <si>
    <t>룬 정보 UI 작업</t>
    <phoneticPr fontId="1" type="noConversion"/>
  </si>
  <si>
    <t>룬 정보 시스템 작업</t>
    <phoneticPr fontId="1" type="noConversion"/>
  </si>
  <si>
    <t>성소 컨텐츠 작업</t>
    <phoneticPr fontId="1" type="noConversion"/>
  </si>
  <si>
    <t>성소 UI 작업</t>
    <phoneticPr fontId="1" type="noConversion"/>
  </si>
  <si>
    <t>성소 시스템 작업</t>
    <phoneticPr fontId="1" type="noConversion"/>
  </si>
  <si>
    <t>성소 정보창 UI 작업</t>
    <phoneticPr fontId="1" type="noConversion"/>
  </si>
  <si>
    <t>성소 정보창 시스템 작업</t>
    <phoneticPr fontId="1" type="noConversion"/>
  </si>
  <si>
    <t>성소 업그레이드 UI 작업</t>
    <phoneticPr fontId="1" type="noConversion"/>
  </si>
  <si>
    <t>성소 업그레이드 관연 서버 연동 작업</t>
    <phoneticPr fontId="1" type="noConversion"/>
  </si>
  <si>
    <t>성소 업그레이드 시스템 작업</t>
    <phoneticPr fontId="1" type="noConversion"/>
  </si>
  <si>
    <t>하수인 컨텐츠 작업</t>
    <phoneticPr fontId="1" type="noConversion"/>
  </si>
  <si>
    <t>하수인 UI 작업</t>
    <phoneticPr fontId="1" type="noConversion"/>
  </si>
  <si>
    <t>하수인 시스템 작업</t>
    <phoneticPr fontId="1" type="noConversion"/>
  </si>
  <si>
    <t>하수인 탐험창 UI작업</t>
    <phoneticPr fontId="1" type="noConversion"/>
  </si>
  <si>
    <t>하수인 탐험창 시스템 작업</t>
    <phoneticPr fontId="1" type="noConversion"/>
  </si>
  <si>
    <t>하수인 탐험 관련 서버 연동 작업</t>
    <phoneticPr fontId="1" type="noConversion"/>
  </si>
  <si>
    <t>하수인 강화 시스템 작업</t>
    <phoneticPr fontId="1" type="noConversion"/>
  </si>
  <si>
    <t>하수인 강화 관련 서버 연동 작업</t>
    <phoneticPr fontId="1" type="noConversion"/>
  </si>
  <si>
    <t>하수인 강화 UI 작업</t>
    <phoneticPr fontId="1" type="noConversion"/>
  </si>
  <si>
    <t>아이템 강화 컨텐츠 작업</t>
    <phoneticPr fontId="1" type="noConversion"/>
  </si>
  <si>
    <t>아이템 강화 UI 작업</t>
    <phoneticPr fontId="1" type="noConversion"/>
  </si>
  <si>
    <t>아이템 강화 시스템 작업</t>
    <phoneticPr fontId="1" type="noConversion"/>
  </si>
  <si>
    <t>아이템 강화 관련 서버 연동 작업</t>
    <phoneticPr fontId="1" type="noConversion"/>
  </si>
  <si>
    <t>아이템 강화 정보창 UI 작업</t>
    <phoneticPr fontId="1" type="noConversion"/>
  </si>
  <si>
    <t>아이템 강화 정보창 시스템 작업</t>
    <phoneticPr fontId="1" type="noConversion"/>
  </si>
  <si>
    <t>던전 컨텐츠 작업</t>
    <phoneticPr fontId="1" type="noConversion"/>
  </si>
  <si>
    <t>던전 UI 작업</t>
    <phoneticPr fontId="1" type="noConversion"/>
  </si>
  <si>
    <t>던전 시스템 작업</t>
    <phoneticPr fontId="1" type="noConversion"/>
  </si>
  <si>
    <t>던전 정보창 UI 작업</t>
    <phoneticPr fontId="1" type="noConversion"/>
  </si>
  <si>
    <t>던전 정보창 시스템 작업</t>
    <phoneticPr fontId="1" type="noConversion"/>
  </si>
  <si>
    <t>던전 보상 아이템 UI 작업</t>
    <phoneticPr fontId="1" type="noConversion"/>
  </si>
  <si>
    <t>던전 보상 아이템 시스템 작업</t>
    <phoneticPr fontId="1" type="noConversion"/>
  </si>
  <si>
    <t>업적 컨텐츠 작업</t>
    <phoneticPr fontId="1" type="noConversion"/>
  </si>
  <si>
    <t>업적 UI 작업</t>
    <phoneticPr fontId="1" type="noConversion"/>
  </si>
  <si>
    <t>업적 시스템 작업</t>
    <phoneticPr fontId="1" type="noConversion"/>
  </si>
  <si>
    <t>업적 관련 서버 연동 작업</t>
    <phoneticPr fontId="1" type="noConversion"/>
  </si>
  <si>
    <t>우편함 컨텐츠 작업</t>
    <phoneticPr fontId="1" type="noConversion"/>
  </si>
  <si>
    <t>우편함 UI 작업</t>
    <phoneticPr fontId="1" type="noConversion"/>
  </si>
  <si>
    <t>우편함 시스템 작업</t>
    <phoneticPr fontId="1" type="noConversion"/>
  </si>
  <si>
    <t>우편함 관련 서버 연동 작업</t>
    <phoneticPr fontId="1" type="noConversion"/>
  </si>
  <si>
    <t>친구 컨텐츠 작업</t>
  </si>
  <si>
    <t>친구 UI 작업</t>
    <phoneticPr fontId="1" type="noConversion"/>
  </si>
  <si>
    <t>친구 시스템 작업</t>
    <phoneticPr fontId="1" type="noConversion"/>
  </si>
  <si>
    <t>친구 추가 UI 작업</t>
    <phoneticPr fontId="1" type="noConversion"/>
  </si>
  <si>
    <t>친구 추가 시스템 작업</t>
    <phoneticPr fontId="1" type="noConversion"/>
  </si>
  <si>
    <t>친구 추가 관련 서버 연동 작업</t>
    <phoneticPr fontId="1" type="noConversion"/>
  </si>
  <si>
    <t>랭킹 컨텐츠 작업</t>
    <phoneticPr fontId="1" type="noConversion"/>
  </si>
  <si>
    <t>랭킹 UI 작업</t>
    <phoneticPr fontId="1" type="noConversion"/>
  </si>
  <si>
    <t>랭킹 시스템 작업</t>
    <phoneticPr fontId="1" type="noConversion"/>
  </si>
  <si>
    <t>개인 랭킹 시스템 작업</t>
    <phoneticPr fontId="1" type="noConversion"/>
  </si>
  <si>
    <t>개인 랭킹 UI 작업</t>
    <phoneticPr fontId="1" type="noConversion"/>
  </si>
  <si>
    <t>개인 랭킹 관련 서버 연동 작업</t>
    <phoneticPr fontId="1" type="noConversion"/>
  </si>
  <si>
    <t>길드 랭킹 UI 작업</t>
    <phoneticPr fontId="1" type="noConversion"/>
  </si>
  <si>
    <t>길드 랭킹 시스템 작업</t>
    <phoneticPr fontId="1" type="noConversion"/>
  </si>
  <si>
    <t>길드 랭킹 관련 서버 연동 작업</t>
    <phoneticPr fontId="1" type="noConversion"/>
  </si>
  <si>
    <t>상점 UI 작업</t>
    <phoneticPr fontId="1" type="noConversion"/>
  </si>
  <si>
    <t>상점 관련 서버 연동 작업</t>
    <phoneticPr fontId="1" type="noConversion"/>
  </si>
  <si>
    <t>상점 시스템 작업</t>
    <phoneticPr fontId="1" type="noConversion"/>
  </si>
  <si>
    <t>선물하기 UI 작업</t>
    <phoneticPr fontId="1" type="noConversion"/>
  </si>
  <si>
    <t>선물하기 시스템 작업</t>
    <phoneticPr fontId="1" type="noConversion"/>
  </si>
  <si>
    <t>선물하기 관련 서버 연동 작업</t>
    <phoneticPr fontId="1" type="noConversion"/>
  </si>
  <si>
    <t>상점(재화) 컨텐츠 작업</t>
    <phoneticPr fontId="1" type="noConversion"/>
  </si>
  <si>
    <t>출석부 컨텐츠 작업</t>
    <phoneticPr fontId="1" type="noConversion"/>
  </si>
  <si>
    <t>출석부 UI 작업</t>
    <phoneticPr fontId="1" type="noConversion"/>
  </si>
  <si>
    <t>출석부 시스템 작업</t>
    <phoneticPr fontId="1" type="noConversion"/>
  </si>
  <si>
    <t>출석 관련 서버 연동 작업</t>
    <phoneticPr fontId="1" type="noConversion"/>
  </si>
  <si>
    <t>공지사항 컨텐츠 작업</t>
    <phoneticPr fontId="1" type="noConversion"/>
  </si>
  <si>
    <t>공지사항 UI 작업</t>
    <phoneticPr fontId="1" type="noConversion"/>
  </si>
  <si>
    <t>공지사항 시스템 작업</t>
    <phoneticPr fontId="1" type="noConversion"/>
  </si>
  <si>
    <t>공지사항 관련 서버 연동 작업</t>
    <phoneticPr fontId="1" type="noConversion"/>
  </si>
  <si>
    <t>채팅 컨텐츠 작업</t>
    <phoneticPr fontId="1" type="noConversion"/>
  </si>
  <si>
    <t>`</t>
    <phoneticPr fontId="1" type="noConversion"/>
  </si>
  <si>
    <t>채팅 UI 작업</t>
    <phoneticPr fontId="1" type="noConversion"/>
  </si>
  <si>
    <t>채팅 시스템 작업</t>
    <phoneticPr fontId="1" type="noConversion"/>
  </si>
  <si>
    <t>채팅 관련 서버 연동 작업</t>
    <phoneticPr fontId="1" type="noConversion"/>
  </si>
  <si>
    <t>이벤트 컨텐츠 작업</t>
    <phoneticPr fontId="1" type="noConversion"/>
  </si>
  <si>
    <t>이벤트 UI 작업</t>
    <phoneticPr fontId="1" type="noConversion"/>
  </si>
  <si>
    <t>이벤트 시스템 작업</t>
    <phoneticPr fontId="1" type="noConversion"/>
  </si>
  <si>
    <t>이벤트 관련 서버 연동 작업</t>
    <phoneticPr fontId="1" type="noConversion"/>
  </si>
  <si>
    <t>긴급 공지 컨텐츠 작업</t>
    <phoneticPr fontId="1" type="noConversion"/>
  </si>
  <si>
    <t>긴급 공지 UI 작업</t>
    <phoneticPr fontId="1" type="noConversion"/>
  </si>
  <si>
    <t>긴급 공지 시스템 작업</t>
    <phoneticPr fontId="1" type="noConversion"/>
  </si>
  <si>
    <t>긴급 공지 관련 서버 연동 작업</t>
    <phoneticPr fontId="1" type="noConversion"/>
  </si>
  <si>
    <t>스토리 씬 컨텐츠 작업</t>
    <phoneticPr fontId="1" type="noConversion"/>
  </si>
  <si>
    <t>스토리 씬 UI 작업</t>
    <phoneticPr fontId="1" type="noConversion"/>
  </si>
  <si>
    <t>스토리 씬 시스템 작업</t>
    <phoneticPr fontId="1" type="noConversion"/>
  </si>
  <si>
    <t>던전 결과창 UI 작업</t>
    <phoneticPr fontId="1" type="noConversion"/>
  </si>
  <si>
    <t>던전 결과창 시스템 작업</t>
    <phoneticPr fontId="1" type="noConversion"/>
  </si>
  <si>
    <t>던전 결과창 관련 서버 연동 작업</t>
    <phoneticPr fontId="1" type="noConversion"/>
  </si>
  <si>
    <t>던전 결과창 컨텐츠 작업</t>
    <phoneticPr fontId="1" type="noConversion"/>
  </si>
  <si>
    <t>튜토리얼 컨텐츠 작업</t>
    <phoneticPr fontId="1" type="noConversion"/>
  </si>
  <si>
    <t>튜토리얼 시스템 작업</t>
    <phoneticPr fontId="1" type="noConversion"/>
  </si>
  <si>
    <t>튜토리얼 UI 작업</t>
    <phoneticPr fontId="1" type="noConversion"/>
  </si>
  <si>
    <t>튜토리얼 관련 서버 연동 작업</t>
    <phoneticPr fontId="1" type="noConversion"/>
  </si>
  <si>
    <t>길드 컨텐츠 작업</t>
    <phoneticPr fontId="1" type="noConversion"/>
  </si>
  <si>
    <t>길드 UI 작업</t>
    <phoneticPr fontId="1" type="noConversion"/>
  </si>
  <si>
    <t>길드 시스템 작업</t>
    <phoneticPr fontId="1" type="noConversion"/>
  </si>
  <si>
    <t>길드전 UI 작업</t>
    <phoneticPr fontId="1" type="noConversion"/>
  </si>
  <si>
    <t>길드전 시스템 작업</t>
    <phoneticPr fontId="1" type="noConversion"/>
  </si>
  <si>
    <t>길드 탈퇴 UI 작업</t>
    <phoneticPr fontId="1" type="noConversion"/>
  </si>
  <si>
    <t>길드 탈퇴 시스템 작업</t>
    <phoneticPr fontId="1" type="noConversion"/>
  </si>
  <si>
    <t>길드원 가입 UI 작업</t>
    <phoneticPr fontId="1" type="noConversion"/>
  </si>
  <si>
    <t>길드원 가입 시스템 작업</t>
    <phoneticPr fontId="1" type="noConversion"/>
  </si>
  <si>
    <t>길드원 가입 관련 서버 연동 작업</t>
    <phoneticPr fontId="1" type="noConversion"/>
  </si>
  <si>
    <t>길드 탈퇴 관련 서버 연동 작업</t>
    <phoneticPr fontId="1" type="noConversion"/>
  </si>
  <si>
    <t>길드 보상 UI 작업</t>
    <phoneticPr fontId="1" type="noConversion"/>
  </si>
  <si>
    <t>길드 보상 시스템 작업</t>
    <phoneticPr fontId="1" type="noConversion"/>
  </si>
  <si>
    <t>길드 보상 관련 서버 연동 작업</t>
    <phoneticPr fontId="1" type="noConversion"/>
  </si>
  <si>
    <t>PvP 컨텐츠 작업</t>
    <phoneticPr fontId="1" type="noConversion"/>
  </si>
  <si>
    <t>PvP UI 작업</t>
    <phoneticPr fontId="1" type="noConversion"/>
  </si>
  <si>
    <t>PvP 시스템 작업</t>
    <phoneticPr fontId="1" type="noConversion"/>
  </si>
  <si>
    <t>PvP 관련 서버 연동 작업</t>
    <phoneticPr fontId="1" type="noConversion"/>
  </si>
  <si>
    <t>PvP 보상 UI 작업</t>
    <phoneticPr fontId="1" type="noConversion"/>
  </si>
  <si>
    <t>PvP 보상 시스템 작업</t>
    <phoneticPr fontId="1" type="noConversion"/>
  </si>
  <si>
    <t>PvP 보상 관련 서버 연동 작업</t>
    <phoneticPr fontId="1" type="noConversion"/>
  </si>
  <si>
    <t>레이드 컨텐츠 작업</t>
    <phoneticPr fontId="1" type="noConversion"/>
  </si>
  <si>
    <t>레이드 UI 작업</t>
    <phoneticPr fontId="1" type="noConversion"/>
  </si>
  <si>
    <t>레이드 시스템 작업</t>
    <phoneticPr fontId="1" type="noConversion"/>
  </si>
  <si>
    <t>레이드 관련 서버 연동 작업</t>
    <phoneticPr fontId="1" type="noConversion"/>
  </si>
  <si>
    <t>레이드 보상 UI 작업</t>
    <phoneticPr fontId="1" type="noConversion"/>
  </si>
  <si>
    <t>레이드 보상 시스템 작업</t>
    <phoneticPr fontId="1" type="noConversion"/>
  </si>
  <si>
    <t>룬 강화 관연 서버 연동 작업</t>
    <phoneticPr fontId="1" type="noConversion"/>
  </si>
  <si>
    <t>던전 관련 서버 연동 작업</t>
    <phoneticPr fontId="1" type="noConversion"/>
  </si>
  <si>
    <t>옵션창 컨텐츠 작업</t>
    <phoneticPr fontId="1" type="noConversion"/>
  </si>
  <si>
    <t>옵션창 UI 작업</t>
    <phoneticPr fontId="1" type="noConversion"/>
  </si>
  <si>
    <t>옵션창 시스템 작업</t>
    <phoneticPr fontId="1" type="noConversion"/>
  </si>
  <si>
    <t>옵션창 관련 서버 연동 작업</t>
    <phoneticPr fontId="1" type="noConversion"/>
  </si>
  <si>
    <t>기획 담당</t>
    <phoneticPr fontId="1" type="noConversion"/>
  </si>
  <si>
    <t>일정</t>
    <phoneticPr fontId="1" type="noConversion"/>
  </si>
  <si>
    <t>필요 자료</t>
    <phoneticPr fontId="1" type="noConversion"/>
  </si>
  <si>
    <t>김양래</t>
    <phoneticPr fontId="1" type="noConversion"/>
  </si>
  <si>
    <t>가방 기획서</t>
    <phoneticPr fontId="1" type="noConversion"/>
  </si>
  <si>
    <t>아이템 기획서</t>
    <phoneticPr fontId="1" type="noConversion"/>
  </si>
  <si>
    <t>라경호, 임현규</t>
    <phoneticPr fontId="1" type="noConversion"/>
  </si>
  <si>
    <t>스킬 기획서</t>
    <phoneticPr fontId="1" type="noConversion"/>
  </si>
  <si>
    <t>액티브 스킬</t>
    <phoneticPr fontId="1" type="noConversion"/>
  </si>
  <si>
    <t>패시브 스킬</t>
    <phoneticPr fontId="1" type="noConversion"/>
  </si>
  <si>
    <t>스킬 테이블</t>
    <phoneticPr fontId="1" type="noConversion"/>
  </si>
  <si>
    <t>룬 기획서</t>
    <phoneticPr fontId="1" type="noConversion"/>
  </si>
  <si>
    <t>룬 종류</t>
    <phoneticPr fontId="1" type="noConversion"/>
  </si>
  <si>
    <t>김양래/라경호</t>
    <phoneticPr fontId="1" type="noConversion"/>
  </si>
  <si>
    <t>룬 테이블</t>
    <phoneticPr fontId="1" type="noConversion"/>
  </si>
  <si>
    <t>임현규</t>
    <phoneticPr fontId="1" type="noConversion"/>
  </si>
  <si>
    <t>던전 기획서</t>
    <phoneticPr fontId="1" type="noConversion"/>
  </si>
  <si>
    <t>던전 종류</t>
    <phoneticPr fontId="1" type="noConversion"/>
  </si>
  <si>
    <t>종류에 따른 UI</t>
    <phoneticPr fontId="1" type="noConversion"/>
  </si>
  <si>
    <t>스토리</t>
    <phoneticPr fontId="1" type="noConversion"/>
  </si>
  <si>
    <t>컨신 기획/UI</t>
    <phoneticPr fontId="1" type="noConversion"/>
  </si>
  <si>
    <t>김대일</t>
    <phoneticPr fontId="1" type="noConversion"/>
  </si>
  <si>
    <t>PvP 기획서</t>
    <phoneticPr fontId="1" type="noConversion"/>
  </si>
  <si>
    <t>PvP 규칙</t>
    <phoneticPr fontId="1" type="noConversion"/>
  </si>
  <si>
    <t>랭킹 관련</t>
    <phoneticPr fontId="1" type="noConversion"/>
  </si>
  <si>
    <t>하수인 기획서</t>
    <phoneticPr fontId="1" type="noConversion"/>
  </si>
  <si>
    <t>성소 기획서</t>
    <phoneticPr fontId="1" type="noConversion"/>
  </si>
  <si>
    <t>10.20</t>
    <phoneticPr fontId="1" type="noConversion"/>
  </si>
  <si>
    <t>커뮤니티 기획서</t>
    <phoneticPr fontId="1" type="noConversion"/>
  </si>
  <si>
    <t>김양래/임현규</t>
    <phoneticPr fontId="1" type="noConversion"/>
  </si>
  <si>
    <t>임현규/김양래</t>
    <phoneticPr fontId="1" type="noConversion"/>
  </si>
  <si>
    <t>아바타 컨텐츠 기획서</t>
    <phoneticPr fontId="1" type="noConversion"/>
  </si>
  <si>
    <t>VIP</t>
    <phoneticPr fontId="1" type="noConversion"/>
  </si>
  <si>
    <t>상점 기획서</t>
    <phoneticPr fontId="1" type="noConversion"/>
  </si>
  <si>
    <t>UI</t>
    <phoneticPr fontId="1" type="noConversion"/>
  </si>
  <si>
    <t>구성 방법</t>
    <phoneticPr fontId="1" type="noConversion"/>
  </si>
  <si>
    <t>업적 시스템</t>
    <phoneticPr fontId="1" type="noConversion"/>
  </si>
  <si>
    <t>업적 내용</t>
    <phoneticPr fontId="1" type="noConversion"/>
  </si>
  <si>
    <t>아래 시스템 묶음</t>
    <phoneticPr fontId="1" type="noConversion"/>
  </si>
  <si>
    <t>레이드 컨텐츠</t>
    <phoneticPr fontId="1" type="noConversion"/>
  </si>
  <si>
    <t>길드 마무리</t>
    <phoneticPr fontId="1" type="noConversion"/>
  </si>
  <si>
    <t>튜토리얼 기획서</t>
    <phoneticPr fontId="1" type="noConversion"/>
  </si>
  <si>
    <t>작업 일정</t>
    <phoneticPr fontId="1" type="noConversion"/>
  </si>
  <si>
    <t>체크</t>
    <phoneticPr fontId="1" type="noConversion"/>
  </si>
  <si>
    <t>가방 시스템 문서</t>
    <phoneticPr fontId="1" type="noConversion"/>
  </si>
  <si>
    <t>아이템(강화, 분해) 시스템 문서</t>
    <phoneticPr fontId="1" type="noConversion"/>
  </si>
  <si>
    <t>아이템(강화, 분해) 테이블</t>
    <phoneticPr fontId="1" type="noConversion"/>
  </si>
  <si>
    <t xml:space="preserve">시작 일 10.05 </t>
    <phoneticPr fontId="1" type="noConversion"/>
  </si>
  <si>
    <t>캐릭터 능력치 관련 공식 문서</t>
    <phoneticPr fontId="1" type="noConversion"/>
  </si>
  <si>
    <t>아이템 능력치 관련 공식 문서</t>
    <phoneticPr fontId="1" type="noConversion"/>
  </si>
  <si>
    <t>아이템 (강화, 분해) 확률 테이블</t>
    <phoneticPr fontId="1" type="noConversion"/>
  </si>
  <si>
    <t>류기현 PM</t>
    <phoneticPr fontId="1" type="noConversion"/>
  </si>
  <si>
    <t>류기현 PM</t>
    <phoneticPr fontId="1" type="noConversion"/>
  </si>
  <si>
    <t>스킬 시스템 문서</t>
    <phoneticPr fontId="1" type="noConversion"/>
  </si>
  <si>
    <t>수정 된 SkillInfo.xml 테이블</t>
    <phoneticPr fontId="1" type="noConversion"/>
  </si>
  <si>
    <t>수정 된 ItmInfo.xml 테이블</t>
    <phoneticPr fontId="1" type="noConversion"/>
  </si>
  <si>
    <t>수정 된 CharacterInfo.xml 테이블</t>
    <phoneticPr fontId="1" type="noConversion"/>
  </si>
  <si>
    <t>룬 시스템 문서</t>
    <phoneticPr fontId="1" type="noConversion"/>
  </si>
  <si>
    <t>룬 테이블</t>
    <phoneticPr fontId="1" type="noConversion"/>
  </si>
  <si>
    <t>룬 강화 확률 테이블</t>
    <phoneticPr fontId="1" type="noConversion"/>
  </si>
  <si>
    <t>종료 일 10.30</t>
    <phoneticPr fontId="1" type="noConversion"/>
  </si>
  <si>
    <t>시작 일 11.02</t>
    <phoneticPr fontId="1" type="noConversion"/>
  </si>
  <si>
    <t>종료 일 10.14</t>
    <phoneticPr fontId="1" type="noConversion"/>
  </si>
  <si>
    <t>시작 일 10.15</t>
    <phoneticPr fontId="1" type="noConversion"/>
  </si>
  <si>
    <t>종료 일 10.22</t>
    <phoneticPr fontId="1" type="noConversion"/>
  </si>
  <si>
    <t>시작 일 10.23</t>
    <phoneticPr fontId="1" type="noConversion"/>
  </si>
  <si>
    <t>종료 일 11.10</t>
    <phoneticPr fontId="1" type="noConversion"/>
  </si>
  <si>
    <t>시작 일 11.11</t>
    <phoneticPr fontId="1" type="noConversion"/>
  </si>
  <si>
    <t>종료 일 11.13</t>
    <phoneticPr fontId="1" type="noConversion"/>
  </si>
  <si>
    <t>시작 일 11.16</t>
    <phoneticPr fontId="1" type="noConversion"/>
  </si>
  <si>
    <t>종료 일 11.17</t>
    <phoneticPr fontId="1" type="noConversion"/>
  </si>
  <si>
    <t>시작 일 11.18</t>
    <phoneticPr fontId="1" type="noConversion"/>
  </si>
  <si>
    <t>종료 일 11.24</t>
    <phoneticPr fontId="1" type="noConversion"/>
  </si>
  <si>
    <t>스토리 시스템 문서</t>
    <phoneticPr fontId="1" type="noConversion"/>
  </si>
  <si>
    <t>스토리 테이블</t>
    <phoneticPr fontId="1" type="noConversion"/>
  </si>
  <si>
    <t>던전 시스템 문서</t>
    <phoneticPr fontId="1" type="noConversion"/>
  </si>
  <si>
    <t>수정 된 MapInfo.xml 테이블</t>
    <phoneticPr fontId="1" type="noConversion"/>
  </si>
  <si>
    <t>수정된 MonsterInfo.xml 테이블</t>
    <phoneticPr fontId="1" type="noConversion"/>
  </si>
  <si>
    <t>수정된 PlayerInfo.xml 테이블</t>
    <phoneticPr fontId="1" type="noConversion"/>
  </si>
  <si>
    <t>던전 결과창 시스템 문서</t>
    <phoneticPr fontId="1" type="noConversion"/>
  </si>
  <si>
    <t>PvP 시스템 문서</t>
    <phoneticPr fontId="1" type="noConversion"/>
  </si>
  <si>
    <t>PvP 보상 테이블</t>
    <phoneticPr fontId="1" type="noConversion"/>
  </si>
  <si>
    <t>시작 일 11.25</t>
    <phoneticPr fontId="1" type="noConversion"/>
  </si>
  <si>
    <t>종료 일 12.02</t>
    <phoneticPr fontId="1" type="noConversion"/>
  </si>
  <si>
    <t>랭킹 시스템 문서</t>
    <phoneticPr fontId="1" type="noConversion"/>
  </si>
  <si>
    <t>랭킹 보상 테이블</t>
    <phoneticPr fontId="1" type="noConversion"/>
  </si>
  <si>
    <t>시작 일 12.03</t>
    <phoneticPr fontId="1" type="noConversion"/>
  </si>
  <si>
    <t>종료 일 12.11</t>
    <phoneticPr fontId="1" type="noConversion"/>
  </si>
  <si>
    <t>하수인 시스템 문서</t>
    <phoneticPr fontId="1" type="noConversion"/>
  </si>
  <si>
    <t>하수인 보상 테이블</t>
    <phoneticPr fontId="1" type="noConversion"/>
  </si>
  <si>
    <t>하수인 정보 테이블</t>
    <phoneticPr fontId="1" type="noConversion"/>
  </si>
  <si>
    <t>탐험 지역 테이블</t>
    <phoneticPr fontId="1" type="noConversion"/>
  </si>
  <si>
    <t>시작 일 12.14</t>
    <phoneticPr fontId="1" type="noConversion"/>
  </si>
  <si>
    <t>종료 일 12.21</t>
    <phoneticPr fontId="1" type="noConversion"/>
  </si>
  <si>
    <t>성소 시스템 문서</t>
    <phoneticPr fontId="1" type="noConversion"/>
  </si>
  <si>
    <t>성소 테이블</t>
    <phoneticPr fontId="1" type="noConversion"/>
  </si>
  <si>
    <t>시작 일 12.22</t>
    <phoneticPr fontId="1" type="noConversion"/>
  </si>
  <si>
    <t>종료 일 12.29</t>
    <phoneticPr fontId="1" type="noConversion"/>
  </si>
  <si>
    <t>우편함 시스템 문서</t>
    <phoneticPr fontId="1" type="noConversion"/>
  </si>
  <si>
    <t>친구 시스템 문서</t>
    <phoneticPr fontId="1" type="noConversion"/>
  </si>
  <si>
    <t>우편함 테이블</t>
    <phoneticPr fontId="1" type="noConversion"/>
  </si>
  <si>
    <t>우편함 보상 테이블</t>
    <phoneticPr fontId="1" type="noConversion"/>
  </si>
  <si>
    <t>친구 테이블</t>
    <phoneticPr fontId="1" type="noConversion"/>
  </si>
  <si>
    <t>친구 보상 테이블</t>
    <phoneticPr fontId="1" type="noConversion"/>
  </si>
  <si>
    <t>시작 일 12.30</t>
    <phoneticPr fontId="1" type="noConversion"/>
  </si>
  <si>
    <t>아바타 시스템 문서</t>
    <phoneticPr fontId="1" type="noConversion"/>
  </si>
  <si>
    <t>아바타 테이블</t>
    <phoneticPr fontId="1" type="noConversion"/>
  </si>
  <si>
    <t>현재 인벤토리 시스템과 달라지는 부분이 없다면 인벤토리 작업에 묶어서 진행했으면 함(인벤토리 작업에 2틀 추가)</t>
    <phoneticPr fontId="1" type="noConversion"/>
  </si>
  <si>
    <t>상점 시스템 문서</t>
    <phoneticPr fontId="1" type="noConversion"/>
  </si>
  <si>
    <t>상점 구매 테이블</t>
    <phoneticPr fontId="1" type="noConversion"/>
  </si>
  <si>
    <t>종료 일 01.19</t>
    <phoneticPr fontId="1" type="noConversion"/>
  </si>
  <si>
    <t>종료 일 01.08</t>
    <phoneticPr fontId="1" type="noConversion"/>
  </si>
  <si>
    <t>시작 일 01.11</t>
    <phoneticPr fontId="1" type="noConversion"/>
  </si>
  <si>
    <t>옵션창 시스템 문서</t>
    <phoneticPr fontId="1" type="noConversion"/>
  </si>
  <si>
    <t>출석부 시스템 문서</t>
    <phoneticPr fontId="1" type="noConversion"/>
  </si>
  <si>
    <t>이벤트 시스템 문서</t>
    <phoneticPr fontId="1" type="noConversion"/>
  </si>
  <si>
    <t>긴급 공지 시스템 문서</t>
    <phoneticPr fontId="1" type="noConversion"/>
  </si>
  <si>
    <t>채팅 시스템 문서</t>
    <phoneticPr fontId="1" type="noConversion"/>
  </si>
  <si>
    <t>공지사항 시스템 문서</t>
    <phoneticPr fontId="1" type="noConversion"/>
  </si>
  <si>
    <t>출석부 테이블</t>
    <phoneticPr fontId="1" type="noConversion"/>
  </si>
  <si>
    <t>이벤트 테이블</t>
    <phoneticPr fontId="1" type="noConversion"/>
  </si>
  <si>
    <t>긴급 공지 테이블</t>
    <phoneticPr fontId="1" type="noConversion"/>
  </si>
  <si>
    <t>시작 일 01.20</t>
    <phoneticPr fontId="1" type="noConversion"/>
  </si>
  <si>
    <t>종료 일 02.05</t>
    <phoneticPr fontId="1" type="noConversion"/>
  </si>
  <si>
    <t>업적 테이블</t>
    <phoneticPr fontId="1" type="noConversion"/>
  </si>
  <si>
    <t>업적 보상 테이블</t>
    <phoneticPr fontId="1" type="noConversion"/>
  </si>
  <si>
    <t>시작 일 02.11</t>
    <phoneticPr fontId="1" type="noConversion"/>
  </si>
  <si>
    <t>종료 일 02.15</t>
    <phoneticPr fontId="1" type="noConversion"/>
  </si>
  <si>
    <t>튜토리얼 시스템 문서</t>
    <phoneticPr fontId="1" type="noConversion"/>
  </si>
  <si>
    <t>업적 시스템 문서</t>
    <phoneticPr fontId="1" type="noConversion"/>
  </si>
  <si>
    <t>튜토리얼 보상 테이블</t>
    <phoneticPr fontId="1" type="noConversion"/>
  </si>
  <si>
    <t>시작 일 02.16</t>
    <phoneticPr fontId="1" type="noConversion"/>
  </si>
  <si>
    <t>종료 일 03.02</t>
    <phoneticPr fontId="1" type="noConversion"/>
  </si>
  <si>
    <t>시작 일 03.03</t>
    <phoneticPr fontId="1" type="noConversion"/>
  </si>
  <si>
    <t>종료 일 03.09</t>
    <phoneticPr fontId="1" type="noConversion"/>
  </si>
  <si>
    <t>레이드 시스템 문서</t>
    <phoneticPr fontId="1" type="noConversion"/>
  </si>
  <si>
    <t>레이드 보상 테이블</t>
    <phoneticPr fontId="1" type="noConversion"/>
  </si>
  <si>
    <t>길드 시스템 문서</t>
    <phoneticPr fontId="1" type="noConversion"/>
  </si>
  <si>
    <t>길드 보상 테이블</t>
    <phoneticPr fontId="1" type="noConversion"/>
  </si>
  <si>
    <t>시작 일 03.10</t>
    <phoneticPr fontId="1" type="noConversion"/>
  </si>
  <si>
    <t>종료 일 03.24</t>
    <phoneticPr fontId="1" type="noConversion"/>
  </si>
  <si>
    <t>휴가</t>
    <phoneticPr fontId="1" type="noConversion"/>
  </si>
  <si>
    <t>신정</t>
    <phoneticPr fontId="1" type="noConversion"/>
  </si>
  <si>
    <t>설 연휴</t>
    <phoneticPr fontId="1" type="noConversion"/>
  </si>
  <si>
    <t>설날</t>
    <phoneticPr fontId="1" type="noConversion"/>
  </si>
  <si>
    <t>설 연휴</t>
  </si>
  <si>
    <t>설 연휴(대체 휴일)</t>
    <phoneticPr fontId="1" type="noConversion"/>
  </si>
  <si>
    <t>스킬은 류기훈 과장이 작업을 따로 시작하기때문에 10.05일까지 기획팀에서 스킬에대한 문서작업이 진행 되었으면 합니다.</t>
    <phoneticPr fontId="1" type="noConversion"/>
  </si>
  <si>
    <t>대상 기간 : 2015년 10월 05일 ~ 2016년 3월 31일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</si>
</sst>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9" tint="-0.499984740745262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 tint="0.249977111117893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11"/>
      <color theme="1" tint="0.249977111117893"/>
      <name val="맑은 고딕"/>
      <family val="3"/>
      <charset val="129"/>
      <scheme val="minor"/>
    </font>
    <font>
      <sz val="10"/>
      <color theme="9" tint="-0.249977111117893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6C0"/>
        <bgColor indexed="64"/>
      </patternFill>
    </fill>
    <fill>
      <patternFill patternType="solid">
        <fgColor rgb="FFFFD6C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 indent="1"/>
    </xf>
    <xf numFmtId="0" fontId="9" fillId="13" borderId="1" xfId="0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 indent="1"/>
    </xf>
    <xf numFmtId="0" fontId="7" fillId="14" borderId="6" xfId="1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7" fillId="14" borderId="7" xfId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9" fillId="10" borderId="8" xfId="0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14" fontId="14" fillId="9" borderId="10" xfId="0" applyNumberFormat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12" fillId="11" borderId="11" xfId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top" wrapText="1" inden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1"/>
    </xf>
    <xf numFmtId="0" fontId="7" fillId="14" borderId="5" xfId="1" applyFont="1" applyFill="1" applyBorder="1" applyAlignment="1">
      <alignment horizontal="left" vertical="top" wrapText="1" indent="1"/>
    </xf>
    <xf numFmtId="0" fontId="15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2" borderId="11" xfId="1" applyFont="1" applyFill="1" applyBorder="1" applyAlignment="1">
      <alignment horizontal="left" vertical="center" wrapText="1" inden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7" borderId="11" xfId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left" vertical="top" wrapText="1" inden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7" xfId="1" applyFont="1" applyFill="1" applyBorder="1" applyAlignment="1">
      <alignment horizontal="left" vertical="center" wrapText="1" indent="1"/>
    </xf>
    <xf numFmtId="0" fontId="15" fillId="3" borderId="1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19" xfId="0" quotePrefix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left" vertical="top" wrapText="1" indent="1"/>
    </xf>
    <xf numFmtId="0" fontId="15" fillId="3" borderId="28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8" xfId="0" quotePrefix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horizontal="center" vertical="center" wrapText="1"/>
    </xf>
  </cellXfs>
  <cellStyles count="2">
    <cellStyle name="나쁨" xfId="1" builtinId="27"/>
    <cellStyle name="표준" xfId="0" builtinId="0"/>
  </cellStyles>
  <dxfs count="0"/>
  <tableStyles count="0" defaultTableStyle="TableStyleMedium9" defaultPivotStyle="PivotStyleLight16"/>
  <colors>
    <mruColors>
      <color rgb="FFE1F6C0"/>
      <color rgb="FF99FF66"/>
      <color rgb="FF66FF33"/>
      <color rgb="FFFFFF99"/>
      <color rgb="FF00FF00"/>
      <color rgb="FF006600"/>
      <color rgb="FF7DFF7D"/>
      <color rgb="FFCCFF99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tabSelected="1" topLeftCell="D1" zoomScale="90" zoomScaleNormal="90" workbookViewId="0">
      <selection activeCell="F5" sqref="F5"/>
    </sheetView>
  </sheetViews>
  <sheetFormatPr defaultRowHeight="16.5"/>
  <cols>
    <col min="1" max="1" width="16.625" style="2" customWidth="1"/>
    <col min="2" max="2" width="13.375" style="2" bestFit="1" customWidth="1"/>
    <col min="3" max="3" width="9.375" style="2" bestFit="1" customWidth="1"/>
    <col min="4" max="4" width="18.75" style="2" bestFit="1" customWidth="1"/>
    <col min="5" max="5" width="32.625" style="2" customWidth="1"/>
    <col min="6" max="6" width="36.125" style="2" customWidth="1"/>
    <col min="7" max="7" width="25.25" style="3" bestFit="1" customWidth="1"/>
    <col min="8" max="8" width="8.625" style="3" customWidth="1"/>
    <col min="9" max="9" width="31.5" style="3" customWidth="1"/>
    <col min="10" max="11" width="5.25" style="3" customWidth="1"/>
    <col min="12" max="12" width="12.875" style="5" customWidth="1"/>
    <col min="13" max="13" width="14.375" style="5" customWidth="1"/>
    <col min="14" max="14" width="17.875" style="5" customWidth="1"/>
    <col min="15" max="15" width="14.875" style="5" customWidth="1"/>
    <col min="16" max="16" width="9.375" style="5" bestFit="1" customWidth="1"/>
    <col min="17" max="17" width="5.75" style="5" customWidth="1"/>
    <col min="18" max="18" width="5.125" style="2" customWidth="1"/>
    <col min="19" max="19" width="62.125" style="3" customWidth="1"/>
    <col min="20" max="16384" width="9" style="1"/>
  </cols>
  <sheetData>
    <row r="1" spans="1:19" ht="49.5">
      <c r="G1" s="4"/>
      <c r="H1" s="4"/>
      <c r="I1" s="10" t="s">
        <v>12</v>
      </c>
      <c r="J1" s="10" t="s">
        <v>28</v>
      </c>
      <c r="K1" s="10" t="s">
        <v>31</v>
      </c>
      <c r="L1" s="10" t="s">
        <v>32</v>
      </c>
      <c r="M1" s="10" t="s">
        <v>45</v>
      </c>
      <c r="N1" s="10" t="s">
        <v>10</v>
      </c>
      <c r="O1" s="10" t="s">
        <v>6</v>
      </c>
      <c r="P1" s="10" t="s">
        <v>33</v>
      </c>
      <c r="Q1" s="10"/>
      <c r="R1" s="8"/>
    </row>
    <row r="2" spans="1:19" ht="49.5">
      <c r="I2" s="28" t="s">
        <v>29</v>
      </c>
      <c r="J2" s="29">
        <v>8</v>
      </c>
      <c r="K2" s="29">
        <v>1</v>
      </c>
      <c r="L2" s="30">
        <f>QUOTIENT(과업목록!L150, (J2 * K2))</f>
        <v>119</v>
      </c>
      <c r="M2" s="30">
        <f>QUOTIENT(과업목록!M150, (J2 * K2))</f>
        <v>0</v>
      </c>
      <c r="N2" s="30">
        <f>QUOTIENT(과업목록!N150, (J2 * K2))</f>
        <v>119</v>
      </c>
      <c r="O2" s="30">
        <f>QUOTIENT(과업목록!O150, (J2 * K2))</f>
        <v>0</v>
      </c>
      <c r="P2" s="30">
        <f>QUOTIENT(과업목록!O150, (J2 * K2))</f>
        <v>0</v>
      </c>
      <c r="Q2" s="30"/>
      <c r="R2" s="8"/>
    </row>
    <row r="3" spans="1:19" ht="49.5">
      <c r="I3" s="28" t="s">
        <v>30</v>
      </c>
      <c r="J3" s="29">
        <v>8</v>
      </c>
      <c r="K3" s="29">
        <v>1</v>
      </c>
      <c r="L3" s="30">
        <f>QUOTIENT(과업목록!L151, (J3 * K3))</f>
        <v>119</v>
      </c>
      <c r="M3" s="30">
        <f>QUOTIENT(과업목록!M151, (J3 * K3))</f>
        <v>0</v>
      </c>
      <c r="N3" s="30">
        <f>QUOTIENT(과업목록!N151, (J3 * K3))</f>
        <v>119</v>
      </c>
      <c r="O3" s="30">
        <f>QUOTIENT(과업목록!O151, (J3 * K3))</f>
        <v>0</v>
      </c>
      <c r="P3" s="30">
        <f>QUOTIENT(과업목록!O151, (J3 * K3))</f>
        <v>0</v>
      </c>
      <c r="Q3" s="30"/>
      <c r="R3" s="8"/>
    </row>
    <row r="4" spans="1:19">
      <c r="I4" s="28" t="s">
        <v>51</v>
      </c>
      <c r="J4" s="25"/>
      <c r="K4" s="25"/>
      <c r="L4" s="32">
        <f>N4</f>
        <v>42282</v>
      </c>
      <c r="M4" s="32">
        <f>'휴무일 목록'!B2</f>
        <v>42282</v>
      </c>
      <c r="N4" s="32">
        <f>'휴무일 목록'!B2</f>
        <v>42282</v>
      </c>
      <c r="O4" s="32">
        <f>'휴무일 목록'!B2</f>
        <v>42282</v>
      </c>
      <c r="P4" s="26"/>
      <c r="Q4" s="26"/>
      <c r="R4" s="8"/>
    </row>
    <row r="5" spans="1:19">
      <c r="I5" s="28" t="s">
        <v>52</v>
      </c>
      <c r="J5" s="25"/>
      <c r="K5" s="25"/>
      <c r="L5" s="32">
        <f>WORKDAY('휴무일 목록'!B2,L2,'휴무일 목록'!B8:B60)</f>
        <v>42460</v>
      </c>
      <c r="M5" s="32">
        <f>WORKDAY('휴무일 목록'!B2,M2,'휴무일 목록'!B8:B60)</f>
        <v>42282</v>
      </c>
      <c r="N5" s="32">
        <f>WORKDAY('휴무일 목록'!B2,N2,'휴무일 목록'!B8:B60)</f>
        <v>42460</v>
      </c>
      <c r="O5" s="32">
        <f>WORKDAY('휴무일 목록'!B2,O2,'휴무일 목록'!B8:B60)</f>
        <v>42282</v>
      </c>
      <c r="P5" s="26"/>
      <c r="Q5" s="26"/>
      <c r="R5" s="8"/>
    </row>
    <row r="6" spans="1:19">
      <c r="I6" s="28" t="s">
        <v>53</v>
      </c>
      <c r="J6" s="25"/>
      <c r="K6" s="25"/>
      <c r="L6" s="32">
        <f>'휴무일 목록'!B3</f>
        <v>42282</v>
      </c>
      <c r="M6" s="32">
        <f>'휴무일 목록'!B3</f>
        <v>42282</v>
      </c>
      <c r="N6" s="32">
        <f>'휴무일 목록'!B3</f>
        <v>42282</v>
      </c>
      <c r="O6" s="32">
        <f>'휴무일 목록'!B3</f>
        <v>42282</v>
      </c>
      <c r="P6" s="26"/>
      <c r="Q6" s="26"/>
      <c r="R6" s="8"/>
    </row>
    <row r="7" spans="1:19">
      <c r="I7" s="28" t="s">
        <v>21</v>
      </c>
      <c r="J7" s="25"/>
      <c r="K7" s="25"/>
      <c r="L7" s="32">
        <f>WORKDAY('휴무일 목록'!B3,L3,'휴무일 목록'!B8:B60)</f>
        <v>42460</v>
      </c>
      <c r="M7" s="32">
        <f>WORKDAY('휴무일 목록'!B3,M3,'휴무일 목록'!B8:B60)</f>
        <v>42282</v>
      </c>
      <c r="N7" s="32">
        <f>WORKDAY('휴무일 목록'!B3,N3,'휴무일 목록'!B8:B60)</f>
        <v>42460</v>
      </c>
      <c r="O7" s="32">
        <f>WORKDAY('휴무일 목록'!B3,O3,'휴무일 목록'!B8:B60)</f>
        <v>42282</v>
      </c>
      <c r="P7" s="26"/>
      <c r="Q7" s="26"/>
      <c r="R7" s="8"/>
    </row>
    <row r="8" spans="1:19">
      <c r="I8" s="4"/>
      <c r="J8" s="4"/>
      <c r="K8" s="4"/>
      <c r="R8" s="8"/>
    </row>
    <row r="9" spans="1:19">
      <c r="G9" s="12" t="s">
        <v>17</v>
      </c>
      <c r="H9" s="13"/>
      <c r="I9" s="13"/>
      <c r="J9" s="13"/>
      <c r="K9" s="13"/>
      <c r="L9" s="14"/>
      <c r="M9" s="15">
        <v>8</v>
      </c>
      <c r="N9" s="15"/>
      <c r="O9" s="15">
        <v>5.5</v>
      </c>
      <c r="P9" s="11">
        <f>SUM(M9,-O9)</f>
        <v>2.5</v>
      </c>
      <c r="R9" s="8"/>
    </row>
    <row r="10" spans="1:19">
      <c r="G10" s="12" t="s">
        <v>46</v>
      </c>
      <c r="H10" s="13"/>
      <c r="I10" s="13"/>
      <c r="J10" s="13"/>
      <c r="K10" s="13"/>
      <c r="L10" s="14"/>
      <c r="M10" s="15"/>
      <c r="N10" s="15">
        <v>1.7</v>
      </c>
      <c r="O10" s="15"/>
      <c r="P10" s="11"/>
      <c r="R10" s="8"/>
    </row>
    <row r="11" spans="1:19">
      <c r="I11" s="4"/>
      <c r="J11" s="4"/>
      <c r="K11" s="4"/>
      <c r="R11" s="8"/>
    </row>
    <row r="12" spans="1:19" s="46" customFormat="1" ht="27">
      <c r="A12" s="43" t="s">
        <v>44</v>
      </c>
      <c r="B12" s="59" t="s">
        <v>216</v>
      </c>
      <c r="C12" s="59" t="s">
        <v>217</v>
      </c>
      <c r="D12" s="59" t="s">
        <v>218</v>
      </c>
      <c r="E12" s="72" t="s">
        <v>259</v>
      </c>
      <c r="F12" s="78" t="s">
        <v>258</v>
      </c>
      <c r="G12" s="76" t="s">
        <v>42</v>
      </c>
      <c r="H12" s="44" t="s">
        <v>49</v>
      </c>
      <c r="I12" s="44" t="s">
        <v>43</v>
      </c>
      <c r="J12" s="44" t="s">
        <v>49</v>
      </c>
      <c r="K12" s="44" t="s">
        <v>23</v>
      </c>
      <c r="L12" s="44" t="s">
        <v>24</v>
      </c>
      <c r="M12" s="44" t="s">
        <v>47</v>
      </c>
      <c r="N12" s="44" t="s">
        <v>48</v>
      </c>
      <c r="O12" s="44" t="s">
        <v>25</v>
      </c>
      <c r="P12" s="44" t="s">
        <v>26</v>
      </c>
      <c r="Q12" s="44" t="s">
        <v>27</v>
      </c>
      <c r="R12" s="45" t="s">
        <v>3</v>
      </c>
      <c r="S12" s="44" t="s">
        <v>4</v>
      </c>
    </row>
    <row r="13" spans="1:19">
      <c r="A13" s="56" t="s">
        <v>54</v>
      </c>
      <c r="B13" s="60" t="s">
        <v>219</v>
      </c>
      <c r="C13" s="61">
        <v>10.050000000000001</v>
      </c>
      <c r="D13" s="66" t="s">
        <v>220</v>
      </c>
      <c r="E13" s="87" t="s">
        <v>260</v>
      </c>
      <c r="F13" s="79" t="s">
        <v>267</v>
      </c>
      <c r="G13" s="58" t="s">
        <v>55</v>
      </c>
      <c r="H13" s="48"/>
      <c r="I13" s="47" t="s">
        <v>57</v>
      </c>
      <c r="J13" s="47"/>
      <c r="K13" s="48"/>
      <c r="L13" s="48">
        <v>6</v>
      </c>
      <c r="M13" s="48"/>
      <c r="N13" s="48">
        <v>6</v>
      </c>
      <c r="O13" s="33">
        <v>0</v>
      </c>
      <c r="P13" s="34">
        <f t="shared" ref="P13:P149" si="0">SUM(N13,-O13)</f>
        <v>6</v>
      </c>
      <c r="Q13" s="51">
        <f>N13/L13</f>
        <v>1</v>
      </c>
      <c r="R13" s="52"/>
      <c r="S13" s="53"/>
    </row>
    <row r="14" spans="1:19">
      <c r="A14" s="57"/>
      <c r="B14" s="62"/>
      <c r="C14" s="54"/>
      <c r="D14" s="67"/>
      <c r="E14" s="87" t="s">
        <v>271</v>
      </c>
      <c r="F14" s="80" t="s">
        <v>263</v>
      </c>
      <c r="G14" s="58"/>
      <c r="H14" s="48"/>
      <c r="I14" s="47" t="s">
        <v>58</v>
      </c>
      <c r="J14" s="47"/>
      <c r="K14" s="48"/>
      <c r="L14" s="48">
        <v>8</v>
      </c>
      <c r="M14" s="48"/>
      <c r="N14" s="48">
        <v>8</v>
      </c>
      <c r="O14" s="33">
        <v>0</v>
      </c>
      <c r="P14" s="34">
        <f t="shared" si="0"/>
        <v>8</v>
      </c>
      <c r="Q14" s="51">
        <f t="shared" ref="Q14:Q149" si="1">N14/L14</f>
        <v>1</v>
      </c>
      <c r="R14" s="52"/>
      <c r="S14" s="53"/>
    </row>
    <row r="15" spans="1:19">
      <c r="A15" s="57"/>
      <c r="B15" s="62"/>
      <c r="C15" s="54"/>
      <c r="D15" s="67"/>
      <c r="E15" s="87" t="s">
        <v>272</v>
      </c>
      <c r="F15" s="80" t="s">
        <v>278</v>
      </c>
      <c r="G15" s="58"/>
      <c r="H15" s="48"/>
      <c r="I15" s="47" t="s">
        <v>61</v>
      </c>
      <c r="J15" s="47"/>
      <c r="K15" s="48"/>
      <c r="L15" s="48">
        <v>5</v>
      </c>
      <c r="M15" s="48"/>
      <c r="N15" s="48">
        <v>5</v>
      </c>
      <c r="O15" s="33">
        <v>0</v>
      </c>
      <c r="P15" s="34">
        <f t="shared" si="0"/>
        <v>5</v>
      </c>
      <c r="Q15" s="51">
        <f t="shared" si="1"/>
        <v>1</v>
      </c>
      <c r="R15" s="52"/>
      <c r="S15" s="53"/>
    </row>
    <row r="16" spans="1:19">
      <c r="A16" s="57"/>
      <c r="B16" s="62"/>
      <c r="C16" s="54"/>
      <c r="D16" s="67"/>
      <c r="E16" s="87" t="s">
        <v>294</v>
      </c>
      <c r="F16" s="80"/>
      <c r="G16" s="58"/>
      <c r="H16" s="48"/>
      <c r="I16" s="47" t="s">
        <v>62</v>
      </c>
      <c r="J16" s="47"/>
      <c r="K16" s="48"/>
      <c r="L16" s="48">
        <v>5</v>
      </c>
      <c r="M16" s="48"/>
      <c r="N16" s="48">
        <v>5</v>
      </c>
      <c r="O16" s="33">
        <v>0</v>
      </c>
      <c r="P16" s="34">
        <f t="shared" si="0"/>
        <v>5</v>
      </c>
      <c r="Q16" s="51">
        <f t="shared" si="1"/>
        <v>1</v>
      </c>
      <c r="R16" s="52"/>
      <c r="S16" s="53"/>
    </row>
    <row r="17" spans="1:19">
      <c r="A17" s="57"/>
      <c r="B17" s="62"/>
      <c r="C17" s="54"/>
      <c r="D17" s="67"/>
      <c r="E17" s="87" t="s">
        <v>264</v>
      </c>
      <c r="F17" s="80"/>
      <c r="G17" s="58"/>
      <c r="H17" s="48"/>
      <c r="I17" s="47" t="s">
        <v>59</v>
      </c>
      <c r="J17" s="47"/>
      <c r="K17" s="48"/>
      <c r="L17" s="48">
        <v>4</v>
      </c>
      <c r="M17" s="48"/>
      <c r="N17" s="48">
        <v>4</v>
      </c>
      <c r="O17" s="33">
        <v>0</v>
      </c>
      <c r="P17" s="34">
        <f t="shared" si="0"/>
        <v>4</v>
      </c>
      <c r="Q17" s="51">
        <f t="shared" si="1"/>
        <v>1</v>
      </c>
      <c r="R17" s="52"/>
      <c r="S17" s="53"/>
    </row>
    <row r="18" spans="1:19">
      <c r="A18" s="57"/>
      <c r="B18" s="62"/>
      <c r="C18" s="54"/>
      <c r="D18" s="67"/>
      <c r="E18" s="87" t="s">
        <v>265</v>
      </c>
      <c r="F18" s="80"/>
      <c r="G18" s="58"/>
      <c r="H18" s="48"/>
      <c r="I18" s="47" t="s">
        <v>60</v>
      </c>
      <c r="J18" s="47"/>
      <c r="K18" s="48"/>
      <c r="L18" s="48">
        <v>8</v>
      </c>
      <c r="M18" s="48"/>
      <c r="N18" s="48">
        <v>8</v>
      </c>
      <c r="O18" s="33">
        <v>0</v>
      </c>
      <c r="P18" s="34">
        <f t="shared" si="0"/>
        <v>8</v>
      </c>
      <c r="Q18" s="51">
        <f t="shared" si="1"/>
        <v>1</v>
      </c>
      <c r="R18" s="52"/>
      <c r="S18" s="53"/>
    </row>
    <row r="19" spans="1:19">
      <c r="A19" s="57"/>
      <c r="B19" s="62"/>
      <c r="C19" s="54"/>
      <c r="D19" s="67"/>
      <c r="E19" s="73"/>
      <c r="F19" s="80"/>
      <c r="G19" s="58"/>
      <c r="H19" s="48"/>
      <c r="I19" s="47" t="s">
        <v>63</v>
      </c>
      <c r="J19" s="47"/>
      <c r="K19" s="48"/>
      <c r="L19" s="48">
        <v>9</v>
      </c>
      <c r="M19" s="48"/>
      <c r="N19" s="48">
        <v>9</v>
      </c>
      <c r="O19" s="33">
        <v>0</v>
      </c>
      <c r="P19" s="34">
        <f t="shared" si="0"/>
        <v>9</v>
      </c>
      <c r="Q19" s="51">
        <f t="shared" si="1"/>
        <v>1</v>
      </c>
      <c r="R19" s="52"/>
      <c r="S19" s="53"/>
    </row>
    <row r="20" spans="1:19">
      <c r="A20" s="57"/>
      <c r="B20" s="62"/>
      <c r="C20" s="54"/>
      <c r="D20" s="67"/>
      <c r="E20" s="73"/>
      <c r="F20" s="80"/>
      <c r="G20" s="58"/>
      <c r="H20" s="48"/>
      <c r="I20" s="47" t="s">
        <v>64</v>
      </c>
      <c r="J20" s="47"/>
      <c r="K20" s="48"/>
      <c r="L20" s="48">
        <v>6</v>
      </c>
      <c r="M20" s="48"/>
      <c r="N20" s="48">
        <v>6</v>
      </c>
      <c r="O20" s="33">
        <v>0</v>
      </c>
      <c r="P20" s="34">
        <f t="shared" si="0"/>
        <v>6</v>
      </c>
      <c r="Q20" s="51">
        <f t="shared" si="1"/>
        <v>1</v>
      </c>
      <c r="R20" s="52"/>
      <c r="S20" s="53"/>
    </row>
    <row r="21" spans="1:19">
      <c r="A21" s="57"/>
      <c r="B21" s="63"/>
      <c r="C21" s="64"/>
      <c r="D21" s="68"/>
      <c r="E21" s="73"/>
      <c r="F21" s="81"/>
      <c r="G21" s="58"/>
      <c r="H21" s="48"/>
      <c r="I21" s="47" t="s">
        <v>65</v>
      </c>
      <c r="J21" s="47"/>
      <c r="K21" s="48"/>
      <c r="L21" s="48">
        <v>5</v>
      </c>
      <c r="M21" s="48"/>
      <c r="N21" s="48">
        <v>5</v>
      </c>
      <c r="O21" s="33">
        <v>0</v>
      </c>
      <c r="P21" s="34">
        <f t="shared" si="0"/>
        <v>5</v>
      </c>
      <c r="Q21" s="51">
        <f t="shared" si="1"/>
        <v>1</v>
      </c>
      <c r="R21" s="52"/>
      <c r="S21" s="53"/>
    </row>
    <row r="22" spans="1:19">
      <c r="A22" s="57"/>
      <c r="B22" s="60" t="s">
        <v>219</v>
      </c>
      <c r="C22" s="61">
        <v>10.08</v>
      </c>
      <c r="D22" s="66" t="s">
        <v>221</v>
      </c>
      <c r="E22" s="87" t="s">
        <v>261</v>
      </c>
      <c r="F22" s="79" t="s">
        <v>268</v>
      </c>
      <c r="G22" s="58" t="s">
        <v>108</v>
      </c>
      <c r="H22" s="48"/>
      <c r="I22" s="47" t="s">
        <v>109</v>
      </c>
      <c r="J22" s="47"/>
      <c r="K22" s="48"/>
      <c r="L22" s="48">
        <v>6</v>
      </c>
      <c r="M22" s="48"/>
      <c r="N22" s="48">
        <v>6</v>
      </c>
      <c r="O22" s="33">
        <v>0</v>
      </c>
      <c r="P22" s="34">
        <f t="shared" ref="P22:P29" si="2">SUM(N22,-O22)</f>
        <v>6</v>
      </c>
      <c r="Q22" s="51">
        <f t="shared" ref="Q22:Q29" si="3">N22/L22</f>
        <v>1</v>
      </c>
      <c r="R22" s="52"/>
      <c r="S22" s="53"/>
    </row>
    <row r="23" spans="1:19">
      <c r="A23" s="57"/>
      <c r="B23" s="62"/>
      <c r="C23" s="54"/>
      <c r="D23" s="67"/>
      <c r="E23" s="87" t="s">
        <v>262</v>
      </c>
      <c r="F23" s="80" t="s">
        <v>279</v>
      </c>
      <c r="G23" s="58"/>
      <c r="H23" s="48"/>
      <c r="I23" s="47" t="s">
        <v>110</v>
      </c>
      <c r="J23" s="47"/>
      <c r="K23" s="48"/>
      <c r="L23" s="48">
        <v>8</v>
      </c>
      <c r="M23" s="48"/>
      <c r="N23" s="48">
        <v>8</v>
      </c>
      <c r="O23" s="33">
        <v>0</v>
      </c>
      <c r="P23" s="34">
        <f t="shared" si="2"/>
        <v>8</v>
      </c>
      <c r="Q23" s="51">
        <f t="shared" si="3"/>
        <v>1</v>
      </c>
      <c r="R23" s="52"/>
      <c r="S23" s="53"/>
    </row>
    <row r="24" spans="1:19">
      <c r="A24" s="57"/>
      <c r="B24" s="62"/>
      <c r="C24" s="54"/>
      <c r="D24" s="67"/>
      <c r="E24" s="87" t="s">
        <v>266</v>
      </c>
      <c r="F24" s="80" t="s">
        <v>280</v>
      </c>
      <c r="G24" s="58"/>
      <c r="H24" s="48"/>
      <c r="I24" s="47" t="s">
        <v>111</v>
      </c>
      <c r="J24" s="47"/>
      <c r="K24" s="48"/>
      <c r="L24" s="48">
        <v>5</v>
      </c>
      <c r="M24" s="48"/>
      <c r="N24" s="48">
        <v>5</v>
      </c>
      <c r="O24" s="33">
        <v>0</v>
      </c>
      <c r="P24" s="34">
        <f t="shared" si="2"/>
        <v>5</v>
      </c>
      <c r="Q24" s="51">
        <f t="shared" si="3"/>
        <v>1</v>
      </c>
      <c r="R24" s="52"/>
      <c r="S24" s="53"/>
    </row>
    <row r="25" spans="1:19">
      <c r="A25" s="57"/>
      <c r="B25" s="62"/>
      <c r="C25" s="54"/>
      <c r="D25" s="67"/>
      <c r="E25" s="87"/>
      <c r="F25" s="80"/>
      <c r="G25" s="58"/>
      <c r="H25" s="48"/>
      <c r="I25" s="47" t="s">
        <v>112</v>
      </c>
      <c r="J25" s="47"/>
      <c r="K25" s="48"/>
      <c r="L25" s="48">
        <v>6</v>
      </c>
      <c r="M25" s="48"/>
      <c r="N25" s="48">
        <v>6</v>
      </c>
      <c r="O25" s="33">
        <v>0</v>
      </c>
      <c r="P25" s="34">
        <f t="shared" si="2"/>
        <v>6</v>
      </c>
      <c r="Q25" s="51">
        <f t="shared" si="3"/>
        <v>1</v>
      </c>
      <c r="R25" s="52"/>
      <c r="S25" s="53"/>
    </row>
    <row r="26" spans="1:19">
      <c r="A26" s="57"/>
      <c r="B26" s="62"/>
      <c r="C26" s="54"/>
      <c r="D26" s="67"/>
      <c r="E26" s="87"/>
      <c r="F26" s="80"/>
      <c r="G26" s="58"/>
      <c r="H26" s="48"/>
      <c r="I26" s="47" t="s">
        <v>113</v>
      </c>
      <c r="J26" s="47"/>
      <c r="K26" s="48"/>
      <c r="L26" s="48">
        <v>7</v>
      </c>
      <c r="M26" s="48"/>
      <c r="N26" s="48">
        <v>7</v>
      </c>
      <c r="O26" s="33">
        <v>0</v>
      </c>
      <c r="P26" s="34">
        <f t="shared" si="2"/>
        <v>7</v>
      </c>
      <c r="Q26" s="51">
        <f t="shared" si="3"/>
        <v>1</v>
      </c>
      <c r="R26" s="52"/>
      <c r="S26" s="53"/>
    </row>
    <row r="27" spans="1:19">
      <c r="A27" s="57"/>
      <c r="B27" s="62"/>
      <c r="C27" s="54"/>
      <c r="D27" s="67"/>
      <c r="E27" s="87"/>
      <c r="F27" s="80"/>
      <c r="G27" s="58"/>
      <c r="H27" s="48"/>
      <c r="I27" s="47" t="s">
        <v>83</v>
      </c>
      <c r="J27" s="47"/>
      <c r="K27" s="48"/>
      <c r="L27" s="48">
        <v>6</v>
      </c>
      <c r="M27" s="48"/>
      <c r="N27" s="48">
        <v>6</v>
      </c>
      <c r="O27" s="33">
        <v>0</v>
      </c>
      <c r="P27" s="34">
        <f t="shared" si="2"/>
        <v>6</v>
      </c>
      <c r="Q27" s="51">
        <f t="shared" si="3"/>
        <v>1</v>
      </c>
      <c r="R27" s="52"/>
      <c r="S27" s="53"/>
    </row>
    <row r="28" spans="1:19">
      <c r="A28" s="57"/>
      <c r="B28" s="62"/>
      <c r="C28" s="54"/>
      <c r="D28" s="67"/>
      <c r="E28" s="87"/>
      <c r="F28" s="80"/>
      <c r="G28" s="58"/>
      <c r="H28" s="48"/>
      <c r="I28" s="47" t="s">
        <v>84</v>
      </c>
      <c r="J28" s="47"/>
      <c r="K28" s="48"/>
      <c r="L28" s="48">
        <v>7</v>
      </c>
      <c r="M28" s="48"/>
      <c r="N28" s="48">
        <v>7</v>
      </c>
      <c r="O28" s="33">
        <v>0</v>
      </c>
      <c r="P28" s="34">
        <f t="shared" si="2"/>
        <v>7</v>
      </c>
      <c r="Q28" s="51">
        <f t="shared" si="3"/>
        <v>1</v>
      </c>
      <c r="R28" s="52"/>
      <c r="S28" s="53"/>
    </row>
    <row r="29" spans="1:19">
      <c r="A29" s="57"/>
      <c r="B29" s="63"/>
      <c r="C29" s="64"/>
      <c r="D29" s="68"/>
      <c r="E29" s="87"/>
      <c r="F29" s="81"/>
      <c r="G29" s="58"/>
      <c r="H29" s="48"/>
      <c r="I29" s="47" t="s">
        <v>85</v>
      </c>
      <c r="J29" s="47"/>
      <c r="K29" s="48"/>
      <c r="L29" s="48">
        <v>5</v>
      </c>
      <c r="M29" s="48"/>
      <c r="N29" s="48">
        <v>5</v>
      </c>
      <c r="O29" s="33">
        <v>0</v>
      </c>
      <c r="P29" s="34">
        <f t="shared" si="2"/>
        <v>5</v>
      </c>
      <c r="Q29" s="51">
        <f t="shared" si="3"/>
        <v>1</v>
      </c>
      <c r="R29" s="52"/>
      <c r="S29" s="53"/>
    </row>
    <row r="30" spans="1:19">
      <c r="A30" s="57"/>
      <c r="B30" s="60" t="s">
        <v>222</v>
      </c>
      <c r="C30" s="61">
        <v>10.08</v>
      </c>
      <c r="D30" s="66" t="s">
        <v>223</v>
      </c>
      <c r="E30" s="87" t="s">
        <v>269</v>
      </c>
      <c r="F30" s="79" t="s">
        <v>268</v>
      </c>
      <c r="G30" s="58" t="s">
        <v>70</v>
      </c>
      <c r="H30" s="48"/>
      <c r="I30" s="47" t="s">
        <v>71</v>
      </c>
      <c r="J30" s="47"/>
      <c r="K30" s="48"/>
      <c r="L30" s="48">
        <v>6</v>
      </c>
      <c r="M30" s="48"/>
      <c r="N30" s="48">
        <v>6</v>
      </c>
      <c r="O30" s="33">
        <v>0</v>
      </c>
      <c r="P30" s="34">
        <f t="shared" si="0"/>
        <v>6</v>
      </c>
      <c r="Q30" s="51">
        <f t="shared" si="1"/>
        <v>1</v>
      </c>
      <c r="R30" s="52"/>
      <c r="S30" s="53"/>
    </row>
    <row r="31" spans="1:19">
      <c r="A31" s="57"/>
      <c r="B31" s="62"/>
      <c r="C31" s="54"/>
      <c r="D31" s="67" t="s">
        <v>224</v>
      </c>
      <c r="E31" s="87" t="s">
        <v>270</v>
      </c>
      <c r="F31" s="80" t="s">
        <v>281</v>
      </c>
      <c r="G31" s="58"/>
      <c r="H31" s="48"/>
      <c r="I31" s="47" t="s">
        <v>72</v>
      </c>
      <c r="J31" s="47"/>
      <c r="K31" s="48"/>
      <c r="L31" s="48">
        <v>8</v>
      </c>
      <c r="M31" s="48"/>
      <c r="N31" s="48">
        <v>8</v>
      </c>
      <c r="O31" s="33">
        <v>0</v>
      </c>
      <c r="P31" s="34">
        <f t="shared" si="0"/>
        <v>8</v>
      </c>
      <c r="Q31" s="51">
        <f t="shared" si="1"/>
        <v>1</v>
      </c>
      <c r="R31" s="52"/>
      <c r="S31" s="53"/>
    </row>
    <row r="32" spans="1:19">
      <c r="A32" s="57"/>
      <c r="B32" s="62"/>
      <c r="C32" s="54"/>
      <c r="D32" s="67" t="s">
        <v>225</v>
      </c>
      <c r="E32" s="87"/>
      <c r="F32" s="80" t="s">
        <v>276</v>
      </c>
      <c r="G32" s="58"/>
      <c r="H32" s="48"/>
      <c r="I32" s="47" t="s">
        <v>73</v>
      </c>
      <c r="J32" s="47"/>
      <c r="K32" s="48"/>
      <c r="L32" s="48">
        <v>6</v>
      </c>
      <c r="M32" s="48"/>
      <c r="N32" s="48">
        <v>6</v>
      </c>
      <c r="O32" s="33">
        <v>0</v>
      </c>
      <c r="P32" s="34">
        <f t="shared" si="0"/>
        <v>6</v>
      </c>
      <c r="Q32" s="51">
        <f t="shared" si="1"/>
        <v>1</v>
      </c>
      <c r="R32" s="52"/>
      <c r="S32" s="53"/>
    </row>
    <row r="33" spans="1:19" ht="40.5">
      <c r="A33" s="57"/>
      <c r="B33" s="62"/>
      <c r="C33" s="54"/>
      <c r="D33" s="67" t="s">
        <v>226</v>
      </c>
      <c r="E33" s="87"/>
      <c r="F33" s="86" t="s">
        <v>363</v>
      </c>
      <c r="G33" s="58"/>
      <c r="H33" s="48"/>
      <c r="I33" s="47" t="s">
        <v>74</v>
      </c>
      <c r="J33" s="47"/>
      <c r="K33" s="48"/>
      <c r="L33" s="48">
        <v>8</v>
      </c>
      <c r="M33" s="48"/>
      <c r="N33" s="48">
        <v>8</v>
      </c>
      <c r="O33" s="33">
        <v>0</v>
      </c>
      <c r="P33" s="34">
        <f t="shared" si="0"/>
        <v>8</v>
      </c>
      <c r="Q33" s="51">
        <f t="shared" si="1"/>
        <v>1</v>
      </c>
      <c r="R33" s="52"/>
      <c r="S33" s="53"/>
    </row>
    <row r="34" spans="1:19">
      <c r="A34" s="57"/>
      <c r="B34" s="62"/>
      <c r="C34" s="54"/>
      <c r="D34" s="67"/>
      <c r="E34" s="87"/>
      <c r="F34" s="80"/>
      <c r="G34" s="58"/>
      <c r="H34" s="48"/>
      <c r="I34" s="47" t="s">
        <v>75</v>
      </c>
      <c r="J34" s="47"/>
      <c r="K34" s="48"/>
      <c r="L34" s="48">
        <v>9</v>
      </c>
      <c r="M34" s="48"/>
      <c r="N34" s="48">
        <v>9</v>
      </c>
      <c r="O34" s="33">
        <v>0</v>
      </c>
      <c r="P34" s="34">
        <f t="shared" si="0"/>
        <v>9</v>
      </c>
      <c r="Q34" s="51">
        <f t="shared" si="1"/>
        <v>1</v>
      </c>
      <c r="R34" s="52"/>
      <c r="S34" s="53"/>
    </row>
    <row r="35" spans="1:19">
      <c r="A35" s="57"/>
      <c r="B35" s="62"/>
      <c r="C35" s="54"/>
      <c r="D35" s="67"/>
      <c r="E35" s="87"/>
      <c r="F35" s="80"/>
      <c r="G35" s="58"/>
      <c r="H35" s="48"/>
      <c r="I35" s="47" t="s">
        <v>76</v>
      </c>
      <c r="J35" s="47"/>
      <c r="K35" s="48"/>
      <c r="L35" s="48">
        <v>5</v>
      </c>
      <c r="M35" s="48"/>
      <c r="N35" s="48">
        <v>5</v>
      </c>
      <c r="O35" s="33">
        <v>0</v>
      </c>
      <c r="P35" s="34">
        <f t="shared" si="0"/>
        <v>5</v>
      </c>
      <c r="Q35" s="51">
        <f t="shared" si="1"/>
        <v>1</v>
      </c>
      <c r="R35" s="52"/>
      <c r="S35" s="53"/>
    </row>
    <row r="36" spans="1:19">
      <c r="A36" s="57"/>
      <c r="B36" s="63"/>
      <c r="C36" s="64"/>
      <c r="D36" s="68"/>
      <c r="E36" s="87"/>
      <c r="F36" s="81"/>
      <c r="G36" s="58"/>
      <c r="H36" s="48"/>
      <c r="I36" s="47" t="s">
        <v>77</v>
      </c>
      <c r="J36" s="47"/>
      <c r="K36" s="48"/>
      <c r="L36" s="48">
        <v>7</v>
      </c>
      <c r="M36" s="48"/>
      <c r="N36" s="48">
        <v>7</v>
      </c>
      <c r="O36" s="33">
        <v>0</v>
      </c>
      <c r="P36" s="34">
        <f t="shared" si="0"/>
        <v>7</v>
      </c>
      <c r="Q36" s="51">
        <f t="shared" si="1"/>
        <v>1</v>
      </c>
      <c r="R36" s="52"/>
      <c r="S36" s="53"/>
    </row>
    <row r="37" spans="1:19">
      <c r="A37" s="57"/>
      <c r="B37" s="60" t="s">
        <v>229</v>
      </c>
      <c r="C37" s="61">
        <v>10.130000000000001</v>
      </c>
      <c r="D37" s="66" t="s">
        <v>227</v>
      </c>
      <c r="E37" s="87" t="s">
        <v>273</v>
      </c>
      <c r="F37" s="79" t="s">
        <v>268</v>
      </c>
      <c r="G37" s="58" t="s">
        <v>78</v>
      </c>
      <c r="H37" s="48"/>
      <c r="I37" s="47" t="s">
        <v>79</v>
      </c>
      <c r="J37" s="47"/>
      <c r="K37" s="48"/>
      <c r="L37" s="48">
        <v>6</v>
      </c>
      <c r="M37" s="48"/>
      <c r="N37" s="48">
        <v>6</v>
      </c>
      <c r="O37" s="33">
        <v>0</v>
      </c>
      <c r="P37" s="34">
        <f t="shared" ref="P37:P80" si="4">SUM(N37,-O37)</f>
        <v>6</v>
      </c>
      <c r="Q37" s="51">
        <f t="shared" ref="Q37:Q80" si="5">N37/L37</f>
        <v>1</v>
      </c>
      <c r="R37" s="52"/>
      <c r="S37" s="53"/>
    </row>
    <row r="38" spans="1:19">
      <c r="A38" s="57"/>
      <c r="B38" s="62"/>
      <c r="C38" s="54"/>
      <c r="D38" s="67" t="s">
        <v>228</v>
      </c>
      <c r="E38" s="87" t="s">
        <v>274</v>
      </c>
      <c r="F38" s="80" t="s">
        <v>277</v>
      </c>
      <c r="G38" s="58"/>
      <c r="H38" s="48"/>
      <c r="I38" s="47" t="s">
        <v>80</v>
      </c>
      <c r="J38" s="47"/>
      <c r="K38" s="48"/>
      <c r="L38" s="48">
        <v>7</v>
      </c>
      <c r="M38" s="48"/>
      <c r="N38" s="48">
        <v>7</v>
      </c>
      <c r="O38" s="33">
        <v>0</v>
      </c>
      <c r="P38" s="34">
        <f t="shared" si="4"/>
        <v>7</v>
      </c>
      <c r="Q38" s="51">
        <f t="shared" si="5"/>
        <v>1</v>
      </c>
      <c r="R38" s="52"/>
      <c r="S38" s="53"/>
    </row>
    <row r="39" spans="1:19">
      <c r="A39" s="57"/>
      <c r="B39" s="62"/>
      <c r="C39" s="54"/>
      <c r="D39" s="67" t="s">
        <v>230</v>
      </c>
      <c r="E39" s="87" t="s">
        <v>275</v>
      </c>
      <c r="F39" s="80" t="s">
        <v>282</v>
      </c>
      <c r="G39" s="58"/>
      <c r="H39" s="48"/>
      <c r="I39" s="47" t="s">
        <v>81</v>
      </c>
      <c r="J39" s="47"/>
      <c r="K39" s="48"/>
      <c r="L39" s="48">
        <v>6</v>
      </c>
      <c r="M39" s="48"/>
      <c r="N39" s="48">
        <v>6</v>
      </c>
      <c r="O39" s="33">
        <v>0</v>
      </c>
      <c r="P39" s="34">
        <f t="shared" si="4"/>
        <v>6</v>
      </c>
      <c r="Q39" s="51">
        <f t="shared" si="5"/>
        <v>1</v>
      </c>
      <c r="R39" s="52"/>
      <c r="S39" s="53"/>
    </row>
    <row r="40" spans="1:19">
      <c r="A40" s="57"/>
      <c r="B40" s="62"/>
      <c r="C40" s="54"/>
      <c r="D40" s="67"/>
      <c r="E40" s="87"/>
      <c r="F40" s="80"/>
      <c r="G40" s="58"/>
      <c r="H40" s="48"/>
      <c r="I40" s="47" t="s">
        <v>210</v>
      </c>
      <c r="J40" s="47"/>
      <c r="K40" s="48"/>
      <c r="L40" s="48">
        <v>5</v>
      </c>
      <c r="M40" s="48"/>
      <c r="N40" s="48">
        <v>5</v>
      </c>
      <c r="O40" s="33">
        <v>0</v>
      </c>
      <c r="P40" s="34">
        <f t="shared" si="4"/>
        <v>5</v>
      </c>
      <c r="Q40" s="51">
        <f t="shared" si="5"/>
        <v>1</v>
      </c>
      <c r="R40" s="52"/>
      <c r="S40" s="53"/>
    </row>
    <row r="41" spans="1:19">
      <c r="A41" s="57"/>
      <c r="B41" s="62"/>
      <c r="C41" s="54"/>
      <c r="D41" s="67"/>
      <c r="E41" s="87"/>
      <c r="F41" s="80"/>
      <c r="G41" s="58"/>
      <c r="H41" s="48"/>
      <c r="I41" s="47" t="s">
        <v>82</v>
      </c>
      <c r="J41" s="47"/>
      <c r="K41" s="48"/>
      <c r="L41" s="48">
        <v>8</v>
      </c>
      <c r="M41" s="48"/>
      <c r="N41" s="48">
        <v>8</v>
      </c>
      <c r="O41" s="33">
        <v>0</v>
      </c>
      <c r="P41" s="34">
        <f t="shared" si="4"/>
        <v>8</v>
      </c>
      <c r="Q41" s="51">
        <f t="shared" si="5"/>
        <v>1</v>
      </c>
      <c r="R41" s="52"/>
      <c r="S41" s="53"/>
    </row>
    <row r="42" spans="1:19">
      <c r="A42" s="57"/>
      <c r="B42" s="62"/>
      <c r="C42" s="54"/>
      <c r="D42" s="67"/>
      <c r="E42" s="87"/>
      <c r="F42" s="80"/>
      <c r="G42" s="58"/>
      <c r="H42" s="48"/>
      <c r="I42" s="47" t="s">
        <v>86</v>
      </c>
      <c r="J42" s="47"/>
      <c r="K42" s="48"/>
      <c r="L42" s="48">
        <v>4</v>
      </c>
      <c r="M42" s="48"/>
      <c r="N42" s="48">
        <v>4</v>
      </c>
      <c r="O42" s="33">
        <v>0</v>
      </c>
      <c r="P42" s="34">
        <f t="shared" si="4"/>
        <v>4</v>
      </c>
      <c r="Q42" s="51">
        <f t="shared" si="5"/>
        <v>1</v>
      </c>
      <c r="R42" s="52"/>
      <c r="S42" s="53"/>
    </row>
    <row r="43" spans="1:19">
      <c r="A43" s="57"/>
      <c r="B43" s="62"/>
      <c r="C43" s="54"/>
      <c r="D43" s="67"/>
      <c r="E43" s="87"/>
      <c r="F43" s="80"/>
      <c r="G43" s="58"/>
      <c r="H43" s="48"/>
      <c r="I43" s="47" t="s">
        <v>87</v>
      </c>
      <c r="J43" s="47"/>
      <c r="K43" s="48"/>
      <c r="L43" s="48">
        <v>6</v>
      </c>
      <c r="M43" s="48"/>
      <c r="N43" s="48">
        <v>6</v>
      </c>
      <c r="O43" s="33">
        <v>0</v>
      </c>
      <c r="P43" s="34">
        <f t="shared" si="4"/>
        <v>6</v>
      </c>
      <c r="Q43" s="51">
        <f t="shared" si="5"/>
        <v>1</v>
      </c>
      <c r="R43" s="52"/>
      <c r="S43" s="53"/>
    </row>
    <row r="44" spans="1:19">
      <c r="A44" s="57"/>
      <c r="B44" s="62"/>
      <c r="C44" s="54"/>
      <c r="D44" s="67"/>
      <c r="E44" s="87"/>
      <c r="F44" s="80"/>
      <c r="G44" s="58"/>
      <c r="H44" s="48"/>
      <c r="I44" s="47" t="s">
        <v>88</v>
      </c>
      <c r="J44" s="47"/>
      <c r="K44" s="48"/>
      <c r="L44" s="48">
        <v>5</v>
      </c>
      <c r="M44" s="48"/>
      <c r="N44" s="48">
        <v>5</v>
      </c>
      <c r="O44" s="33">
        <v>0</v>
      </c>
      <c r="P44" s="34">
        <f t="shared" si="4"/>
        <v>5</v>
      </c>
      <c r="Q44" s="51">
        <f t="shared" si="5"/>
        <v>1</v>
      </c>
      <c r="R44" s="52"/>
      <c r="S44" s="53"/>
    </row>
    <row r="45" spans="1:19">
      <c r="A45" s="57"/>
      <c r="B45" s="62"/>
      <c r="C45" s="54"/>
      <c r="D45" s="67"/>
      <c r="E45" s="87"/>
      <c r="F45" s="80"/>
      <c r="G45" s="58"/>
      <c r="H45" s="48"/>
      <c r="I45" s="47" t="s">
        <v>89</v>
      </c>
      <c r="J45" s="47"/>
      <c r="K45" s="48"/>
      <c r="L45" s="48">
        <v>4</v>
      </c>
      <c r="M45" s="48"/>
      <c r="N45" s="48">
        <v>4</v>
      </c>
      <c r="O45" s="33">
        <v>0</v>
      </c>
      <c r="P45" s="34">
        <f t="shared" si="4"/>
        <v>4</v>
      </c>
      <c r="Q45" s="51">
        <f t="shared" si="5"/>
        <v>1</v>
      </c>
      <c r="R45" s="52"/>
      <c r="S45" s="53"/>
    </row>
    <row r="46" spans="1:19">
      <c r="A46" s="57"/>
      <c r="B46" s="63"/>
      <c r="C46" s="64"/>
      <c r="D46" s="68"/>
      <c r="E46" s="87"/>
      <c r="F46" s="81"/>
      <c r="G46" s="58"/>
      <c r="H46" s="48"/>
      <c r="I46" s="47" t="s">
        <v>90</v>
      </c>
      <c r="J46" s="47"/>
      <c r="K46" s="48"/>
      <c r="L46" s="48">
        <v>6</v>
      </c>
      <c r="M46" s="48"/>
      <c r="N46" s="48">
        <v>6</v>
      </c>
      <c r="O46" s="33">
        <v>0</v>
      </c>
      <c r="P46" s="34">
        <f t="shared" si="4"/>
        <v>6</v>
      </c>
      <c r="Q46" s="51">
        <f t="shared" si="5"/>
        <v>1</v>
      </c>
      <c r="R46" s="52"/>
      <c r="S46" s="53"/>
    </row>
    <row r="47" spans="1:19">
      <c r="A47" s="57"/>
      <c r="B47" s="60" t="s">
        <v>231</v>
      </c>
      <c r="C47" s="61">
        <v>10.130000000000001</v>
      </c>
      <c r="D47" s="66" t="s">
        <v>232</v>
      </c>
      <c r="E47" s="87" t="s">
        <v>291</v>
      </c>
      <c r="F47" s="79" t="s">
        <v>268</v>
      </c>
      <c r="G47" s="58" t="s">
        <v>114</v>
      </c>
      <c r="H47" s="48"/>
      <c r="I47" s="47" t="s">
        <v>115</v>
      </c>
      <c r="J47" s="47"/>
      <c r="K47" s="48"/>
      <c r="L47" s="48">
        <v>2</v>
      </c>
      <c r="M47" s="48"/>
      <c r="N47" s="48">
        <v>2</v>
      </c>
      <c r="O47" s="33">
        <v>0</v>
      </c>
      <c r="P47" s="34">
        <f t="shared" si="4"/>
        <v>2</v>
      </c>
      <c r="Q47" s="51">
        <f t="shared" si="5"/>
        <v>1</v>
      </c>
      <c r="R47" s="52"/>
      <c r="S47" s="53"/>
    </row>
    <row r="48" spans="1:19">
      <c r="A48" s="57"/>
      <c r="B48" s="62"/>
      <c r="C48" s="54"/>
      <c r="D48" s="67" t="s">
        <v>233</v>
      </c>
      <c r="E48" s="87" t="s">
        <v>292</v>
      </c>
      <c r="F48" s="80" t="s">
        <v>283</v>
      </c>
      <c r="G48" s="58"/>
      <c r="H48" s="48"/>
      <c r="I48" s="47" t="s">
        <v>116</v>
      </c>
      <c r="J48" s="47"/>
      <c r="K48" s="48"/>
      <c r="L48" s="48">
        <v>4</v>
      </c>
      <c r="M48" s="48"/>
      <c r="N48" s="48">
        <v>4</v>
      </c>
      <c r="O48" s="33">
        <v>0</v>
      </c>
      <c r="P48" s="34">
        <f t="shared" si="4"/>
        <v>4</v>
      </c>
      <c r="Q48" s="51">
        <f t="shared" si="5"/>
        <v>1</v>
      </c>
      <c r="R48" s="52"/>
      <c r="S48" s="53"/>
    </row>
    <row r="49" spans="1:19">
      <c r="A49" s="57"/>
      <c r="B49" s="62"/>
      <c r="C49" s="54"/>
      <c r="D49" s="67" t="s">
        <v>234</v>
      </c>
      <c r="E49" s="87" t="s">
        <v>293</v>
      </c>
      <c r="F49" s="80" t="s">
        <v>284</v>
      </c>
      <c r="G49" s="58"/>
      <c r="H49" s="48"/>
      <c r="I49" s="47" t="s">
        <v>117</v>
      </c>
      <c r="J49" s="47"/>
      <c r="K49" s="48"/>
      <c r="L49" s="48">
        <v>2</v>
      </c>
      <c r="M49" s="48"/>
      <c r="N49" s="48">
        <v>2</v>
      </c>
      <c r="O49" s="33">
        <v>0</v>
      </c>
      <c r="P49" s="34">
        <f t="shared" si="4"/>
        <v>2</v>
      </c>
      <c r="Q49" s="51">
        <f t="shared" si="5"/>
        <v>1</v>
      </c>
      <c r="R49" s="52"/>
      <c r="S49" s="53"/>
    </row>
    <row r="50" spans="1:19">
      <c r="A50" s="57"/>
      <c r="B50" s="62"/>
      <c r="C50" s="54"/>
      <c r="D50" s="67"/>
      <c r="E50" s="87"/>
      <c r="F50" s="80"/>
      <c r="G50" s="58"/>
      <c r="H50" s="48"/>
      <c r="I50" s="47" t="s">
        <v>118</v>
      </c>
      <c r="J50" s="47"/>
      <c r="K50" s="48"/>
      <c r="L50" s="48">
        <v>4</v>
      </c>
      <c r="M50" s="48"/>
      <c r="N50" s="48">
        <v>4</v>
      </c>
      <c r="O50" s="33">
        <v>0</v>
      </c>
      <c r="P50" s="34">
        <f t="shared" si="4"/>
        <v>4</v>
      </c>
      <c r="Q50" s="51">
        <f t="shared" si="5"/>
        <v>1</v>
      </c>
      <c r="R50" s="52"/>
      <c r="S50" s="53"/>
    </row>
    <row r="51" spans="1:19">
      <c r="A51" s="57"/>
      <c r="B51" s="62"/>
      <c r="C51" s="54"/>
      <c r="D51" s="67"/>
      <c r="E51" s="87"/>
      <c r="F51" s="80"/>
      <c r="G51" s="58"/>
      <c r="H51" s="48"/>
      <c r="I51" s="47" t="s">
        <v>119</v>
      </c>
      <c r="J51" s="47"/>
      <c r="K51" s="48"/>
      <c r="L51" s="48">
        <v>2</v>
      </c>
      <c r="M51" s="48"/>
      <c r="N51" s="48">
        <v>2</v>
      </c>
      <c r="O51" s="33">
        <v>0</v>
      </c>
      <c r="P51" s="34">
        <f t="shared" si="4"/>
        <v>2</v>
      </c>
      <c r="Q51" s="51">
        <f t="shared" si="5"/>
        <v>1</v>
      </c>
      <c r="R51" s="52"/>
      <c r="S51" s="53"/>
    </row>
    <row r="52" spans="1:19">
      <c r="A52" s="57"/>
      <c r="B52" s="62"/>
      <c r="C52" s="54"/>
      <c r="D52" s="67"/>
      <c r="E52" s="87"/>
      <c r="F52" s="80"/>
      <c r="G52" s="58"/>
      <c r="H52" s="48"/>
      <c r="I52" s="47" t="s">
        <v>120</v>
      </c>
      <c r="J52" s="47"/>
      <c r="K52" s="48"/>
      <c r="L52" s="48">
        <v>4</v>
      </c>
      <c r="M52" s="48"/>
      <c r="N52" s="48">
        <v>4</v>
      </c>
      <c r="O52" s="33">
        <v>0</v>
      </c>
      <c r="P52" s="34">
        <f t="shared" si="4"/>
        <v>4</v>
      </c>
      <c r="Q52" s="51">
        <f t="shared" si="5"/>
        <v>1</v>
      </c>
      <c r="R52" s="52"/>
      <c r="S52" s="53"/>
    </row>
    <row r="53" spans="1:19">
      <c r="A53" s="57"/>
      <c r="B53" s="63"/>
      <c r="C53" s="64"/>
      <c r="D53" s="68"/>
      <c r="E53" s="87"/>
      <c r="F53" s="81"/>
      <c r="G53" s="58"/>
      <c r="H53" s="48"/>
      <c r="I53" s="47" t="s">
        <v>211</v>
      </c>
      <c r="J53" s="47"/>
      <c r="K53" s="48"/>
      <c r="L53" s="48">
        <v>5</v>
      </c>
      <c r="M53" s="48"/>
      <c r="N53" s="48">
        <v>5</v>
      </c>
      <c r="O53" s="33">
        <v>0</v>
      </c>
      <c r="P53" s="34">
        <f t="shared" si="4"/>
        <v>5</v>
      </c>
      <c r="Q53" s="51">
        <f t="shared" si="5"/>
        <v>1</v>
      </c>
      <c r="R53" s="52"/>
      <c r="S53" s="53"/>
    </row>
    <row r="54" spans="1:19">
      <c r="A54" s="57"/>
      <c r="B54" s="62" t="s">
        <v>231</v>
      </c>
      <c r="C54" s="54">
        <v>10.130000000000001</v>
      </c>
      <c r="D54" s="67"/>
      <c r="E54" s="87" t="s">
        <v>295</v>
      </c>
      <c r="F54" s="80" t="s">
        <v>268</v>
      </c>
      <c r="G54" s="58" t="s">
        <v>178</v>
      </c>
      <c r="H54" s="48"/>
      <c r="I54" s="47" t="s">
        <v>175</v>
      </c>
      <c r="J54" s="47"/>
      <c r="K54" s="48"/>
      <c r="L54" s="48">
        <v>2</v>
      </c>
      <c r="M54" s="48"/>
      <c r="N54" s="48">
        <v>2</v>
      </c>
      <c r="O54" s="33">
        <v>0</v>
      </c>
      <c r="P54" s="34">
        <f t="shared" si="4"/>
        <v>2</v>
      </c>
      <c r="Q54" s="51">
        <f t="shared" si="5"/>
        <v>1</v>
      </c>
      <c r="R54" s="52"/>
      <c r="S54" s="53"/>
    </row>
    <row r="55" spans="1:19">
      <c r="A55" s="57"/>
      <c r="B55" s="62"/>
      <c r="C55" s="54"/>
      <c r="D55" s="67"/>
      <c r="E55" s="87"/>
      <c r="F55" s="80" t="s">
        <v>285</v>
      </c>
      <c r="G55" s="58"/>
      <c r="H55" s="48"/>
      <c r="I55" s="47" t="s">
        <v>176</v>
      </c>
      <c r="J55" s="47"/>
      <c r="K55" s="48"/>
      <c r="L55" s="48">
        <v>4</v>
      </c>
      <c r="M55" s="48"/>
      <c r="N55" s="48">
        <v>4</v>
      </c>
      <c r="O55" s="33">
        <v>0</v>
      </c>
      <c r="P55" s="34">
        <f t="shared" si="4"/>
        <v>4</v>
      </c>
      <c r="Q55" s="51">
        <f t="shared" si="5"/>
        <v>1</v>
      </c>
      <c r="R55" s="52"/>
      <c r="S55" s="53"/>
    </row>
    <row r="56" spans="1:19">
      <c r="A56" s="57"/>
      <c r="B56" s="63"/>
      <c r="C56" s="64"/>
      <c r="D56" s="68"/>
      <c r="E56" s="87"/>
      <c r="F56" s="81" t="s">
        <v>286</v>
      </c>
      <c r="G56" s="58"/>
      <c r="H56" s="48"/>
      <c r="I56" s="47" t="s">
        <v>177</v>
      </c>
      <c r="J56" s="47"/>
      <c r="K56" s="48"/>
      <c r="L56" s="48">
        <v>5</v>
      </c>
      <c r="M56" s="48"/>
      <c r="N56" s="48">
        <v>5</v>
      </c>
      <c r="O56" s="33">
        <v>0</v>
      </c>
      <c r="P56" s="34">
        <f t="shared" si="4"/>
        <v>5</v>
      </c>
      <c r="Q56" s="51">
        <f t="shared" si="5"/>
        <v>1</v>
      </c>
      <c r="R56" s="52"/>
      <c r="S56" s="53"/>
    </row>
    <row r="57" spans="1:19">
      <c r="A57" s="57"/>
      <c r="B57" s="60" t="s">
        <v>231</v>
      </c>
      <c r="C57" s="61">
        <v>10.16</v>
      </c>
      <c r="D57" s="66" t="s">
        <v>235</v>
      </c>
      <c r="E57" s="87" t="s">
        <v>289</v>
      </c>
      <c r="F57" s="79" t="s">
        <v>287</v>
      </c>
      <c r="G57" s="58" t="s">
        <v>172</v>
      </c>
      <c r="H57" s="48"/>
      <c r="I57" s="47" t="s">
        <v>173</v>
      </c>
      <c r="J57" s="47"/>
      <c r="K57" s="48"/>
      <c r="L57" s="48">
        <v>16</v>
      </c>
      <c r="M57" s="48"/>
      <c r="N57" s="48">
        <v>16</v>
      </c>
      <c r="O57" s="33">
        <v>0</v>
      </c>
      <c r="P57" s="34">
        <f t="shared" si="4"/>
        <v>16</v>
      </c>
      <c r="Q57" s="51">
        <f t="shared" si="5"/>
        <v>1</v>
      </c>
      <c r="R57" s="52"/>
      <c r="S57" s="53"/>
    </row>
    <row r="58" spans="1:19">
      <c r="A58" s="57"/>
      <c r="B58" s="63"/>
      <c r="C58" s="64"/>
      <c r="D58" s="68" t="s">
        <v>236</v>
      </c>
      <c r="E58" s="87" t="s">
        <v>290</v>
      </c>
      <c r="F58" s="81" t="s">
        <v>288</v>
      </c>
      <c r="G58" s="58"/>
      <c r="H58" s="48"/>
      <c r="I58" s="47" t="s">
        <v>174</v>
      </c>
      <c r="J58" s="47"/>
      <c r="K58" s="48"/>
      <c r="L58" s="48">
        <v>24</v>
      </c>
      <c r="M58" s="48"/>
      <c r="N58" s="48">
        <v>24</v>
      </c>
      <c r="O58" s="33">
        <v>0</v>
      </c>
      <c r="P58" s="34">
        <f t="shared" si="4"/>
        <v>24</v>
      </c>
      <c r="Q58" s="51">
        <f t="shared" si="5"/>
        <v>1</v>
      </c>
      <c r="R58" s="52"/>
      <c r="S58" s="53"/>
    </row>
    <row r="59" spans="1:19">
      <c r="A59" s="57"/>
      <c r="B59" s="60" t="s">
        <v>237</v>
      </c>
      <c r="C59" s="61">
        <v>10.08</v>
      </c>
      <c r="D59" s="66" t="s">
        <v>238</v>
      </c>
      <c r="E59" s="87" t="s">
        <v>296</v>
      </c>
      <c r="F59" s="79" t="s">
        <v>268</v>
      </c>
      <c r="G59" s="58" t="s">
        <v>197</v>
      </c>
      <c r="H59" s="48"/>
      <c r="I59" s="47" t="s">
        <v>198</v>
      </c>
      <c r="J59" s="47"/>
      <c r="K59" s="48"/>
      <c r="L59" s="48">
        <v>6</v>
      </c>
      <c r="M59" s="48"/>
      <c r="N59" s="48">
        <v>6</v>
      </c>
      <c r="O59" s="33">
        <v>0</v>
      </c>
      <c r="P59" s="34">
        <f t="shared" si="4"/>
        <v>6</v>
      </c>
      <c r="Q59" s="51">
        <f t="shared" si="5"/>
        <v>1</v>
      </c>
      <c r="R59" s="52"/>
      <c r="S59" s="53"/>
    </row>
    <row r="60" spans="1:19">
      <c r="A60" s="57"/>
      <c r="B60" s="62"/>
      <c r="C60" s="54"/>
      <c r="D60" s="67" t="s">
        <v>239</v>
      </c>
      <c r="E60" s="87" t="s">
        <v>297</v>
      </c>
      <c r="F60" s="80" t="s">
        <v>298</v>
      </c>
      <c r="G60" s="58"/>
      <c r="H60" s="48"/>
      <c r="I60" s="47" t="s">
        <v>199</v>
      </c>
      <c r="J60" s="47"/>
      <c r="K60" s="48"/>
      <c r="L60" s="48">
        <v>8</v>
      </c>
      <c r="M60" s="48"/>
      <c r="N60" s="48">
        <v>8</v>
      </c>
      <c r="O60" s="33">
        <v>0</v>
      </c>
      <c r="P60" s="34">
        <f t="shared" si="4"/>
        <v>8</v>
      </c>
      <c r="Q60" s="51">
        <f t="shared" si="5"/>
        <v>1</v>
      </c>
      <c r="R60" s="52"/>
      <c r="S60" s="53"/>
    </row>
    <row r="61" spans="1:19">
      <c r="A61" s="57"/>
      <c r="B61" s="62"/>
      <c r="C61" s="54"/>
      <c r="D61" s="67"/>
      <c r="E61" s="87"/>
      <c r="F61" s="80" t="s">
        <v>299</v>
      </c>
      <c r="G61" s="58"/>
      <c r="H61" s="48"/>
      <c r="I61" s="47" t="s">
        <v>200</v>
      </c>
      <c r="J61" s="47"/>
      <c r="K61" s="48"/>
      <c r="L61" s="48">
        <v>5</v>
      </c>
      <c r="M61" s="48"/>
      <c r="N61" s="48">
        <v>5</v>
      </c>
      <c r="O61" s="33">
        <v>0</v>
      </c>
      <c r="P61" s="34">
        <f t="shared" si="4"/>
        <v>5</v>
      </c>
      <c r="Q61" s="51">
        <f t="shared" si="5"/>
        <v>1</v>
      </c>
      <c r="R61" s="52"/>
      <c r="S61" s="53"/>
    </row>
    <row r="62" spans="1:19">
      <c r="A62" s="57"/>
      <c r="B62" s="62"/>
      <c r="C62" s="54"/>
      <c r="D62" s="67"/>
      <c r="E62" s="87"/>
      <c r="F62" s="80"/>
      <c r="G62" s="58"/>
      <c r="H62" s="48"/>
      <c r="I62" s="47" t="s">
        <v>201</v>
      </c>
      <c r="J62" s="47"/>
      <c r="K62" s="48"/>
      <c r="L62" s="48">
        <v>6</v>
      </c>
      <c r="M62" s="48"/>
      <c r="N62" s="48">
        <v>6</v>
      </c>
      <c r="O62" s="33">
        <v>0</v>
      </c>
      <c r="P62" s="34">
        <f t="shared" si="4"/>
        <v>6</v>
      </c>
      <c r="Q62" s="51">
        <f t="shared" si="5"/>
        <v>1</v>
      </c>
      <c r="R62" s="52"/>
      <c r="S62" s="53"/>
    </row>
    <row r="63" spans="1:19">
      <c r="A63" s="57"/>
      <c r="B63" s="62"/>
      <c r="C63" s="54"/>
      <c r="D63" s="67"/>
      <c r="E63" s="87"/>
      <c r="F63" s="80"/>
      <c r="G63" s="58"/>
      <c r="H63" s="48"/>
      <c r="I63" s="47" t="s">
        <v>202</v>
      </c>
      <c r="J63" s="47"/>
      <c r="K63" s="48"/>
      <c r="L63" s="48">
        <v>7</v>
      </c>
      <c r="M63" s="48"/>
      <c r="N63" s="48">
        <v>7</v>
      </c>
      <c r="O63" s="33">
        <v>0</v>
      </c>
      <c r="P63" s="34">
        <f t="shared" si="4"/>
        <v>7</v>
      </c>
      <c r="Q63" s="51">
        <f t="shared" si="5"/>
        <v>1</v>
      </c>
      <c r="R63" s="52"/>
      <c r="S63" s="53"/>
    </row>
    <row r="64" spans="1:19">
      <c r="A64" s="57"/>
      <c r="B64" s="63"/>
      <c r="C64" s="64"/>
      <c r="D64" s="68"/>
      <c r="E64" s="87"/>
      <c r="F64" s="81"/>
      <c r="G64" s="58"/>
      <c r="H64" s="48"/>
      <c r="I64" s="47" t="s">
        <v>203</v>
      </c>
      <c r="J64" s="47"/>
      <c r="K64" s="48"/>
      <c r="L64" s="48">
        <v>5</v>
      </c>
      <c r="M64" s="48"/>
      <c r="N64" s="48">
        <v>5</v>
      </c>
      <c r="O64" s="33">
        <v>0</v>
      </c>
      <c r="P64" s="34">
        <f t="shared" si="4"/>
        <v>5</v>
      </c>
      <c r="Q64" s="51">
        <f t="shared" si="5"/>
        <v>1</v>
      </c>
      <c r="R64" s="52"/>
      <c r="S64" s="53"/>
    </row>
    <row r="65" spans="1:19">
      <c r="A65" s="57"/>
      <c r="B65" s="60" t="s">
        <v>237</v>
      </c>
      <c r="C65" s="61">
        <v>10.15</v>
      </c>
      <c r="D65" s="66" t="s">
        <v>240</v>
      </c>
      <c r="E65" s="87" t="s">
        <v>300</v>
      </c>
      <c r="F65" s="79" t="s">
        <v>268</v>
      </c>
      <c r="G65" s="58" t="s">
        <v>135</v>
      </c>
      <c r="H65" s="48"/>
      <c r="I65" s="47" t="s">
        <v>136</v>
      </c>
      <c r="J65" s="47"/>
      <c r="K65" s="48"/>
      <c r="L65" s="48">
        <v>6</v>
      </c>
      <c r="M65" s="48"/>
      <c r="N65" s="48">
        <v>6</v>
      </c>
      <c r="O65" s="33">
        <v>0</v>
      </c>
      <c r="P65" s="34">
        <f t="shared" si="4"/>
        <v>6</v>
      </c>
      <c r="Q65" s="51">
        <f t="shared" si="5"/>
        <v>1</v>
      </c>
      <c r="R65" s="52"/>
      <c r="S65" s="53"/>
    </row>
    <row r="66" spans="1:19">
      <c r="A66" s="57"/>
      <c r="B66" s="62"/>
      <c r="C66" s="54"/>
      <c r="D66" s="67"/>
      <c r="E66" s="87" t="s">
        <v>301</v>
      </c>
      <c r="F66" s="80" t="s">
        <v>302</v>
      </c>
      <c r="G66" s="58"/>
      <c r="H66" s="48"/>
      <c r="I66" s="47" t="s">
        <v>137</v>
      </c>
      <c r="J66" s="47"/>
      <c r="K66" s="48"/>
      <c r="L66" s="48">
        <v>8</v>
      </c>
      <c r="M66" s="48"/>
      <c r="N66" s="48">
        <v>8</v>
      </c>
      <c r="O66" s="33">
        <v>0</v>
      </c>
      <c r="P66" s="34">
        <f t="shared" si="4"/>
        <v>8</v>
      </c>
      <c r="Q66" s="51">
        <f t="shared" si="5"/>
        <v>1</v>
      </c>
      <c r="R66" s="52"/>
      <c r="S66" s="53"/>
    </row>
    <row r="67" spans="1:19">
      <c r="A67" s="57"/>
      <c r="B67" s="62"/>
      <c r="C67" s="54"/>
      <c r="D67" s="67"/>
      <c r="E67" s="87"/>
      <c r="F67" s="80" t="s">
        <v>303</v>
      </c>
      <c r="G67" s="58"/>
      <c r="H67" s="48"/>
      <c r="I67" s="47" t="s">
        <v>139</v>
      </c>
      <c r="J67" s="47"/>
      <c r="K67" s="48"/>
      <c r="L67" s="48">
        <v>6</v>
      </c>
      <c r="M67" s="48"/>
      <c r="N67" s="48">
        <v>6</v>
      </c>
      <c r="O67" s="33">
        <v>0</v>
      </c>
      <c r="P67" s="34">
        <f t="shared" si="4"/>
        <v>6</v>
      </c>
      <c r="Q67" s="51">
        <f t="shared" si="5"/>
        <v>1</v>
      </c>
      <c r="R67" s="52"/>
      <c r="S67" s="53"/>
    </row>
    <row r="68" spans="1:19">
      <c r="A68" s="57"/>
      <c r="B68" s="62"/>
      <c r="C68" s="54"/>
      <c r="D68" s="67"/>
      <c r="E68" s="87"/>
      <c r="F68" s="80"/>
      <c r="G68" s="58"/>
      <c r="H68" s="48"/>
      <c r="I68" s="47" t="s">
        <v>138</v>
      </c>
      <c r="J68" s="47"/>
      <c r="K68" s="48"/>
      <c r="L68" s="48">
        <v>7</v>
      </c>
      <c r="M68" s="48"/>
      <c r="N68" s="48">
        <v>7</v>
      </c>
      <c r="O68" s="33">
        <v>0</v>
      </c>
      <c r="P68" s="34">
        <f t="shared" si="4"/>
        <v>7</v>
      </c>
      <c r="Q68" s="51">
        <f t="shared" si="5"/>
        <v>1</v>
      </c>
      <c r="R68" s="52"/>
      <c r="S68" s="53"/>
    </row>
    <row r="69" spans="1:19">
      <c r="A69" s="57"/>
      <c r="B69" s="62"/>
      <c r="C69" s="54"/>
      <c r="D69" s="67"/>
      <c r="E69" s="87"/>
      <c r="F69" s="80"/>
      <c r="G69" s="58"/>
      <c r="H69" s="48"/>
      <c r="I69" s="47" t="s">
        <v>140</v>
      </c>
      <c r="J69" s="47"/>
      <c r="K69" s="48"/>
      <c r="L69" s="48">
        <v>5</v>
      </c>
      <c r="M69" s="48"/>
      <c r="N69" s="48">
        <v>5</v>
      </c>
      <c r="O69" s="33">
        <v>0</v>
      </c>
      <c r="P69" s="34">
        <f t="shared" si="4"/>
        <v>5</v>
      </c>
      <c r="Q69" s="51">
        <f t="shared" si="5"/>
        <v>1</v>
      </c>
      <c r="R69" s="52"/>
      <c r="S69" s="53"/>
    </row>
    <row r="70" spans="1:19">
      <c r="A70" s="57"/>
      <c r="B70" s="62"/>
      <c r="C70" s="54"/>
      <c r="D70" s="67"/>
      <c r="E70" s="87"/>
      <c r="F70" s="80"/>
      <c r="G70" s="58"/>
      <c r="H70" s="48"/>
      <c r="I70" s="47" t="s">
        <v>141</v>
      </c>
      <c r="J70" s="47"/>
      <c r="K70" s="48"/>
      <c r="L70" s="48">
        <v>6</v>
      </c>
      <c r="M70" s="48"/>
      <c r="N70" s="48">
        <v>6</v>
      </c>
      <c r="O70" s="33">
        <v>0</v>
      </c>
      <c r="P70" s="34">
        <f t="shared" si="4"/>
        <v>6</v>
      </c>
      <c r="Q70" s="51">
        <f t="shared" si="5"/>
        <v>1</v>
      </c>
      <c r="R70" s="52"/>
      <c r="S70" s="53"/>
    </row>
    <row r="71" spans="1:19">
      <c r="A71" s="57"/>
      <c r="B71" s="62"/>
      <c r="C71" s="54"/>
      <c r="D71" s="67"/>
      <c r="E71" s="87"/>
      <c r="F71" s="80"/>
      <c r="G71" s="58"/>
      <c r="H71" s="48"/>
      <c r="I71" s="47" t="s">
        <v>142</v>
      </c>
      <c r="J71" s="47"/>
      <c r="K71" s="48"/>
      <c r="L71" s="48">
        <v>7</v>
      </c>
      <c r="M71" s="48"/>
      <c r="N71" s="48">
        <v>7</v>
      </c>
      <c r="O71" s="33">
        <v>0</v>
      </c>
      <c r="P71" s="34">
        <f t="shared" si="4"/>
        <v>7</v>
      </c>
      <c r="Q71" s="51">
        <f t="shared" si="5"/>
        <v>1</v>
      </c>
      <c r="R71" s="52"/>
      <c r="S71" s="53"/>
    </row>
    <row r="72" spans="1:19">
      <c r="A72" s="57"/>
      <c r="B72" s="63"/>
      <c r="C72" s="64"/>
      <c r="D72" s="68"/>
      <c r="E72" s="87"/>
      <c r="F72" s="81"/>
      <c r="G72" s="58"/>
      <c r="H72" s="48"/>
      <c r="I72" s="47" t="s">
        <v>143</v>
      </c>
      <c r="J72" s="47"/>
      <c r="K72" s="48"/>
      <c r="L72" s="48">
        <v>5</v>
      </c>
      <c r="M72" s="48"/>
      <c r="N72" s="48">
        <v>5</v>
      </c>
      <c r="O72" s="33">
        <v>0</v>
      </c>
      <c r="P72" s="34">
        <f t="shared" si="4"/>
        <v>5</v>
      </c>
      <c r="Q72" s="51">
        <f t="shared" si="5"/>
        <v>1</v>
      </c>
      <c r="R72" s="52"/>
      <c r="S72" s="53"/>
    </row>
    <row r="73" spans="1:19">
      <c r="A73" s="57"/>
      <c r="B73" s="60" t="s">
        <v>219</v>
      </c>
      <c r="C73" s="61">
        <v>10.16</v>
      </c>
      <c r="D73" s="66" t="s">
        <v>241</v>
      </c>
      <c r="E73" s="87" t="s">
        <v>304</v>
      </c>
      <c r="F73" s="79" t="s">
        <v>268</v>
      </c>
      <c r="G73" s="58" t="s">
        <v>99</v>
      </c>
      <c r="H73" s="48"/>
      <c r="I73" s="47" t="s">
        <v>100</v>
      </c>
      <c r="J73" s="47"/>
      <c r="K73" s="48"/>
      <c r="L73" s="48">
        <v>4</v>
      </c>
      <c r="M73" s="48"/>
      <c r="N73" s="48">
        <v>4</v>
      </c>
      <c r="O73" s="33">
        <v>0</v>
      </c>
      <c r="P73" s="34">
        <f t="shared" si="4"/>
        <v>4</v>
      </c>
      <c r="Q73" s="51">
        <f t="shared" si="5"/>
        <v>1</v>
      </c>
      <c r="R73" s="52"/>
      <c r="S73" s="53"/>
    </row>
    <row r="74" spans="1:19">
      <c r="A74" s="57"/>
      <c r="B74" s="62"/>
      <c r="C74" s="54"/>
      <c r="D74" s="67"/>
      <c r="E74" s="87" t="s">
        <v>306</v>
      </c>
      <c r="F74" s="80" t="s">
        <v>308</v>
      </c>
      <c r="G74" s="58"/>
      <c r="H74" s="48"/>
      <c r="I74" s="47" t="s">
        <v>101</v>
      </c>
      <c r="J74" s="47"/>
      <c r="K74" s="48"/>
      <c r="L74" s="48">
        <v>6</v>
      </c>
      <c r="M74" s="48"/>
      <c r="N74" s="48">
        <v>6</v>
      </c>
      <c r="O74" s="33">
        <v>0</v>
      </c>
      <c r="P74" s="34">
        <f t="shared" si="4"/>
        <v>6</v>
      </c>
      <c r="Q74" s="51">
        <f t="shared" si="5"/>
        <v>1</v>
      </c>
      <c r="R74" s="52"/>
      <c r="S74" s="53"/>
    </row>
    <row r="75" spans="1:19">
      <c r="A75" s="57"/>
      <c r="B75" s="62"/>
      <c r="C75" s="54"/>
      <c r="D75" s="67"/>
      <c r="E75" s="87" t="s">
        <v>305</v>
      </c>
      <c r="F75" s="80" t="s">
        <v>309</v>
      </c>
      <c r="G75" s="58"/>
      <c r="H75" s="48"/>
      <c r="I75" s="47" t="s">
        <v>102</v>
      </c>
      <c r="J75" s="47"/>
      <c r="K75" s="48"/>
      <c r="L75" s="48">
        <v>7</v>
      </c>
      <c r="M75" s="48"/>
      <c r="N75" s="48">
        <v>7</v>
      </c>
      <c r="O75" s="33">
        <v>0</v>
      </c>
      <c r="P75" s="34">
        <f t="shared" si="4"/>
        <v>7</v>
      </c>
      <c r="Q75" s="51">
        <f t="shared" si="5"/>
        <v>1</v>
      </c>
      <c r="R75" s="52"/>
      <c r="S75" s="53"/>
    </row>
    <row r="76" spans="1:19">
      <c r="A76" s="57"/>
      <c r="B76" s="62"/>
      <c r="C76" s="54"/>
      <c r="D76" s="67"/>
      <c r="E76" s="87" t="s">
        <v>307</v>
      </c>
      <c r="F76" s="80"/>
      <c r="G76" s="58"/>
      <c r="H76" s="48"/>
      <c r="I76" s="47" t="s">
        <v>103</v>
      </c>
      <c r="J76" s="47"/>
      <c r="K76" s="48"/>
      <c r="L76" s="48">
        <v>8</v>
      </c>
      <c r="M76" s="48"/>
      <c r="N76" s="48">
        <v>8</v>
      </c>
      <c r="O76" s="33">
        <v>0</v>
      </c>
      <c r="P76" s="34">
        <f t="shared" si="4"/>
        <v>8</v>
      </c>
      <c r="Q76" s="51">
        <f t="shared" si="5"/>
        <v>1</v>
      </c>
      <c r="R76" s="52"/>
      <c r="S76" s="53"/>
    </row>
    <row r="77" spans="1:19">
      <c r="A77" s="57"/>
      <c r="B77" s="62"/>
      <c r="C77" s="54"/>
      <c r="D77" s="67"/>
      <c r="E77" s="87"/>
      <c r="F77" s="80"/>
      <c r="G77" s="58"/>
      <c r="H77" s="48"/>
      <c r="I77" s="47" t="s">
        <v>104</v>
      </c>
      <c r="J77" s="47"/>
      <c r="K77" s="48"/>
      <c r="L77" s="48">
        <v>5</v>
      </c>
      <c r="M77" s="48"/>
      <c r="N77" s="48">
        <v>5</v>
      </c>
      <c r="O77" s="33">
        <v>0</v>
      </c>
      <c r="P77" s="34">
        <f t="shared" si="4"/>
        <v>5</v>
      </c>
      <c r="Q77" s="51">
        <f t="shared" si="5"/>
        <v>1</v>
      </c>
      <c r="R77" s="52"/>
      <c r="S77" s="53"/>
    </row>
    <row r="78" spans="1:19">
      <c r="A78" s="57"/>
      <c r="B78" s="62"/>
      <c r="C78" s="54"/>
      <c r="D78" s="67"/>
      <c r="E78" s="87"/>
      <c r="F78" s="80"/>
      <c r="G78" s="58"/>
      <c r="H78" s="48"/>
      <c r="I78" s="47" t="s">
        <v>107</v>
      </c>
      <c r="J78" s="47"/>
      <c r="K78" s="48"/>
      <c r="L78" s="48">
        <v>6</v>
      </c>
      <c r="M78" s="48"/>
      <c r="N78" s="48">
        <v>6</v>
      </c>
      <c r="O78" s="33">
        <v>0</v>
      </c>
      <c r="P78" s="34">
        <f t="shared" si="4"/>
        <v>6</v>
      </c>
      <c r="Q78" s="51">
        <f t="shared" si="5"/>
        <v>1</v>
      </c>
      <c r="R78" s="52"/>
      <c r="S78" s="53"/>
    </row>
    <row r="79" spans="1:19">
      <c r="A79" s="57"/>
      <c r="B79" s="62"/>
      <c r="C79" s="54"/>
      <c r="D79" s="67"/>
      <c r="E79" s="87"/>
      <c r="F79" s="80"/>
      <c r="G79" s="58"/>
      <c r="H79" s="48"/>
      <c r="I79" s="47" t="s">
        <v>105</v>
      </c>
      <c r="J79" s="47"/>
      <c r="K79" s="48"/>
      <c r="L79" s="48">
        <v>8</v>
      </c>
      <c r="M79" s="48"/>
      <c r="N79" s="48">
        <v>8</v>
      </c>
      <c r="O79" s="33">
        <v>0</v>
      </c>
      <c r="P79" s="34">
        <f t="shared" si="4"/>
        <v>8</v>
      </c>
      <c r="Q79" s="51">
        <f t="shared" si="5"/>
        <v>1</v>
      </c>
      <c r="R79" s="52"/>
      <c r="S79" s="53"/>
    </row>
    <row r="80" spans="1:19">
      <c r="A80" s="57"/>
      <c r="B80" s="63"/>
      <c r="C80" s="64"/>
      <c r="D80" s="68"/>
      <c r="E80" s="87"/>
      <c r="F80" s="81"/>
      <c r="G80" s="58"/>
      <c r="H80" s="48"/>
      <c r="I80" s="47" t="s">
        <v>106</v>
      </c>
      <c r="J80" s="47"/>
      <c r="K80" s="48"/>
      <c r="L80" s="48">
        <v>5</v>
      </c>
      <c r="M80" s="48"/>
      <c r="N80" s="48">
        <v>5</v>
      </c>
      <c r="O80" s="33">
        <v>0</v>
      </c>
      <c r="P80" s="34">
        <f t="shared" si="4"/>
        <v>5</v>
      </c>
      <c r="Q80" s="51">
        <f t="shared" si="5"/>
        <v>1</v>
      </c>
      <c r="R80" s="52"/>
      <c r="S80" s="53"/>
    </row>
    <row r="81" spans="1:19">
      <c r="A81" s="57"/>
      <c r="B81" s="60" t="s">
        <v>229</v>
      </c>
      <c r="C81" s="65" t="s">
        <v>243</v>
      </c>
      <c r="D81" s="66" t="s">
        <v>242</v>
      </c>
      <c r="E81" s="87" t="s">
        <v>310</v>
      </c>
      <c r="F81" s="82" t="s">
        <v>268</v>
      </c>
      <c r="G81" s="58" t="s">
        <v>91</v>
      </c>
      <c r="H81" s="48"/>
      <c r="I81" s="47" t="s">
        <v>92</v>
      </c>
      <c r="J81" s="47"/>
      <c r="K81" s="48"/>
      <c r="L81" s="48">
        <v>4</v>
      </c>
      <c r="M81" s="48"/>
      <c r="N81" s="48">
        <v>4</v>
      </c>
      <c r="O81" s="33">
        <v>0</v>
      </c>
      <c r="P81" s="34">
        <f t="shared" si="0"/>
        <v>4</v>
      </c>
      <c r="Q81" s="51">
        <f t="shared" si="1"/>
        <v>1</v>
      </c>
      <c r="R81" s="52"/>
      <c r="S81" s="53"/>
    </row>
    <row r="82" spans="1:19">
      <c r="A82" s="57"/>
      <c r="B82" s="62"/>
      <c r="C82" s="54"/>
      <c r="D82" s="67"/>
      <c r="E82" s="87" t="s">
        <v>311</v>
      </c>
      <c r="F82" s="80" t="s">
        <v>312</v>
      </c>
      <c r="G82" s="58"/>
      <c r="H82" s="48"/>
      <c r="I82" s="47" t="s">
        <v>93</v>
      </c>
      <c r="J82" s="47"/>
      <c r="K82" s="48"/>
      <c r="L82" s="48">
        <v>7</v>
      </c>
      <c r="M82" s="48"/>
      <c r="N82" s="48">
        <v>7</v>
      </c>
      <c r="O82" s="33">
        <v>0</v>
      </c>
      <c r="P82" s="34">
        <f t="shared" si="0"/>
        <v>7</v>
      </c>
      <c r="Q82" s="51">
        <f t="shared" si="1"/>
        <v>1</v>
      </c>
      <c r="R82" s="52"/>
      <c r="S82" s="53"/>
    </row>
    <row r="83" spans="1:19">
      <c r="A83" s="57"/>
      <c r="B83" s="62"/>
      <c r="C83" s="54"/>
      <c r="D83" s="67"/>
      <c r="E83" s="87"/>
      <c r="F83" s="80" t="s">
        <v>313</v>
      </c>
      <c r="G83" s="58"/>
      <c r="H83" s="48"/>
      <c r="I83" s="47" t="s">
        <v>94</v>
      </c>
      <c r="J83" s="47"/>
      <c r="K83" s="48"/>
      <c r="L83" s="48">
        <v>4</v>
      </c>
      <c r="M83" s="48"/>
      <c r="N83" s="48">
        <v>4</v>
      </c>
      <c r="O83" s="33">
        <v>0</v>
      </c>
      <c r="P83" s="34">
        <f t="shared" si="0"/>
        <v>4</v>
      </c>
      <c r="Q83" s="51">
        <f t="shared" si="1"/>
        <v>1</v>
      </c>
      <c r="R83" s="52"/>
      <c r="S83" s="53"/>
    </row>
    <row r="84" spans="1:19">
      <c r="A84" s="57"/>
      <c r="B84" s="62"/>
      <c r="C84" s="54"/>
      <c r="D84" s="67"/>
      <c r="E84" s="87"/>
      <c r="F84" s="80"/>
      <c r="G84" s="58"/>
      <c r="H84" s="48"/>
      <c r="I84" s="47" t="s">
        <v>95</v>
      </c>
      <c r="J84" s="47"/>
      <c r="K84" s="48"/>
      <c r="L84" s="48">
        <v>6</v>
      </c>
      <c r="M84" s="48"/>
      <c r="N84" s="48">
        <v>6</v>
      </c>
      <c r="O84" s="33">
        <v>0</v>
      </c>
      <c r="P84" s="34">
        <f t="shared" si="0"/>
        <v>6</v>
      </c>
      <c r="Q84" s="51">
        <f t="shared" si="1"/>
        <v>1</v>
      </c>
      <c r="R84" s="52"/>
      <c r="S84" s="53"/>
    </row>
    <row r="85" spans="1:19">
      <c r="A85" s="57"/>
      <c r="B85" s="62"/>
      <c r="C85" s="54"/>
      <c r="D85" s="67"/>
      <c r="E85" s="87"/>
      <c r="F85" s="80"/>
      <c r="G85" s="58"/>
      <c r="H85" s="48"/>
      <c r="I85" s="47" t="s">
        <v>96</v>
      </c>
      <c r="J85" s="47"/>
      <c r="K85" s="48"/>
      <c r="L85" s="48">
        <v>4</v>
      </c>
      <c r="M85" s="48"/>
      <c r="N85" s="48">
        <v>4</v>
      </c>
      <c r="O85" s="33">
        <v>0</v>
      </c>
      <c r="P85" s="34">
        <f t="shared" si="0"/>
        <v>4</v>
      </c>
      <c r="Q85" s="51">
        <f t="shared" si="1"/>
        <v>1</v>
      </c>
      <c r="R85" s="52"/>
      <c r="S85" s="53"/>
    </row>
    <row r="86" spans="1:19">
      <c r="A86" s="57"/>
      <c r="B86" s="62"/>
      <c r="C86" s="54"/>
      <c r="D86" s="67"/>
      <c r="E86" s="87"/>
      <c r="F86" s="80"/>
      <c r="G86" s="58"/>
      <c r="H86" s="48"/>
      <c r="I86" s="47" t="s">
        <v>98</v>
      </c>
      <c r="J86" s="47"/>
      <c r="K86" s="48"/>
      <c r="L86" s="48">
        <v>6</v>
      </c>
      <c r="M86" s="48"/>
      <c r="N86" s="48">
        <v>6</v>
      </c>
      <c r="O86" s="33">
        <v>0</v>
      </c>
      <c r="P86" s="34">
        <f t="shared" si="0"/>
        <v>6</v>
      </c>
      <c r="Q86" s="51">
        <f t="shared" si="1"/>
        <v>1</v>
      </c>
      <c r="R86" s="52"/>
      <c r="S86" s="53"/>
    </row>
    <row r="87" spans="1:19">
      <c r="A87" s="57"/>
      <c r="B87" s="63"/>
      <c r="C87" s="64"/>
      <c r="D87" s="68"/>
      <c r="E87" s="87"/>
      <c r="F87" s="81"/>
      <c r="G87" s="58"/>
      <c r="H87" s="48"/>
      <c r="I87" s="47" t="s">
        <v>97</v>
      </c>
      <c r="J87" s="47"/>
      <c r="K87" s="48"/>
      <c r="L87" s="48">
        <v>5</v>
      </c>
      <c r="M87" s="48"/>
      <c r="N87" s="48">
        <v>5</v>
      </c>
      <c r="O87" s="33">
        <v>0</v>
      </c>
      <c r="P87" s="34">
        <f t="shared" si="0"/>
        <v>5</v>
      </c>
      <c r="Q87" s="51">
        <f t="shared" si="1"/>
        <v>1</v>
      </c>
      <c r="R87" s="52"/>
      <c r="S87" s="53"/>
    </row>
    <row r="88" spans="1:19">
      <c r="A88" s="57"/>
      <c r="B88" s="60" t="s">
        <v>219</v>
      </c>
      <c r="C88" s="61">
        <v>10.23</v>
      </c>
      <c r="D88" s="66" t="s">
        <v>244</v>
      </c>
      <c r="E88" s="87" t="s">
        <v>314</v>
      </c>
      <c r="F88" s="79" t="s">
        <v>268</v>
      </c>
      <c r="G88" s="58" t="s">
        <v>125</v>
      </c>
      <c r="H88" s="48"/>
      <c r="I88" s="47" t="s">
        <v>126</v>
      </c>
      <c r="J88" s="47"/>
      <c r="K88" s="48"/>
      <c r="L88" s="48">
        <v>6</v>
      </c>
      <c r="M88" s="48"/>
      <c r="N88" s="48">
        <v>6</v>
      </c>
      <c r="O88" s="33">
        <v>0</v>
      </c>
      <c r="P88" s="34">
        <f t="shared" ref="P88:P99" si="6">SUM(N88,-O88)</f>
        <v>6</v>
      </c>
      <c r="Q88" s="51">
        <f t="shared" ref="Q88:Q99" si="7">N88/L88</f>
        <v>1</v>
      </c>
      <c r="R88" s="52"/>
      <c r="S88" s="53"/>
    </row>
    <row r="89" spans="1:19">
      <c r="A89" s="57"/>
      <c r="B89" s="62"/>
      <c r="C89" s="54"/>
      <c r="D89" s="67"/>
      <c r="E89" s="87" t="s">
        <v>315</v>
      </c>
      <c r="F89" s="80" t="s">
        <v>320</v>
      </c>
      <c r="G89" s="58"/>
      <c r="H89" s="48"/>
      <c r="I89" s="47" t="s">
        <v>127</v>
      </c>
      <c r="J89" s="47"/>
      <c r="K89" s="48"/>
      <c r="L89" s="48">
        <v>14</v>
      </c>
      <c r="M89" s="48"/>
      <c r="N89" s="48">
        <v>14</v>
      </c>
      <c r="O89" s="33">
        <v>0</v>
      </c>
      <c r="P89" s="34">
        <f t="shared" si="6"/>
        <v>14</v>
      </c>
      <c r="Q89" s="51">
        <f t="shared" si="7"/>
        <v>1</v>
      </c>
      <c r="R89" s="52"/>
      <c r="S89" s="53"/>
    </row>
    <row r="90" spans="1:19">
      <c r="A90" s="57"/>
      <c r="B90" s="62"/>
      <c r="C90" s="54"/>
      <c r="D90" s="67"/>
      <c r="E90" s="87" t="s">
        <v>316</v>
      </c>
      <c r="F90" s="80" t="s">
        <v>327</v>
      </c>
      <c r="G90" s="58"/>
      <c r="H90" s="48"/>
      <c r="I90" s="47" t="s">
        <v>128</v>
      </c>
      <c r="J90" s="47"/>
      <c r="K90" s="48"/>
      <c r="L90" s="48">
        <v>5</v>
      </c>
      <c r="M90" s="48"/>
      <c r="N90" s="48">
        <v>5</v>
      </c>
      <c r="O90" s="33">
        <v>0</v>
      </c>
      <c r="P90" s="34">
        <f t="shared" si="6"/>
        <v>5</v>
      </c>
      <c r="Q90" s="51">
        <f t="shared" si="7"/>
        <v>1</v>
      </c>
      <c r="R90" s="52"/>
      <c r="S90" s="53"/>
    </row>
    <row r="91" spans="1:19">
      <c r="A91" s="57"/>
      <c r="B91" s="62"/>
      <c r="C91" s="54"/>
      <c r="D91" s="67"/>
      <c r="E91" s="87" t="s">
        <v>317</v>
      </c>
      <c r="F91" s="80"/>
      <c r="G91" s="58" t="s">
        <v>129</v>
      </c>
      <c r="H91" s="48"/>
      <c r="I91" s="47" t="s">
        <v>130</v>
      </c>
      <c r="J91" s="47"/>
      <c r="K91" s="48"/>
      <c r="L91" s="48">
        <v>6</v>
      </c>
      <c r="M91" s="48"/>
      <c r="N91" s="48">
        <v>6</v>
      </c>
      <c r="O91" s="33">
        <v>0</v>
      </c>
      <c r="P91" s="34">
        <f t="shared" si="6"/>
        <v>6</v>
      </c>
      <c r="Q91" s="51">
        <f t="shared" si="7"/>
        <v>1</v>
      </c>
      <c r="R91" s="52"/>
      <c r="S91" s="53"/>
    </row>
    <row r="92" spans="1:19">
      <c r="A92" s="57"/>
      <c r="B92" s="62"/>
      <c r="C92" s="54"/>
      <c r="D92" s="67"/>
      <c r="E92" s="87" t="s">
        <v>318</v>
      </c>
      <c r="F92" s="80"/>
      <c r="G92" s="58"/>
      <c r="H92" s="48"/>
      <c r="I92" s="47" t="s">
        <v>131</v>
      </c>
      <c r="J92" s="47"/>
      <c r="K92" s="48"/>
      <c r="L92" s="48">
        <v>7</v>
      </c>
      <c r="M92" s="48"/>
      <c r="N92" s="48">
        <v>7</v>
      </c>
      <c r="O92" s="33">
        <v>0</v>
      </c>
      <c r="P92" s="34">
        <f t="shared" si="6"/>
        <v>7</v>
      </c>
      <c r="Q92" s="51">
        <f t="shared" si="7"/>
        <v>1</v>
      </c>
      <c r="R92" s="52"/>
      <c r="S92" s="53"/>
    </row>
    <row r="93" spans="1:19">
      <c r="A93" s="57"/>
      <c r="B93" s="62"/>
      <c r="C93" s="54"/>
      <c r="D93" s="67"/>
      <c r="E93" s="87" t="s">
        <v>319</v>
      </c>
      <c r="F93" s="80"/>
      <c r="G93" s="58"/>
      <c r="H93" s="48"/>
      <c r="I93" s="47" t="s">
        <v>132</v>
      </c>
      <c r="J93" s="47"/>
      <c r="K93" s="48"/>
      <c r="L93" s="48">
        <v>6</v>
      </c>
      <c r="M93" s="48"/>
      <c r="N93" s="48">
        <v>6</v>
      </c>
      <c r="O93" s="33">
        <v>0</v>
      </c>
      <c r="P93" s="34">
        <f t="shared" si="6"/>
        <v>6</v>
      </c>
      <c r="Q93" s="51">
        <f t="shared" si="7"/>
        <v>1</v>
      </c>
      <c r="R93" s="52"/>
      <c r="S93" s="53"/>
    </row>
    <row r="94" spans="1:19">
      <c r="A94" s="57"/>
      <c r="B94" s="62"/>
      <c r="C94" s="54"/>
      <c r="D94" s="67"/>
      <c r="E94" s="87"/>
      <c r="F94" s="80"/>
      <c r="G94" s="58"/>
      <c r="H94" s="48"/>
      <c r="I94" s="47" t="s">
        <v>133</v>
      </c>
      <c r="J94" s="47"/>
      <c r="K94" s="48"/>
      <c r="L94" s="48">
        <v>8</v>
      </c>
      <c r="M94" s="48"/>
      <c r="N94" s="48">
        <v>8</v>
      </c>
      <c r="O94" s="33">
        <v>0</v>
      </c>
      <c r="P94" s="34">
        <f t="shared" si="6"/>
        <v>8</v>
      </c>
      <c r="Q94" s="51">
        <f t="shared" si="7"/>
        <v>1</v>
      </c>
      <c r="R94" s="52"/>
      <c r="S94" s="53"/>
    </row>
    <row r="95" spans="1:19">
      <c r="A95" s="57"/>
      <c r="B95" s="63"/>
      <c r="C95" s="64"/>
      <c r="D95" s="68"/>
      <c r="E95" s="87"/>
      <c r="F95" s="81"/>
      <c r="G95" s="58"/>
      <c r="H95" s="48"/>
      <c r="I95" s="47" t="s">
        <v>134</v>
      </c>
      <c r="J95" s="47"/>
      <c r="K95" s="48"/>
      <c r="L95" s="48">
        <v>5</v>
      </c>
      <c r="M95" s="48"/>
      <c r="N95" s="48">
        <v>5</v>
      </c>
      <c r="O95" s="33">
        <v>0</v>
      </c>
      <c r="P95" s="34">
        <f t="shared" si="6"/>
        <v>5</v>
      </c>
      <c r="Q95" s="51">
        <f t="shared" si="7"/>
        <v>1</v>
      </c>
      <c r="R95" s="52"/>
      <c r="S95" s="53"/>
    </row>
    <row r="96" spans="1:19" ht="40.5">
      <c r="A96" s="57"/>
      <c r="B96" s="62" t="s">
        <v>231</v>
      </c>
      <c r="C96" s="54">
        <v>10.210000000000001</v>
      </c>
      <c r="D96" s="67" t="s">
        <v>247</v>
      </c>
      <c r="E96" s="87" t="s">
        <v>321</v>
      </c>
      <c r="F96" s="86" t="s">
        <v>323</v>
      </c>
      <c r="G96" s="58" t="s">
        <v>56</v>
      </c>
      <c r="H96" s="48"/>
      <c r="I96" s="47" t="s">
        <v>66</v>
      </c>
      <c r="J96" s="47"/>
      <c r="K96" s="48"/>
      <c r="L96" s="48">
        <v>3</v>
      </c>
      <c r="M96" s="48"/>
      <c r="N96" s="48">
        <v>3</v>
      </c>
      <c r="O96" s="33">
        <v>0</v>
      </c>
      <c r="P96" s="34">
        <f t="shared" si="6"/>
        <v>3</v>
      </c>
      <c r="Q96" s="51">
        <f t="shared" si="7"/>
        <v>1</v>
      </c>
      <c r="R96" s="52"/>
      <c r="S96" s="53"/>
    </row>
    <row r="97" spans="1:19">
      <c r="A97" s="57"/>
      <c r="B97" s="62"/>
      <c r="C97" s="54"/>
      <c r="D97" s="67"/>
      <c r="E97" s="87" t="s">
        <v>322</v>
      </c>
      <c r="F97" s="80"/>
      <c r="G97" s="58"/>
      <c r="H97" s="48"/>
      <c r="I97" s="47" t="s">
        <v>67</v>
      </c>
      <c r="J97" s="47"/>
      <c r="K97" s="48"/>
      <c r="L97" s="48">
        <v>4</v>
      </c>
      <c r="M97" s="48"/>
      <c r="N97" s="48">
        <v>4</v>
      </c>
      <c r="O97" s="33">
        <v>0</v>
      </c>
      <c r="P97" s="34">
        <f t="shared" si="6"/>
        <v>4</v>
      </c>
      <c r="Q97" s="51">
        <f t="shared" si="7"/>
        <v>1</v>
      </c>
      <c r="R97" s="52"/>
      <c r="S97" s="53"/>
    </row>
    <row r="98" spans="1:19">
      <c r="A98" s="57"/>
      <c r="B98" s="62"/>
      <c r="C98" s="54"/>
      <c r="D98" s="67"/>
      <c r="E98" s="87"/>
      <c r="F98" s="80"/>
      <c r="G98" s="58"/>
      <c r="H98" s="48"/>
      <c r="I98" s="47" t="s">
        <v>68</v>
      </c>
      <c r="J98" s="47"/>
      <c r="K98" s="48"/>
      <c r="L98" s="48">
        <v>2</v>
      </c>
      <c r="M98" s="48"/>
      <c r="N98" s="48">
        <v>2</v>
      </c>
      <c r="O98" s="33">
        <v>0</v>
      </c>
      <c r="P98" s="34">
        <f t="shared" si="6"/>
        <v>2</v>
      </c>
      <c r="Q98" s="51">
        <f t="shared" si="7"/>
        <v>1</v>
      </c>
      <c r="R98" s="52"/>
      <c r="S98" s="53"/>
    </row>
    <row r="99" spans="1:19">
      <c r="A99" s="57"/>
      <c r="B99" s="63"/>
      <c r="C99" s="64"/>
      <c r="D99" s="68"/>
      <c r="E99" s="87"/>
      <c r="F99" s="81"/>
      <c r="G99" s="58"/>
      <c r="H99" s="48"/>
      <c r="I99" s="47" t="s">
        <v>69</v>
      </c>
      <c r="J99" s="47"/>
      <c r="K99" s="48"/>
      <c r="L99" s="48">
        <v>5</v>
      </c>
      <c r="M99" s="48"/>
      <c r="N99" s="48">
        <v>5</v>
      </c>
      <c r="O99" s="33">
        <v>0</v>
      </c>
      <c r="P99" s="34">
        <f t="shared" si="6"/>
        <v>5</v>
      </c>
      <c r="Q99" s="51">
        <f t="shared" si="7"/>
        <v>1</v>
      </c>
      <c r="R99" s="52"/>
      <c r="S99" s="53"/>
    </row>
    <row r="100" spans="1:19">
      <c r="A100" s="57"/>
      <c r="B100" s="60" t="s">
        <v>229</v>
      </c>
      <c r="C100" s="61">
        <v>10.31</v>
      </c>
      <c r="D100" s="66" t="s">
        <v>249</v>
      </c>
      <c r="E100" s="87" t="s">
        <v>324</v>
      </c>
      <c r="F100" s="79" t="s">
        <v>268</v>
      </c>
      <c r="G100" s="58" t="s">
        <v>150</v>
      </c>
      <c r="H100" s="48"/>
      <c r="I100" s="47" t="s">
        <v>144</v>
      </c>
      <c r="J100" s="47"/>
      <c r="K100" s="48"/>
      <c r="L100" s="48">
        <v>8</v>
      </c>
      <c r="M100" s="48"/>
      <c r="N100" s="48">
        <v>8</v>
      </c>
      <c r="O100" s="33">
        <v>0</v>
      </c>
      <c r="P100" s="34">
        <f t="shared" si="0"/>
        <v>8</v>
      </c>
      <c r="Q100" s="51">
        <f t="shared" si="1"/>
        <v>1</v>
      </c>
      <c r="R100" s="52"/>
      <c r="S100" s="53"/>
    </row>
    <row r="101" spans="1:19">
      <c r="A101" s="57"/>
      <c r="B101" s="62"/>
      <c r="C101" s="54"/>
      <c r="D101" s="67" t="s">
        <v>248</v>
      </c>
      <c r="E101" s="87" t="s">
        <v>325</v>
      </c>
      <c r="F101" s="80" t="s">
        <v>328</v>
      </c>
      <c r="G101" s="58"/>
      <c r="H101" s="48"/>
      <c r="I101" s="47" t="s">
        <v>146</v>
      </c>
      <c r="J101" s="47"/>
      <c r="K101" s="48"/>
      <c r="L101" s="48">
        <v>12</v>
      </c>
      <c r="M101" s="48"/>
      <c r="N101" s="48">
        <v>12</v>
      </c>
      <c r="O101" s="33">
        <v>0</v>
      </c>
      <c r="P101" s="34">
        <f t="shared" si="0"/>
        <v>12</v>
      </c>
      <c r="Q101" s="51">
        <f t="shared" si="1"/>
        <v>1</v>
      </c>
      <c r="R101" s="52"/>
      <c r="S101" s="53"/>
    </row>
    <row r="102" spans="1:19">
      <c r="A102" s="57"/>
      <c r="B102" s="62"/>
      <c r="C102" s="54"/>
      <c r="D102" s="67" t="s">
        <v>250</v>
      </c>
      <c r="E102" s="87"/>
      <c r="F102" s="80" t="s">
        <v>326</v>
      </c>
      <c r="G102" s="58"/>
      <c r="H102" s="48"/>
      <c r="I102" s="47" t="s">
        <v>145</v>
      </c>
      <c r="J102" s="47"/>
      <c r="K102" s="48"/>
      <c r="L102" s="48">
        <v>9</v>
      </c>
      <c r="M102" s="48"/>
      <c r="N102" s="48">
        <v>9</v>
      </c>
      <c r="O102" s="33">
        <v>0</v>
      </c>
      <c r="P102" s="34">
        <f t="shared" si="0"/>
        <v>9</v>
      </c>
      <c r="Q102" s="51">
        <f t="shared" si="1"/>
        <v>1</v>
      </c>
      <c r="R102" s="52"/>
      <c r="S102" s="53"/>
    </row>
    <row r="103" spans="1:19">
      <c r="A103" s="57"/>
      <c r="B103" s="62"/>
      <c r="C103" s="54"/>
      <c r="D103" s="67" t="s">
        <v>251</v>
      </c>
      <c r="E103" s="87"/>
      <c r="F103" s="80"/>
      <c r="G103" s="58"/>
      <c r="H103" s="48"/>
      <c r="I103" s="47" t="s">
        <v>147</v>
      </c>
      <c r="J103" s="47"/>
      <c r="K103" s="48"/>
      <c r="L103" s="48">
        <v>6</v>
      </c>
      <c r="M103" s="48"/>
      <c r="N103" s="48">
        <v>6</v>
      </c>
      <c r="O103" s="33">
        <v>0</v>
      </c>
      <c r="P103" s="34">
        <f t="shared" si="0"/>
        <v>6</v>
      </c>
      <c r="Q103" s="51">
        <f t="shared" si="1"/>
        <v>1</v>
      </c>
      <c r="R103" s="52"/>
      <c r="S103" s="53"/>
    </row>
    <row r="104" spans="1:19">
      <c r="A104" s="57"/>
      <c r="B104" s="62"/>
      <c r="C104" s="54"/>
      <c r="D104" s="67"/>
      <c r="E104" s="87"/>
      <c r="F104" s="80"/>
      <c r="G104" s="58"/>
      <c r="H104" s="48"/>
      <c r="I104" s="47" t="s">
        <v>148</v>
      </c>
      <c r="J104" s="47"/>
      <c r="K104" s="48"/>
      <c r="L104" s="48">
        <v>7</v>
      </c>
      <c r="M104" s="48"/>
      <c r="N104" s="48">
        <v>7</v>
      </c>
      <c r="O104" s="33">
        <v>0</v>
      </c>
      <c r="P104" s="34">
        <f t="shared" si="0"/>
        <v>7</v>
      </c>
      <c r="Q104" s="51">
        <f t="shared" si="1"/>
        <v>1</v>
      </c>
      <c r="R104" s="52"/>
      <c r="S104" s="53"/>
    </row>
    <row r="105" spans="1:19">
      <c r="A105" s="57"/>
      <c r="B105" s="63"/>
      <c r="C105" s="64"/>
      <c r="D105" s="68"/>
      <c r="E105" s="87"/>
      <c r="F105" s="81"/>
      <c r="G105" s="58"/>
      <c r="H105" s="48"/>
      <c r="I105" s="47" t="s">
        <v>149</v>
      </c>
      <c r="J105" s="47"/>
      <c r="K105" s="48"/>
      <c r="L105" s="48">
        <v>10</v>
      </c>
      <c r="M105" s="48"/>
      <c r="N105" s="48">
        <v>10</v>
      </c>
      <c r="O105" s="33">
        <v>0</v>
      </c>
      <c r="P105" s="34">
        <f t="shared" si="0"/>
        <v>10</v>
      </c>
      <c r="Q105" s="51">
        <f t="shared" si="1"/>
        <v>1</v>
      </c>
      <c r="R105" s="52"/>
      <c r="S105" s="53"/>
    </row>
    <row r="106" spans="1:19">
      <c r="A106" s="57"/>
      <c r="B106" s="60" t="s">
        <v>245</v>
      </c>
      <c r="C106" s="61">
        <v>11.06</v>
      </c>
      <c r="D106" s="66" t="s">
        <v>254</v>
      </c>
      <c r="E106" s="87" t="s">
        <v>329</v>
      </c>
      <c r="F106" s="79" t="s">
        <v>268</v>
      </c>
      <c r="G106" s="58" t="s">
        <v>212</v>
      </c>
      <c r="H106" s="48"/>
      <c r="I106" s="47" t="s">
        <v>213</v>
      </c>
      <c r="J106" s="47"/>
      <c r="K106" s="48"/>
      <c r="L106" s="48">
        <v>4</v>
      </c>
      <c r="M106" s="48"/>
      <c r="N106" s="48">
        <v>4</v>
      </c>
      <c r="O106" s="33">
        <v>0</v>
      </c>
      <c r="P106" s="34">
        <f>SUM(N106,-O106)</f>
        <v>4</v>
      </c>
      <c r="Q106" s="51">
        <f>N106/L106</f>
        <v>1</v>
      </c>
      <c r="R106" s="52"/>
      <c r="S106" s="53"/>
    </row>
    <row r="107" spans="1:19">
      <c r="A107" s="57"/>
      <c r="B107" s="62"/>
      <c r="C107" s="54"/>
      <c r="D107" s="67"/>
      <c r="E107" s="87" t="s">
        <v>330</v>
      </c>
      <c r="F107" s="80" t="s">
        <v>338</v>
      </c>
      <c r="G107" s="58"/>
      <c r="H107" s="48"/>
      <c r="I107" s="47" t="s">
        <v>214</v>
      </c>
      <c r="J107" s="47"/>
      <c r="K107" s="48"/>
      <c r="L107" s="48">
        <v>6</v>
      </c>
      <c r="M107" s="48"/>
      <c r="N107" s="48">
        <v>6</v>
      </c>
      <c r="O107" s="33">
        <v>0</v>
      </c>
      <c r="P107" s="34">
        <f>SUM(N107,-O107)</f>
        <v>6</v>
      </c>
      <c r="Q107" s="51">
        <f>N107/L107</f>
        <v>1</v>
      </c>
      <c r="R107" s="52"/>
      <c r="S107" s="53"/>
    </row>
    <row r="108" spans="1:19">
      <c r="A108" s="57"/>
      <c r="B108" s="62"/>
      <c r="C108" s="54"/>
      <c r="D108" s="67"/>
      <c r="E108" s="87" t="s">
        <v>331</v>
      </c>
      <c r="F108" s="80" t="s">
        <v>339</v>
      </c>
      <c r="G108" s="58"/>
      <c r="H108" s="48"/>
      <c r="I108" s="47" t="s">
        <v>215</v>
      </c>
      <c r="J108" s="47"/>
      <c r="K108" s="48"/>
      <c r="L108" s="48">
        <v>5</v>
      </c>
      <c r="M108" s="48"/>
      <c r="N108" s="48">
        <v>5</v>
      </c>
      <c r="O108" s="33">
        <v>0</v>
      </c>
      <c r="P108" s="34">
        <f>SUM(N108,-O108)</f>
        <v>5</v>
      </c>
      <c r="Q108" s="51">
        <f>N108/L108</f>
        <v>1</v>
      </c>
      <c r="R108" s="52"/>
      <c r="S108" s="53"/>
    </row>
    <row r="109" spans="1:19">
      <c r="A109" s="57"/>
      <c r="B109" s="62"/>
      <c r="C109" s="54"/>
      <c r="D109" s="67"/>
      <c r="E109" s="87" t="s">
        <v>332</v>
      </c>
      <c r="F109" s="80"/>
      <c r="G109" s="58" t="s">
        <v>151</v>
      </c>
      <c r="H109" s="48"/>
      <c r="I109" s="47" t="s">
        <v>152</v>
      </c>
      <c r="J109" s="47"/>
      <c r="K109" s="48"/>
      <c r="L109" s="48">
        <v>4</v>
      </c>
      <c r="M109" s="48"/>
      <c r="N109" s="48">
        <v>4</v>
      </c>
      <c r="O109" s="33">
        <v>0</v>
      </c>
      <c r="P109" s="34">
        <f t="shared" si="0"/>
        <v>4</v>
      </c>
      <c r="Q109" s="51">
        <f t="shared" si="1"/>
        <v>1</v>
      </c>
      <c r="R109" s="52"/>
      <c r="S109" s="53"/>
    </row>
    <row r="110" spans="1:19">
      <c r="A110" s="57"/>
      <c r="B110" s="62"/>
      <c r="C110" s="54"/>
      <c r="D110" s="67"/>
      <c r="E110" s="87" t="s">
        <v>333</v>
      </c>
      <c r="F110" s="80"/>
      <c r="G110" s="58"/>
      <c r="H110" s="48"/>
      <c r="I110" s="47" t="s">
        <v>153</v>
      </c>
      <c r="J110" s="47"/>
      <c r="K110" s="48"/>
      <c r="L110" s="48">
        <v>6</v>
      </c>
      <c r="M110" s="48"/>
      <c r="N110" s="48">
        <v>6</v>
      </c>
      <c r="O110" s="33">
        <v>0</v>
      </c>
      <c r="P110" s="34">
        <f t="shared" si="0"/>
        <v>6</v>
      </c>
      <c r="Q110" s="51">
        <f t="shared" si="1"/>
        <v>1</v>
      </c>
      <c r="R110" s="52"/>
      <c r="S110" s="53"/>
    </row>
    <row r="111" spans="1:19">
      <c r="A111" s="57"/>
      <c r="B111" s="62"/>
      <c r="C111" s="54"/>
      <c r="D111" s="67"/>
      <c r="E111" s="87" t="s">
        <v>334</v>
      </c>
      <c r="F111" s="80"/>
      <c r="G111" s="58"/>
      <c r="H111" s="48"/>
      <c r="I111" s="47" t="s">
        <v>154</v>
      </c>
      <c r="J111" s="47"/>
      <c r="K111" s="48"/>
      <c r="L111" s="48">
        <v>5</v>
      </c>
      <c r="M111" s="48"/>
      <c r="N111" s="48">
        <v>5</v>
      </c>
      <c r="O111" s="33">
        <v>0</v>
      </c>
      <c r="P111" s="34">
        <f t="shared" si="0"/>
        <v>5</v>
      </c>
      <c r="Q111" s="51">
        <f t="shared" si="1"/>
        <v>1</v>
      </c>
      <c r="R111" s="52"/>
      <c r="S111" s="53"/>
    </row>
    <row r="112" spans="1:19">
      <c r="A112" s="57"/>
      <c r="B112" s="62"/>
      <c r="C112" s="54"/>
      <c r="D112" s="67"/>
      <c r="E112" s="87" t="s">
        <v>335</v>
      </c>
      <c r="F112" s="80"/>
      <c r="G112" s="58" t="s">
        <v>164</v>
      </c>
      <c r="H112" s="48"/>
      <c r="I112" s="47" t="s">
        <v>165</v>
      </c>
      <c r="J112" s="47"/>
      <c r="K112" s="48"/>
      <c r="L112" s="48">
        <v>8</v>
      </c>
      <c r="M112" s="48"/>
      <c r="N112" s="48">
        <v>8</v>
      </c>
      <c r="O112" s="33">
        <v>0</v>
      </c>
      <c r="P112" s="34">
        <f t="shared" si="0"/>
        <v>8</v>
      </c>
      <c r="Q112" s="51">
        <f t="shared" si="1"/>
        <v>1</v>
      </c>
      <c r="R112" s="52"/>
      <c r="S112" s="53"/>
    </row>
    <row r="113" spans="1:19">
      <c r="A113" s="57"/>
      <c r="B113" s="62"/>
      <c r="C113" s="54"/>
      <c r="D113" s="67"/>
      <c r="E113" s="87" t="s">
        <v>336</v>
      </c>
      <c r="F113" s="80"/>
      <c r="G113" s="58"/>
      <c r="H113" s="48"/>
      <c r="I113" s="47" t="s">
        <v>166</v>
      </c>
      <c r="J113" s="47"/>
      <c r="K113" s="48"/>
      <c r="L113" s="48">
        <v>12</v>
      </c>
      <c r="M113" s="48"/>
      <c r="N113" s="48">
        <v>12</v>
      </c>
      <c r="O113" s="33">
        <v>0</v>
      </c>
      <c r="P113" s="34">
        <f t="shared" si="0"/>
        <v>12</v>
      </c>
      <c r="Q113" s="51">
        <f t="shared" si="1"/>
        <v>1</v>
      </c>
      <c r="R113" s="52"/>
      <c r="S113" s="53"/>
    </row>
    <row r="114" spans="1:19">
      <c r="A114" s="57"/>
      <c r="B114" s="62"/>
      <c r="C114" s="54"/>
      <c r="D114" s="67"/>
      <c r="E114" s="87" t="s">
        <v>337</v>
      </c>
      <c r="F114" s="80"/>
      <c r="G114" s="58"/>
      <c r="H114" s="48"/>
      <c r="I114" s="47" t="s">
        <v>167</v>
      </c>
      <c r="J114" s="47"/>
      <c r="K114" s="48"/>
      <c r="L114" s="48">
        <v>5</v>
      </c>
      <c r="M114" s="48"/>
      <c r="N114" s="48">
        <v>5</v>
      </c>
      <c r="O114" s="33">
        <v>0</v>
      </c>
      <c r="P114" s="34">
        <f t="shared" si="0"/>
        <v>5</v>
      </c>
      <c r="Q114" s="51">
        <f t="shared" si="1"/>
        <v>1</v>
      </c>
      <c r="R114" s="52"/>
      <c r="S114" s="53"/>
    </row>
    <row r="115" spans="1:19">
      <c r="A115" s="57"/>
      <c r="B115" s="62"/>
      <c r="C115" s="54"/>
      <c r="D115" s="67"/>
      <c r="E115" s="87"/>
      <c r="F115" s="80"/>
      <c r="G115" s="58" t="s">
        <v>168</v>
      </c>
      <c r="H115" s="48"/>
      <c r="I115" s="47" t="s">
        <v>169</v>
      </c>
      <c r="J115" s="47"/>
      <c r="K115" s="48"/>
      <c r="L115" s="48">
        <v>6</v>
      </c>
      <c r="M115" s="48"/>
      <c r="N115" s="48">
        <v>6</v>
      </c>
      <c r="O115" s="33">
        <v>0</v>
      </c>
      <c r="P115" s="34">
        <f t="shared" si="0"/>
        <v>6</v>
      </c>
      <c r="Q115" s="51">
        <f t="shared" si="1"/>
        <v>1</v>
      </c>
      <c r="R115" s="52"/>
      <c r="S115" s="53"/>
    </row>
    <row r="116" spans="1:19">
      <c r="A116" s="57"/>
      <c r="B116" s="62"/>
      <c r="C116" s="54"/>
      <c r="D116" s="67"/>
      <c r="E116" s="87"/>
      <c r="F116" s="80"/>
      <c r="G116" s="58"/>
      <c r="H116" s="48"/>
      <c r="I116" s="47" t="s">
        <v>170</v>
      </c>
      <c r="J116" s="47"/>
      <c r="K116" s="48"/>
      <c r="L116" s="48">
        <v>8</v>
      </c>
      <c r="M116" s="48"/>
      <c r="N116" s="48">
        <v>8</v>
      </c>
      <c r="O116" s="33">
        <v>0</v>
      </c>
      <c r="P116" s="34">
        <f t="shared" si="0"/>
        <v>8</v>
      </c>
      <c r="Q116" s="51">
        <f t="shared" si="1"/>
        <v>1</v>
      </c>
      <c r="R116" s="52"/>
      <c r="S116" s="53"/>
    </row>
    <row r="117" spans="1:19">
      <c r="A117" s="57"/>
      <c r="B117" s="62"/>
      <c r="C117" s="54"/>
      <c r="D117" s="67"/>
      <c r="E117" s="87"/>
      <c r="F117" s="80"/>
      <c r="G117" s="58"/>
      <c r="H117" s="48"/>
      <c r="I117" s="47" t="s">
        <v>171</v>
      </c>
      <c r="J117" s="47"/>
      <c r="K117" s="48"/>
      <c r="L117" s="48">
        <v>5</v>
      </c>
      <c r="M117" s="48"/>
      <c r="N117" s="48">
        <v>5</v>
      </c>
      <c r="O117" s="33">
        <v>0</v>
      </c>
      <c r="P117" s="34">
        <f t="shared" si="0"/>
        <v>5</v>
      </c>
      <c r="Q117" s="51">
        <f t="shared" si="1"/>
        <v>1</v>
      </c>
      <c r="R117" s="52"/>
      <c r="S117" s="53"/>
    </row>
    <row r="118" spans="1:19">
      <c r="A118" s="57"/>
      <c r="B118" s="62"/>
      <c r="C118" s="54"/>
      <c r="D118" s="67"/>
      <c r="E118" s="87"/>
      <c r="F118" s="80"/>
      <c r="G118" s="58" t="s">
        <v>159</v>
      </c>
      <c r="H118" s="48" t="s">
        <v>160</v>
      </c>
      <c r="I118" s="47" t="s">
        <v>161</v>
      </c>
      <c r="J118" s="47"/>
      <c r="K118" s="48"/>
      <c r="L118" s="48">
        <v>8</v>
      </c>
      <c r="M118" s="48"/>
      <c r="N118" s="48">
        <v>8</v>
      </c>
      <c r="O118" s="33">
        <v>0</v>
      </c>
      <c r="P118" s="34">
        <f t="shared" ref="P118:P126" si="8">SUM(N118,-O118)</f>
        <v>8</v>
      </c>
      <c r="Q118" s="51">
        <f t="shared" ref="Q118:Q126" si="9">N118/L118</f>
        <v>1</v>
      </c>
      <c r="R118" s="52"/>
      <c r="S118" s="53"/>
    </row>
    <row r="119" spans="1:19">
      <c r="A119" s="57"/>
      <c r="B119" s="62"/>
      <c r="C119" s="54"/>
      <c r="D119" s="67"/>
      <c r="E119" s="87"/>
      <c r="F119" s="80"/>
      <c r="G119" s="58"/>
      <c r="H119" s="48"/>
      <c r="I119" s="47" t="s">
        <v>162</v>
      </c>
      <c r="J119" s="47"/>
      <c r="K119" s="48"/>
      <c r="L119" s="48">
        <v>14</v>
      </c>
      <c r="M119" s="48"/>
      <c r="N119" s="48">
        <v>14</v>
      </c>
      <c r="O119" s="33">
        <v>0</v>
      </c>
      <c r="P119" s="34">
        <f t="shared" si="8"/>
        <v>14</v>
      </c>
      <c r="Q119" s="51">
        <f t="shared" si="9"/>
        <v>1</v>
      </c>
      <c r="R119" s="52"/>
      <c r="S119" s="53"/>
    </row>
    <row r="120" spans="1:19">
      <c r="A120" s="57"/>
      <c r="B120" s="62"/>
      <c r="C120" s="54"/>
      <c r="D120" s="67"/>
      <c r="E120" s="87"/>
      <c r="F120" s="80"/>
      <c r="G120" s="58"/>
      <c r="H120" s="48"/>
      <c r="I120" s="47" t="s">
        <v>163</v>
      </c>
      <c r="J120" s="47"/>
      <c r="K120" s="48"/>
      <c r="L120" s="48">
        <v>8</v>
      </c>
      <c r="M120" s="48"/>
      <c r="N120" s="48">
        <v>8</v>
      </c>
      <c r="O120" s="33">
        <v>0</v>
      </c>
      <c r="P120" s="34">
        <f t="shared" si="8"/>
        <v>8</v>
      </c>
      <c r="Q120" s="51">
        <f t="shared" si="9"/>
        <v>1</v>
      </c>
      <c r="R120" s="52"/>
      <c r="S120" s="53"/>
    </row>
    <row r="121" spans="1:19">
      <c r="A121" s="57"/>
      <c r="B121" s="62"/>
      <c r="C121" s="54"/>
      <c r="D121" s="67"/>
      <c r="E121" s="87"/>
      <c r="F121" s="80"/>
      <c r="G121" s="58" t="s">
        <v>155</v>
      </c>
      <c r="H121" s="48"/>
      <c r="I121" s="47" t="s">
        <v>156</v>
      </c>
      <c r="J121" s="47"/>
      <c r="K121" s="48"/>
      <c r="L121" s="48">
        <v>6</v>
      </c>
      <c r="M121" s="48"/>
      <c r="N121" s="48">
        <v>6</v>
      </c>
      <c r="O121" s="33">
        <v>0</v>
      </c>
      <c r="P121" s="34">
        <f t="shared" si="8"/>
        <v>6</v>
      </c>
      <c r="Q121" s="51">
        <f t="shared" si="9"/>
        <v>1</v>
      </c>
      <c r="R121" s="52"/>
      <c r="S121" s="53"/>
    </row>
    <row r="122" spans="1:19">
      <c r="A122" s="57"/>
      <c r="B122" s="62"/>
      <c r="C122" s="54"/>
      <c r="D122" s="67"/>
      <c r="E122" s="87"/>
      <c r="F122" s="80"/>
      <c r="G122" s="58"/>
      <c r="H122" s="48"/>
      <c r="I122" s="47" t="s">
        <v>157</v>
      </c>
      <c r="J122" s="47"/>
      <c r="K122" s="48"/>
      <c r="L122" s="48">
        <v>7</v>
      </c>
      <c r="M122" s="48"/>
      <c r="N122" s="48">
        <v>7</v>
      </c>
      <c r="O122" s="33">
        <v>0</v>
      </c>
      <c r="P122" s="34">
        <f t="shared" si="8"/>
        <v>7</v>
      </c>
      <c r="Q122" s="51">
        <f t="shared" si="9"/>
        <v>1</v>
      </c>
      <c r="R122" s="52"/>
      <c r="S122" s="53"/>
    </row>
    <row r="123" spans="1:19">
      <c r="A123" s="57"/>
      <c r="B123" s="63"/>
      <c r="C123" s="64"/>
      <c r="D123" s="68"/>
      <c r="E123" s="87"/>
      <c r="F123" s="81"/>
      <c r="G123" s="58"/>
      <c r="H123" s="48"/>
      <c r="I123" s="47" t="s">
        <v>158</v>
      </c>
      <c r="J123" s="47"/>
      <c r="K123" s="48"/>
      <c r="L123" s="48">
        <v>5</v>
      </c>
      <c r="M123" s="48"/>
      <c r="N123" s="48">
        <v>5</v>
      </c>
      <c r="O123" s="33">
        <v>0</v>
      </c>
      <c r="P123" s="34">
        <f t="shared" si="8"/>
        <v>5</v>
      </c>
      <c r="Q123" s="51">
        <f t="shared" si="9"/>
        <v>1</v>
      </c>
      <c r="R123" s="52"/>
      <c r="S123" s="53"/>
    </row>
    <row r="124" spans="1:19">
      <c r="A124" s="57"/>
      <c r="B124" s="60" t="s">
        <v>237</v>
      </c>
      <c r="C124" s="61">
        <v>10.23</v>
      </c>
      <c r="D124" s="66" t="s">
        <v>252</v>
      </c>
      <c r="E124" s="87" t="s">
        <v>345</v>
      </c>
      <c r="F124" s="79" t="s">
        <v>268</v>
      </c>
      <c r="G124" s="58" t="s">
        <v>121</v>
      </c>
      <c r="H124" s="48"/>
      <c r="I124" s="47" t="s">
        <v>122</v>
      </c>
      <c r="J124" s="47"/>
      <c r="K124" s="48"/>
      <c r="L124" s="48">
        <v>6</v>
      </c>
      <c r="M124" s="48"/>
      <c r="N124" s="48">
        <v>6</v>
      </c>
      <c r="O124" s="33">
        <v>0</v>
      </c>
      <c r="P124" s="34">
        <f t="shared" si="8"/>
        <v>6</v>
      </c>
      <c r="Q124" s="51">
        <f t="shared" si="9"/>
        <v>1</v>
      </c>
      <c r="R124" s="52"/>
      <c r="S124" s="53"/>
    </row>
    <row r="125" spans="1:19">
      <c r="A125" s="57"/>
      <c r="B125" s="62"/>
      <c r="C125" s="54"/>
      <c r="D125" s="67" t="s">
        <v>253</v>
      </c>
      <c r="E125" s="87" t="s">
        <v>340</v>
      </c>
      <c r="F125" s="80" t="s">
        <v>342</v>
      </c>
      <c r="G125" s="58"/>
      <c r="H125" s="48"/>
      <c r="I125" s="47" t="s">
        <v>123</v>
      </c>
      <c r="J125" s="47"/>
      <c r="K125" s="48"/>
      <c r="L125" s="48">
        <v>10</v>
      </c>
      <c r="M125" s="48"/>
      <c r="N125" s="48">
        <v>10</v>
      </c>
      <c r="O125" s="33">
        <v>0</v>
      </c>
      <c r="P125" s="34">
        <f t="shared" si="8"/>
        <v>10</v>
      </c>
      <c r="Q125" s="51">
        <f t="shared" si="9"/>
        <v>1</v>
      </c>
      <c r="R125" s="52"/>
      <c r="S125" s="53"/>
    </row>
    <row r="126" spans="1:19">
      <c r="A126" s="57"/>
      <c r="B126" s="63"/>
      <c r="C126" s="64"/>
      <c r="D126" s="68"/>
      <c r="E126" s="87" t="s">
        <v>341</v>
      </c>
      <c r="F126" s="81" t="s">
        <v>343</v>
      </c>
      <c r="G126" s="58"/>
      <c r="H126" s="48"/>
      <c r="I126" s="47" t="s">
        <v>124</v>
      </c>
      <c r="J126" s="47"/>
      <c r="K126" s="48"/>
      <c r="L126" s="48">
        <v>7</v>
      </c>
      <c r="M126" s="48"/>
      <c r="N126" s="48">
        <v>7</v>
      </c>
      <c r="O126" s="33">
        <v>0</v>
      </c>
      <c r="P126" s="34">
        <f t="shared" si="8"/>
        <v>7</v>
      </c>
      <c r="Q126" s="51">
        <f t="shared" si="9"/>
        <v>1</v>
      </c>
      <c r="R126" s="52"/>
      <c r="S126" s="53"/>
    </row>
    <row r="127" spans="1:19">
      <c r="A127" s="57"/>
      <c r="B127" s="60" t="s">
        <v>246</v>
      </c>
      <c r="C127" s="61">
        <v>11.13</v>
      </c>
      <c r="D127" s="66" t="s">
        <v>257</v>
      </c>
      <c r="E127" s="87" t="s">
        <v>344</v>
      </c>
      <c r="F127" s="79" t="s">
        <v>268</v>
      </c>
      <c r="G127" s="58" t="s">
        <v>179</v>
      </c>
      <c r="H127" s="48"/>
      <c r="I127" s="47" t="s">
        <v>181</v>
      </c>
      <c r="J127" s="47"/>
      <c r="K127" s="48"/>
      <c r="L127" s="48">
        <v>30</v>
      </c>
      <c r="M127" s="48"/>
      <c r="N127" s="48">
        <v>30</v>
      </c>
      <c r="O127" s="33">
        <v>0</v>
      </c>
      <c r="P127" s="34">
        <f t="shared" si="0"/>
        <v>30</v>
      </c>
      <c r="Q127" s="51">
        <f t="shared" si="1"/>
        <v>1</v>
      </c>
      <c r="R127" s="52"/>
      <c r="S127" s="53"/>
    </row>
    <row r="128" spans="1:19">
      <c r="A128" s="57"/>
      <c r="B128" s="62"/>
      <c r="C128" s="54"/>
      <c r="D128" s="67"/>
      <c r="E128" s="87" t="s">
        <v>346</v>
      </c>
      <c r="F128" s="80" t="s">
        <v>347</v>
      </c>
      <c r="G128" s="58"/>
      <c r="H128" s="48"/>
      <c r="I128" s="47" t="s">
        <v>180</v>
      </c>
      <c r="J128" s="47"/>
      <c r="K128" s="48"/>
      <c r="L128" s="48">
        <v>50</v>
      </c>
      <c r="M128" s="48"/>
      <c r="N128" s="48">
        <v>50</v>
      </c>
      <c r="O128" s="33">
        <v>0</v>
      </c>
      <c r="P128" s="34">
        <f t="shared" si="0"/>
        <v>50</v>
      </c>
      <c r="Q128" s="51">
        <f t="shared" si="1"/>
        <v>1</v>
      </c>
      <c r="R128" s="52"/>
      <c r="S128" s="53"/>
    </row>
    <row r="129" spans="1:19">
      <c r="A129" s="57"/>
      <c r="B129" s="63"/>
      <c r="C129" s="64"/>
      <c r="D129" s="68"/>
      <c r="E129" s="87"/>
      <c r="F129" s="81" t="s">
        <v>348</v>
      </c>
      <c r="G129" s="58"/>
      <c r="H129" s="48"/>
      <c r="I129" s="47" t="s">
        <v>182</v>
      </c>
      <c r="J129" s="47"/>
      <c r="K129" s="48"/>
      <c r="L129" s="48">
        <v>10</v>
      </c>
      <c r="M129" s="48"/>
      <c r="N129" s="48">
        <v>10</v>
      </c>
      <c r="O129" s="33">
        <v>0</v>
      </c>
      <c r="P129" s="34">
        <f t="shared" si="0"/>
        <v>10</v>
      </c>
      <c r="Q129" s="51">
        <f t="shared" si="1"/>
        <v>1</v>
      </c>
      <c r="R129" s="52"/>
      <c r="S129" s="53"/>
    </row>
    <row r="130" spans="1:19">
      <c r="A130" s="49"/>
      <c r="B130" s="54" t="s">
        <v>231</v>
      </c>
      <c r="C130" s="54">
        <v>10.31</v>
      </c>
      <c r="D130" s="67" t="s">
        <v>255</v>
      </c>
      <c r="E130" s="87" t="s">
        <v>351</v>
      </c>
      <c r="F130" s="80" t="s">
        <v>268</v>
      </c>
      <c r="G130" s="58" t="s">
        <v>204</v>
      </c>
      <c r="H130" s="48"/>
      <c r="I130" s="47" t="s">
        <v>205</v>
      </c>
      <c r="J130" s="47"/>
      <c r="K130" s="48"/>
      <c r="L130" s="48">
        <v>8</v>
      </c>
      <c r="M130" s="48"/>
      <c r="N130" s="48">
        <v>8</v>
      </c>
      <c r="O130" s="33">
        <v>0</v>
      </c>
      <c r="P130" s="34">
        <f t="shared" ref="P130:P135" si="10">SUM(N130,-O130)</f>
        <v>8</v>
      </c>
      <c r="Q130" s="51">
        <f t="shared" ref="Q130:Q135" si="11">N130/L130</f>
        <v>1</v>
      </c>
      <c r="R130" s="52"/>
      <c r="S130" s="53"/>
    </row>
    <row r="131" spans="1:19">
      <c r="A131" s="49"/>
      <c r="B131" s="54"/>
      <c r="C131" s="54"/>
      <c r="D131" s="67"/>
      <c r="E131" s="87" t="s">
        <v>352</v>
      </c>
      <c r="F131" s="80" t="s">
        <v>349</v>
      </c>
      <c r="G131" s="58"/>
      <c r="H131" s="48"/>
      <c r="I131" s="47" t="s">
        <v>206</v>
      </c>
      <c r="J131" s="47"/>
      <c r="K131" s="48"/>
      <c r="L131" s="48">
        <v>12</v>
      </c>
      <c r="M131" s="48"/>
      <c r="N131" s="48">
        <v>12</v>
      </c>
      <c r="O131" s="33">
        <v>0</v>
      </c>
      <c r="P131" s="34">
        <f t="shared" si="10"/>
        <v>12</v>
      </c>
      <c r="Q131" s="51">
        <f t="shared" si="11"/>
        <v>1</v>
      </c>
      <c r="R131" s="52"/>
      <c r="S131" s="53"/>
    </row>
    <row r="132" spans="1:19">
      <c r="A132" s="49"/>
      <c r="B132" s="54"/>
      <c r="C132" s="54"/>
      <c r="D132" s="67"/>
      <c r="E132" s="87"/>
      <c r="F132" s="80" t="s">
        <v>350</v>
      </c>
      <c r="G132" s="58"/>
      <c r="H132" s="48"/>
      <c r="I132" s="47" t="s">
        <v>207</v>
      </c>
      <c r="J132" s="47"/>
      <c r="K132" s="48"/>
      <c r="L132" s="48">
        <v>5</v>
      </c>
      <c r="M132" s="48"/>
      <c r="N132" s="48">
        <v>5</v>
      </c>
      <c r="O132" s="33">
        <v>0</v>
      </c>
      <c r="P132" s="34">
        <f t="shared" si="10"/>
        <v>5</v>
      </c>
      <c r="Q132" s="51">
        <f t="shared" si="11"/>
        <v>1</v>
      </c>
      <c r="R132" s="52"/>
      <c r="S132" s="53"/>
    </row>
    <row r="133" spans="1:19">
      <c r="A133" s="49"/>
      <c r="B133" s="54"/>
      <c r="C133" s="54"/>
      <c r="D133" s="67"/>
      <c r="E133" s="87"/>
      <c r="F133" s="80"/>
      <c r="G133" s="58"/>
      <c r="H133" s="48"/>
      <c r="I133" s="47" t="s">
        <v>208</v>
      </c>
      <c r="J133" s="47"/>
      <c r="K133" s="48"/>
      <c r="L133" s="48">
        <v>6</v>
      </c>
      <c r="M133" s="48"/>
      <c r="N133" s="48">
        <v>6</v>
      </c>
      <c r="O133" s="33">
        <v>0</v>
      </c>
      <c r="P133" s="34">
        <f t="shared" si="10"/>
        <v>6</v>
      </c>
      <c r="Q133" s="51">
        <f t="shared" si="11"/>
        <v>1</v>
      </c>
      <c r="R133" s="52"/>
      <c r="S133" s="53"/>
    </row>
    <row r="134" spans="1:19">
      <c r="A134" s="49"/>
      <c r="B134" s="54"/>
      <c r="C134" s="54"/>
      <c r="D134" s="67"/>
      <c r="E134" s="87"/>
      <c r="F134" s="80"/>
      <c r="G134" s="58"/>
      <c r="H134" s="48"/>
      <c r="I134" s="47" t="s">
        <v>209</v>
      </c>
      <c r="J134" s="47"/>
      <c r="K134" s="48"/>
      <c r="L134" s="48">
        <v>8</v>
      </c>
      <c r="M134" s="48"/>
      <c r="N134" s="48">
        <v>8</v>
      </c>
      <c r="O134" s="33">
        <v>0</v>
      </c>
      <c r="P134" s="34">
        <f t="shared" si="10"/>
        <v>8</v>
      </c>
      <c r="Q134" s="51">
        <f t="shared" si="11"/>
        <v>1</v>
      </c>
      <c r="R134" s="52"/>
      <c r="S134" s="53"/>
    </row>
    <row r="135" spans="1:19">
      <c r="A135" s="49"/>
      <c r="B135" s="54"/>
      <c r="C135" s="54"/>
      <c r="D135" s="67"/>
      <c r="E135" s="87"/>
      <c r="F135" s="80"/>
      <c r="G135" s="58"/>
      <c r="H135" s="48"/>
      <c r="I135" s="47" t="s">
        <v>207</v>
      </c>
      <c r="J135" s="47"/>
      <c r="K135" s="48"/>
      <c r="L135" s="48">
        <v>5</v>
      </c>
      <c r="M135" s="48"/>
      <c r="N135" s="48">
        <v>5</v>
      </c>
      <c r="O135" s="33">
        <v>0</v>
      </c>
      <c r="P135" s="34">
        <f t="shared" si="10"/>
        <v>5</v>
      </c>
      <c r="Q135" s="51">
        <f t="shared" si="11"/>
        <v>1</v>
      </c>
      <c r="R135" s="52"/>
      <c r="S135" s="53"/>
    </row>
    <row r="136" spans="1:19">
      <c r="A136" s="50"/>
      <c r="B136" s="55"/>
      <c r="C136" s="55"/>
      <c r="D136" s="69"/>
      <c r="E136" s="87"/>
      <c r="F136" s="83"/>
      <c r="G136" s="58"/>
      <c r="H136" s="48"/>
      <c r="I136" s="47"/>
      <c r="J136" s="47"/>
      <c r="K136" s="48"/>
      <c r="L136" s="48"/>
      <c r="M136" s="48"/>
      <c r="N136" s="48"/>
      <c r="O136" s="33"/>
      <c r="P136" s="34"/>
      <c r="Q136" s="51"/>
      <c r="R136" s="52"/>
      <c r="S136" s="53"/>
    </row>
    <row r="137" spans="1:19">
      <c r="A137" s="49"/>
      <c r="B137" s="54" t="s">
        <v>237</v>
      </c>
      <c r="C137" s="54">
        <v>10.31</v>
      </c>
      <c r="D137" s="67" t="s">
        <v>256</v>
      </c>
      <c r="E137" s="87" t="s">
        <v>353</v>
      </c>
      <c r="F137" s="80" t="s">
        <v>268</v>
      </c>
      <c r="G137" s="58" t="s">
        <v>183</v>
      </c>
      <c r="H137" s="48"/>
      <c r="I137" s="47" t="s">
        <v>184</v>
      </c>
      <c r="J137" s="47"/>
      <c r="K137" s="48"/>
      <c r="L137" s="48">
        <v>10</v>
      </c>
      <c r="M137" s="48"/>
      <c r="N137" s="48">
        <v>10</v>
      </c>
      <c r="O137" s="33">
        <v>0</v>
      </c>
      <c r="P137" s="34">
        <f t="shared" si="0"/>
        <v>10</v>
      </c>
      <c r="Q137" s="51">
        <f t="shared" si="1"/>
        <v>1</v>
      </c>
      <c r="R137" s="52"/>
      <c r="S137" s="53"/>
    </row>
    <row r="138" spans="1:19">
      <c r="A138" s="49"/>
      <c r="B138" s="54"/>
      <c r="C138" s="54"/>
      <c r="D138" s="67"/>
      <c r="E138" s="87" t="s">
        <v>354</v>
      </c>
      <c r="F138" s="80" t="s">
        <v>355</v>
      </c>
      <c r="G138" s="58"/>
      <c r="H138" s="48"/>
      <c r="I138" s="47" t="s">
        <v>185</v>
      </c>
      <c r="J138" s="47"/>
      <c r="K138" s="48"/>
      <c r="L138" s="48">
        <v>15</v>
      </c>
      <c r="M138" s="48"/>
      <c r="N138" s="48">
        <v>15</v>
      </c>
      <c r="O138" s="33">
        <v>0</v>
      </c>
      <c r="P138" s="34">
        <f t="shared" si="0"/>
        <v>15</v>
      </c>
      <c r="Q138" s="51">
        <f t="shared" si="1"/>
        <v>1</v>
      </c>
      <c r="R138" s="52"/>
      <c r="S138" s="53"/>
    </row>
    <row r="139" spans="1:19">
      <c r="A139" s="49"/>
      <c r="B139" s="54"/>
      <c r="C139" s="54"/>
      <c r="D139" s="67"/>
      <c r="E139" s="73"/>
      <c r="F139" s="80" t="s">
        <v>356</v>
      </c>
      <c r="G139" s="58"/>
      <c r="H139" s="48"/>
      <c r="I139" s="47" t="s">
        <v>190</v>
      </c>
      <c r="J139" s="47"/>
      <c r="K139" s="48"/>
      <c r="L139" s="48">
        <v>6</v>
      </c>
      <c r="M139" s="48"/>
      <c r="N139" s="48">
        <v>6</v>
      </c>
      <c r="O139" s="33">
        <v>0</v>
      </c>
      <c r="P139" s="34">
        <f t="shared" si="0"/>
        <v>6</v>
      </c>
      <c r="Q139" s="51">
        <f t="shared" si="1"/>
        <v>1</v>
      </c>
      <c r="R139" s="52"/>
      <c r="S139" s="53"/>
    </row>
    <row r="140" spans="1:19">
      <c r="A140" s="49"/>
      <c r="B140" s="54"/>
      <c r="C140" s="54"/>
      <c r="D140" s="67"/>
      <c r="E140" s="73"/>
      <c r="F140" s="80"/>
      <c r="G140" s="58"/>
      <c r="H140" s="48"/>
      <c r="I140" s="47" t="s">
        <v>191</v>
      </c>
      <c r="J140" s="47"/>
      <c r="K140" s="48"/>
      <c r="L140" s="48">
        <v>9</v>
      </c>
      <c r="M140" s="48"/>
      <c r="N140" s="48">
        <v>9</v>
      </c>
      <c r="O140" s="33">
        <v>0</v>
      </c>
      <c r="P140" s="34">
        <f t="shared" si="0"/>
        <v>9</v>
      </c>
      <c r="Q140" s="51">
        <f t="shared" si="1"/>
        <v>1</v>
      </c>
      <c r="R140" s="52"/>
      <c r="S140" s="53"/>
    </row>
    <row r="141" spans="1:19">
      <c r="A141" s="49"/>
      <c r="B141" s="54"/>
      <c r="C141" s="54"/>
      <c r="D141" s="67"/>
      <c r="E141" s="73"/>
      <c r="F141" s="80"/>
      <c r="G141" s="58"/>
      <c r="H141" s="48"/>
      <c r="I141" s="47" t="s">
        <v>192</v>
      </c>
      <c r="J141" s="47"/>
      <c r="K141" s="48"/>
      <c r="L141" s="48">
        <v>5</v>
      </c>
      <c r="M141" s="48"/>
      <c r="N141" s="48">
        <v>5</v>
      </c>
      <c r="O141" s="33">
        <v>0</v>
      </c>
      <c r="P141" s="34">
        <f t="shared" si="0"/>
        <v>5</v>
      </c>
      <c r="Q141" s="51">
        <f t="shared" si="1"/>
        <v>1</v>
      </c>
      <c r="R141" s="52"/>
      <c r="S141" s="53"/>
    </row>
    <row r="142" spans="1:19">
      <c r="A142" s="49"/>
      <c r="B142" s="54"/>
      <c r="C142" s="54"/>
      <c r="D142" s="67"/>
      <c r="E142" s="73"/>
      <c r="F142" s="80"/>
      <c r="G142" s="58"/>
      <c r="H142" s="48"/>
      <c r="I142" s="47" t="s">
        <v>186</v>
      </c>
      <c r="J142" s="47"/>
      <c r="K142" s="48"/>
      <c r="L142" s="48">
        <v>6</v>
      </c>
      <c r="M142" s="48"/>
      <c r="N142" s="48">
        <v>6</v>
      </c>
      <c r="O142" s="33">
        <v>0</v>
      </c>
      <c r="P142" s="34">
        <f t="shared" si="0"/>
        <v>6</v>
      </c>
      <c r="Q142" s="51">
        <f t="shared" si="1"/>
        <v>1</v>
      </c>
      <c r="R142" s="52"/>
      <c r="S142" s="53"/>
    </row>
    <row r="143" spans="1:19">
      <c r="A143" s="49"/>
      <c r="B143" s="54"/>
      <c r="C143" s="54"/>
      <c r="D143" s="67"/>
      <c r="E143" s="73"/>
      <c r="F143" s="80"/>
      <c r="G143" s="58"/>
      <c r="H143" s="48"/>
      <c r="I143" s="47" t="s">
        <v>187</v>
      </c>
      <c r="J143" s="47"/>
      <c r="K143" s="48"/>
      <c r="L143" s="48">
        <v>8</v>
      </c>
      <c r="M143" s="48"/>
      <c r="N143" s="48">
        <v>8</v>
      </c>
      <c r="O143" s="33">
        <v>0</v>
      </c>
      <c r="P143" s="34">
        <f t="shared" si="0"/>
        <v>8</v>
      </c>
      <c r="Q143" s="51">
        <f t="shared" si="1"/>
        <v>1</v>
      </c>
      <c r="R143" s="52"/>
      <c r="S143" s="53"/>
    </row>
    <row r="144" spans="1:19">
      <c r="A144" s="49"/>
      <c r="B144" s="54"/>
      <c r="C144" s="54"/>
      <c r="D144" s="67"/>
      <c r="E144" s="73"/>
      <c r="F144" s="80"/>
      <c r="G144" s="58"/>
      <c r="H144" s="48"/>
      <c r="I144" s="47" t="s">
        <v>188</v>
      </c>
      <c r="J144" s="47"/>
      <c r="K144" s="48"/>
      <c r="L144" s="48">
        <v>6</v>
      </c>
      <c r="M144" s="48"/>
      <c r="N144" s="48">
        <v>6</v>
      </c>
      <c r="O144" s="33">
        <v>0</v>
      </c>
      <c r="P144" s="34">
        <f t="shared" si="0"/>
        <v>6</v>
      </c>
      <c r="Q144" s="51">
        <f t="shared" si="1"/>
        <v>1</v>
      </c>
      <c r="R144" s="52"/>
      <c r="S144" s="53"/>
    </row>
    <row r="145" spans="1:19">
      <c r="A145" s="49"/>
      <c r="B145" s="54"/>
      <c r="C145" s="54"/>
      <c r="D145" s="67"/>
      <c r="E145" s="73"/>
      <c r="F145" s="80"/>
      <c r="G145" s="58"/>
      <c r="H145" s="48"/>
      <c r="I145" s="47" t="s">
        <v>189</v>
      </c>
      <c r="J145" s="47"/>
      <c r="K145" s="48"/>
      <c r="L145" s="48">
        <v>8</v>
      </c>
      <c r="M145" s="48"/>
      <c r="N145" s="48">
        <v>8</v>
      </c>
      <c r="O145" s="33">
        <v>0</v>
      </c>
      <c r="P145" s="34">
        <f t="shared" si="0"/>
        <v>8</v>
      </c>
      <c r="Q145" s="51">
        <f t="shared" si="1"/>
        <v>1</v>
      </c>
      <c r="R145" s="52"/>
      <c r="S145" s="53"/>
    </row>
    <row r="146" spans="1:19">
      <c r="A146" s="49"/>
      <c r="B146" s="54"/>
      <c r="C146" s="54"/>
      <c r="D146" s="67"/>
      <c r="E146" s="73"/>
      <c r="F146" s="80"/>
      <c r="G146" s="58"/>
      <c r="H146" s="48"/>
      <c r="I146" s="47" t="s">
        <v>193</v>
      </c>
      <c r="J146" s="47"/>
      <c r="K146" s="48"/>
      <c r="L146" s="48">
        <v>5</v>
      </c>
      <c r="M146" s="48"/>
      <c r="N146" s="48">
        <v>5</v>
      </c>
      <c r="O146" s="33">
        <v>0</v>
      </c>
      <c r="P146" s="34">
        <f t="shared" si="0"/>
        <v>5</v>
      </c>
      <c r="Q146" s="51">
        <f t="shared" si="1"/>
        <v>1</v>
      </c>
      <c r="R146" s="52"/>
      <c r="S146" s="53"/>
    </row>
    <row r="147" spans="1:19">
      <c r="A147" s="49"/>
      <c r="B147" s="54"/>
      <c r="C147" s="54"/>
      <c r="D147" s="67"/>
      <c r="E147" s="73"/>
      <c r="F147" s="80"/>
      <c r="G147" s="58"/>
      <c r="H147" s="48"/>
      <c r="I147" s="47" t="s">
        <v>194</v>
      </c>
      <c r="J147" s="47"/>
      <c r="K147" s="48"/>
      <c r="L147" s="48">
        <v>6</v>
      </c>
      <c r="M147" s="48"/>
      <c r="N147" s="48">
        <v>6</v>
      </c>
      <c r="O147" s="33">
        <v>0</v>
      </c>
      <c r="P147" s="34">
        <f t="shared" si="0"/>
        <v>6</v>
      </c>
      <c r="Q147" s="51">
        <f t="shared" si="1"/>
        <v>1</v>
      </c>
      <c r="R147" s="52"/>
      <c r="S147" s="53"/>
    </row>
    <row r="148" spans="1:19">
      <c r="A148" s="49"/>
      <c r="B148" s="54"/>
      <c r="C148" s="54"/>
      <c r="D148" s="67"/>
      <c r="E148" s="73"/>
      <c r="F148" s="80"/>
      <c r="G148" s="58"/>
      <c r="H148" s="48"/>
      <c r="I148" s="47" t="s">
        <v>195</v>
      </c>
      <c r="J148" s="47"/>
      <c r="K148" s="48"/>
      <c r="L148" s="48">
        <v>8</v>
      </c>
      <c r="M148" s="48"/>
      <c r="N148" s="48">
        <v>8</v>
      </c>
      <c r="O148" s="33">
        <v>0</v>
      </c>
      <c r="P148" s="34">
        <f t="shared" si="0"/>
        <v>8</v>
      </c>
      <c r="Q148" s="51">
        <f t="shared" si="1"/>
        <v>1</v>
      </c>
      <c r="R148" s="52"/>
      <c r="S148" s="53"/>
    </row>
    <row r="149" spans="1:19">
      <c r="A149" s="49"/>
      <c r="B149" s="54"/>
      <c r="C149" s="54"/>
      <c r="D149" s="67"/>
      <c r="E149" s="73"/>
      <c r="F149" s="80"/>
      <c r="G149" s="58"/>
      <c r="H149" s="48"/>
      <c r="I149" s="47" t="s">
        <v>196</v>
      </c>
      <c r="J149" s="47"/>
      <c r="K149" s="48"/>
      <c r="L149" s="48">
        <v>5</v>
      </c>
      <c r="M149" s="48"/>
      <c r="N149" s="48">
        <v>5</v>
      </c>
      <c r="O149" s="33">
        <v>0</v>
      </c>
      <c r="P149" s="34">
        <f t="shared" si="0"/>
        <v>5</v>
      </c>
      <c r="Q149" s="51">
        <f t="shared" si="1"/>
        <v>1</v>
      </c>
      <c r="R149" s="52"/>
      <c r="S149" s="53"/>
    </row>
    <row r="150" spans="1:19" ht="16.350000000000001" customHeight="1">
      <c r="A150" s="35" t="s">
        <v>19</v>
      </c>
      <c r="B150" s="35"/>
      <c r="C150" s="35"/>
      <c r="D150" s="70"/>
      <c r="E150" s="74"/>
      <c r="F150" s="84"/>
      <c r="G150" s="77"/>
      <c r="H150" s="36"/>
      <c r="I150" s="36"/>
      <c r="J150" s="36"/>
      <c r="K150" s="37"/>
      <c r="L150" s="37">
        <f>SUM(L13:L149)</f>
        <v>957</v>
      </c>
      <c r="M150" s="37">
        <f>SUM(M13:M149)</f>
        <v>0</v>
      </c>
      <c r="N150" s="37">
        <f>SUM(N13:N149)</f>
        <v>957</v>
      </c>
      <c r="O150" s="37">
        <f>SUM(O13:O149)</f>
        <v>0</v>
      </c>
      <c r="P150" s="38">
        <f>SUM(P13:P149)</f>
        <v>957</v>
      </c>
      <c r="Q150" s="37">
        <f>AVERAGE(Q13:Q149)</f>
        <v>1</v>
      </c>
      <c r="R150" s="39"/>
      <c r="S150" s="36"/>
    </row>
    <row r="151" spans="1:19" ht="48" customHeight="1">
      <c r="A151" s="40" t="s">
        <v>20</v>
      </c>
      <c r="B151" s="40"/>
      <c r="C151" s="40"/>
      <c r="D151" s="71"/>
      <c r="E151" s="75"/>
      <c r="F151" s="85"/>
      <c r="G151" s="77"/>
      <c r="H151" s="36"/>
      <c r="I151" s="36"/>
      <c r="J151" s="36"/>
      <c r="K151" s="37"/>
      <c r="L151" s="37">
        <f>SUM(L13:L149)</f>
        <v>957</v>
      </c>
      <c r="M151" s="37">
        <f>SUM(M13:M149)</f>
        <v>0</v>
      </c>
      <c r="N151" s="37">
        <f>SUM(N13:N149)</f>
        <v>957</v>
      </c>
      <c r="O151" s="37">
        <f>SUM(O13:O149)</f>
        <v>0</v>
      </c>
      <c r="P151" s="38">
        <f>SUM(P13:P149)</f>
        <v>957</v>
      </c>
      <c r="Q151" s="37">
        <f>AVERAGE(Q13:Q149)</f>
        <v>1</v>
      </c>
      <c r="R151" s="39"/>
      <c r="S151" s="36"/>
    </row>
    <row r="153" spans="1:19" ht="33">
      <c r="G153" s="3" t="s">
        <v>364</v>
      </c>
      <c r="P153" s="5" t="s">
        <v>2</v>
      </c>
      <c r="R153" s="6"/>
      <c r="S153" s="3" t="s">
        <v>1</v>
      </c>
    </row>
    <row r="154" spans="1:19" ht="33">
      <c r="R154" s="7"/>
      <c r="S154" s="3" t="s">
        <v>15</v>
      </c>
    </row>
    <row r="155" spans="1:19" ht="132">
      <c r="G155" s="4" t="s">
        <v>0</v>
      </c>
      <c r="H155" s="4"/>
      <c r="I155" s="3" t="s">
        <v>50</v>
      </c>
      <c r="R155" s="31"/>
      <c r="S155" s="3" t="s">
        <v>16</v>
      </c>
    </row>
    <row r="156" spans="1:19" ht="33">
      <c r="G156" s="4"/>
      <c r="H156" s="4"/>
      <c r="I156" s="16"/>
      <c r="J156" s="41"/>
      <c r="K156" s="9"/>
      <c r="P156" s="5" t="s">
        <v>8</v>
      </c>
      <c r="R156" s="8"/>
      <c r="S156" s="3" t="s">
        <v>9</v>
      </c>
    </row>
    <row r="157" spans="1:19" ht="49.5">
      <c r="I157" s="19"/>
      <c r="J157" s="42"/>
      <c r="K157" s="20"/>
      <c r="P157" s="5" t="s">
        <v>5</v>
      </c>
      <c r="R157" s="8"/>
      <c r="S157" s="3" t="s">
        <v>18</v>
      </c>
    </row>
    <row r="158" spans="1:19">
      <c r="I158" s="17"/>
      <c r="J158" s="42"/>
      <c r="K158" s="18"/>
      <c r="R158" s="8"/>
      <c r="S158" s="3" t="s">
        <v>7</v>
      </c>
    </row>
    <row r="159" spans="1:19" ht="33">
      <c r="I159" s="19"/>
      <c r="J159" s="42"/>
      <c r="K159" s="18"/>
      <c r="R159" s="8"/>
      <c r="S159" s="3" t="s">
        <v>14</v>
      </c>
    </row>
    <row r="160" spans="1:19" ht="33">
      <c r="I160" s="4"/>
      <c r="J160" s="4"/>
      <c r="K160" s="4"/>
      <c r="R160" s="8"/>
      <c r="S160" s="3" t="s">
        <v>13</v>
      </c>
    </row>
  </sheetData>
  <autoFilter ref="A12:S150"/>
  <phoneticPr fontId="1" type="noConversion"/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43" workbookViewId="0">
      <selection activeCell="I57" sqref="I57"/>
    </sheetView>
  </sheetViews>
  <sheetFormatPr defaultRowHeight="16.5"/>
  <cols>
    <col min="1" max="1" width="22.625" customWidth="1"/>
    <col min="2" max="2" width="35.375" customWidth="1"/>
    <col min="3" max="3" width="40.875" customWidth="1"/>
  </cols>
  <sheetData>
    <row r="1" spans="1:3">
      <c r="A1" s="10" t="s">
        <v>12</v>
      </c>
      <c r="B1" s="10" t="s">
        <v>34</v>
      </c>
      <c r="C1" s="10" t="s">
        <v>22</v>
      </c>
    </row>
    <row r="2" spans="1:3">
      <c r="A2" s="21" t="s">
        <v>11</v>
      </c>
      <c r="B2" s="22">
        <f>DATE(2015,10,5)</f>
        <v>42282</v>
      </c>
      <c r="C2" s="24"/>
    </row>
    <row r="3" spans="1:3">
      <c r="A3" s="21" t="s">
        <v>35</v>
      </c>
      <c r="B3" s="22">
        <f>DATE(2015,10,5)</f>
        <v>42282</v>
      </c>
      <c r="C3" s="24"/>
    </row>
    <row r="4" spans="1:3">
      <c r="A4" s="88"/>
      <c r="B4" s="23">
        <f>DATE(2015,9,26)</f>
        <v>42273</v>
      </c>
      <c r="C4" s="27" t="s">
        <v>38</v>
      </c>
    </row>
    <row r="5" spans="1:3">
      <c r="A5" s="89"/>
      <c r="B5" s="23">
        <f>DATE(2015,9,27)</f>
        <v>42274</v>
      </c>
      <c r="C5" s="27" t="s">
        <v>38</v>
      </c>
    </row>
    <row r="6" spans="1:3">
      <c r="A6" s="89"/>
      <c r="B6" s="23">
        <f>DATE(2015,9,28)</f>
        <v>42275</v>
      </c>
      <c r="C6" s="27" t="s">
        <v>38</v>
      </c>
    </row>
    <row r="7" spans="1:3">
      <c r="A7" s="89"/>
      <c r="B7" s="23">
        <f>DATE(2015,9,29)</f>
        <v>42276</v>
      </c>
      <c r="C7" s="27" t="s">
        <v>39</v>
      </c>
    </row>
    <row r="8" spans="1:3">
      <c r="A8" s="89"/>
      <c r="B8" s="23">
        <f>DATE(2015,10,3)</f>
        <v>42280</v>
      </c>
      <c r="C8" s="27" t="s">
        <v>36</v>
      </c>
    </row>
    <row r="9" spans="1:3">
      <c r="A9" s="89"/>
      <c r="B9" s="23">
        <f>DATE(2015,10,4)</f>
        <v>42281</v>
      </c>
      <c r="C9" s="27" t="s">
        <v>37</v>
      </c>
    </row>
    <row r="10" spans="1:3">
      <c r="A10" s="89"/>
      <c r="B10" s="23">
        <f>DATE(2015,10,9)</f>
        <v>42286</v>
      </c>
      <c r="C10" s="27" t="s">
        <v>40</v>
      </c>
    </row>
    <row r="11" spans="1:3">
      <c r="A11" s="89"/>
      <c r="B11" s="23">
        <f>DATE(2015,10,10)</f>
        <v>42287</v>
      </c>
      <c r="C11" s="27" t="s">
        <v>36</v>
      </c>
    </row>
    <row r="12" spans="1:3">
      <c r="A12" s="89"/>
      <c r="B12" s="23">
        <f>DATE(2015,10,11)</f>
        <v>42288</v>
      </c>
      <c r="C12" s="27" t="s">
        <v>37</v>
      </c>
    </row>
    <row r="13" spans="1:3">
      <c r="A13" s="89"/>
      <c r="B13" s="23">
        <f>DATE(2015,10,17)</f>
        <v>42294</v>
      </c>
      <c r="C13" s="27" t="s">
        <v>36</v>
      </c>
    </row>
    <row r="14" spans="1:3">
      <c r="A14" s="89"/>
      <c r="B14" s="23">
        <f>DATE(2015,10,18)</f>
        <v>42295</v>
      </c>
      <c r="C14" s="27" t="s">
        <v>37</v>
      </c>
    </row>
    <row r="15" spans="1:3">
      <c r="A15" s="89"/>
      <c r="B15" s="23">
        <f>DATE(2015,10,21)</f>
        <v>42298</v>
      </c>
      <c r="C15" s="27" t="s">
        <v>357</v>
      </c>
    </row>
    <row r="16" spans="1:3">
      <c r="A16" s="89"/>
      <c r="B16" s="23">
        <f>DATE(2015,10,22)</f>
        <v>42299</v>
      </c>
      <c r="C16" s="27" t="s">
        <v>357</v>
      </c>
    </row>
    <row r="17" spans="1:3">
      <c r="A17" s="89"/>
      <c r="B17" s="23">
        <f>DATE(2015,10,23)</f>
        <v>42300</v>
      </c>
      <c r="C17" s="27" t="s">
        <v>357</v>
      </c>
    </row>
    <row r="18" spans="1:3">
      <c r="A18" s="89"/>
      <c r="B18" s="23">
        <f>DATE(2015,10,24)</f>
        <v>42301</v>
      </c>
      <c r="C18" s="27" t="s">
        <v>36</v>
      </c>
    </row>
    <row r="19" spans="1:3">
      <c r="A19" s="89"/>
      <c r="B19" s="23">
        <f>DATE(2015,10,25)</f>
        <v>42302</v>
      </c>
      <c r="C19" s="27" t="s">
        <v>37</v>
      </c>
    </row>
    <row r="20" spans="1:3">
      <c r="A20" s="89"/>
      <c r="B20" s="23">
        <f>DATE(2015,10,31)</f>
        <v>42308</v>
      </c>
      <c r="C20" s="27" t="s">
        <v>36</v>
      </c>
    </row>
    <row r="21" spans="1:3">
      <c r="A21" s="89"/>
      <c r="B21" s="23">
        <f>DATE(2015,11,1)</f>
        <v>42309</v>
      </c>
      <c r="C21" s="27" t="s">
        <v>37</v>
      </c>
    </row>
    <row r="22" spans="1:3">
      <c r="A22" s="89"/>
      <c r="B22" s="23">
        <f>DATE(2015,11,7)</f>
        <v>42315</v>
      </c>
      <c r="C22" s="27" t="s">
        <v>36</v>
      </c>
    </row>
    <row r="23" spans="1:3">
      <c r="A23" s="89"/>
      <c r="B23" s="23">
        <f>DATE(2015,11,8)</f>
        <v>42316</v>
      </c>
      <c r="C23" s="27" t="s">
        <v>37</v>
      </c>
    </row>
    <row r="24" spans="1:3">
      <c r="A24" s="89"/>
      <c r="B24" s="23">
        <f>DATE(2015,11,14)</f>
        <v>42322</v>
      </c>
      <c r="C24" s="27" t="s">
        <v>36</v>
      </c>
    </row>
    <row r="25" spans="1:3">
      <c r="A25" s="89"/>
      <c r="B25" s="23">
        <f>DATE(2015,11,15)</f>
        <v>42323</v>
      </c>
      <c r="C25" s="27" t="s">
        <v>37</v>
      </c>
    </row>
    <row r="26" spans="1:3">
      <c r="A26" s="89"/>
      <c r="B26" s="23">
        <f>DATE(2015,11,21)</f>
        <v>42329</v>
      </c>
      <c r="C26" s="27" t="s">
        <v>36</v>
      </c>
    </row>
    <row r="27" spans="1:3">
      <c r="A27" s="89"/>
      <c r="B27" s="23">
        <f>DATE(2015,11,22)</f>
        <v>42330</v>
      </c>
      <c r="C27" s="27" t="s">
        <v>37</v>
      </c>
    </row>
    <row r="28" spans="1:3">
      <c r="A28" s="89"/>
      <c r="B28" s="23">
        <f>DATE(2015,11,28)</f>
        <v>42336</v>
      </c>
      <c r="C28" s="27" t="s">
        <v>36</v>
      </c>
    </row>
    <row r="29" spans="1:3">
      <c r="A29" s="89"/>
      <c r="B29" s="23">
        <f>DATE(2015,11,29)</f>
        <v>42337</v>
      </c>
      <c r="C29" s="27" t="s">
        <v>37</v>
      </c>
    </row>
    <row r="30" spans="1:3">
      <c r="A30" s="89"/>
      <c r="B30" s="23">
        <f>DATE(2015,12,5)</f>
        <v>42343</v>
      </c>
      <c r="C30" s="27" t="s">
        <v>36</v>
      </c>
    </row>
    <row r="31" spans="1:3">
      <c r="A31" s="89"/>
      <c r="B31" s="23">
        <f>DATE(2015,12,6)</f>
        <v>42344</v>
      </c>
      <c r="C31" s="27" t="s">
        <v>37</v>
      </c>
    </row>
    <row r="32" spans="1:3">
      <c r="A32" s="89"/>
      <c r="B32" s="23">
        <f>DATE(2015,12,12)</f>
        <v>42350</v>
      </c>
      <c r="C32" s="27" t="s">
        <v>36</v>
      </c>
    </row>
    <row r="33" spans="1:3">
      <c r="A33" s="89"/>
      <c r="B33" s="23">
        <f>DATE(2015,12,13)</f>
        <v>42351</v>
      </c>
      <c r="C33" s="27" t="s">
        <v>37</v>
      </c>
    </row>
    <row r="34" spans="1:3">
      <c r="A34" s="89"/>
      <c r="B34" s="23">
        <f>DATE(2015,12,19)</f>
        <v>42357</v>
      </c>
      <c r="C34" s="27" t="s">
        <v>36</v>
      </c>
    </row>
    <row r="35" spans="1:3">
      <c r="A35" s="89"/>
      <c r="B35" s="23">
        <f>DATE(2015,12,20)</f>
        <v>42358</v>
      </c>
      <c r="C35" s="27" t="s">
        <v>37</v>
      </c>
    </row>
    <row r="36" spans="1:3">
      <c r="A36" s="89"/>
      <c r="B36" s="23">
        <f>DATE(2015,12,25)</f>
        <v>42363</v>
      </c>
      <c r="C36" s="27" t="s">
        <v>41</v>
      </c>
    </row>
    <row r="37" spans="1:3">
      <c r="A37" s="89"/>
      <c r="B37" s="23">
        <f>DATE(2015,12,26)</f>
        <v>42364</v>
      </c>
      <c r="C37" s="27" t="s">
        <v>36</v>
      </c>
    </row>
    <row r="38" spans="1:3">
      <c r="A38" s="89"/>
      <c r="B38" s="23">
        <f>DATE(2015,12,27)</f>
        <v>42365</v>
      </c>
      <c r="C38" s="27" t="s">
        <v>37</v>
      </c>
    </row>
    <row r="39" spans="1:3">
      <c r="A39" s="89"/>
      <c r="B39" s="23">
        <f>DATE(2016,1,1)</f>
        <v>42370</v>
      </c>
      <c r="C39" s="27" t="s">
        <v>358</v>
      </c>
    </row>
    <row r="40" spans="1:3">
      <c r="A40" s="89"/>
      <c r="B40" s="23">
        <f>DATE(2016,1,2)</f>
        <v>42371</v>
      </c>
      <c r="C40" s="27" t="s">
        <v>36</v>
      </c>
    </row>
    <row r="41" spans="1:3">
      <c r="A41" s="89"/>
      <c r="B41" s="23">
        <f>DATE(2016,1,3)</f>
        <v>42372</v>
      </c>
      <c r="C41" s="27" t="s">
        <v>37</v>
      </c>
    </row>
    <row r="42" spans="1:3">
      <c r="A42" s="89"/>
      <c r="B42" s="23">
        <f>DATE(2016,1,9)</f>
        <v>42378</v>
      </c>
      <c r="C42" s="27" t="s">
        <v>36</v>
      </c>
    </row>
    <row r="43" spans="1:3">
      <c r="A43" s="89"/>
      <c r="B43" s="23">
        <f>DATE(2016,1,10)</f>
        <v>42379</v>
      </c>
      <c r="C43" s="27" t="s">
        <v>37</v>
      </c>
    </row>
    <row r="44" spans="1:3">
      <c r="A44" s="89"/>
      <c r="B44" s="23">
        <f>DATE(2016,1,16)</f>
        <v>42385</v>
      </c>
      <c r="C44" s="27" t="s">
        <v>36</v>
      </c>
    </row>
    <row r="45" spans="1:3">
      <c r="A45" s="89"/>
      <c r="B45" s="23">
        <f>DATE(2016,1,17)</f>
        <v>42386</v>
      </c>
      <c r="C45" s="27" t="s">
        <v>37</v>
      </c>
    </row>
    <row r="46" spans="1:3">
      <c r="A46" s="89"/>
      <c r="B46" s="23">
        <f>DATE(2016,1,23)</f>
        <v>42392</v>
      </c>
      <c r="C46" s="27" t="s">
        <v>36</v>
      </c>
    </row>
    <row r="47" spans="1:3">
      <c r="A47" s="89"/>
      <c r="B47" s="23">
        <f>DATE(2016,1,24)</f>
        <v>42393</v>
      </c>
      <c r="C47" s="27" t="s">
        <v>37</v>
      </c>
    </row>
    <row r="48" spans="1:3">
      <c r="A48" s="89"/>
      <c r="B48" s="23">
        <f>DATE(2016,1,30)</f>
        <v>42399</v>
      </c>
      <c r="C48" s="27" t="s">
        <v>36</v>
      </c>
    </row>
    <row r="49" spans="1:3">
      <c r="A49" s="89"/>
      <c r="B49" s="23">
        <f>DATE(2016,1,31)</f>
        <v>42400</v>
      </c>
      <c r="C49" s="27" t="s">
        <v>37</v>
      </c>
    </row>
    <row r="50" spans="1:3">
      <c r="A50" s="89"/>
      <c r="B50" s="23">
        <f>DATE(2016,2,6)</f>
        <v>42406</v>
      </c>
      <c r="C50" s="27" t="s">
        <v>36</v>
      </c>
    </row>
    <row r="51" spans="1:3">
      <c r="A51" s="89"/>
      <c r="B51" s="23">
        <f>DATE(2016,2,7)</f>
        <v>42407</v>
      </c>
      <c r="C51" s="27" t="s">
        <v>359</v>
      </c>
    </row>
    <row r="52" spans="1:3">
      <c r="A52" s="89"/>
      <c r="B52" s="23">
        <f>DATE(2016,2,8)</f>
        <v>42408</v>
      </c>
      <c r="C52" s="27" t="s">
        <v>360</v>
      </c>
    </row>
    <row r="53" spans="1:3">
      <c r="A53" s="89"/>
      <c r="B53" s="23">
        <f>DATE(2016,2,9)</f>
        <v>42409</v>
      </c>
      <c r="C53" s="27" t="s">
        <v>361</v>
      </c>
    </row>
    <row r="54" spans="1:3">
      <c r="A54" s="89"/>
      <c r="B54" s="23">
        <f>DATE(2016,2,10)</f>
        <v>42410</v>
      </c>
      <c r="C54" s="27" t="s">
        <v>362</v>
      </c>
    </row>
    <row r="55" spans="1:3">
      <c r="A55" s="89"/>
      <c r="B55" s="23">
        <f>DATE(2016,2,13)</f>
        <v>42413</v>
      </c>
      <c r="C55" s="27" t="s">
        <v>36</v>
      </c>
    </row>
    <row r="56" spans="1:3">
      <c r="A56" s="89"/>
      <c r="B56" s="23">
        <f>DATE(2016,2,14)</f>
        <v>42414</v>
      </c>
      <c r="C56" s="27" t="s">
        <v>37</v>
      </c>
    </row>
    <row r="57" spans="1:3">
      <c r="A57" s="89"/>
      <c r="B57" s="23">
        <f>DATE(2016,2,20)</f>
        <v>42420</v>
      </c>
      <c r="C57" s="27" t="s">
        <v>36</v>
      </c>
    </row>
    <row r="58" spans="1:3">
      <c r="A58" s="89"/>
      <c r="B58" s="23">
        <f>DATE(2016,2,21)</f>
        <v>42421</v>
      </c>
      <c r="C58" s="27" t="s">
        <v>37</v>
      </c>
    </row>
    <row r="59" spans="1:3">
      <c r="A59" s="89"/>
      <c r="B59" s="23">
        <f>DATE(2016,2,27)</f>
        <v>42427</v>
      </c>
      <c r="C59" s="27" t="s">
        <v>36</v>
      </c>
    </row>
    <row r="60" spans="1:3">
      <c r="A60" s="89"/>
      <c r="B60" s="23">
        <f>DATE(2016,2,28)</f>
        <v>42428</v>
      </c>
      <c r="C60" s="27" t="s">
        <v>37</v>
      </c>
    </row>
  </sheetData>
  <mergeCells count="1">
    <mergeCell ref="A4:A6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과업목록</vt:lpstr>
      <vt:lpstr>휴무일 목록</vt:lpstr>
    </vt:vector>
  </TitlesOfParts>
  <Company>(c)Snow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Task</dc:title>
  <dc:subject>Sprint Backlog</dc:subject>
  <dc:creator>JoSoowoon</dc:creator>
  <cp:keywords>Sprint, Task, Work, Backlog</cp:keywords>
  <dc:description>과업 일정을 정리하고 계산한다.</dc:description>
  <cp:lastModifiedBy>admin</cp:lastModifiedBy>
  <cp:lastPrinted>2015-09-24T06:09:30Z</cp:lastPrinted>
  <dcterms:created xsi:type="dcterms:W3CDTF">2009-03-06T04:58:40Z</dcterms:created>
  <dcterms:modified xsi:type="dcterms:W3CDTF">2015-09-30T08:38:29Z</dcterms:modified>
  <cp:category>스케줄, Schedule</cp:category>
  <cp:contentStatus>편집중</cp:contentStatus>
</cp:coreProperties>
</file>