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JW_Work\05. Work DataSheet\"/>
    </mc:Choice>
  </mc:AlternateContent>
  <bookViews>
    <workbookView xWindow="0" yWindow="0" windowWidth="28800" windowHeight="13965" tabRatio="912" activeTab="5"/>
  </bookViews>
  <sheets>
    <sheet name="캐릭터 성장" sheetId="12" r:id="rId1"/>
    <sheet name="수호자 성장" sheetId="13" r:id="rId2"/>
    <sheet name="StageArea" sheetId="14" r:id="rId3"/>
    <sheet name="Map" sheetId="15" r:id="rId4"/>
    <sheet name="MapTrigger" sheetId="16" r:id="rId5"/>
    <sheet name="Stage" sheetId="7" r:id="rId6"/>
    <sheet name="EliteStage" sheetId="8" r:id="rId7"/>
    <sheet name="WeeklyStage" sheetId="6" r:id="rId8"/>
    <sheet name="RiftStage" sheetId="5" r:id="rId9"/>
    <sheet name="TranscendentStage" sheetId="4" r:id="rId10"/>
    <sheet name="Monster" sheetId="1" r:id="rId11"/>
    <sheet name="MonsterStandardStatus" sheetId="2" r:id="rId12"/>
    <sheet name="MonsterSpawn" sheetId="3" r:id="rId13"/>
    <sheet name="TextStageName" sheetId="11" r:id="rId14"/>
    <sheet name="TextEliteStageName" sheetId="10" r:id="rId15"/>
  </sheets>
  <calcPr calcId="171027"/>
</workbook>
</file>

<file path=xl/calcChain.xml><?xml version="1.0" encoding="utf-8"?>
<calcChain xmlns="http://schemas.openxmlformats.org/spreadsheetml/2006/main">
  <c r="B115" i="8" l="1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U85" i="7" l="1"/>
  <c r="U85" i="8"/>
  <c r="AC58" i="4" l="1"/>
  <c r="AC59" i="4" s="1"/>
  <c r="AC60" i="4" s="1"/>
  <c r="AC61" i="4" s="1"/>
  <c r="AC62" i="4" s="1"/>
  <c r="AC63" i="4" s="1"/>
  <c r="AC64" i="4" s="1"/>
  <c r="AC65" i="4" s="1"/>
  <c r="AC57" i="4"/>
  <c r="AC12" i="4"/>
  <c r="AC13" i="4" s="1"/>
  <c r="AC14" i="4" s="1"/>
  <c r="AC15" i="4" s="1"/>
  <c r="AC11" i="4"/>
  <c r="AD84" i="7" l="1"/>
  <c r="AD85" i="7" s="1"/>
  <c r="AD83" i="7"/>
  <c r="AD82" i="7"/>
  <c r="AD81" i="7"/>
  <c r="AD78" i="7"/>
  <c r="AD79" i="7" s="1"/>
  <c r="AD80" i="7" s="1"/>
  <c r="AD77" i="7"/>
  <c r="AC10" i="4" l="1"/>
  <c r="AC16" i="4" s="1"/>
  <c r="AC17" i="4" s="1"/>
  <c r="AC18" i="4" s="1"/>
  <c r="AC19" i="4" s="1"/>
  <c r="AC20" i="4" s="1"/>
  <c r="AC21" i="4" s="1"/>
  <c r="AC22" i="4" s="1"/>
  <c r="AC23" i="4" s="1"/>
  <c r="AC24" i="4" s="1"/>
  <c r="AC25" i="4" s="1"/>
  <c r="AC9" i="4"/>
  <c r="AC8" i="4"/>
  <c r="AC7" i="4"/>
  <c r="AC26" i="4" l="1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R93" i="13"/>
  <c r="R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107" i="13"/>
  <c r="R108" i="13"/>
  <c r="R109" i="13"/>
  <c r="R110" i="13"/>
  <c r="H1930" i="13"/>
  <c r="I1914" i="13"/>
  <c r="I1915" i="13" s="1"/>
  <c r="I1916" i="13" s="1"/>
  <c r="I1917" i="13" s="1"/>
  <c r="I1918" i="13" s="1"/>
  <c r="I1919" i="13" s="1"/>
  <c r="I1920" i="13" s="1"/>
  <c r="I1921" i="13" s="1"/>
  <c r="I1922" i="13" s="1"/>
  <c r="I1923" i="13" s="1"/>
  <c r="I1924" i="13" s="1"/>
  <c r="I1925" i="13" s="1"/>
  <c r="I1926" i="13" s="1"/>
  <c r="I1927" i="13" s="1"/>
  <c r="I1928" i="13" s="1"/>
  <c r="I1929" i="13" s="1"/>
  <c r="I1913" i="13"/>
  <c r="I1912" i="13"/>
  <c r="H1848" i="13"/>
  <c r="H1849" i="13" s="1"/>
  <c r="H1765" i="13"/>
  <c r="I1713" i="13"/>
  <c r="I1714" i="13" s="1"/>
  <c r="I1715" i="13" s="1"/>
  <c r="I1716" i="13" s="1"/>
  <c r="I1717" i="13" s="1"/>
  <c r="I1718" i="13" s="1"/>
  <c r="I1719" i="13" s="1"/>
  <c r="I1720" i="13" s="1"/>
  <c r="I1721" i="13" s="1"/>
  <c r="I1722" i="13" s="1"/>
  <c r="I1723" i="13" s="1"/>
  <c r="I1724" i="13" s="1"/>
  <c r="I1725" i="13" s="1"/>
  <c r="I1726" i="13" s="1"/>
  <c r="I1727" i="13" s="1"/>
  <c r="I1728" i="13" s="1"/>
  <c r="I1729" i="13" s="1"/>
  <c r="I1730" i="13" s="1"/>
  <c r="I1731" i="13" s="1"/>
  <c r="I1732" i="13" s="1"/>
  <c r="I1733" i="13" s="1"/>
  <c r="I1734" i="13" s="1"/>
  <c r="I1735" i="13" s="1"/>
  <c r="I1736" i="13" s="1"/>
  <c r="I1737" i="13" s="1"/>
  <c r="I1738" i="13" s="1"/>
  <c r="I1739" i="13" s="1"/>
  <c r="I1740" i="13" s="1"/>
  <c r="I1741" i="13" s="1"/>
  <c r="I1742" i="13" s="1"/>
  <c r="I1743" i="13" s="1"/>
  <c r="I1744" i="13" s="1"/>
  <c r="I1745" i="13" s="1"/>
  <c r="I1746" i="13" s="1"/>
  <c r="I1747" i="13" s="1"/>
  <c r="I1748" i="13" s="1"/>
  <c r="I1749" i="13" s="1"/>
  <c r="I1750" i="13" s="1"/>
  <c r="I1751" i="13" s="1"/>
  <c r="I1752" i="13" s="1"/>
  <c r="I1753" i="13" s="1"/>
  <c r="I1754" i="13" s="1"/>
  <c r="I1755" i="13" s="1"/>
  <c r="I1756" i="13" s="1"/>
  <c r="I1757" i="13" s="1"/>
  <c r="I1758" i="13" s="1"/>
  <c r="I1759" i="13" s="1"/>
  <c r="I1760" i="13" s="1"/>
  <c r="I1761" i="13" s="1"/>
  <c r="I1762" i="13" s="1"/>
  <c r="I1763" i="13" s="1"/>
  <c r="I1764" i="13" s="1"/>
  <c r="I1712" i="13"/>
  <c r="H1683" i="13"/>
  <c r="H1684" i="13" s="1"/>
  <c r="I1632" i="13"/>
  <c r="I1633" i="13" s="1"/>
  <c r="I1634" i="13" s="1"/>
  <c r="I1635" i="13" s="1"/>
  <c r="I1636" i="13" s="1"/>
  <c r="I1637" i="13" s="1"/>
  <c r="I1638" i="13" s="1"/>
  <c r="I1639" i="13" s="1"/>
  <c r="I1640" i="13" s="1"/>
  <c r="I1641" i="13" s="1"/>
  <c r="I1642" i="13" s="1"/>
  <c r="I1643" i="13" s="1"/>
  <c r="I1644" i="13" s="1"/>
  <c r="I1645" i="13" s="1"/>
  <c r="I1646" i="13" s="1"/>
  <c r="I1647" i="13" s="1"/>
  <c r="I1648" i="13" s="1"/>
  <c r="I1649" i="13" s="1"/>
  <c r="I1650" i="13" s="1"/>
  <c r="I1651" i="13" s="1"/>
  <c r="I1652" i="13" s="1"/>
  <c r="I1653" i="13" s="1"/>
  <c r="I1654" i="13" s="1"/>
  <c r="I1655" i="13" s="1"/>
  <c r="I1656" i="13" s="1"/>
  <c r="I1657" i="13" s="1"/>
  <c r="I1658" i="13" s="1"/>
  <c r="I1659" i="13" s="1"/>
  <c r="I1660" i="13" s="1"/>
  <c r="I1661" i="13" s="1"/>
  <c r="I1662" i="13" s="1"/>
  <c r="I1663" i="13" s="1"/>
  <c r="I1664" i="13" s="1"/>
  <c r="I1665" i="13" s="1"/>
  <c r="I1666" i="13" s="1"/>
  <c r="I1667" i="13" s="1"/>
  <c r="I1668" i="13" s="1"/>
  <c r="I1669" i="13" s="1"/>
  <c r="I1670" i="13" s="1"/>
  <c r="I1671" i="13" s="1"/>
  <c r="I1672" i="13" s="1"/>
  <c r="I1673" i="13" s="1"/>
  <c r="I1674" i="13" s="1"/>
  <c r="I1675" i="13" s="1"/>
  <c r="I1676" i="13" s="1"/>
  <c r="I1677" i="13" s="1"/>
  <c r="I1678" i="13" s="1"/>
  <c r="I1679" i="13" s="1"/>
  <c r="I1680" i="13" s="1"/>
  <c r="I1681" i="13" s="1"/>
  <c r="I1682" i="13" s="1"/>
  <c r="I1624" i="13"/>
  <c r="I1625" i="13" s="1"/>
  <c r="I1626" i="13" s="1"/>
  <c r="I1627" i="13" s="1"/>
  <c r="I1628" i="13" s="1"/>
  <c r="I1629" i="13" s="1"/>
  <c r="I1630" i="13" s="1"/>
  <c r="I1631" i="13" s="1"/>
  <c r="I1616" i="13"/>
  <c r="I1617" i="13" s="1"/>
  <c r="I1618" i="13" s="1"/>
  <c r="I1619" i="13" s="1"/>
  <c r="I1620" i="13" s="1"/>
  <c r="I1621" i="13" s="1"/>
  <c r="I1622" i="13" s="1"/>
  <c r="I1623" i="13" s="1"/>
  <c r="I1614" i="13"/>
  <c r="I1615" i="13" s="1"/>
  <c r="I1612" i="13"/>
  <c r="I1613" i="13" s="1"/>
  <c r="H1600" i="13"/>
  <c r="H1518" i="13"/>
  <c r="I1513" i="13"/>
  <c r="I1514" i="13" s="1"/>
  <c r="I1515" i="13" s="1"/>
  <c r="I1516" i="13" s="1"/>
  <c r="I1517" i="13" s="1"/>
  <c r="I1512" i="13"/>
  <c r="H1436" i="13"/>
  <c r="H1435" i="13"/>
  <c r="I1413" i="13"/>
  <c r="I1414" i="13" s="1"/>
  <c r="I1415" i="13" s="1"/>
  <c r="I1416" i="13" s="1"/>
  <c r="I1417" i="13" s="1"/>
  <c r="I1418" i="13" s="1"/>
  <c r="I1419" i="13" s="1"/>
  <c r="I1420" i="13" s="1"/>
  <c r="I1421" i="13" s="1"/>
  <c r="I1422" i="13" s="1"/>
  <c r="I1423" i="13" s="1"/>
  <c r="I1424" i="13" s="1"/>
  <c r="I1425" i="13" s="1"/>
  <c r="I1426" i="13" s="1"/>
  <c r="I1427" i="13" s="1"/>
  <c r="I1428" i="13" s="1"/>
  <c r="I1429" i="13" s="1"/>
  <c r="I1430" i="13" s="1"/>
  <c r="I1431" i="13" s="1"/>
  <c r="I1432" i="13" s="1"/>
  <c r="I1433" i="13" s="1"/>
  <c r="I1434" i="13" s="1"/>
  <c r="I1412" i="13"/>
  <c r="H1353" i="13"/>
  <c r="I1314" i="13"/>
  <c r="I1315" i="13" s="1"/>
  <c r="I1316" i="13" s="1"/>
  <c r="I1317" i="13" s="1"/>
  <c r="I1318" i="13" s="1"/>
  <c r="I1319" i="13" s="1"/>
  <c r="I1320" i="13" s="1"/>
  <c r="I1321" i="13" s="1"/>
  <c r="I1322" i="13" s="1"/>
  <c r="I1323" i="13" s="1"/>
  <c r="I1324" i="13" s="1"/>
  <c r="I1325" i="13" s="1"/>
  <c r="I1326" i="13" s="1"/>
  <c r="I1327" i="13" s="1"/>
  <c r="I1328" i="13" s="1"/>
  <c r="I1329" i="13" s="1"/>
  <c r="I1330" i="13" s="1"/>
  <c r="I1331" i="13" s="1"/>
  <c r="I1332" i="13" s="1"/>
  <c r="I1333" i="13" s="1"/>
  <c r="I1334" i="13" s="1"/>
  <c r="I1335" i="13" s="1"/>
  <c r="I1336" i="13" s="1"/>
  <c r="I1337" i="13" s="1"/>
  <c r="I1338" i="13" s="1"/>
  <c r="I1339" i="13" s="1"/>
  <c r="I1340" i="13" s="1"/>
  <c r="I1341" i="13" s="1"/>
  <c r="I1342" i="13" s="1"/>
  <c r="I1343" i="13" s="1"/>
  <c r="I1344" i="13" s="1"/>
  <c r="I1345" i="13" s="1"/>
  <c r="I1346" i="13" s="1"/>
  <c r="I1347" i="13" s="1"/>
  <c r="I1348" i="13" s="1"/>
  <c r="I1349" i="13" s="1"/>
  <c r="I1350" i="13" s="1"/>
  <c r="I1351" i="13" s="1"/>
  <c r="I1352" i="13" s="1"/>
  <c r="I1312" i="13"/>
  <c r="I1313" i="13" s="1"/>
  <c r="H1270" i="13"/>
  <c r="I1212" i="13"/>
  <c r="I1213" i="13" s="1"/>
  <c r="I1214" i="13" s="1"/>
  <c r="I1215" i="13" s="1"/>
  <c r="I1216" i="13" s="1"/>
  <c r="I1217" i="13" s="1"/>
  <c r="I1218" i="13" s="1"/>
  <c r="I1219" i="13" s="1"/>
  <c r="I1220" i="13" s="1"/>
  <c r="I1221" i="13" s="1"/>
  <c r="I1222" i="13" s="1"/>
  <c r="I1223" i="13" s="1"/>
  <c r="I1224" i="13" s="1"/>
  <c r="I1225" i="13" s="1"/>
  <c r="I1226" i="13" s="1"/>
  <c r="I1227" i="13" s="1"/>
  <c r="I1228" i="13" s="1"/>
  <c r="I1229" i="13" s="1"/>
  <c r="I1230" i="13" s="1"/>
  <c r="I1231" i="13" s="1"/>
  <c r="I1232" i="13" s="1"/>
  <c r="I1233" i="13" s="1"/>
  <c r="I1234" i="13" s="1"/>
  <c r="I1235" i="13" s="1"/>
  <c r="I1236" i="13" s="1"/>
  <c r="I1237" i="13" s="1"/>
  <c r="I1238" i="13" s="1"/>
  <c r="I1239" i="13" s="1"/>
  <c r="I1240" i="13" s="1"/>
  <c r="I1241" i="13" s="1"/>
  <c r="I1242" i="13" s="1"/>
  <c r="I1243" i="13" s="1"/>
  <c r="I1244" i="13" s="1"/>
  <c r="I1245" i="13" s="1"/>
  <c r="I1246" i="13" s="1"/>
  <c r="I1247" i="13" s="1"/>
  <c r="I1248" i="13" s="1"/>
  <c r="I1249" i="13" s="1"/>
  <c r="I1250" i="13" s="1"/>
  <c r="I1251" i="13" s="1"/>
  <c r="I1252" i="13" s="1"/>
  <c r="I1253" i="13" s="1"/>
  <c r="I1254" i="13" s="1"/>
  <c r="I1255" i="13" s="1"/>
  <c r="I1256" i="13" s="1"/>
  <c r="I1257" i="13" s="1"/>
  <c r="I1258" i="13" s="1"/>
  <c r="I1259" i="13" s="1"/>
  <c r="I1260" i="13" s="1"/>
  <c r="I1261" i="13" s="1"/>
  <c r="I1262" i="13" s="1"/>
  <c r="I1263" i="13" s="1"/>
  <c r="I1264" i="13" s="1"/>
  <c r="I1265" i="13" s="1"/>
  <c r="I1266" i="13" s="1"/>
  <c r="I1267" i="13" s="1"/>
  <c r="I1268" i="13" s="1"/>
  <c r="I1269" i="13" s="1"/>
  <c r="H1188" i="13"/>
  <c r="H1189" i="13" s="1"/>
  <c r="H1190" i="13" s="1"/>
  <c r="I1113" i="13"/>
  <c r="I1114" i="13" s="1"/>
  <c r="I1115" i="13" s="1"/>
  <c r="I1116" i="13" s="1"/>
  <c r="I1117" i="13" s="1"/>
  <c r="I1118" i="13" s="1"/>
  <c r="I1119" i="13" s="1"/>
  <c r="I1120" i="13" s="1"/>
  <c r="I1121" i="13" s="1"/>
  <c r="I1122" i="13" s="1"/>
  <c r="I1123" i="13" s="1"/>
  <c r="I1124" i="13" s="1"/>
  <c r="I1125" i="13" s="1"/>
  <c r="I1126" i="13" s="1"/>
  <c r="I1127" i="13" s="1"/>
  <c r="I1128" i="13" s="1"/>
  <c r="I1129" i="13" s="1"/>
  <c r="I1130" i="13" s="1"/>
  <c r="I1131" i="13" s="1"/>
  <c r="I1132" i="13" s="1"/>
  <c r="I1133" i="13" s="1"/>
  <c r="I1134" i="13" s="1"/>
  <c r="I1135" i="13" s="1"/>
  <c r="I1136" i="13" s="1"/>
  <c r="I1137" i="13" s="1"/>
  <c r="I1138" i="13" s="1"/>
  <c r="I1139" i="13" s="1"/>
  <c r="I1140" i="13" s="1"/>
  <c r="I1141" i="13" s="1"/>
  <c r="I1142" i="13" s="1"/>
  <c r="I1143" i="13" s="1"/>
  <c r="I1144" i="13" s="1"/>
  <c r="I1145" i="13" s="1"/>
  <c r="I1146" i="13" s="1"/>
  <c r="I1147" i="13" s="1"/>
  <c r="I1148" i="13" s="1"/>
  <c r="I1149" i="13" s="1"/>
  <c r="I1150" i="13" s="1"/>
  <c r="I1151" i="13" s="1"/>
  <c r="I1152" i="13" s="1"/>
  <c r="I1153" i="13" s="1"/>
  <c r="I1154" i="13" s="1"/>
  <c r="I1155" i="13" s="1"/>
  <c r="I1156" i="13" s="1"/>
  <c r="I1157" i="13" s="1"/>
  <c r="I1158" i="13" s="1"/>
  <c r="I1159" i="13" s="1"/>
  <c r="I1160" i="13" s="1"/>
  <c r="I1161" i="13" s="1"/>
  <c r="I1162" i="13" s="1"/>
  <c r="I1163" i="13" s="1"/>
  <c r="I1164" i="13" s="1"/>
  <c r="I1165" i="13" s="1"/>
  <c r="I1166" i="13" s="1"/>
  <c r="I1167" i="13" s="1"/>
  <c r="I1168" i="13" s="1"/>
  <c r="I1169" i="13" s="1"/>
  <c r="I1170" i="13" s="1"/>
  <c r="I1171" i="13" s="1"/>
  <c r="I1172" i="13" s="1"/>
  <c r="I1173" i="13" s="1"/>
  <c r="I1174" i="13" s="1"/>
  <c r="I1175" i="13" s="1"/>
  <c r="I1176" i="13" s="1"/>
  <c r="I1177" i="13" s="1"/>
  <c r="I1178" i="13" s="1"/>
  <c r="I1179" i="13" s="1"/>
  <c r="I1180" i="13" s="1"/>
  <c r="I1181" i="13" s="1"/>
  <c r="I1182" i="13" s="1"/>
  <c r="I1183" i="13" s="1"/>
  <c r="I1184" i="13" s="1"/>
  <c r="I1185" i="13" s="1"/>
  <c r="I1186" i="13" s="1"/>
  <c r="I1187" i="13" s="1"/>
  <c r="I1112" i="13"/>
  <c r="H1105" i="13"/>
  <c r="H1023" i="13"/>
  <c r="H1024" i="13" s="1"/>
  <c r="I1012" i="13"/>
  <c r="I1013" i="13" s="1"/>
  <c r="I1014" i="13" s="1"/>
  <c r="I1015" i="13" s="1"/>
  <c r="I1016" i="13" s="1"/>
  <c r="I1017" i="13" s="1"/>
  <c r="I1018" i="13" s="1"/>
  <c r="I1019" i="13" s="1"/>
  <c r="I1020" i="13" s="1"/>
  <c r="I1021" i="13" s="1"/>
  <c r="I1022" i="13" s="1"/>
  <c r="E1022" i="13" s="1"/>
  <c r="H940" i="13"/>
  <c r="I913" i="13"/>
  <c r="I914" i="13" s="1"/>
  <c r="I915" i="13" s="1"/>
  <c r="I916" i="13" s="1"/>
  <c r="I917" i="13" s="1"/>
  <c r="I918" i="13" s="1"/>
  <c r="I919" i="13" s="1"/>
  <c r="I920" i="13" s="1"/>
  <c r="I921" i="13" s="1"/>
  <c r="I922" i="13" s="1"/>
  <c r="I923" i="13" s="1"/>
  <c r="I924" i="13" s="1"/>
  <c r="I925" i="13" s="1"/>
  <c r="I926" i="13" s="1"/>
  <c r="I927" i="13" s="1"/>
  <c r="I928" i="13" s="1"/>
  <c r="I929" i="13" s="1"/>
  <c r="I930" i="13" s="1"/>
  <c r="I931" i="13" s="1"/>
  <c r="I932" i="13" s="1"/>
  <c r="I933" i="13" s="1"/>
  <c r="I934" i="13" s="1"/>
  <c r="I935" i="13" s="1"/>
  <c r="I936" i="13" s="1"/>
  <c r="I937" i="13" s="1"/>
  <c r="I938" i="13" s="1"/>
  <c r="I939" i="13" s="1"/>
  <c r="I912" i="13"/>
  <c r="H859" i="13"/>
  <c r="H858" i="13"/>
  <c r="I812" i="13"/>
  <c r="I813" i="13" s="1"/>
  <c r="I814" i="13" s="1"/>
  <c r="I815" i="13" s="1"/>
  <c r="I816" i="13" s="1"/>
  <c r="I817" i="13" s="1"/>
  <c r="I818" i="13" s="1"/>
  <c r="I819" i="13" s="1"/>
  <c r="I820" i="13" s="1"/>
  <c r="I821" i="13" s="1"/>
  <c r="I822" i="13" s="1"/>
  <c r="I823" i="13" s="1"/>
  <c r="I824" i="13" s="1"/>
  <c r="I825" i="13" s="1"/>
  <c r="I826" i="13" s="1"/>
  <c r="I827" i="13" s="1"/>
  <c r="I828" i="13" s="1"/>
  <c r="I829" i="13" s="1"/>
  <c r="I830" i="13" s="1"/>
  <c r="I831" i="13" s="1"/>
  <c r="I832" i="13" s="1"/>
  <c r="I833" i="13" s="1"/>
  <c r="I834" i="13" s="1"/>
  <c r="I835" i="13" s="1"/>
  <c r="I836" i="13" s="1"/>
  <c r="I837" i="13" s="1"/>
  <c r="I838" i="13" s="1"/>
  <c r="I839" i="13" s="1"/>
  <c r="I840" i="13" s="1"/>
  <c r="I841" i="13" s="1"/>
  <c r="I842" i="13" s="1"/>
  <c r="I843" i="13" s="1"/>
  <c r="I844" i="13" s="1"/>
  <c r="I845" i="13" s="1"/>
  <c r="I846" i="13" s="1"/>
  <c r="I847" i="13" s="1"/>
  <c r="I848" i="13" s="1"/>
  <c r="I849" i="13" s="1"/>
  <c r="I850" i="13" s="1"/>
  <c r="I851" i="13" s="1"/>
  <c r="I852" i="13" s="1"/>
  <c r="I853" i="13" s="1"/>
  <c r="I854" i="13" s="1"/>
  <c r="I855" i="13" s="1"/>
  <c r="I856" i="13" s="1"/>
  <c r="I857" i="13" s="1"/>
  <c r="H776" i="13"/>
  <c r="H775" i="13"/>
  <c r="I712" i="13"/>
  <c r="I713" i="13" s="1"/>
  <c r="I714" i="13" s="1"/>
  <c r="I715" i="13" s="1"/>
  <c r="I716" i="13" s="1"/>
  <c r="I717" i="13" s="1"/>
  <c r="I718" i="13" s="1"/>
  <c r="I719" i="13" s="1"/>
  <c r="I720" i="13" s="1"/>
  <c r="I721" i="13" s="1"/>
  <c r="I722" i="13" s="1"/>
  <c r="I723" i="13" s="1"/>
  <c r="I724" i="13" s="1"/>
  <c r="I725" i="13" s="1"/>
  <c r="I726" i="13" s="1"/>
  <c r="I727" i="13" s="1"/>
  <c r="I728" i="13" s="1"/>
  <c r="I729" i="13" s="1"/>
  <c r="I730" i="13" s="1"/>
  <c r="I731" i="13" s="1"/>
  <c r="I732" i="13" s="1"/>
  <c r="I733" i="13" s="1"/>
  <c r="I734" i="13" s="1"/>
  <c r="I735" i="13" s="1"/>
  <c r="I736" i="13" s="1"/>
  <c r="I737" i="13" s="1"/>
  <c r="I738" i="13" s="1"/>
  <c r="I739" i="13" s="1"/>
  <c r="I740" i="13" s="1"/>
  <c r="I741" i="13" s="1"/>
  <c r="I742" i="13" s="1"/>
  <c r="I743" i="13" s="1"/>
  <c r="I744" i="13" s="1"/>
  <c r="I745" i="13" s="1"/>
  <c r="I746" i="13" s="1"/>
  <c r="I747" i="13" s="1"/>
  <c r="I748" i="13" s="1"/>
  <c r="I749" i="13" s="1"/>
  <c r="I750" i="13" s="1"/>
  <c r="I751" i="13" s="1"/>
  <c r="I752" i="13" s="1"/>
  <c r="I753" i="13" s="1"/>
  <c r="I754" i="13" s="1"/>
  <c r="I755" i="13" s="1"/>
  <c r="I756" i="13" s="1"/>
  <c r="I757" i="13" s="1"/>
  <c r="I758" i="13" s="1"/>
  <c r="I759" i="13" s="1"/>
  <c r="I760" i="13" s="1"/>
  <c r="I761" i="13" s="1"/>
  <c r="I762" i="13" s="1"/>
  <c r="I763" i="13" s="1"/>
  <c r="I764" i="13" s="1"/>
  <c r="I765" i="13" s="1"/>
  <c r="I766" i="13" s="1"/>
  <c r="I767" i="13" s="1"/>
  <c r="I768" i="13" s="1"/>
  <c r="I769" i="13" s="1"/>
  <c r="I770" i="13" s="1"/>
  <c r="I771" i="13" s="1"/>
  <c r="I772" i="13" s="1"/>
  <c r="I773" i="13" s="1"/>
  <c r="I774" i="13" s="1"/>
  <c r="H694" i="13"/>
  <c r="H693" i="13"/>
  <c r="I612" i="13"/>
  <c r="I613" i="13" s="1"/>
  <c r="I614" i="13" s="1"/>
  <c r="I615" i="13" s="1"/>
  <c r="I616" i="13" s="1"/>
  <c r="I617" i="13" s="1"/>
  <c r="I618" i="13" s="1"/>
  <c r="I619" i="13" s="1"/>
  <c r="I620" i="13" s="1"/>
  <c r="I621" i="13" s="1"/>
  <c r="I622" i="13" s="1"/>
  <c r="I623" i="13" s="1"/>
  <c r="I624" i="13" s="1"/>
  <c r="I625" i="13" s="1"/>
  <c r="I626" i="13" s="1"/>
  <c r="I627" i="13" s="1"/>
  <c r="I628" i="13" s="1"/>
  <c r="I629" i="13" s="1"/>
  <c r="I630" i="13" s="1"/>
  <c r="I631" i="13" s="1"/>
  <c r="I632" i="13" s="1"/>
  <c r="I633" i="13" s="1"/>
  <c r="I634" i="13" s="1"/>
  <c r="I635" i="13" s="1"/>
  <c r="I636" i="13" s="1"/>
  <c r="I637" i="13" s="1"/>
  <c r="I638" i="13" s="1"/>
  <c r="I639" i="13" s="1"/>
  <c r="I640" i="13" s="1"/>
  <c r="I641" i="13" s="1"/>
  <c r="I642" i="13" s="1"/>
  <c r="I643" i="13" s="1"/>
  <c r="I644" i="13" s="1"/>
  <c r="I645" i="13" s="1"/>
  <c r="I646" i="13" s="1"/>
  <c r="I647" i="13" s="1"/>
  <c r="I648" i="13" s="1"/>
  <c r="I649" i="13" s="1"/>
  <c r="I650" i="13" s="1"/>
  <c r="I651" i="13" s="1"/>
  <c r="I652" i="13" s="1"/>
  <c r="I653" i="13" s="1"/>
  <c r="I654" i="13" s="1"/>
  <c r="I655" i="13" s="1"/>
  <c r="I656" i="13" s="1"/>
  <c r="I657" i="13" s="1"/>
  <c r="I658" i="13" s="1"/>
  <c r="I659" i="13" s="1"/>
  <c r="I660" i="13" s="1"/>
  <c r="I661" i="13" s="1"/>
  <c r="I662" i="13" s="1"/>
  <c r="I663" i="13" s="1"/>
  <c r="I664" i="13" s="1"/>
  <c r="I665" i="13" s="1"/>
  <c r="I666" i="13" s="1"/>
  <c r="I667" i="13" s="1"/>
  <c r="I668" i="13" s="1"/>
  <c r="I669" i="13" s="1"/>
  <c r="I670" i="13" s="1"/>
  <c r="I671" i="13" s="1"/>
  <c r="I672" i="13" s="1"/>
  <c r="I673" i="13" s="1"/>
  <c r="I674" i="13" s="1"/>
  <c r="I675" i="13" s="1"/>
  <c r="I676" i="13" s="1"/>
  <c r="I677" i="13" s="1"/>
  <c r="I678" i="13" s="1"/>
  <c r="I679" i="13" s="1"/>
  <c r="I680" i="13" s="1"/>
  <c r="I681" i="13" s="1"/>
  <c r="I682" i="13" s="1"/>
  <c r="I683" i="13" s="1"/>
  <c r="I684" i="13" s="1"/>
  <c r="I685" i="13" s="1"/>
  <c r="I686" i="13" s="1"/>
  <c r="I687" i="13" s="1"/>
  <c r="I688" i="13" s="1"/>
  <c r="I689" i="13" s="1"/>
  <c r="I690" i="13" s="1"/>
  <c r="I691" i="13" s="1"/>
  <c r="I692" i="13" s="1"/>
  <c r="H610" i="13"/>
  <c r="H611" i="13" s="1"/>
  <c r="H612" i="13" s="1"/>
  <c r="H528" i="13"/>
  <c r="I512" i="13"/>
  <c r="I513" i="13" s="1"/>
  <c r="I514" i="13" s="1"/>
  <c r="I515" i="13" s="1"/>
  <c r="I516" i="13" s="1"/>
  <c r="I517" i="13" s="1"/>
  <c r="I518" i="13" s="1"/>
  <c r="I519" i="13" s="1"/>
  <c r="I520" i="13" s="1"/>
  <c r="I521" i="13" s="1"/>
  <c r="I522" i="13" s="1"/>
  <c r="I523" i="13" s="1"/>
  <c r="I524" i="13" s="1"/>
  <c r="I525" i="13" s="1"/>
  <c r="I526" i="13" s="1"/>
  <c r="I527" i="13" s="1"/>
  <c r="H445" i="13"/>
  <c r="H446" i="13" s="1"/>
  <c r="I415" i="13"/>
  <c r="I416" i="13" s="1"/>
  <c r="I417" i="13" s="1"/>
  <c r="I418" i="13" s="1"/>
  <c r="I419" i="13" s="1"/>
  <c r="I420" i="13" s="1"/>
  <c r="I421" i="13" s="1"/>
  <c r="I422" i="13" s="1"/>
  <c r="I423" i="13" s="1"/>
  <c r="I424" i="13" s="1"/>
  <c r="I425" i="13" s="1"/>
  <c r="I426" i="13" s="1"/>
  <c r="I427" i="13" s="1"/>
  <c r="I428" i="13" s="1"/>
  <c r="I429" i="13" s="1"/>
  <c r="I430" i="13" s="1"/>
  <c r="I431" i="13" s="1"/>
  <c r="I432" i="13" s="1"/>
  <c r="I433" i="13" s="1"/>
  <c r="I434" i="13" s="1"/>
  <c r="I435" i="13" s="1"/>
  <c r="I436" i="13" s="1"/>
  <c r="I437" i="13" s="1"/>
  <c r="I438" i="13" s="1"/>
  <c r="I439" i="13" s="1"/>
  <c r="I440" i="13" s="1"/>
  <c r="I441" i="13" s="1"/>
  <c r="I442" i="13" s="1"/>
  <c r="I443" i="13" s="1"/>
  <c r="I444" i="13" s="1"/>
  <c r="I412" i="13"/>
  <c r="I413" i="13" s="1"/>
  <c r="I414" i="13" s="1"/>
  <c r="H364" i="13"/>
  <c r="H365" i="13" s="1"/>
  <c r="H366" i="13" s="1"/>
  <c r="I363" i="13"/>
  <c r="I364" i="13" s="1"/>
  <c r="I365" i="13" s="1"/>
  <c r="H363" i="13"/>
  <c r="I313" i="13"/>
  <c r="I314" i="13" s="1"/>
  <c r="I315" i="13" s="1"/>
  <c r="I316" i="13" s="1"/>
  <c r="I317" i="13" s="1"/>
  <c r="I318" i="13" s="1"/>
  <c r="I319" i="13" s="1"/>
  <c r="I320" i="13" s="1"/>
  <c r="I321" i="13" s="1"/>
  <c r="I322" i="13" s="1"/>
  <c r="I323" i="13" s="1"/>
  <c r="I324" i="13" s="1"/>
  <c r="I325" i="13" s="1"/>
  <c r="I326" i="13" s="1"/>
  <c r="I327" i="13" s="1"/>
  <c r="I328" i="13" s="1"/>
  <c r="I329" i="13" s="1"/>
  <c r="I330" i="13" s="1"/>
  <c r="I331" i="13" s="1"/>
  <c r="I332" i="13" s="1"/>
  <c r="I333" i="13" s="1"/>
  <c r="I334" i="13" s="1"/>
  <c r="I335" i="13" s="1"/>
  <c r="I336" i="13" s="1"/>
  <c r="I337" i="13" s="1"/>
  <c r="I338" i="13" s="1"/>
  <c r="I339" i="13" s="1"/>
  <c r="I340" i="13" s="1"/>
  <c r="I341" i="13" s="1"/>
  <c r="I342" i="13" s="1"/>
  <c r="I343" i="13" s="1"/>
  <c r="I344" i="13" s="1"/>
  <c r="I345" i="13" s="1"/>
  <c r="I346" i="13" s="1"/>
  <c r="I347" i="13" s="1"/>
  <c r="I348" i="13" s="1"/>
  <c r="I349" i="13" s="1"/>
  <c r="I350" i="13" s="1"/>
  <c r="I351" i="13" s="1"/>
  <c r="I352" i="13" s="1"/>
  <c r="I353" i="13" s="1"/>
  <c r="I354" i="13" s="1"/>
  <c r="I355" i="13" s="1"/>
  <c r="I356" i="13" s="1"/>
  <c r="I357" i="13" s="1"/>
  <c r="I358" i="13" s="1"/>
  <c r="I359" i="13" s="1"/>
  <c r="I360" i="13" s="1"/>
  <c r="I361" i="13" s="1"/>
  <c r="I362" i="13" s="1"/>
  <c r="E362" i="13" s="1"/>
  <c r="I312" i="13"/>
  <c r="H281" i="13"/>
  <c r="H282" i="13" s="1"/>
  <c r="H283" i="13" s="1"/>
  <c r="H280" i="13"/>
  <c r="I262" i="13"/>
  <c r="I263" i="13" s="1"/>
  <c r="I264" i="13" s="1"/>
  <c r="I265" i="13" s="1"/>
  <c r="I266" i="13" s="1"/>
  <c r="I267" i="13" s="1"/>
  <c r="I268" i="13" s="1"/>
  <c r="I269" i="13" s="1"/>
  <c r="I270" i="13" s="1"/>
  <c r="I271" i="13" s="1"/>
  <c r="I272" i="13" s="1"/>
  <c r="I273" i="13" s="1"/>
  <c r="I274" i="13" s="1"/>
  <c r="I275" i="13" s="1"/>
  <c r="I276" i="13" s="1"/>
  <c r="I277" i="13" s="1"/>
  <c r="I278" i="13" s="1"/>
  <c r="I279" i="13" s="1"/>
  <c r="I217" i="13"/>
  <c r="I218" i="13" s="1"/>
  <c r="I219" i="13" s="1"/>
  <c r="I220" i="13" s="1"/>
  <c r="I221" i="13" s="1"/>
  <c r="I222" i="13" s="1"/>
  <c r="I223" i="13" s="1"/>
  <c r="I224" i="13" s="1"/>
  <c r="I225" i="13" s="1"/>
  <c r="I226" i="13" s="1"/>
  <c r="I227" i="13" s="1"/>
  <c r="I228" i="13" s="1"/>
  <c r="I229" i="13" s="1"/>
  <c r="I230" i="13" s="1"/>
  <c r="I231" i="13" s="1"/>
  <c r="I232" i="13" s="1"/>
  <c r="I233" i="13" s="1"/>
  <c r="I234" i="13" s="1"/>
  <c r="I235" i="13" s="1"/>
  <c r="I236" i="13" s="1"/>
  <c r="I237" i="13" s="1"/>
  <c r="I238" i="13" s="1"/>
  <c r="I239" i="13" s="1"/>
  <c r="I240" i="13" s="1"/>
  <c r="I241" i="13" s="1"/>
  <c r="I242" i="13" s="1"/>
  <c r="I243" i="13" s="1"/>
  <c r="I244" i="13" s="1"/>
  <c r="I245" i="13" s="1"/>
  <c r="I246" i="13" s="1"/>
  <c r="I247" i="13" s="1"/>
  <c r="I248" i="13" s="1"/>
  <c r="I249" i="13" s="1"/>
  <c r="I250" i="13" s="1"/>
  <c r="I251" i="13" s="1"/>
  <c r="I252" i="13" s="1"/>
  <c r="I253" i="13" s="1"/>
  <c r="I254" i="13" s="1"/>
  <c r="I255" i="13" s="1"/>
  <c r="I256" i="13" s="1"/>
  <c r="I257" i="13" s="1"/>
  <c r="I258" i="13" s="1"/>
  <c r="I259" i="13" s="1"/>
  <c r="I260" i="13" s="1"/>
  <c r="I215" i="13"/>
  <c r="I216" i="13" s="1"/>
  <c r="I213" i="13"/>
  <c r="I214" i="13" s="1"/>
  <c r="I212" i="13"/>
  <c r="H197" i="13"/>
  <c r="H115" i="13"/>
  <c r="H116" i="13" s="1"/>
  <c r="H117" i="13" s="1"/>
  <c r="I112" i="13"/>
  <c r="I113" i="13" s="1"/>
  <c r="I114" i="13" s="1"/>
  <c r="I89" i="13"/>
  <c r="I90" i="13" s="1"/>
  <c r="I91" i="13" s="1"/>
  <c r="I92" i="13" s="1"/>
  <c r="I93" i="13" s="1"/>
  <c r="I94" i="13" s="1"/>
  <c r="I95" i="13" s="1"/>
  <c r="I96" i="13" s="1"/>
  <c r="I97" i="13" s="1"/>
  <c r="I98" i="13" s="1"/>
  <c r="I99" i="13" s="1"/>
  <c r="I100" i="13" s="1"/>
  <c r="I101" i="13" s="1"/>
  <c r="I102" i="13" s="1"/>
  <c r="I103" i="13" s="1"/>
  <c r="I104" i="13" s="1"/>
  <c r="I105" i="13" s="1"/>
  <c r="I106" i="13" s="1"/>
  <c r="I107" i="13" s="1"/>
  <c r="I108" i="13" s="1"/>
  <c r="I109" i="13" s="1"/>
  <c r="I110" i="13" s="1"/>
  <c r="I87" i="13"/>
  <c r="I88" i="13" s="1"/>
  <c r="I63" i="13"/>
  <c r="I64" i="13" s="1"/>
  <c r="I65" i="13" s="1"/>
  <c r="I66" i="13" s="1"/>
  <c r="I67" i="13" s="1"/>
  <c r="I68" i="13" s="1"/>
  <c r="I69" i="13" s="1"/>
  <c r="I70" i="13" s="1"/>
  <c r="I71" i="13" s="1"/>
  <c r="I72" i="13" s="1"/>
  <c r="I73" i="13" s="1"/>
  <c r="I74" i="13" s="1"/>
  <c r="I75" i="13" s="1"/>
  <c r="I76" i="13" s="1"/>
  <c r="I77" i="13" s="1"/>
  <c r="I78" i="13" s="1"/>
  <c r="I79" i="13" s="1"/>
  <c r="I80" i="13" s="1"/>
  <c r="I81" i="13" s="1"/>
  <c r="I82" i="13" s="1"/>
  <c r="I83" i="13" s="1"/>
  <c r="I84" i="13" s="1"/>
  <c r="I85" i="13" s="1"/>
  <c r="I62" i="13"/>
  <c r="H33" i="13"/>
  <c r="H34" i="13" s="1"/>
  <c r="H35" i="13" s="1"/>
  <c r="I32" i="13"/>
  <c r="H14" i="13"/>
  <c r="H15" i="13" s="1"/>
  <c r="H16" i="13" s="1"/>
  <c r="I13" i="13"/>
  <c r="I14" i="13" s="1"/>
  <c r="I15" i="13" s="1"/>
  <c r="H13" i="13"/>
  <c r="E12" i="13"/>
  <c r="AC27" i="4" l="1"/>
  <c r="E279" i="13"/>
  <c r="H447" i="13"/>
  <c r="I445" i="13"/>
  <c r="I446" i="13" s="1"/>
  <c r="I447" i="13" s="1"/>
  <c r="I448" i="13" s="1"/>
  <c r="I449" i="13" s="1"/>
  <c r="I450" i="13" s="1"/>
  <c r="I451" i="13" s="1"/>
  <c r="I452" i="13" s="1"/>
  <c r="I453" i="13" s="1"/>
  <c r="I454" i="13" s="1"/>
  <c r="I455" i="13" s="1"/>
  <c r="I456" i="13" s="1"/>
  <c r="I457" i="13" s="1"/>
  <c r="I458" i="13" s="1"/>
  <c r="I459" i="13" s="1"/>
  <c r="I460" i="13" s="1"/>
  <c r="I461" i="13" s="1"/>
  <c r="I462" i="13" s="1"/>
  <c r="I463" i="13" s="1"/>
  <c r="I464" i="13" s="1"/>
  <c r="I465" i="13" s="1"/>
  <c r="I466" i="13" s="1"/>
  <c r="I467" i="13" s="1"/>
  <c r="I468" i="13" s="1"/>
  <c r="I469" i="13" s="1"/>
  <c r="I470" i="13" s="1"/>
  <c r="I471" i="13" s="1"/>
  <c r="I472" i="13" s="1"/>
  <c r="I473" i="13" s="1"/>
  <c r="I474" i="13" s="1"/>
  <c r="I475" i="13" s="1"/>
  <c r="I476" i="13" s="1"/>
  <c r="I477" i="13" s="1"/>
  <c r="I478" i="13" s="1"/>
  <c r="I479" i="13" s="1"/>
  <c r="I480" i="13" s="1"/>
  <c r="I481" i="13" s="1"/>
  <c r="I482" i="13" s="1"/>
  <c r="I483" i="13" s="1"/>
  <c r="I484" i="13" s="1"/>
  <c r="I485" i="13" s="1"/>
  <c r="I486" i="13" s="1"/>
  <c r="I487" i="13" s="1"/>
  <c r="I488" i="13" s="1"/>
  <c r="I489" i="13" s="1"/>
  <c r="I490" i="13" s="1"/>
  <c r="I491" i="13" s="1"/>
  <c r="I492" i="13" s="1"/>
  <c r="I493" i="13" s="1"/>
  <c r="I494" i="13" s="1"/>
  <c r="I495" i="13" s="1"/>
  <c r="I496" i="13" s="1"/>
  <c r="I497" i="13" s="1"/>
  <c r="I498" i="13" s="1"/>
  <c r="I499" i="13" s="1"/>
  <c r="I500" i="13" s="1"/>
  <c r="I501" i="13" s="1"/>
  <c r="I502" i="13" s="1"/>
  <c r="I503" i="13" s="1"/>
  <c r="I504" i="13" s="1"/>
  <c r="I505" i="13" s="1"/>
  <c r="I506" i="13" s="1"/>
  <c r="I507" i="13" s="1"/>
  <c r="I508" i="13" s="1"/>
  <c r="I509" i="13" s="1"/>
  <c r="I510" i="13" s="1"/>
  <c r="E444" i="13"/>
  <c r="E114" i="13"/>
  <c r="I115" i="13"/>
  <c r="I116" i="13" s="1"/>
  <c r="I117" i="13" s="1"/>
  <c r="I118" i="13" s="1"/>
  <c r="I119" i="13" s="1"/>
  <c r="I120" i="13" s="1"/>
  <c r="I121" i="13" s="1"/>
  <c r="I122" i="13" s="1"/>
  <c r="I123" i="13" s="1"/>
  <c r="I124" i="13" s="1"/>
  <c r="I125" i="13" s="1"/>
  <c r="I126" i="13" s="1"/>
  <c r="I127" i="13" s="1"/>
  <c r="I128" i="13" s="1"/>
  <c r="I129" i="13" s="1"/>
  <c r="I130" i="13" s="1"/>
  <c r="I131" i="13" s="1"/>
  <c r="I132" i="13" s="1"/>
  <c r="I133" i="13" s="1"/>
  <c r="I134" i="13" s="1"/>
  <c r="I135" i="13" s="1"/>
  <c r="I136" i="13" s="1"/>
  <c r="I137" i="13" s="1"/>
  <c r="I138" i="13" s="1"/>
  <c r="I139" i="13" s="1"/>
  <c r="I140" i="13" s="1"/>
  <c r="I141" i="13" s="1"/>
  <c r="I142" i="13" s="1"/>
  <c r="I143" i="13" s="1"/>
  <c r="I144" i="13" s="1"/>
  <c r="I145" i="13" s="1"/>
  <c r="I146" i="13" s="1"/>
  <c r="I147" i="13" s="1"/>
  <c r="I148" i="13" s="1"/>
  <c r="I149" i="13" s="1"/>
  <c r="I150" i="13" s="1"/>
  <c r="I151" i="13" s="1"/>
  <c r="I152" i="13" s="1"/>
  <c r="I153" i="13" s="1"/>
  <c r="I154" i="13" s="1"/>
  <c r="I155" i="13" s="1"/>
  <c r="I156" i="13" s="1"/>
  <c r="I157" i="13" s="1"/>
  <c r="I158" i="13" s="1"/>
  <c r="I159" i="13" s="1"/>
  <c r="I160" i="13" s="1"/>
  <c r="I161" i="13" s="1"/>
  <c r="I162" i="13" s="1"/>
  <c r="I163" i="13" s="1"/>
  <c r="I164" i="13" s="1"/>
  <c r="I165" i="13" s="1"/>
  <c r="I166" i="13" s="1"/>
  <c r="I167" i="13" s="1"/>
  <c r="I168" i="13" s="1"/>
  <c r="I169" i="13" s="1"/>
  <c r="I170" i="13" s="1"/>
  <c r="I171" i="13" s="1"/>
  <c r="I172" i="13" s="1"/>
  <c r="I173" i="13" s="1"/>
  <c r="I174" i="13" s="1"/>
  <c r="I175" i="13" s="1"/>
  <c r="I176" i="13" s="1"/>
  <c r="I177" i="13" s="1"/>
  <c r="I178" i="13" s="1"/>
  <c r="I179" i="13" s="1"/>
  <c r="I180" i="13" s="1"/>
  <c r="I181" i="13" s="1"/>
  <c r="I182" i="13" s="1"/>
  <c r="I183" i="13" s="1"/>
  <c r="I184" i="13" s="1"/>
  <c r="I185" i="13" s="1"/>
  <c r="I186" i="13" s="1"/>
  <c r="I187" i="13" s="1"/>
  <c r="I188" i="13" s="1"/>
  <c r="I189" i="13" s="1"/>
  <c r="I190" i="13" s="1"/>
  <c r="I191" i="13" s="1"/>
  <c r="I192" i="13" s="1"/>
  <c r="I193" i="13" s="1"/>
  <c r="I194" i="13" s="1"/>
  <c r="I195" i="13" s="1"/>
  <c r="I196" i="13" s="1"/>
  <c r="I366" i="13"/>
  <c r="I367" i="13" s="1"/>
  <c r="I368" i="13" s="1"/>
  <c r="I369" i="13" s="1"/>
  <c r="I370" i="13" s="1"/>
  <c r="I371" i="13" s="1"/>
  <c r="I372" i="13" s="1"/>
  <c r="I373" i="13" s="1"/>
  <c r="I374" i="13" s="1"/>
  <c r="I375" i="13" s="1"/>
  <c r="I376" i="13" s="1"/>
  <c r="I377" i="13" s="1"/>
  <c r="I378" i="13" s="1"/>
  <c r="I379" i="13" s="1"/>
  <c r="I380" i="13" s="1"/>
  <c r="I381" i="13" s="1"/>
  <c r="I382" i="13" s="1"/>
  <c r="I383" i="13" s="1"/>
  <c r="I384" i="13" s="1"/>
  <c r="I385" i="13" s="1"/>
  <c r="I386" i="13" s="1"/>
  <c r="I387" i="13" s="1"/>
  <c r="I388" i="13" s="1"/>
  <c r="I389" i="13" s="1"/>
  <c r="I390" i="13" s="1"/>
  <c r="I391" i="13" s="1"/>
  <c r="I392" i="13" s="1"/>
  <c r="I393" i="13" s="1"/>
  <c r="I394" i="13" s="1"/>
  <c r="I395" i="13" s="1"/>
  <c r="I396" i="13" s="1"/>
  <c r="I397" i="13" s="1"/>
  <c r="I398" i="13" s="1"/>
  <c r="I399" i="13" s="1"/>
  <c r="I400" i="13" s="1"/>
  <c r="I401" i="13" s="1"/>
  <c r="I402" i="13" s="1"/>
  <c r="I403" i="13" s="1"/>
  <c r="I404" i="13" s="1"/>
  <c r="I405" i="13" s="1"/>
  <c r="I406" i="13" s="1"/>
  <c r="I407" i="13" s="1"/>
  <c r="I408" i="13" s="1"/>
  <c r="I409" i="13" s="1"/>
  <c r="I410" i="13" s="1"/>
  <c r="E365" i="13"/>
  <c r="I16" i="13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E15" i="13"/>
  <c r="I528" i="13"/>
  <c r="I529" i="13" s="1"/>
  <c r="I530" i="13" s="1"/>
  <c r="I531" i="13" s="1"/>
  <c r="I532" i="13" s="1"/>
  <c r="I533" i="13" s="1"/>
  <c r="I534" i="13" s="1"/>
  <c r="I535" i="13" s="1"/>
  <c r="I536" i="13" s="1"/>
  <c r="I537" i="13" s="1"/>
  <c r="I538" i="13" s="1"/>
  <c r="I539" i="13" s="1"/>
  <c r="I540" i="13" s="1"/>
  <c r="I541" i="13" s="1"/>
  <c r="I542" i="13" s="1"/>
  <c r="I543" i="13" s="1"/>
  <c r="I544" i="13" s="1"/>
  <c r="I545" i="13" s="1"/>
  <c r="I546" i="13" s="1"/>
  <c r="I547" i="13" s="1"/>
  <c r="I548" i="13" s="1"/>
  <c r="I549" i="13" s="1"/>
  <c r="I550" i="13" s="1"/>
  <c r="I551" i="13" s="1"/>
  <c r="I552" i="13" s="1"/>
  <c r="I553" i="13" s="1"/>
  <c r="I554" i="13" s="1"/>
  <c r="I555" i="13" s="1"/>
  <c r="I556" i="13" s="1"/>
  <c r="I557" i="13" s="1"/>
  <c r="I558" i="13" s="1"/>
  <c r="I559" i="13" s="1"/>
  <c r="I560" i="13" s="1"/>
  <c r="I561" i="13" s="1"/>
  <c r="I562" i="13" s="1"/>
  <c r="I563" i="13" s="1"/>
  <c r="I564" i="13" s="1"/>
  <c r="I565" i="13" s="1"/>
  <c r="I566" i="13" s="1"/>
  <c r="I567" i="13" s="1"/>
  <c r="I568" i="13" s="1"/>
  <c r="I569" i="13" s="1"/>
  <c r="I570" i="13" s="1"/>
  <c r="I571" i="13" s="1"/>
  <c r="I572" i="13" s="1"/>
  <c r="I573" i="13" s="1"/>
  <c r="I574" i="13" s="1"/>
  <c r="I575" i="13" s="1"/>
  <c r="I576" i="13" s="1"/>
  <c r="I577" i="13" s="1"/>
  <c r="I578" i="13" s="1"/>
  <c r="I579" i="13" s="1"/>
  <c r="I580" i="13" s="1"/>
  <c r="I581" i="13" s="1"/>
  <c r="I582" i="13" s="1"/>
  <c r="I583" i="13" s="1"/>
  <c r="I584" i="13" s="1"/>
  <c r="I585" i="13" s="1"/>
  <c r="I586" i="13" s="1"/>
  <c r="I587" i="13" s="1"/>
  <c r="I588" i="13" s="1"/>
  <c r="I589" i="13" s="1"/>
  <c r="I590" i="13" s="1"/>
  <c r="I591" i="13" s="1"/>
  <c r="I592" i="13" s="1"/>
  <c r="I593" i="13" s="1"/>
  <c r="I594" i="13" s="1"/>
  <c r="I595" i="13" s="1"/>
  <c r="I596" i="13" s="1"/>
  <c r="I597" i="13" s="1"/>
  <c r="I598" i="13" s="1"/>
  <c r="I599" i="13" s="1"/>
  <c r="I600" i="13" s="1"/>
  <c r="I601" i="13" s="1"/>
  <c r="I602" i="13" s="1"/>
  <c r="I603" i="13" s="1"/>
  <c r="I604" i="13" s="1"/>
  <c r="I605" i="13" s="1"/>
  <c r="I606" i="13" s="1"/>
  <c r="I607" i="13" s="1"/>
  <c r="I608" i="13" s="1"/>
  <c r="I609" i="13" s="1"/>
  <c r="E527" i="13"/>
  <c r="F12" i="13"/>
  <c r="G12" i="13" s="1"/>
  <c r="E13" i="13"/>
  <c r="H36" i="13"/>
  <c r="E116" i="13"/>
  <c r="I280" i="13"/>
  <c r="E363" i="13"/>
  <c r="I693" i="13"/>
  <c r="E692" i="13"/>
  <c r="H118" i="13"/>
  <c r="E117" i="13"/>
  <c r="H198" i="13"/>
  <c r="I858" i="13"/>
  <c r="I859" i="13" s="1"/>
  <c r="I860" i="13" s="1"/>
  <c r="I861" i="13" s="1"/>
  <c r="I862" i="13" s="1"/>
  <c r="I863" i="13" s="1"/>
  <c r="I864" i="13" s="1"/>
  <c r="I865" i="13" s="1"/>
  <c r="I866" i="13" s="1"/>
  <c r="I867" i="13" s="1"/>
  <c r="I868" i="13" s="1"/>
  <c r="I869" i="13" s="1"/>
  <c r="I870" i="13" s="1"/>
  <c r="I871" i="13" s="1"/>
  <c r="I872" i="13" s="1"/>
  <c r="I873" i="13" s="1"/>
  <c r="I874" i="13" s="1"/>
  <c r="I875" i="13" s="1"/>
  <c r="I876" i="13" s="1"/>
  <c r="I877" i="13" s="1"/>
  <c r="I878" i="13" s="1"/>
  <c r="I879" i="13" s="1"/>
  <c r="I880" i="13" s="1"/>
  <c r="I881" i="13" s="1"/>
  <c r="I882" i="13" s="1"/>
  <c r="I883" i="13" s="1"/>
  <c r="I884" i="13" s="1"/>
  <c r="I885" i="13" s="1"/>
  <c r="I886" i="13" s="1"/>
  <c r="I887" i="13" s="1"/>
  <c r="I888" i="13" s="1"/>
  <c r="I889" i="13" s="1"/>
  <c r="I890" i="13" s="1"/>
  <c r="I891" i="13" s="1"/>
  <c r="I892" i="13" s="1"/>
  <c r="I893" i="13" s="1"/>
  <c r="I894" i="13" s="1"/>
  <c r="I895" i="13" s="1"/>
  <c r="I896" i="13" s="1"/>
  <c r="I897" i="13" s="1"/>
  <c r="I898" i="13" s="1"/>
  <c r="I899" i="13" s="1"/>
  <c r="I900" i="13" s="1"/>
  <c r="I901" i="13" s="1"/>
  <c r="I902" i="13" s="1"/>
  <c r="I903" i="13" s="1"/>
  <c r="I904" i="13" s="1"/>
  <c r="I905" i="13" s="1"/>
  <c r="I906" i="13" s="1"/>
  <c r="I907" i="13" s="1"/>
  <c r="I908" i="13" s="1"/>
  <c r="I909" i="13" s="1"/>
  <c r="I910" i="13" s="1"/>
  <c r="E857" i="13"/>
  <c r="H17" i="13"/>
  <c r="E16" i="13"/>
  <c r="I33" i="13"/>
  <c r="I34" i="13" s="1"/>
  <c r="E32" i="13"/>
  <c r="H367" i="13"/>
  <c r="E366" i="13"/>
  <c r="E612" i="13"/>
  <c r="H613" i="13"/>
  <c r="E1187" i="13"/>
  <c r="I1188" i="13"/>
  <c r="H284" i="13"/>
  <c r="E445" i="13"/>
  <c r="I775" i="13"/>
  <c r="I776" i="13" s="1"/>
  <c r="I777" i="13" s="1"/>
  <c r="I778" i="13" s="1"/>
  <c r="I779" i="13" s="1"/>
  <c r="I780" i="13" s="1"/>
  <c r="I781" i="13" s="1"/>
  <c r="I782" i="13" s="1"/>
  <c r="I783" i="13" s="1"/>
  <c r="I784" i="13" s="1"/>
  <c r="I785" i="13" s="1"/>
  <c r="I786" i="13" s="1"/>
  <c r="I787" i="13" s="1"/>
  <c r="I788" i="13" s="1"/>
  <c r="I789" i="13" s="1"/>
  <c r="I790" i="13" s="1"/>
  <c r="I791" i="13" s="1"/>
  <c r="I792" i="13" s="1"/>
  <c r="I793" i="13" s="1"/>
  <c r="I794" i="13" s="1"/>
  <c r="I795" i="13" s="1"/>
  <c r="I796" i="13" s="1"/>
  <c r="I797" i="13" s="1"/>
  <c r="I798" i="13" s="1"/>
  <c r="I799" i="13" s="1"/>
  <c r="I800" i="13" s="1"/>
  <c r="I801" i="13" s="1"/>
  <c r="I802" i="13" s="1"/>
  <c r="I803" i="13" s="1"/>
  <c r="I804" i="13" s="1"/>
  <c r="I805" i="13" s="1"/>
  <c r="I806" i="13" s="1"/>
  <c r="I807" i="13" s="1"/>
  <c r="I808" i="13" s="1"/>
  <c r="I809" i="13" s="1"/>
  <c r="I810" i="13" s="1"/>
  <c r="E774" i="13"/>
  <c r="I940" i="13"/>
  <c r="I941" i="13" s="1"/>
  <c r="I942" i="13" s="1"/>
  <c r="I943" i="13" s="1"/>
  <c r="I944" i="13" s="1"/>
  <c r="I945" i="13" s="1"/>
  <c r="I946" i="13" s="1"/>
  <c r="I947" i="13" s="1"/>
  <c r="I948" i="13" s="1"/>
  <c r="I949" i="13" s="1"/>
  <c r="I950" i="13" s="1"/>
  <c r="I951" i="13" s="1"/>
  <c r="I952" i="13" s="1"/>
  <c r="I953" i="13" s="1"/>
  <c r="I954" i="13" s="1"/>
  <c r="I955" i="13" s="1"/>
  <c r="I956" i="13" s="1"/>
  <c r="I957" i="13" s="1"/>
  <c r="I958" i="13" s="1"/>
  <c r="I959" i="13" s="1"/>
  <c r="I960" i="13" s="1"/>
  <c r="I961" i="13" s="1"/>
  <c r="I962" i="13" s="1"/>
  <c r="I963" i="13" s="1"/>
  <c r="I964" i="13" s="1"/>
  <c r="I965" i="13" s="1"/>
  <c r="I966" i="13" s="1"/>
  <c r="I967" i="13" s="1"/>
  <c r="I968" i="13" s="1"/>
  <c r="I969" i="13" s="1"/>
  <c r="I970" i="13" s="1"/>
  <c r="I971" i="13" s="1"/>
  <c r="I972" i="13" s="1"/>
  <c r="I973" i="13" s="1"/>
  <c r="I974" i="13" s="1"/>
  <c r="I975" i="13" s="1"/>
  <c r="I976" i="13" s="1"/>
  <c r="I977" i="13" s="1"/>
  <c r="I978" i="13" s="1"/>
  <c r="I979" i="13" s="1"/>
  <c r="I980" i="13" s="1"/>
  <c r="I981" i="13" s="1"/>
  <c r="I982" i="13" s="1"/>
  <c r="I983" i="13" s="1"/>
  <c r="I984" i="13" s="1"/>
  <c r="I985" i="13" s="1"/>
  <c r="I986" i="13" s="1"/>
  <c r="I987" i="13" s="1"/>
  <c r="I988" i="13" s="1"/>
  <c r="I989" i="13" s="1"/>
  <c r="I990" i="13" s="1"/>
  <c r="I991" i="13" s="1"/>
  <c r="I992" i="13" s="1"/>
  <c r="I993" i="13" s="1"/>
  <c r="I994" i="13" s="1"/>
  <c r="I995" i="13" s="1"/>
  <c r="I996" i="13" s="1"/>
  <c r="I997" i="13" s="1"/>
  <c r="I998" i="13" s="1"/>
  <c r="I999" i="13" s="1"/>
  <c r="I1000" i="13" s="1"/>
  <c r="I1001" i="13" s="1"/>
  <c r="I1002" i="13" s="1"/>
  <c r="I1003" i="13" s="1"/>
  <c r="I1004" i="13" s="1"/>
  <c r="I1005" i="13" s="1"/>
  <c r="I1006" i="13" s="1"/>
  <c r="I1007" i="13" s="1"/>
  <c r="I1008" i="13" s="1"/>
  <c r="I1009" i="13" s="1"/>
  <c r="I1010" i="13" s="1"/>
  <c r="E939" i="13"/>
  <c r="E14" i="13"/>
  <c r="E33" i="13"/>
  <c r="E115" i="13"/>
  <c r="E364" i="13"/>
  <c r="E528" i="13"/>
  <c r="H529" i="13"/>
  <c r="E611" i="13"/>
  <c r="E858" i="13"/>
  <c r="H941" i="13"/>
  <c r="E940" i="13"/>
  <c r="E776" i="13"/>
  <c r="H777" i="13"/>
  <c r="E775" i="13"/>
  <c r="E859" i="13"/>
  <c r="H860" i="13"/>
  <c r="H1025" i="13"/>
  <c r="H695" i="13"/>
  <c r="I1023" i="13"/>
  <c r="H1106" i="13"/>
  <c r="H1191" i="13"/>
  <c r="I1435" i="13"/>
  <c r="E1434" i="13"/>
  <c r="I1270" i="13"/>
  <c r="I1271" i="13" s="1"/>
  <c r="I1272" i="13" s="1"/>
  <c r="I1273" i="13" s="1"/>
  <c r="I1274" i="13" s="1"/>
  <c r="I1275" i="13" s="1"/>
  <c r="I1276" i="13" s="1"/>
  <c r="I1277" i="13" s="1"/>
  <c r="I1278" i="13" s="1"/>
  <c r="I1279" i="13" s="1"/>
  <c r="I1280" i="13" s="1"/>
  <c r="I1281" i="13" s="1"/>
  <c r="I1282" i="13" s="1"/>
  <c r="I1283" i="13" s="1"/>
  <c r="I1284" i="13" s="1"/>
  <c r="I1285" i="13" s="1"/>
  <c r="I1286" i="13" s="1"/>
  <c r="I1287" i="13" s="1"/>
  <c r="I1288" i="13" s="1"/>
  <c r="I1289" i="13" s="1"/>
  <c r="I1290" i="13" s="1"/>
  <c r="I1291" i="13" s="1"/>
  <c r="I1292" i="13" s="1"/>
  <c r="I1293" i="13" s="1"/>
  <c r="I1294" i="13" s="1"/>
  <c r="I1295" i="13" s="1"/>
  <c r="I1296" i="13" s="1"/>
  <c r="I1297" i="13" s="1"/>
  <c r="I1298" i="13" s="1"/>
  <c r="I1299" i="13" s="1"/>
  <c r="I1300" i="13" s="1"/>
  <c r="I1301" i="13" s="1"/>
  <c r="I1302" i="13" s="1"/>
  <c r="I1303" i="13" s="1"/>
  <c r="I1304" i="13" s="1"/>
  <c r="I1305" i="13" s="1"/>
  <c r="I1306" i="13" s="1"/>
  <c r="I1307" i="13" s="1"/>
  <c r="I1308" i="13" s="1"/>
  <c r="I1309" i="13" s="1"/>
  <c r="I1310" i="13" s="1"/>
  <c r="E1269" i="13"/>
  <c r="I1353" i="13"/>
  <c r="I1354" i="13" s="1"/>
  <c r="I1355" i="13" s="1"/>
  <c r="I1356" i="13" s="1"/>
  <c r="I1357" i="13" s="1"/>
  <c r="I1358" i="13" s="1"/>
  <c r="I1359" i="13" s="1"/>
  <c r="I1360" i="13" s="1"/>
  <c r="I1361" i="13" s="1"/>
  <c r="I1362" i="13" s="1"/>
  <c r="I1363" i="13" s="1"/>
  <c r="I1364" i="13" s="1"/>
  <c r="I1365" i="13" s="1"/>
  <c r="I1366" i="13" s="1"/>
  <c r="I1367" i="13" s="1"/>
  <c r="I1368" i="13" s="1"/>
  <c r="I1369" i="13" s="1"/>
  <c r="I1370" i="13" s="1"/>
  <c r="I1371" i="13" s="1"/>
  <c r="I1372" i="13" s="1"/>
  <c r="I1373" i="13" s="1"/>
  <c r="I1374" i="13" s="1"/>
  <c r="I1375" i="13" s="1"/>
  <c r="I1376" i="13" s="1"/>
  <c r="I1377" i="13" s="1"/>
  <c r="I1378" i="13" s="1"/>
  <c r="I1379" i="13" s="1"/>
  <c r="I1380" i="13" s="1"/>
  <c r="I1381" i="13" s="1"/>
  <c r="I1382" i="13" s="1"/>
  <c r="I1383" i="13" s="1"/>
  <c r="I1384" i="13" s="1"/>
  <c r="I1385" i="13" s="1"/>
  <c r="I1386" i="13" s="1"/>
  <c r="I1387" i="13" s="1"/>
  <c r="I1388" i="13" s="1"/>
  <c r="I1389" i="13" s="1"/>
  <c r="I1390" i="13" s="1"/>
  <c r="I1391" i="13" s="1"/>
  <c r="I1392" i="13" s="1"/>
  <c r="I1393" i="13" s="1"/>
  <c r="I1394" i="13" s="1"/>
  <c r="I1395" i="13" s="1"/>
  <c r="I1396" i="13" s="1"/>
  <c r="I1397" i="13" s="1"/>
  <c r="I1398" i="13" s="1"/>
  <c r="I1399" i="13" s="1"/>
  <c r="I1400" i="13" s="1"/>
  <c r="I1401" i="13" s="1"/>
  <c r="I1402" i="13" s="1"/>
  <c r="I1403" i="13" s="1"/>
  <c r="I1404" i="13" s="1"/>
  <c r="I1405" i="13" s="1"/>
  <c r="I1406" i="13" s="1"/>
  <c r="I1407" i="13" s="1"/>
  <c r="I1408" i="13" s="1"/>
  <c r="I1409" i="13" s="1"/>
  <c r="I1410" i="13" s="1"/>
  <c r="E1352" i="13"/>
  <c r="H1271" i="13"/>
  <c r="E1270" i="13"/>
  <c r="H1437" i="13"/>
  <c r="H1354" i="13"/>
  <c r="E1353" i="13"/>
  <c r="I1518" i="13"/>
  <c r="I1519" i="13" s="1"/>
  <c r="I1520" i="13" s="1"/>
  <c r="I1521" i="13" s="1"/>
  <c r="I1522" i="13" s="1"/>
  <c r="I1523" i="13" s="1"/>
  <c r="I1524" i="13" s="1"/>
  <c r="I1525" i="13" s="1"/>
  <c r="I1526" i="13" s="1"/>
  <c r="I1527" i="13" s="1"/>
  <c r="I1528" i="13" s="1"/>
  <c r="I1529" i="13" s="1"/>
  <c r="I1530" i="13" s="1"/>
  <c r="I1531" i="13" s="1"/>
  <c r="I1532" i="13" s="1"/>
  <c r="I1533" i="13" s="1"/>
  <c r="I1534" i="13" s="1"/>
  <c r="I1535" i="13" s="1"/>
  <c r="I1536" i="13" s="1"/>
  <c r="I1537" i="13" s="1"/>
  <c r="I1538" i="13" s="1"/>
  <c r="I1539" i="13" s="1"/>
  <c r="I1540" i="13" s="1"/>
  <c r="I1541" i="13" s="1"/>
  <c r="I1542" i="13" s="1"/>
  <c r="I1543" i="13" s="1"/>
  <c r="I1544" i="13" s="1"/>
  <c r="I1545" i="13" s="1"/>
  <c r="I1546" i="13" s="1"/>
  <c r="I1547" i="13" s="1"/>
  <c r="I1548" i="13" s="1"/>
  <c r="I1549" i="13" s="1"/>
  <c r="I1550" i="13" s="1"/>
  <c r="I1551" i="13" s="1"/>
  <c r="I1552" i="13" s="1"/>
  <c r="I1553" i="13" s="1"/>
  <c r="I1554" i="13" s="1"/>
  <c r="I1555" i="13" s="1"/>
  <c r="I1556" i="13" s="1"/>
  <c r="I1557" i="13" s="1"/>
  <c r="I1558" i="13" s="1"/>
  <c r="I1559" i="13" s="1"/>
  <c r="I1560" i="13" s="1"/>
  <c r="I1561" i="13" s="1"/>
  <c r="I1562" i="13" s="1"/>
  <c r="I1563" i="13" s="1"/>
  <c r="I1564" i="13" s="1"/>
  <c r="I1565" i="13" s="1"/>
  <c r="I1566" i="13" s="1"/>
  <c r="I1567" i="13" s="1"/>
  <c r="I1568" i="13" s="1"/>
  <c r="I1569" i="13" s="1"/>
  <c r="I1570" i="13" s="1"/>
  <c r="I1571" i="13" s="1"/>
  <c r="I1572" i="13" s="1"/>
  <c r="I1573" i="13" s="1"/>
  <c r="I1574" i="13" s="1"/>
  <c r="I1575" i="13" s="1"/>
  <c r="I1576" i="13" s="1"/>
  <c r="I1577" i="13" s="1"/>
  <c r="I1578" i="13" s="1"/>
  <c r="I1579" i="13" s="1"/>
  <c r="I1580" i="13" s="1"/>
  <c r="I1581" i="13" s="1"/>
  <c r="I1582" i="13" s="1"/>
  <c r="I1583" i="13" s="1"/>
  <c r="I1584" i="13" s="1"/>
  <c r="I1585" i="13" s="1"/>
  <c r="I1586" i="13" s="1"/>
  <c r="I1587" i="13" s="1"/>
  <c r="I1588" i="13" s="1"/>
  <c r="I1589" i="13" s="1"/>
  <c r="I1590" i="13" s="1"/>
  <c r="I1591" i="13" s="1"/>
  <c r="I1592" i="13" s="1"/>
  <c r="I1593" i="13" s="1"/>
  <c r="I1594" i="13" s="1"/>
  <c r="I1595" i="13" s="1"/>
  <c r="I1596" i="13" s="1"/>
  <c r="I1597" i="13" s="1"/>
  <c r="I1598" i="13" s="1"/>
  <c r="I1599" i="13" s="1"/>
  <c r="E1517" i="13"/>
  <c r="E1682" i="13"/>
  <c r="I1683" i="13"/>
  <c r="H1519" i="13"/>
  <c r="E1764" i="13"/>
  <c r="I1765" i="13"/>
  <c r="I1766" i="13" s="1"/>
  <c r="I1767" i="13" s="1"/>
  <c r="I1768" i="13" s="1"/>
  <c r="I1769" i="13" s="1"/>
  <c r="I1770" i="13" s="1"/>
  <c r="I1771" i="13" s="1"/>
  <c r="I1772" i="13" s="1"/>
  <c r="I1773" i="13" s="1"/>
  <c r="I1774" i="13" s="1"/>
  <c r="I1775" i="13" s="1"/>
  <c r="I1776" i="13" s="1"/>
  <c r="I1777" i="13" s="1"/>
  <c r="I1778" i="13" s="1"/>
  <c r="I1779" i="13" s="1"/>
  <c r="I1780" i="13" s="1"/>
  <c r="I1781" i="13" s="1"/>
  <c r="I1782" i="13" s="1"/>
  <c r="I1783" i="13" s="1"/>
  <c r="I1784" i="13" s="1"/>
  <c r="I1785" i="13" s="1"/>
  <c r="I1786" i="13" s="1"/>
  <c r="I1787" i="13" s="1"/>
  <c r="I1788" i="13" s="1"/>
  <c r="I1789" i="13" s="1"/>
  <c r="I1790" i="13" s="1"/>
  <c r="I1791" i="13" s="1"/>
  <c r="I1792" i="13" s="1"/>
  <c r="I1793" i="13" s="1"/>
  <c r="I1794" i="13" s="1"/>
  <c r="I1795" i="13" s="1"/>
  <c r="I1796" i="13" s="1"/>
  <c r="I1797" i="13" s="1"/>
  <c r="I1798" i="13" s="1"/>
  <c r="I1799" i="13" s="1"/>
  <c r="I1800" i="13" s="1"/>
  <c r="I1801" i="13" s="1"/>
  <c r="I1802" i="13" s="1"/>
  <c r="I1803" i="13" s="1"/>
  <c r="I1804" i="13" s="1"/>
  <c r="I1805" i="13" s="1"/>
  <c r="I1806" i="13" s="1"/>
  <c r="I1807" i="13" s="1"/>
  <c r="I1808" i="13" s="1"/>
  <c r="I1809" i="13" s="1"/>
  <c r="I1810" i="13" s="1"/>
  <c r="I1811" i="13" s="1"/>
  <c r="I1812" i="13" s="1"/>
  <c r="I1813" i="13" s="1"/>
  <c r="I1814" i="13" s="1"/>
  <c r="I1815" i="13" s="1"/>
  <c r="I1816" i="13" s="1"/>
  <c r="I1817" i="13" s="1"/>
  <c r="I1818" i="13" s="1"/>
  <c r="I1819" i="13" s="1"/>
  <c r="I1820" i="13" s="1"/>
  <c r="I1821" i="13" s="1"/>
  <c r="I1822" i="13" s="1"/>
  <c r="I1823" i="13" s="1"/>
  <c r="I1824" i="13" s="1"/>
  <c r="I1825" i="13" s="1"/>
  <c r="I1826" i="13" s="1"/>
  <c r="I1827" i="13" s="1"/>
  <c r="I1828" i="13" s="1"/>
  <c r="I1829" i="13" s="1"/>
  <c r="I1830" i="13" s="1"/>
  <c r="I1831" i="13" s="1"/>
  <c r="I1832" i="13" s="1"/>
  <c r="I1833" i="13" s="1"/>
  <c r="I1834" i="13" s="1"/>
  <c r="I1835" i="13" s="1"/>
  <c r="I1836" i="13" s="1"/>
  <c r="I1837" i="13" s="1"/>
  <c r="I1838" i="13" s="1"/>
  <c r="I1839" i="13" s="1"/>
  <c r="I1840" i="13" s="1"/>
  <c r="I1841" i="13" s="1"/>
  <c r="I1842" i="13" s="1"/>
  <c r="I1843" i="13" s="1"/>
  <c r="I1844" i="13" s="1"/>
  <c r="I1845" i="13" s="1"/>
  <c r="I1846" i="13" s="1"/>
  <c r="I1847" i="13" s="1"/>
  <c r="H1601" i="13"/>
  <c r="H1685" i="13"/>
  <c r="E1765" i="13"/>
  <c r="H1766" i="13"/>
  <c r="H1850" i="13"/>
  <c r="I1930" i="13"/>
  <c r="I1931" i="13" s="1"/>
  <c r="I1932" i="13" s="1"/>
  <c r="I1933" i="13" s="1"/>
  <c r="I1934" i="13" s="1"/>
  <c r="I1935" i="13" s="1"/>
  <c r="I1936" i="13" s="1"/>
  <c r="I1937" i="13" s="1"/>
  <c r="I1938" i="13" s="1"/>
  <c r="I1939" i="13" s="1"/>
  <c r="I1940" i="13" s="1"/>
  <c r="I1941" i="13" s="1"/>
  <c r="I1942" i="13" s="1"/>
  <c r="I1943" i="13" s="1"/>
  <c r="I1944" i="13" s="1"/>
  <c r="I1945" i="13" s="1"/>
  <c r="I1946" i="13" s="1"/>
  <c r="I1947" i="13" s="1"/>
  <c r="I1948" i="13" s="1"/>
  <c r="I1949" i="13" s="1"/>
  <c r="I1950" i="13" s="1"/>
  <c r="I1951" i="13" s="1"/>
  <c r="I1952" i="13" s="1"/>
  <c r="I1953" i="13" s="1"/>
  <c r="I1954" i="13" s="1"/>
  <c r="I1955" i="13" s="1"/>
  <c r="I1956" i="13" s="1"/>
  <c r="I1957" i="13" s="1"/>
  <c r="I1958" i="13" s="1"/>
  <c r="I1959" i="13" s="1"/>
  <c r="I1960" i="13" s="1"/>
  <c r="I1961" i="13" s="1"/>
  <c r="I1962" i="13" s="1"/>
  <c r="I1963" i="13" s="1"/>
  <c r="I1964" i="13" s="1"/>
  <c r="I1965" i="13" s="1"/>
  <c r="I1966" i="13" s="1"/>
  <c r="I1967" i="13" s="1"/>
  <c r="I1968" i="13" s="1"/>
  <c r="I1969" i="13" s="1"/>
  <c r="I1970" i="13" s="1"/>
  <c r="I1971" i="13" s="1"/>
  <c r="I1972" i="13" s="1"/>
  <c r="I1973" i="13" s="1"/>
  <c r="I1974" i="13" s="1"/>
  <c r="I1975" i="13" s="1"/>
  <c r="I1976" i="13" s="1"/>
  <c r="I1977" i="13" s="1"/>
  <c r="I1978" i="13" s="1"/>
  <c r="I1979" i="13" s="1"/>
  <c r="I1980" i="13" s="1"/>
  <c r="I1981" i="13" s="1"/>
  <c r="I1982" i="13" s="1"/>
  <c r="I1983" i="13" s="1"/>
  <c r="I1984" i="13" s="1"/>
  <c r="I1985" i="13" s="1"/>
  <c r="I1986" i="13" s="1"/>
  <c r="I1987" i="13" s="1"/>
  <c r="I1988" i="13" s="1"/>
  <c r="I1989" i="13" s="1"/>
  <c r="I1990" i="13" s="1"/>
  <c r="I1991" i="13" s="1"/>
  <c r="I1992" i="13" s="1"/>
  <c r="I1993" i="13" s="1"/>
  <c r="I1994" i="13" s="1"/>
  <c r="I1995" i="13" s="1"/>
  <c r="I1996" i="13" s="1"/>
  <c r="I1997" i="13" s="1"/>
  <c r="I1998" i="13" s="1"/>
  <c r="I1999" i="13" s="1"/>
  <c r="I2000" i="13" s="1"/>
  <c r="I2001" i="13" s="1"/>
  <c r="I2002" i="13" s="1"/>
  <c r="I2003" i="13" s="1"/>
  <c r="I2004" i="13" s="1"/>
  <c r="I2005" i="13" s="1"/>
  <c r="I2006" i="13" s="1"/>
  <c r="I2007" i="13" s="1"/>
  <c r="I2008" i="13" s="1"/>
  <c r="I2009" i="13" s="1"/>
  <c r="I2010" i="13" s="1"/>
  <c r="E1929" i="13"/>
  <c r="H1931" i="13"/>
  <c r="AC28" i="4" l="1"/>
  <c r="H1602" i="13"/>
  <c r="E1518" i="13"/>
  <c r="I1024" i="13"/>
  <c r="E1023" i="13"/>
  <c r="E613" i="13"/>
  <c r="H614" i="13"/>
  <c r="E1354" i="13"/>
  <c r="H1355" i="13"/>
  <c r="I1189" i="13"/>
  <c r="E1188" i="13"/>
  <c r="E1930" i="13"/>
  <c r="H1438" i="13"/>
  <c r="H1026" i="13"/>
  <c r="E777" i="13"/>
  <c r="H778" i="13"/>
  <c r="I1600" i="13"/>
  <c r="E1599" i="13"/>
  <c r="I694" i="13"/>
  <c r="E693" i="13"/>
  <c r="H1272" i="13"/>
  <c r="E1271" i="13"/>
  <c r="E529" i="13"/>
  <c r="H530" i="13"/>
  <c r="H119" i="13"/>
  <c r="E118" i="13"/>
  <c r="F16" i="13"/>
  <c r="G16" i="13" s="1"/>
  <c r="F15" i="13"/>
  <c r="G15" i="13" s="1"/>
  <c r="F13" i="13"/>
  <c r="G13" i="13" s="1"/>
  <c r="F14" i="13"/>
  <c r="G14" i="13" s="1"/>
  <c r="H1932" i="13"/>
  <c r="E1931" i="13"/>
  <c r="H1851" i="13"/>
  <c r="H1686" i="13"/>
  <c r="E1847" i="13"/>
  <c r="I1848" i="13"/>
  <c r="I1684" i="13"/>
  <c r="E1683" i="13"/>
  <c r="E1435" i="13"/>
  <c r="I1436" i="13"/>
  <c r="H1107" i="13"/>
  <c r="E941" i="13"/>
  <c r="H942" i="13"/>
  <c r="H18" i="13"/>
  <c r="E17" i="13"/>
  <c r="I281" i="13"/>
  <c r="E280" i="13"/>
  <c r="H37" i="13"/>
  <c r="I610" i="13"/>
  <c r="E610" i="13" s="1"/>
  <c r="E609" i="13"/>
  <c r="I197" i="13"/>
  <c r="E196" i="13"/>
  <c r="E447" i="13"/>
  <c r="H448" i="13"/>
  <c r="E1766" i="13"/>
  <c r="H1767" i="13"/>
  <c r="E1519" i="13"/>
  <c r="H1520" i="13"/>
  <c r="H1192" i="13"/>
  <c r="H696" i="13"/>
  <c r="E860" i="13"/>
  <c r="H861" i="13"/>
  <c r="H285" i="13"/>
  <c r="H368" i="13"/>
  <c r="E367" i="13"/>
  <c r="I35" i="13"/>
  <c r="E34" i="13"/>
  <c r="H199" i="13"/>
  <c r="E446" i="13"/>
  <c r="AC29" i="4" l="1"/>
  <c r="H369" i="13"/>
  <c r="E368" i="13"/>
  <c r="H1193" i="13"/>
  <c r="I198" i="13"/>
  <c r="E197" i="13"/>
  <c r="H1687" i="13"/>
  <c r="H697" i="13"/>
  <c r="E448" i="13"/>
  <c r="H449" i="13"/>
  <c r="I1437" i="13"/>
  <c r="E1436" i="13"/>
  <c r="H1852" i="13"/>
  <c r="H200" i="13"/>
  <c r="E861" i="13"/>
  <c r="H862" i="13"/>
  <c r="H1768" i="13"/>
  <c r="E1767" i="13"/>
  <c r="F17" i="13"/>
  <c r="G17" i="13" s="1"/>
  <c r="H1108" i="13"/>
  <c r="I1025" i="13"/>
  <c r="E1024" i="13"/>
  <c r="I1190" i="13"/>
  <c r="E1189" i="13"/>
  <c r="H38" i="13"/>
  <c r="H19" i="13"/>
  <c r="E18" i="13"/>
  <c r="F18" i="13" s="1"/>
  <c r="G18" i="13" s="1"/>
  <c r="I1685" i="13"/>
  <c r="E1684" i="13"/>
  <c r="E1932" i="13"/>
  <c r="H1933" i="13"/>
  <c r="E1520" i="13"/>
  <c r="H1521" i="13"/>
  <c r="H943" i="13"/>
  <c r="E942" i="13"/>
  <c r="I1849" i="13"/>
  <c r="E1848" i="13"/>
  <c r="I36" i="13"/>
  <c r="E35" i="13"/>
  <c r="H286" i="13"/>
  <c r="I282" i="13"/>
  <c r="E281" i="13"/>
  <c r="H120" i="13"/>
  <c r="E119" i="13"/>
  <c r="H1273" i="13"/>
  <c r="E1272" i="13"/>
  <c r="I1601" i="13"/>
  <c r="E1600" i="13"/>
  <c r="E614" i="13"/>
  <c r="H615" i="13"/>
  <c r="E530" i="13"/>
  <c r="H531" i="13"/>
  <c r="H1027" i="13"/>
  <c r="H1603" i="13"/>
  <c r="I695" i="13"/>
  <c r="E694" i="13"/>
  <c r="H779" i="13"/>
  <c r="E778" i="13"/>
  <c r="H1439" i="13"/>
  <c r="H1356" i="13"/>
  <c r="E1355" i="13"/>
  <c r="AC30" i="4" l="1"/>
  <c r="I283" i="13"/>
  <c r="E282" i="13"/>
  <c r="I37" i="13"/>
  <c r="E36" i="13"/>
  <c r="H20" i="13"/>
  <c r="E19" i="13"/>
  <c r="E1273" i="13"/>
  <c r="H1274" i="13"/>
  <c r="E1521" i="13"/>
  <c r="H1522" i="13"/>
  <c r="E531" i="13"/>
  <c r="H532" i="13"/>
  <c r="H287" i="13"/>
  <c r="I1850" i="13"/>
  <c r="E1849" i="13"/>
  <c r="I1686" i="13"/>
  <c r="E1685" i="13"/>
  <c r="H39" i="13"/>
  <c r="I1026" i="13"/>
  <c r="E1025" i="13"/>
  <c r="E862" i="13"/>
  <c r="H863" i="13"/>
  <c r="H1853" i="13"/>
  <c r="E449" i="13"/>
  <c r="H450" i="13"/>
  <c r="H1688" i="13"/>
  <c r="H698" i="13"/>
  <c r="E1356" i="13"/>
  <c r="H1357" i="13"/>
  <c r="E779" i="13"/>
  <c r="H780" i="13"/>
  <c r="H1604" i="13"/>
  <c r="I1602" i="13"/>
  <c r="E1601" i="13"/>
  <c r="H121" i="13"/>
  <c r="E120" i="13"/>
  <c r="E1933" i="13"/>
  <c r="H1934" i="13"/>
  <c r="H1194" i="13"/>
  <c r="E615" i="13"/>
  <c r="H616" i="13"/>
  <c r="E943" i="13"/>
  <c r="H944" i="13"/>
  <c r="I1191" i="13"/>
  <c r="E1190" i="13"/>
  <c r="H1109" i="13"/>
  <c r="H1440" i="13"/>
  <c r="I696" i="13"/>
  <c r="E695" i="13"/>
  <c r="H1028" i="13"/>
  <c r="E1768" i="13"/>
  <c r="H1769" i="13"/>
  <c r="H201" i="13"/>
  <c r="I1438" i="13"/>
  <c r="E1437" i="13"/>
  <c r="I199" i="13"/>
  <c r="E198" i="13"/>
  <c r="H370" i="13"/>
  <c r="E369" i="13"/>
  <c r="AC31" i="4" l="1"/>
  <c r="I200" i="13"/>
  <c r="E199" i="13"/>
  <c r="H1935" i="13"/>
  <c r="E1934" i="13"/>
  <c r="E780" i="13"/>
  <c r="H781" i="13"/>
  <c r="H864" i="13"/>
  <c r="E863" i="13"/>
  <c r="E1522" i="13"/>
  <c r="H1523" i="13"/>
  <c r="H1770" i="13"/>
  <c r="E1769" i="13"/>
  <c r="H945" i="13"/>
  <c r="E944" i="13"/>
  <c r="H288" i="13"/>
  <c r="I284" i="13"/>
  <c r="E283" i="13"/>
  <c r="H371" i="13"/>
  <c r="E370" i="13"/>
  <c r="H202" i="13"/>
  <c r="H1441" i="13"/>
  <c r="E616" i="13"/>
  <c r="H617" i="13"/>
  <c r="F19" i="13"/>
  <c r="G19" i="13" s="1"/>
  <c r="H122" i="13"/>
  <c r="E121" i="13"/>
  <c r="H1689" i="13"/>
  <c r="H1854" i="13"/>
  <c r="H40" i="13"/>
  <c r="I1851" i="13"/>
  <c r="E1850" i="13"/>
  <c r="I38" i="13"/>
  <c r="E37" i="13"/>
  <c r="H1029" i="13"/>
  <c r="I1192" i="13"/>
  <c r="E1191" i="13"/>
  <c r="H699" i="13"/>
  <c r="H451" i="13"/>
  <c r="E450" i="13"/>
  <c r="I1027" i="13"/>
  <c r="E1026" i="13"/>
  <c r="H1110" i="13"/>
  <c r="H1195" i="13"/>
  <c r="I1603" i="13"/>
  <c r="E1602" i="13"/>
  <c r="I1687" i="13"/>
  <c r="E1686" i="13"/>
  <c r="H21" i="13"/>
  <c r="E20" i="13"/>
  <c r="I1439" i="13"/>
  <c r="E1438" i="13"/>
  <c r="I697" i="13"/>
  <c r="E696" i="13"/>
  <c r="H1605" i="13"/>
  <c r="H1358" i="13"/>
  <c r="E1357" i="13"/>
  <c r="E532" i="13"/>
  <c r="H533" i="13"/>
  <c r="H1275" i="13"/>
  <c r="E1274" i="13"/>
  <c r="AC32" i="4" l="1"/>
  <c r="H1196" i="13"/>
  <c r="I39" i="13"/>
  <c r="E38" i="13"/>
  <c r="H123" i="13"/>
  <c r="E122" i="13"/>
  <c r="H203" i="13"/>
  <c r="E781" i="13"/>
  <c r="H782" i="13"/>
  <c r="H1606" i="13"/>
  <c r="I1440" i="13"/>
  <c r="E1439" i="13"/>
  <c r="H700" i="13"/>
  <c r="H1690" i="13"/>
  <c r="H1276" i="13"/>
  <c r="E1275" i="13"/>
  <c r="E1358" i="13"/>
  <c r="H1359" i="13"/>
  <c r="H22" i="13"/>
  <c r="E21" i="13"/>
  <c r="F21" i="13" s="1"/>
  <c r="G21" i="13" s="1"/>
  <c r="I1688" i="13"/>
  <c r="E1687" i="13"/>
  <c r="H41" i="13"/>
  <c r="H1855" i="13"/>
  <c r="H1442" i="13"/>
  <c r="I285" i="13"/>
  <c r="E284" i="13"/>
  <c r="H289" i="13"/>
  <c r="E945" i="13"/>
  <c r="H946" i="13"/>
  <c r="E1770" i="13"/>
  <c r="H1771" i="13"/>
  <c r="E864" i="13"/>
  <c r="H865" i="13"/>
  <c r="E1935" i="13"/>
  <c r="H1936" i="13"/>
  <c r="E1523" i="13"/>
  <c r="H1524" i="13"/>
  <c r="I1604" i="13"/>
  <c r="E1603" i="13"/>
  <c r="E451" i="13"/>
  <c r="H452" i="13"/>
  <c r="I1193" i="13"/>
  <c r="E1192" i="13"/>
  <c r="I1852" i="13"/>
  <c r="E1851" i="13"/>
  <c r="E617" i="13"/>
  <c r="H618" i="13"/>
  <c r="H372" i="13"/>
  <c r="E371" i="13"/>
  <c r="I201" i="13"/>
  <c r="E200" i="13"/>
  <c r="H534" i="13"/>
  <c r="E533" i="13"/>
  <c r="I698" i="13"/>
  <c r="E697" i="13"/>
  <c r="H1111" i="13"/>
  <c r="F20" i="13"/>
  <c r="G20" i="13" s="1"/>
  <c r="I1028" i="13"/>
  <c r="E1027" i="13"/>
  <c r="H1030" i="13"/>
  <c r="AC33" i="4" l="1"/>
  <c r="H1031" i="13"/>
  <c r="I1194" i="13"/>
  <c r="E1193" i="13"/>
  <c r="I1605" i="13"/>
  <c r="E1604" i="13"/>
  <c r="I1029" i="13"/>
  <c r="E1028" i="13"/>
  <c r="H619" i="13"/>
  <c r="E618" i="13"/>
  <c r="H1937" i="13"/>
  <c r="E1936" i="13"/>
  <c r="E1771" i="13"/>
  <c r="H1772" i="13"/>
  <c r="H290" i="13"/>
  <c r="H1277" i="13"/>
  <c r="E1276" i="13"/>
  <c r="I40" i="13"/>
  <c r="E39" i="13"/>
  <c r="E782" i="13"/>
  <c r="H783" i="13"/>
  <c r="E452" i="13"/>
  <c r="H453" i="13"/>
  <c r="H947" i="13"/>
  <c r="E946" i="13"/>
  <c r="H42" i="13"/>
  <c r="H1112" i="13"/>
  <c r="E1111" i="13"/>
  <c r="I699" i="13"/>
  <c r="E698" i="13"/>
  <c r="I202" i="13"/>
  <c r="E201" i="13"/>
  <c r="H23" i="13"/>
  <c r="E22" i="13"/>
  <c r="E1524" i="13"/>
  <c r="H1525" i="13"/>
  <c r="H866" i="13"/>
  <c r="E865" i="13"/>
  <c r="I286" i="13"/>
  <c r="E285" i="13"/>
  <c r="H1691" i="13"/>
  <c r="I1441" i="13"/>
  <c r="E1440" i="13"/>
  <c r="H124" i="13"/>
  <c r="E123" i="13"/>
  <c r="H1197" i="13"/>
  <c r="E534" i="13"/>
  <c r="H535" i="13"/>
  <c r="H373" i="13"/>
  <c r="E372" i="13"/>
  <c r="I1853" i="13"/>
  <c r="E1852" i="13"/>
  <c r="H1443" i="13"/>
  <c r="H1856" i="13"/>
  <c r="I1689" i="13"/>
  <c r="E1688" i="13"/>
  <c r="H1360" i="13"/>
  <c r="E1359" i="13"/>
  <c r="H701" i="13"/>
  <c r="H1607" i="13"/>
  <c r="H204" i="13"/>
  <c r="AC34" i="4" l="1"/>
  <c r="E947" i="13"/>
  <c r="H948" i="13"/>
  <c r="H1857" i="13"/>
  <c r="H374" i="13"/>
  <c r="E373" i="13"/>
  <c r="H1608" i="13"/>
  <c r="E1360" i="13"/>
  <c r="H1361" i="13"/>
  <c r="H536" i="13"/>
  <c r="E535" i="13"/>
  <c r="I1442" i="13"/>
  <c r="E1441" i="13"/>
  <c r="I287" i="13"/>
  <c r="E286" i="13"/>
  <c r="I1030" i="13"/>
  <c r="E1029" i="13"/>
  <c r="I1606" i="13"/>
  <c r="E1605" i="13"/>
  <c r="H1032" i="13"/>
  <c r="I203" i="13"/>
  <c r="E202" i="13"/>
  <c r="I41" i="13"/>
  <c r="E40" i="13"/>
  <c r="H291" i="13"/>
  <c r="H1938" i="13"/>
  <c r="E1937" i="13"/>
  <c r="H620" i="13"/>
  <c r="E619" i="13"/>
  <c r="I1854" i="13"/>
  <c r="E1853" i="13"/>
  <c r="H125" i="13"/>
  <c r="E124" i="13"/>
  <c r="E783" i="13"/>
  <c r="H784" i="13"/>
  <c r="E866" i="13"/>
  <c r="H867" i="13"/>
  <c r="F22" i="13"/>
  <c r="G22" i="13" s="1"/>
  <c r="E453" i="13"/>
  <c r="H454" i="13"/>
  <c r="E1772" i="13"/>
  <c r="H1773" i="13"/>
  <c r="I1195" i="13"/>
  <c r="E1194" i="13"/>
  <c r="H205" i="13"/>
  <c r="H702" i="13"/>
  <c r="H1444" i="13"/>
  <c r="H1692" i="13"/>
  <c r="E1112" i="13"/>
  <c r="H1113" i="13"/>
  <c r="I1690" i="13"/>
  <c r="E1689" i="13"/>
  <c r="H1198" i="13"/>
  <c r="H1526" i="13"/>
  <c r="E1525" i="13"/>
  <c r="H24" i="13"/>
  <c r="E23" i="13"/>
  <c r="I700" i="13"/>
  <c r="E699" i="13"/>
  <c r="H43" i="13"/>
  <c r="E1277" i="13"/>
  <c r="H1278" i="13"/>
  <c r="AC35" i="4" l="1"/>
  <c r="I701" i="13"/>
  <c r="E700" i="13"/>
  <c r="E1526" i="13"/>
  <c r="H1527" i="13"/>
  <c r="E784" i="13"/>
  <c r="H785" i="13"/>
  <c r="H292" i="13"/>
  <c r="H1362" i="13"/>
  <c r="E1361" i="13"/>
  <c r="H1199" i="13"/>
  <c r="E1113" i="13"/>
  <c r="H1114" i="13"/>
  <c r="H1445" i="13"/>
  <c r="H206" i="13"/>
  <c r="I1196" i="13"/>
  <c r="E1195" i="13"/>
  <c r="E1773" i="13"/>
  <c r="H1774" i="13"/>
  <c r="H455" i="13"/>
  <c r="E454" i="13"/>
  <c r="H126" i="13"/>
  <c r="E125" i="13"/>
  <c r="H1033" i="13"/>
  <c r="I1031" i="13"/>
  <c r="E1030" i="13"/>
  <c r="I1443" i="13"/>
  <c r="E1442" i="13"/>
  <c r="H1858" i="13"/>
  <c r="H1279" i="13"/>
  <c r="E1278" i="13"/>
  <c r="F23" i="13"/>
  <c r="G23" i="13" s="1"/>
  <c r="E867" i="13"/>
  <c r="H868" i="13"/>
  <c r="I1855" i="13"/>
  <c r="E1854" i="13"/>
  <c r="I1607" i="13"/>
  <c r="E1606" i="13"/>
  <c r="I288" i="13"/>
  <c r="E287" i="13"/>
  <c r="H621" i="13"/>
  <c r="E620" i="13"/>
  <c r="I204" i="13"/>
  <c r="E203" i="13"/>
  <c r="H44" i="13"/>
  <c r="H25" i="13"/>
  <c r="E24" i="13"/>
  <c r="I1691" i="13"/>
  <c r="E1690" i="13"/>
  <c r="H1693" i="13"/>
  <c r="H703" i="13"/>
  <c r="H1939" i="13"/>
  <c r="E1938" i="13"/>
  <c r="I42" i="13"/>
  <c r="E41" i="13"/>
  <c r="E536" i="13"/>
  <c r="H537" i="13"/>
  <c r="H1609" i="13"/>
  <c r="H375" i="13"/>
  <c r="E374" i="13"/>
  <c r="H949" i="13"/>
  <c r="E948" i="13"/>
  <c r="AC36" i="4" l="1"/>
  <c r="H26" i="13"/>
  <c r="E25" i="13"/>
  <c r="I289" i="13"/>
  <c r="E288" i="13"/>
  <c r="H207" i="13"/>
  <c r="E1362" i="13"/>
  <c r="H1363" i="13"/>
  <c r="E785" i="13"/>
  <c r="H786" i="13"/>
  <c r="I1692" i="13"/>
  <c r="E1691" i="13"/>
  <c r="I205" i="13"/>
  <c r="E204" i="13"/>
  <c r="E868" i="13"/>
  <c r="H869" i="13"/>
  <c r="I1444" i="13"/>
  <c r="E1443" i="13"/>
  <c r="I1032" i="13"/>
  <c r="E1031" i="13"/>
  <c r="H1446" i="13"/>
  <c r="H1940" i="13"/>
  <c r="E1939" i="13"/>
  <c r="H704" i="13"/>
  <c r="H1610" i="13"/>
  <c r="I43" i="13"/>
  <c r="E42" i="13"/>
  <c r="H1694" i="13"/>
  <c r="H45" i="13"/>
  <c r="H1280" i="13"/>
  <c r="E1279" i="13"/>
  <c r="E455" i="13"/>
  <c r="H456" i="13"/>
  <c r="I1197" i="13"/>
  <c r="E1196" i="13"/>
  <c r="H1200" i="13"/>
  <c r="I702" i="13"/>
  <c r="E701" i="13"/>
  <c r="H376" i="13"/>
  <c r="E375" i="13"/>
  <c r="E949" i="13"/>
  <c r="H950" i="13"/>
  <c r="H538" i="13"/>
  <c r="E537" i="13"/>
  <c r="F24" i="13"/>
  <c r="G24" i="13" s="1"/>
  <c r="H622" i="13"/>
  <c r="E621" i="13"/>
  <c r="I1608" i="13"/>
  <c r="E1607" i="13"/>
  <c r="I1856" i="13"/>
  <c r="E1855" i="13"/>
  <c r="H1859" i="13"/>
  <c r="H1034" i="13"/>
  <c r="H127" i="13"/>
  <c r="E126" i="13"/>
  <c r="E1774" i="13"/>
  <c r="H1775" i="13"/>
  <c r="E1114" i="13"/>
  <c r="H1115" i="13"/>
  <c r="H293" i="13"/>
  <c r="E1527" i="13"/>
  <c r="H1528" i="13"/>
  <c r="AC37" i="4" l="1"/>
  <c r="I703" i="13"/>
  <c r="E702" i="13"/>
  <c r="H1281" i="13"/>
  <c r="E1280" i="13"/>
  <c r="H705" i="13"/>
  <c r="H1447" i="13"/>
  <c r="I1445" i="13"/>
  <c r="E1444" i="13"/>
  <c r="I1693" i="13"/>
  <c r="E1692" i="13"/>
  <c r="H787" i="13"/>
  <c r="E786" i="13"/>
  <c r="F25" i="13"/>
  <c r="G25" i="13" s="1"/>
  <c r="E1115" i="13"/>
  <c r="H1116" i="13"/>
  <c r="I1857" i="13"/>
  <c r="E1856" i="13"/>
  <c r="E538" i="13"/>
  <c r="H539" i="13"/>
  <c r="I1198" i="13"/>
  <c r="E1197" i="13"/>
  <c r="H46" i="13"/>
  <c r="I44" i="13"/>
  <c r="E43" i="13"/>
  <c r="H27" i="13"/>
  <c r="E26" i="13"/>
  <c r="H294" i="13"/>
  <c r="H128" i="13"/>
  <c r="E127" i="13"/>
  <c r="E1528" i="13"/>
  <c r="H1529" i="13"/>
  <c r="H1776" i="13"/>
  <c r="E1775" i="13"/>
  <c r="H377" i="13"/>
  <c r="E376" i="13"/>
  <c r="E456" i="13"/>
  <c r="H457" i="13"/>
  <c r="H1611" i="13"/>
  <c r="I1033" i="13"/>
  <c r="E1032" i="13"/>
  <c r="I206" i="13"/>
  <c r="E205" i="13"/>
  <c r="H1364" i="13"/>
  <c r="E1363" i="13"/>
  <c r="H208" i="13"/>
  <c r="I290" i="13"/>
  <c r="E289" i="13"/>
  <c r="H1035" i="13"/>
  <c r="H1860" i="13"/>
  <c r="I1609" i="13"/>
  <c r="E1608" i="13"/>
  <c r="H623" i="13"/>
  <c r="E622" i="13"/>
  <c r="H951" i="13"/>
  <c r="E950" i="13"/>
  <c r="H1201" i="13"/>
  <c r="H1695" i="13"/>
  <c r="H1941" i="13"/>
  <c r="E1940" i="13"/>
  <c r="E869" i="13"/>
  <c r="H870" i="13"/>
  <c r="AC38" i="4" l="1"/>
  <c r="AC39" i="4" s="1"/>
  <c r="AC40" i="4" s="1"/>
  <c r="AC41" i="4" s="1"/>
  <c r="AC42" i="4" s="1"/>
  <c r="AC43" i="4" s="1"/>
  <c r="AC44" i="4" s="1"/>
  <c r="AC45" i="4" s="1"/>
  <c r="H1861" i="13"/>
  <c r="I291" i="13"/>
  <c r="E290" i="13"/>
  <c r="I207" i="13"/>
  <c r="E206" i="13"/>
  <c r="I45" i="13"/>
  <c r="E44" i="13"/>
  <c r="I1199" i="13"/>
  <c r="E1198" i="13"/>
  <c r="H1448" i="13"/>
  <c r="I704" i="13"/>
  <c r="E703" i="13"/>
  <c r="H1202" i="13"/>
  <c r="H624" i="13"/>
  <c r="E623" i="13"/>
  <c r="E1364" i="13"/>
  <c r="H1365" i="13"/>
  <c r="E1611" i="13"/>
  <c r="H1612" i="13"/>
  <c r="H378" i="13"/>
  <c r="E377" i="13"/>
  <c r="H1777" i="13"/>
  <c r="E1776" i="13"/>
  <c r="H129" i="13"/>
  <c r="E128" i="13"/>
  <c r="F26" i="13"/>
  <c r="G26" i="13" s="1"/>
  <c r="I1858" i="13"/>
  <c r="E1857" i="13"/>
  <c r="E787" i="13"/>
  <c r="H788" i="13"/>
  <c r="H706" i="13"/>
  <c r="E1281" i="13"/>
  <c r="H1282" i="13"/>
  <c r="E870" i="13"/>
  <c r="H871" i="13"/>
  <c r="E1941" i="13"/>
  <c r="H1942" i="13"/>
  <c r="H209" i="13"/>
  <c r="I1034" i="13"/>
  <c r="E1033" i="13"/>
  <c r="E457" i="13"/>
  <c r="H458" i="13"/>
  <c r="E1529" i="13"/>
  <c r="H1530" i="13"/>
  <c r="H28" i="13"/>
  <c r="E27" i="13"/>
  <c r="H47" i="13"/>
  <c r="E539" i="13"/>
  <c r="H540" i="13"/>
  <c r="I1446" i="13"/>
  <c r="E1445" i="13"/>
  <c r="H1696" i="13"/>
  <c r="E951" i="13"/>
  <c r="H952" i="13"/>
  <c r="I1610" i="13"/>
  <c r="E1610" i="13" s="1"/>
  <c r="E1609" i="13"/>
  <c r="H1036" i="13"/>
  <c r="H295" i="13"/>
  <c r="E1116" i="13"/>
  <c r="H1117" i="13"/>
  <c r="I1694" i="13"/>
  <c r="E1693" i="13"/>
  <c r="H296" i="13" l="1"/>
  <c r="H1697" i="13"/>
  <c r="I1447" i="13"/>
  <c r="E1446" i="13"/>
  <c r="H48" i="13"/>
  <c r="E1530" i="13"/>
  <c r="H1531" i="13"/>
  <c r="H130" i="13"/>
  <c r="E129" i="13"/>
  <c r="H379" i="13"/>
  <c r="E378" i="13"/>
  <c r="H1366" i="13"/>
  <c r="E1365" i="13"/>
  <c r="I46" i="13"/>
  <c r="E45" i="13"/>
  <c r="H953" i="13"/>
  <c r="E952" i="13"/>
  <c r="E540" i="13"/>
  <c r="H541" i="13"/>
  <c r="H872" i="13"/>
  <c r="E871" i="13"/>
  <c r="H1283" i="13"/>
  <c r="E1282" i="13"/>
  <c r="E1612" i="13"/>
  <c r="H1613" i="13"/>
  <c r="I705" i="13"/>
  <c r="E704" i="13"/>
  <c r="I208" i="13"/>
  <c r="E207" i="13"/>
  <c r="H1862" i="13"/>
  <c r="F27" i="13"/>
  <c r="G27" i="13" s="1"/>
  <c r="I1035" i="13"/>
  <c r="E1034" i="13"/>
  <c r="E788" i="13"/>
  <c r="H789" i="13"/>
  <c r="I1859" i="13"/>
  <c r="E1858" i="13"/>
  <c r="H1778" i="13"/>
  <c r="E1777" i="13"/>
  <c r="H1203" i="13"/>
  <c r="I1200" i="13"/>
  <c r="E1199" i="13"/>
  <c r="E1117" i="13"/>
  <c r="H1118" i="13"/>
  <c r="H1037" i="13"/>
  <c r="I1695" i="13"/>
  <c r="E1694" i="13"/>
  <c r="H29" i="13"/>
  <c r="E28" i="13"/>
  <c r="H459" i="13"/>
  <c r="E458" i="13"/>
  <c r="H210" i="13"/>
  <c r="H1943" i="13"/>
  <c r="E1942" i="13"/>
  <c r="H707" i="13"/>
  <c r="H625" i="13"/>
  <c r="E624" i="13"/>
  <c r="H1449" i="13"/>
  <c r="I292" i="13"/>
  <c r="E291" i="13"/>
  <c r="H211" i="13" l="1"/>
  <c r="H30" i="13"/>
  <c r="E29" i="13"/>
  <c r="H1038" i="13"/>
  <c r="I1201" i="13"/>
  <c r="E1200" i="13"/>
  <c r="I1036" i="13"/>
  <c r="E1035" i="13"/>
  <c r="E872" i="13"/>
  <c r="H873" i="13"/>
  <c r="H542" i="13"/>
  <c r="E541" i="13"/>
  <c r="E1118" i="13"/>
  <c r="H1119" i="13"/>
  <c r="I1860" i="13"/>
  <c r="E1859" i="13"/>
  <c r="I209" i="13"/>
  <c r="E208" i="13"/>
  <c r="I706" i="13"/>
  <c r="E705" i="13"/>
  <c r="H380" i="13"/>
  <c r="E379" i="13"/>
  <c r="I1448" i="13"/>
  <c r="E1447" i="13"/>
  <c r="I293" i="13"/>
  <c r="E292" i="13"/>
  <c r="H1450" i="13"/>
  <c r="H626" i="13"/>
  <c r="E625" i="13"/>
  <c r="H708" i="13"/>
  <c r="E1943" i="13"/>
  <c r="H1944" i="13"/>
  <c r="E459" i="13"/>
  <c r="H460" i="13"/>
  <c r="I1696" i="13"/>
  <c r="E1695" i="13"/>
  <c r="E789" i="13"/>
  <c r="H790" i="13"/>
  <c r="H1863" i="13"/>
  <c r="H1284" i="13"/>
  <c r="E1283" i="13"/>
  <c r="I47" i="13"/>
  <c r="E46" i="13"/>
  <c r="H49" i="13"/>
  <c r="H1698" i="13"/>
  <c r="F28" i="13"/>
  <c r="G28" i="13" s="1"/>
  <c r="H1204" i="13"/>
  <c r="H1779" i="13"/>
  <c r="E1778" i="13"/>
  <c r="E1613" i="13"/>
  <c r="H1614" i="13"/>
  <c r="E953" i="13"/>
  <c r="H954" i="13"/>
  <c r="E1366" i="13"/>
  <c r="H1367" i="13"/>
  <c r="H131" i="13"/>
  <c r="E130" i="13"/>
  <c r="E1531" i="13"/>
  <c r="H1532" i="13"/>
  <c r="H297" i="13"/>
  <c r="E1532" i="13" l="1"/>
  <c r="H1533" i="13"/>
  <c r="H132" i="13"/>
  <c r="E131" i="13"/>
  <c r="H955" i="13"/>
  <c r="E954" i="13"/>
  <c r="H1451" i="13"/>
  <c r="H298" i="13"/>
  <c r="H1864" i="13"/>
  <c r="H1945" i="13"/>
  <c r="E1944" i="13"/>
  <c r="H381" i="13"/>
  <c r="E380" i="13"/>
  <c r="I707" i="13"/>
  <c r="E706" i="13"/>
  <c r="H1205" i="13"/>
  <c r="H1699" i="13"/>
  <c r="I48" i="13"/>
  <c r="E47" i="13"/>
  <c r="H1285" i="13"/>
  <c r="E1284" i="13"/>
  <c r="I1697" i="13"/>
  <c r="E1696" i="13"/>
  <c r="E626" i="13"/>
  <c r="H627" i="13"/>
  <c r="I294" i="13"/>
  <c r="E293" i="13"/>
  <c r="E873" i="13"/>
  <c r="H874" i="13"/>
  <c r="I1037" i="13"/>
  <c r="E1036" i="13"/>
  <c r="I1202" i="13"/>
  <c r="E1201" i="13"/>
  <c r="H31" i="13"/>
  <c r="E31" i="13" s="1"/>
  <c r="E30" i="13"/>
  <c r="E790" i="13"/>
  <c r="H791" i="13"/>
  <c r="H709" i="13"/>
  <c r="I210" i="13"/>
  <c r="E210" i="13" s="1"/>
  <c r="E209" i="13"/>
  <c r="E211" i="13"/>
  <c r="H212" i="13"/>
  <c r="H1368" i="13"/>
  <c r="E1367" i="13"/>
  <c r="H1615" i="13"/>
  <c r="E1614" i="13"/>
  <c r="E1779" i="13"/>
  <c r="H1780" i="13"/>
  <c r="H50" i="13"/>
  <c r="I1861" i="13"/>
  <c r="E1860" i="13"/>
  <c r="H1039" i="13"/>
  <c r="E460" i="13"/>
  <c r="H461" i="13"/>
  <c r="I1449" i="13"/>
  <c r="E1448" i="13"/>
  <c r="H1120" i="13"/>
  <c r="E1119" i="13"/>
  <c r="E542" i="13"/>
  <c r="H543" i="13"/>
  <c r="F29" i="13"/>
  <c r="G29" i="13" s="1"/>
  <c r="I295" i="13" l="1"/>
  <c r="E294" i="13"/>
  <c r="H213" i="13"/>
  <c r="E212" i="13"/>
  <c r="E791" i="13"/>
  <c r="H792" i="13"/>
  <c r="E874" i="13"/>
  <c r="H875" i="13"/>
  <c r="F41" i="13"/>
  <c r="G41" i="13" s="1"/>
  <c r="E1120" i="13"/>
  <c r="H1121" i="13"/>
  <c r="I1450" i="13"/>
  <c r="E1449" i="13"/>
  <c r="I1862" i="13"/>
  <c r="E1861" i="13"/>
  <c r="I1203" i="13"/>
  <c r="E1202" i="13"/>
  <c r="E1285" i="13"/>
  <c r="H1286" i="13"/>
  <c r="H133" i="13"/>
  <c r="E132" i="13"/>
  <c r="E461" i="13"/>
  <c r="H462" i="13"/>
  <c r="H1040" i="13"/>
  <c r="E1368" i="13"/>
  <c r="H1369" i="13"/>
  <c r="H710" i="13"/>
  <c r="I708" i="13"/>
  <c r="E707" i="13"/>
  <c r="H1534" i="13"/>
  <c r="E1533" i="13"/>
  <c r="F44" i="13"/>
  <c r="G44" i="13" s="1"/>
  <c r="H51" i="13"/>
  <c r="E1615" i="13"/>
  <c r="H1616" i="13"/>
  <c r="F32" i="13"/>
  <c r="G32" i="13" s="1"/>
  <c r="F31" i="13"/>
  <c r="G31" i="13" s="1"/>
  <c r="F37" i="13"/>
  <c r="G37" i="13" s="1"/>
  <c r="F34" i="13"/>
  <c r="G34" i="13" s="1"/>
  <c r="F38" i="13"/>
  <c r="G38" i="13" s="1"/>
  <c r="F36" i="13"/>
  <c r="G36" i="13" s="1"/>
  <c r="F39" i="13"/>
  <c r="G39" i="13" s="1"/>
  <c r="F35" i="13"/>
  <c r="G35" i="13" s="1"/>
  <c r="F40" i="13"/>
  <c r="G40" i="13" s="1"/>
  <c r="F33" i="13"/>
  <c r="G33" i="13" s="1"/>
  <c r="I1038" i="13"/>
  <c r="E1037" i="13"/>
  <c r="H628" i="13"/>
  <c r="E627" i="13"/>
  <c r="I1698" i="13"/>
  <c r="E1697" i="13"/>
  <c r="I49" i="13"/>
  <c r="E48" i="13"/>
  <c r="H1206" i="13"/>
  <c r="H1865" i="13"/>
  <c r="H299" i="13"/>
  <c r="E955" i="13"/>
  <c r="H956" i="13"/>
  <c r="E543" i="13"/>
  <c r="H544" i="13"/>
  <c r="F30" i="13"/>
  <c r="G30" i="13" s="1"/>
  <c r="F42" i="13"/>
  <c r="G42" i="13" s="1"/>
  <c r="F43" i="13"/>
  <c r="G43" i="13" s="1"/>
  <c r="F45" i="13"/>
  <c r="G45" i="13" s="1"/>
  <c r="F47" i="13"/>
  <c r="G47" i="13" s="1"/>
  <c r="H1781" i="13"/>
  <c r="E1780" i="13"/>
  <c r="H1700" i="13"/>
  <c r="H382" i="13"/>
  <c r="E381" i="13"/>
  <c r="H1946" i="13"/>
  <c r="E1945" i="13"/>
  <c r="F46" i="13"/>
  <c r="G46" i="13" s="1"/>
  <c r="H1452" i="13"/>
  <c r="I709" i="13" l="1"/>
  <c r="E708" i="13"/>
  <c r="H463" i="13"/>
  <c r="E462" i="13"/>
  <c r="H1287" i="13"/>
  <c r="E1286" i="13"/>
  <c r="I1451" i="13"/>
  <c r="E1450" i="13"/>
  <c r="H300" i="13"/>
  <c r="I50" i="13"/>
  <c r="E49" i="13"/>
  <c r="H629" i="13"/>
  <c r="E628" i="13"/>
  <c r="H711" i="13"/>
  <c r="H1041" i="13"/>
  <c r="H134" i="13"/>
  <c r="E133" i="13"/>
  <c r="H1947" i="13"/>
  <c r="E1946" i="13"/>
  <c r="H957" i="13"/>
  <c r="E956" i="13"/>
  <c r="E544" i="13"/>
  <c r="H545" i="13"/>
  <c r="H1866" i="13"/>
  <c r="H1207" i="13"/>
  <c r="I1699" i="13"/>
  <c r="E1698" i="13"/>
  <c r="I1039" i="13"/>
  <c r="E1038" i="13"/>
  <c r="H52" i="13"/>
  <c r="E1121" i="13"/>
  <c r="H1122" i="13"/>
  <c r="I296" i="13"/>
  <c r="E295" i="13"/>
  <c r="H1453" i="13"/>
  <c r="E1534" i="13"/>
  <c r="H1535" i="13"/>
  <c r="H1370" i="13"/>
  <c r="E1369" i="13"/>
  <c r="E875" i="13"/>
  <c r="H876" i="13"/>
  <c r="H1701" i="13"/>
  <c r="H383" i="13"/>
  <c r="E382" i="13"/>
  <c r="E1781" i="13"/>
  <c r="H1782" i="13"/>
  <c r="F48" i="13"/>
  <c r="G48" i="13" s="1"/>
  <c r="E1616" i="13"/>
  <c r="H1617" i="13"/>
  <c r="I1204" i="13"/>
  <c r="E1203" i="13"/>
  <c r="I1863" i="13"/>
  <c r="E1862" i="13"/>
  <c r="E792" i="13"/>
  <c r="H793" i="13"/>
  <c r="H214" i="13"/>
  <c r="E213" i="13"/>
  <c r="H215" i="13" l="1"/>
  <c r="E214" i="13"/>
  <c r="H1948" i="13"/>
  <c r="E1947" i="13"/>
  <c r="H712" i="13"/>
  <c r="E711" i="13"/>
  <c r="H301" i="13"/>
  <c r="H1288" i="13"/>
  <c r="E1287" i="13"/>
  <c r="E1617" i="13"/>
  <c r="H1618" i="13"/>
  <c r="H1783" i="13"/>
  <c r="E1782" i="13"/>
  <c r="H1702" i="13"/>
  <c r="I297" i="13"/>
  <c r="E296" i="13"/>
  <c r="E1122" i="13"/>
  <c r="H1123" i="13"/>
  <c r="H53" i="13"/>
  <c r="I1700" i="13"/>
  <c r="E1699" i="13"/>
  <c r="H1042" i="13"/>
  <c r="H630" i="13"/>
  <c r="E629" i="13"/>
  <c r="E1370" i="13"/>
  <c r="H1371" i="13"/>
  <c r="H1454" i="13"/>
  <c r="F49" i="13"/>
  <c r="G49" i="13" s="1"/>
  <c r="I710" i="13"/>
  <c r="E710" i="13" s="1"/>
  <c r="E709" i="13"/>
  <c r="E793" i="13"/>
  <c r="H794" i="13"/>
  <c r="I1864" i="13"/>
  <c r="E1863" i="13"/>
  <c r="E876" i="13"/>
  <c r="H877" i="13"/>
  <c r="E1535" i="13"/>
  <c r="H1536" i="13"/>
  <c r="I1040" i="13"/>
  <c r="E1039" i="13"/>
  <c r="H1208" i="13"/>
  <c r="H546" i="13"/>
  <c r="E545" i="13"/>
  <c r="H135" i="13"/>
  <c r="E134" i="13"/>
  <c r="I51" i="13"/>
  <c r="E50" i="13"/>
  <c r="I1205" i="13"/>
  <c r="E1204" i="13"/>
  <c r="H384" i="13"/>
  <c r="E383" i="13"/>
  <c r="H1867" i="13"/>
  <c r="E957" i="13"/>
  <c r="H958" i="13"/>
  <c r="I1452" i="13"/>
  <c r="E1451" i="13"/>
  <c r="E463" i="13"/>
  <c r="H464" i="13"/>
  <c r="H959" i="13" l="1"/>
  <c r="E958" i="13"/>
  <c r="H136" i="13"/>
  <c r="E135" i="13"/>
  <c r="E464" i="13"/>
  <c r="H465" i="13"/>
  <c r="H1868" i="13"/>
  <c r="I1865" i="13"/>
  <c r="E1864" i="13"/>
  <c r="H1043" i="13"/>
  <c r="H1784" i="13"/>
  <c r="E1783" i="13"/>
  <c r="H302" i="13"/>
  <c r="H1455" i="13"/>
  <c r="H631" i="13"/>
  <c r="E630" i="13"/>
  <c r="H54" i="13"/>
  <c r="I1453" i="13"/>
  <c r="E1452" i="13"/>
  <c r="I52" i="13"/>
  <c r="E51" i="13"/>
  <c r="I298" i="13"/>
  <c r="E297" i="13"/>
  <c r="H1703" i="13"/>
  <c r="E1618" i="13"/>
  <c r="H1619" i="13"/>
  <c r="H1289" i="13"/>
  <c r="E1288" i="13"/>
  <c r="H1949" i="13"/>
  <c r="E1948" i="13"/>
  <c r="H216" i="13"/>
  <c r="E215" i="13"/>
  <c r="F50" i="13"/>
  <c r="G50" i="13" s="1"/>
  <c r="H1209" i="13"/>
  <c r="E877" i="13"/>
  <c r="H878" i="13"/>
  <c r="H795" i="13"/>
  <c r="E794" i="13"/>
  <c r="H385" i="13"/>
  <c r="E384" i="13"/>
  <c r="I1206" i="13"/>
  <c r="E1205" i="13"/>
  <c r="E546" i="13"/>
  <c r="H547" i="13"/>
  <c r="I1041" i="13"/>
  <c r="E1040" i="13"/>
  <c r="E1536" i="13"/>
  <c r="H1537" i="13"/>
  <c r="H1372" i="13"/>
  <c r="E1371" i="13"/>
  <c r="I1701" i="13"/>
  <c r="E1700" i="13"/>
  <c r="E1123" i="13"/>
  <c r="H1124" i="13"/>
  <c r="H713" i="13"/>
  <c r="E712" i="13"/>
  <c r="I1702" i="13" l="1"/>
  <c r="E1701" i="13"/>
  <c r="E1537" i="13"/>
  <c r="H1538" i="13"/>
  <c r="E1289" i="13"/>
  <c r="H1290" i="13"/>
  <c r="E959" i="13"/>
  <c r="H960" i="13"/>
  <c r="E713" i="13"/>
  <c r="H714" i="13"/>
  <c r="E1372" i="13"/>
  <c r="H1373" i="13"/>
  <c r="I1042" i="13"/>
  <c r="E1041" i="13"/>
  <c r="I1207" i="13"/>
  <c r="E1206" i="13"/>
  <c r="H217" i="13"/>
  <c r="E216" i="13"/>
  <c r="H1704" i="13"/>
  <c r="I1454" i="13"/>
  <c r="E1453" i="13"/>
  <c r="H1044" i="13"/>
  <c r="H1869" i="13"/>
  <c r="E547" i="13"/>
  <c r="H548" i="13"/>
  <c r="H632" i="13"/>
  <c r="E631" i="13"/>
  <c r="I1866" i="13"/>
  <c r="E1865" i="13"/>
  <c r="H137" i="13"/>
  <c r="E136" i="13"/>
  <c r="E1124" i="13"/>
  <c r="H1125" i="13"/>
  <c r="H386" i="13"/>
  <c r="E385" i="13"/>
  <c r="E878" i="13"/>
  <c r="H879" i="13"/>
  <c r="E1949" i="13"/>
  <c r="H1950" i="13"/>
  <c r="E1619" i="13"/>
  <c r="H1620" i="13"/>
  <c r="F51" i="13"/>
  <c r="G51" i="13" s="1"/>
  <c r="H55" i="13"/>
  <c r="H303" i="13"/>
  <c r="E465" i="13"/>
  <c r="H466" i="13"/>
  <c r="E795" i="13"/>
  <c r="H796" i="13"/>
  <c r="H1210" i="13"/>
  <c r="I299" i="13"/>
  <c r="E298" i="13"/>
  <c r="I53" i="13"/>
  <c r="E52" i="13"/>
  <c r="H1456" i="13"/>
  <c r="H1785" i="13"/>
  <c r="E1784" i="13"/>
  <c r="I300" i="13" l="1"/>
  <c r="E299" i="13"/>
  <c r="H1211" i="13"/>
  <c r="H56" i="13"/>
  <c r="H1786" i="13"/>
  <c r="E1785" i="13"/>
  <c r="H467" i="13"/>
  <c r="E466" i="13"/>
  <c r="E1620" i="13"/>
  <c r="H1621" i="13"/>
  <c r="H880" i="13"/>
  <c r="E879" i="13"/>
  <c r="I1455" i="13"/>
  <c r="E1454" i="13"/>
  <c r="H1374" i="13"/>
  <c r="E1373" i="13"/>
  <c r="H633" i="13"/>
  <c r="E632" i="13"/>
  <c r="H1291" i="13"/>
  <c r="E1290" i="13"/>
  <c r="H1457" i="13"/>
  <c r="F52" i="13"/>
  <c r="G52" i="13" s="1"/>
  <c r="H797" i="13"/>
  <c r="E796" i="13"/>
  <c r="H304" i="13"/>
  <c r="H1951" i="13"/>
  <c r="E1950" i="13"/>
  <c r="E1125" i="13"/>
  <c r="H1126" i="13"/>
  <c r="H1705" i="13"/>
  <c r="H218" i="13"/>
  <c r="E217" i="13"/>
  <c r="I1703" i="13"/>
  <c r="E1702" i="13"/>
  <c r="H138" i="13"/>
  <c r="E137" i="13"/>
  <c r="H1870" i="13"/>
  <c r="I1208" i="13"/>
  <c r="E1207" i="13"/>
  <c r="I54" i="13"/>
  <c r="E53" i="13"/>
  <c r="H387" i="13"/>
  <c r="E386" i="13"/>
  <c r="I1867" i="13"/>
  <c r="E1866" i="13"/>
  <c r="E548" i="13"/>
  <c r="H549" i="13"/>
  <c r="H1045" i="13"/>
  <c r="I1043" i="13"/>
  <c r="E1042" i="13"/>
  <c r="H715" i="13"/>
  <c r="E714" i="13"/>
  <c r="H961" i="13"/>
  <c r="E960" i="13"/>
  <c r="E1538" i="13"/>
  <c r="H1539" i="13"/>
  <c r="H388" i="13" l="1"/>
  <c r="E387" i="13"/>
  <c r="E961" i="13"/>
  <c r="H962" i="13"/>
  <c r="I1044" i="13"/>
  <c r="E1043" i="13"/>
  <c r="H1871" i="13"/>
  <c r="H219" i="13"/>
  <c r="E218" i="13"/>
  <c r="E1126" i="13"/>
  <c r="H1127" i="13"/>
  <c r="E1951" i="13"/>
  <c r="H1952" i="13"/>
  <c r="H1292" i="13"/>
  <c r="E1291" i="13"/>
  <c r="H1212" i="13"/>
  <c r="E1211" i="13"/>
  <c r="H1706" i="13"/>
  <c r="H1458" i="13"/>
  <c r="E467" i="13"/>
  <c r="H468" i="13"/>
  <c r="H1046" i="13"/>
  <c r="I1868" i="13"/>
  <c r="E1867" i="13"/>
  <c r="F53" i="13"/>
  <c r="G53" i="13" s="1"/>
  <c r="I1209" i="13"/>
  <c r="E1208" i="13"/>
  <c r="I1704" i="13"/>
  <c r="E1703" i="13"/>
  <c r="E1374" i="13"/>
  <c r="H1375" i="13"/>
  <c r="I1456" i="13"/>
  <c r="E1455" i="13"/>
  <c r="E880" i="13"/>
  <c r="H881" i="13"/>
  <c r="H57" i="13"/>
  <c r="I301" i="13"/>
  <c r="E300" i="13"/>
  <c r="E1539" i="13"/>
  <c r="H1540" i="13"/>
  <c r="H716" i="13"/>
  <c r="E715" i="13"/>
  <c r="E549" i="13"/>
  <c r="H550" i="13"/>
  <c r="I55" i="13"/>
  <c r="E54" i="13"/>
  <c r="H139" i="13"/>
  <c r="E138" i="13"/>
  <c r="H305" i="13"/>
  <c r="E797" i="13"/>
  <c r="H798" i="13"/>
  <c r="H634" i="13"/>
  <c r="E633" i="13"/>
  <c r="E1621" i="13"/>
  <c r="H1622" i="13"/>
  <c r="H1787" i="13"/>
  <c r="E1786" i="13"/>
  <c r="H1623" i="13" l="1"/>
  <c r="E1622" i="13"/>
  <c r="E1787" i="13"/>
  <c r="H1788" i="13"/>
  <c r="E1540" i="13"/>
  <c r="H1541" i="13"/>
  <c r="E634" i="13"/>
  <c r="H635" i="13"/>
  <c r="H306" i="13"/>
  <c r="H58" i="13"/>
  <c r="H882" i="13"/>
  <c r="E881" i="13"/>
  <c r="I1457" i="13"/>
  <c r="E1456" i="13"/>
  <c r="H1872" i="13"/>
  <c r="I1045" i="13"/>
  <c r="E1044" i="13"/>
  <c r="H140" i="13"/>
  <c r="E139" i="13"/>
  <c r="E798" i="13"/>
  <c r="H799" i="13"/>
  <c r="F54" i="13"/>
  <c r="G54" i="13" s="1"/>
  <c r="E550" i="13"/>
  <c r="H551" i="13"/>
  <c r="H717" i="13"/>
  <c r="E716" i="13"/>
  <c r="H1376" i="13"/>
  <c r="E1375" i="13"/>
  <c r="I1210" i="13"/>
  <c r="E1210" i="13" s="1"/>
  <c r="E1209" i="13"/>
  <c r="H1047" i="13"/>
  <c r="H1707" i="13"/>
  <c r="H1293" i="13"/>
  <c r="E1292" i="13"/>
  <c r="H1128" i="13"/>
  <c r="E1127" i="13"/>
  <c r="H220" i="13"/>
  <c r="E219" i="13"/>
  <c r="H963" i="13"/>
  <c r="E962" i="13"/>
  <c r="H389" i="13"/>
  <c r="E388" i="13"/>
  <c r="I56" i="13"/>
  <c r="E55" i="13"/>
  <c r="I302" i="13"/>
  <c r="E301" i="13"/>
  <c r="I1705" i="13"/>
  <c r="E1704" i="13"/>
  <c r="I1869" i="13"/>
  <c r="E1868" i="13"/>
  <c r="E468" i="13"/>
  <c r="H469" i="13"/>
  <c r="H1459" i="13"/>
  <c r="E1212" i="13"/>
  <c r="H1213" i="13"/>
  <c r="H1953" i="13"/>
  <c r="E1952" i="13"/>
  <c r="E1213" i="13" l="1"/>
  <c r="H1214" i="13"/>
  <c r="E1128" i="13"/>
  <c r="H1129" i="13"/>
  <c r="H636" i="13"/>
  <c r="E635" i="13"/>
  <c r="I1706" i="13"/>
  <c r="E1705" i="13"/>
  <c r="I1870" i="13"/>
  <c r="E1869" i="13"/>
  <c r="I303" i="13"/>
  <c r="E302" i="13"/>
  <c r="H221" i="13"/>
  <c r="E220" i="13"/>
  <c r="E551" i="13"/>
  <c r="H552" i="13"/>
  <c r="E799" i="13"/>
  <c r="H800" i="13"/>
  <c r="H1873" i="13"/>
  <c r="H1542" i="13"/>
  <c r="E1541" i="13"/>
  <c r="H1460" i="13"/>
  <c r="F55" i="13"/>
  <c r="G55" i="13" s="1"/>
  <c r="H1789" i="13"/>
  <c r="E1788" i="13"/>
  <c r="E469" i="13"/>
  <c r="H470" i="13"/>
  <c r="E963" i="13"/>
  <c r="H964" i="13"/>
  <c r="E1293" i="13"/>
  <c r="H1294" i="13"/>
  <c r="H1708" i="13"/>
  <c r="H1048" i="13"/>
  <c r="I1458" i="13"/>
  <c r="E1457" i="13"/>
  <c r="H59" i="13"/>
  <c r="H307" i="13"/>
  <c r="E1623" i="13"/>
  <c r="H1624" i="13"/>
  <c r="E1376" i="13"/>
  <c r="H1377" i="13"/>
  <c r="H1954" i="13"/>
  <c r="E1953" i="13"/>
  <c r="I57" i="13"/>
  <c r="E56" i="13"/>
  <c r="H390" i="13"/>
  <c r="E389" i="13"/>
  <c r="E717" i="13"/>
  <c r="H718" i="13"/>
  <c r="H141" i="13"/>
  <c r="E140" i="13"/>
  <c r="I1046" i="13"/>
  <c r="E1045" i="13"/>
  <c r="E882" i="13"/>
  <c r="H883" i="13"/>
  <c r="H719" i="13" l="1"/>
  <c r="E718" i="13"/>
  <c r="H391" i="13"/>
  <c r="E390" i="13"/>
  <c r="H1049" i="13"/>
  <c r="I1871" i="13"/>
  <c r="E1870" i="13"/>
  <c r="H965" i="13"/>
  <c r="E964" i="13"/>
  <c r="I1707" i="13"/>
  <c r="E1706" i="13"/>
  <c r="H637" i="13"/>
  <c r="E636" i="13"/>
  <c r="E1129" i="13"/>
  <c r="H1130" i="13"/>
  <c r="I1047" i="13"/>
  <c r="E1046" i="13"/>
  <c r="H60" i="13"/>
  <c r="H1295" i="13"/>
  <c r="E1294" i="13"/>
  <c r="H884" i="13"/>
  <c r="E883" i="13"/>
  <c r="H1955" i="13"/>
  <c r="E1954" i="13"/>
  <c r="H142" i="13"/>
  <c r="E141" i="13"/>
  <c r="F56" i="13"/>
  <c r="G56" i="13" s="1"/>
  <c r="H1378" i="13"/>
  <c r="E1377" i="13"/>
  <c r="E1624" i="13"/>
  <c r="H1625" i="13"/>
  <c r="H308" i="13"/>
  <c r="I1459" i="13"/>
  <c r="E1458" i="13"/>
  <c r="H1709" i="13"/>
  <c r="E1789" i="13"/>
  <c r="H1790" i="13"/>
  <c r="H1874" i="13"/>
  <c r="H222" i="13"/>
  <c r="E221" i="13"/>
  <c r="I304" i="13"/>
  <c r="E303" i="13"/>
  <c r="E1214" i="13"/>
  <c r="H1215" i="13"/>
  <c r="I58" i="13"/>
  <c r="E57" i="13"/>
  <c r="H1461" i="13"/>
  <c r="E470" i="13"/>
  <c r="H471" i="13"/>
  <c r="E1542" i="13"/>
  <c r="H1543" i="13"/>
  <c r="E800" i="13"/>
  <c r="H801" i="13"/>
  <c r="E552" i="13"/>
  <c r="H553" i="13"/>
  <c r="E1215" i="13" l="1"/>
  <c r="H1216" i="13"/>
  <c r="I305" i="13"/>
  <c r="E304" i="13"/>
  <c r="I1460" i="13"/>
  <c r="E1459" i="13"/>
  <c r="I59" i="13"/>
  <c r="E58" i="13"/>
  <c r="E471" i="13"/>
  <c r="H472" i="13"/>
  <c r="H1462" i="13"/>
  <c r="E1625" i="13"/>
  <c r="H1626" i="13"/>
  <c r="E1378" i="13"/>
  <c r="H1379" i="13"/>
  <c r="E884" i="13"/>
  <c r="H885" i="13"/>
  <c r="H61" i="13"/>
  <c r="I1708" i="13"/>
  <c r="E1707" i="13"/>
  <c r="H392" i="13"/>
  <c r="E391" i="13"/>
  <c r="H720" i="13"/>
  <c r="E719" i="13"/>
  <c r="E553" i="13"/>
  <c r="H554" i="13"/>
  <c r="H1956" i="13"/>
  <c r="E1955" i="13"/>
  <c r="I1872" i="13"/>
  <c r="E1871" i="13"/>
  <c r="H1050" i="13"/>
  <c r="E1543" i="13"/>
  <c r="H1544" i="13"/>
  <c r="F57" i="13"/>
  <c r="G57" i="13" s="1"/>
  <c r="H1875" i="13"/>
  <c r="H1791" i="13"/>
  <c r="E1790" i="13"/>
  <c r="H143" i="13"/>
  <c r="E142" i="13"/>
  <c r="H1296" i="13"/>
  <c r="E1295" i="13"/>
  <c r="I1048" i="13"/>
  <c r="E1047" i="13"/>
  <c r="H638" i="13"/>
  <c r="E637" i="13"/>
  <c r="H1710" i="13"/>
  <c r="E801" i="13"/>
  <c r="H802" i="13"/>
  <c r="H223" i="13"/>
  <c r="E222" i="13"/>
  <c r="H309" i="13"/>
  <c r="E1130" i="13"/>
  <c r="H1131" i="13"/>
  <c r="E965" i="13"/>
  <c r="H966" i="13"/>
  <c r="H144" i="13" l="1"/>
  <c r="E143" i="13"/>
  <c r="I1709" i="13"/>
  <c r="E1708" i="13"/>
  <c r="H886" i="13"/>
  <c r="E885" i="13"/>
  <c r="I1461" i="13"/>
  <c r="E1460" i="13"/>
  <c r="H1711" i="13"/>
  <c r="E1131" i="13"/>
  <c r="H1132" i="13"/>
  <c r="H310" i="13"/>
  <c r="H803" i="13"/>
  <c r="E802" i="13"/>
  <c r="I1049" i="13"/>
  <c r="E1048" i="13"/>
  <c r="E1956" i="13"/>
  <c r="H1957" i="13"/>
  <c r="H393" i="13"/>
  <c r="E392" i="13"/>
  <c r="H62" i="13"/>
  <c r="E61" i="13"/>
  <c r="H1380" i="13"/>
  <c r="E1379" i="13"/>
  <c r="E472" i="13"/>
  <c r="H473" i="13"/>
  <c r="F58" i="13"/>
  <c r="G58" i="13" s="1"/>
  <c r="E1216" i="13"/>
  <c r="H1217" i="13"/>
  <c r="H967" i="13"/>
  <c r="E966" i="13"/>
  <c r="I1873" i="13"/>
  <c r="E1872" i="13"/>
  <c r="I60" i="13"/>
  <c r="E60" i="13" s="1"/>
  <c r="E59" i="13"/>
  <c r="H639" i="13"/>
  <c r="E638" i="13"/>
  <c r="H1297" i="13"/>
  <c r="E1296" i="13"/>
  <c r="H1876" i="13"/>
  <c r="H721" i="13"/>
  <c r="E720" i="13"/>
  <c r="E1626" i="13"/>
  <c r="H1627" i="13"/>
  <c r="H1463" i="13"/>
  <c r="H224" i="13"/>
  <c r="E223" i="13"/>
  <c r="H1792" i="13"/>
  <c r="E1791" i="13"/>
  <c r="E1544" i="13"/>
  <c r="H1545" i="13"/>
  <c r="H1051" i="13"/>
  <c r="E554" i="13"/>
  <c r="H555" i="13"/>
  <c r="I306" i="13"/>
  <c r="E305" i="13"/>
  <c r="F60" i="13" l="1"/>
  <c r="G60" i="13" s="1"/>
  <c r="H225" i="13"/>
  <c r="E224" i="13"/>
  <c r="E1380" i="13"/>
  <c r="H1381" i="13"/>
  <c r="E886" i="13"/>
  <c r="H887" i="13"/>
  <c r="H1464" i="13"/>
  <c r="H640" i="13"/>
  <c r="E639" i="13"/>
  <c r="E473" i="13"/>
  <c r="H474" i="13"/>
  <c r="F61" i="13"/>
  <c r="G61" i="13" s="1"/>
  <c r="H394" i="13"/>
  <c r="E393" i="13"/>
  <c r="I1050" i="13"/>
  <c r="E1049" i="13"/>
  <c r="H311" i="13"/>
  <c r="H1712" i="13"/>
  <c r="E1711" i="13"/>
  <c r="I1462" i="13"/>
  <c r="E1461" i="13"/>
  <c r="H145" i="13"/>
  <c r="E144" i="13"/>
  <c r="E555" i="13"/>
  <c r="H556" i="13"/>
  <c r="H1052" i="13"/>
  <c r="H1793" i="13"/>
  <c r="E1792" i="13"/>
  <c r="E1627" i="13"/>
  <c r="H1628" i="13"/>
  <c r="E721" i="13"/>
  <c r="H722" i="13"/>
  <c r="E967" i="13"/>
  <c r="H968" i="13"/>
  <c r="E62" i="13"/>
  <c r="H63" i="13"/>
  <c r="E1132" i="13"/>
  <c r="H1133" i="13"/>
  <c r="I1710" i="13"/>
  <c r="E1710" i="13" s="1"/>
  <c r="E1709" i="13"/>
  <c r="I307" i="13"/>
  <c r="E306" i="13"/>
  <c r="E1545" i="13"/>
  <c r="H1546" i="13"/>
  <c r="H1877" i="13"/>
  <c r="E1297" i="13"/>
  <c r="H1298" i="13"/>
  <c r="F59" i="13"/>
  <c r="G59" i="13" s="1"/>
  <c r="I1874" i="13"/>
  <c r="E1873" i="13"/>
  <c r="E1217" i="13"/>
  <c r="H1218" i="13"/>
  <c r="E1957" i="13"/>
  <c r="H1958" i="13"/>
  <c r="E803" i="13"/>
  <c r="H804" i="13"/>
  <c r="E1546" i="13" l="1"/>
  <c r="H1547" i="13"/>
  <c r="I308" i="13"/>
  <c r="E307" i="13"/>
  <c r="E1133" i="13"/>
  <c r="H1134" i="13"/>
  <c r="H969" i="13"/>
  <c r="E968" i="13"/>
  <c r="E1958" i="13"/>
  <c r="H1959" i="13"/>
  <c r="H1299" i="13"/>
  <c r="E1298" i="13"/>
  <c r="E63" i="13"/>
  <c r="H64" i="13"/>
  <c r="H723" i="13"/>
  <c r="E722" i="13"/>
  <c r="E556" i="13"/>
  <c r="H557" i="13"/>
  <c r="H146" i="13"/>
  <c r="E145" i="13"/>
  <c r="H395" i="13"/>
  <c r="E394" i="13"/>
  <c r="H226" i="13"/>
  <c r="E225" i="13"/>
  <c r="H1053" i="13"/>
  <c r="E640" i="13"/>
  <c r="H641" i="13"/>
  <c r="H888" i="13"/>
  <c r="E887" i="13"/>
  <c r="I1875" i="13"/>
  <c r="E1874" i="13"/>
  <c r="E804" i="13"/>
  <c r="H805" i="13"/>
  <c r="E1218" i="13"/>
  <c r="H1219" i="13"/>
  <c r="F62" i="13"/>
  <c r="G62" i="13" s="1"/>
  <c r="H1794" i="13"/>
  <c r="E1793" i="13"/>
  <c r="E1712" i="13"/>
  <c r="H1713" i="13"/>
  <c r="I1051" i="13"/>
  <c r="E1050" i="13"/>
  <c r="I1463" i="13"/>
  <c r="E1462" i="13"/>
  <c r="H312" i="13"/>
  <c r="E311" i="13"/>
  <c r="H1878" i="13"/>
  <c r="E1628" i="13"/>
  <c r="H1629" i="13"/>
  <c r="H475" i="13"/>
  <c r="E474" i="13"/>
  <c r="H1465" i="13"/>
  <c r="H1382" i="13"/>
  <c r="E1381" i="13"/>
  <c r="H1879" i="13" l="1"/>
  <c r="I1464" i="13"/>
  <c r="E1463" i="13"/>
  <c r="I1876" i="13"/>
  <c r="E1875" i="13"/>
  <c r="E64" i="13"/>
  <c r="H65" i="13"/>
  <c r="H970" i="13"/>
  <c r="E969" i="13"/>
  <c r="I309" i="13"/>
  <c r="E308" i="13"/>
  <c r="E805" i="13"/>
  <c r="H806" i="13"/>
  <c r="H396" i="13"/>
  <c r="E395" i="13"/>
  <c r="H147" i="13"/>
  <c r="E146" i="13"/>
  <c r="F63" i="13"/>
  <c r="G63" i="13" s="1"/>
  <c r="E1134" i="13"/>
  <c r="H1135" i="13"/>
  <c r="E1547" i="13"/>
  <c r="H1548" i="13"/>
  <c r="H1466" i="13"/>
  <c r="E1629" i="13"/>
  <c r="H1630" i="13"/>
  <c r="I1052" i="13"/>
  <c r="E1051" i="13"/>
  <c r="E1382" i="13"/>
  <c r="H1383" i="13"/>
  <c r="E475" i="13"/>
  <c r="H476" i="13"/>
  <c r="E312" i="13"/>
  <c r="H313" i="13"/>
  <c r="H1714" i="13"/>
  <c r="E1713" i="13"/>
  <c r="H1220" i="13"/>
  <c r="E1219" i="13"/>
  <c r="E888" i="13"/>
  <c r="H889" i="13"/>
  <c r="H227" i="13"/>
  <c r="E226" i="13"/>
  <c r="E557" i="13"/>
  <c r="H558" i="13"/>
  <c r="H724" i="13"/>
  <c r="E723" i="13"/>
  <c r="H1300" i="13"/>
  <c r="E1299" i="13"/>
  <c r="H1795" i="13"/>
  <c r="E1794" i="13"/>
  <c r="H642" i="13"/>
  <c r="E641" i="13"/>
  <c r="H1054" i="13"/>
  <c r="E1959" i="13"/>
  <c r="H1960" i="13"/>
  <c r="E1220" i="13" l="1"/>
  <c r="H1221" i="13"/>
  <c r="H725" i="13"/>
  <c r="E724" i="13"/>
  <c r="H1301" i="13"/>
  <c r="E1300" i="13"/>
  <c r="E558" i="13"/>
  <c r="H559" i="13"/>
  <c r="E313" i="13"/>
  <c r="H314" i="13"/>
  <c r="I1053" i="13"/>
  <c r="E1052" i="13"/>
  <c r="H1136" i="13"/>
  <c r="E1135" i="13"/>
  <c r="H971" i="13"/>
  <c r="E970" i="13"/>
  <c r="H1880" i="13"/>
  <c r="H643" i="13"/>
  <c r="E642" i="13"/>
  <c r="E1795" i="13"/>
  <c r="H1796" i="13"/>
  <c r="H228" i="13"/>
  <c r="E227" i="13"/>
  <c r="H1384" i="13"/>
  <c r="E1383" i="13"/>
  <c r="H1631" i="13"/>
  <c r="E1630" i="13"/>
  <c r="H148" i="13"/>
  <c r="E147" i="13"/>
  <c r="E1548" i="13"/>
  <c r="H1549" i="13"/>
  <c r="E806" i="13"/>
  <c r="H807" i="13"/>
  <c r="I310" i="13"/>
  <c r="E310" i="13" s="1"/>
  <c r="E309" i="13"/>
  <c r="E65" i="13"/>
  <c r="H66" i="13"/>
  <c r="E1960" i="13"/>
  <c r="H1961" i="13"/>
  <c r="H890" i="13"/>
  <c r="E889" i="13"/>
  <c r="H1055" i="13"/>
  <c r="H1715" i="13"/>
  <c r="E1714" i="13"/>
  <c r="E476" i="13"/>
  <c r="H477" i="13"/>
  <c r="H1467" i="13"/>
  <c r="H397" i="13"/>
  <c r="E396" i="13"/>
  <c r="F64" i="13"/>
  <c r="G64" i="13" s="1"/>
  <c r="I1877" i="13"/>
  <c r="E1876" i="13"/>
  <c r="I1465" i="13"/>
  <c r="E1464" i="13"/>
  <c r="I1878" i="13" l="1"/>
  <c r="E1877" i="13"/>
  <c r="H398" i="13"/>
  <c r="E397" i="13"/>
  <c r="H1716" i="13"/>
  <c r="E1715" i="13"/>
  <c r="F65" i="13"/>
  <c r="G65" i="13" s="1"/>
  <c r="E1631" i="13"/>
  <c r="H1632" i="13"/>
  <c r="H1797" i="13"/>
  <c r="E1796" i="13"/>
  <c r="H1881" i="13"/>
  <c r="E1136" i="13"/>
  <c r="H1137" i="13"/>
  <c r="E314" i="13"/>
  <c r="H315" i="13"/>
  <c r="I1466" i="13"/>
  <c r="E1465" i="13"/>
  <c r="E477" i="13"/>
  <c r="H478" i="13"/>
  <c r="E890" i="13"/>
  <c r="H891" i="13"/>
  <c r="H149" i="13"/>
  <c r="E148" i="13"/>
  <c r="H1222" i="13"/>
  <c r="E1221" i="13"/>
  <c r="H1468" i="13"/>
  <c r="H1550" i="13"/>
  <c r="E1549" i="13"/>
  <c r="E1384" i="13"/>
  <c r="H1385" i="13"/>
  <c r="H229" i="13"/>
  <c r="E228" i="13"/>
  <c r="I1054" i="13"/>
  <c r="E1053" i="13"/>
  <c r="E1301" i="13"/>
  <c r="H1302" i="13"/>
  <c r="E725" i="13"/>
  <c r="H726" i="13"/>
  <c r="H1056" i="13"/>
  <c r="E1961" i="13"/>
  <c r="H1962" i="13"/>
  <c r="E66" i="13"/>
  <c r="H67" i="13"/>
  <c r="E807" i="13"/>
  <c r="H808" i="13"/>
  <c r="H644" i="13"/>
  <c r="E643" i="13"/>
  <c r="H972" i="13"/>
  <c r="E971" i="13"/>
  <c r="H560" i="13"/>
  <c r="E559" i="13"/>
  <c r="H645" i="13" l="1"/>
  <c r="E644" i="13"/>
  <c r="E1222" i="13"/>
  <c r="H1223" i="13"/>
  <c r="E1137" i="13"/>
  <c r="H1138" i="13"/>
  <c r="H399" i="13"/>
  <c r="E398" i="13"/>
  <c r="E560" i="13"/>
  <c r="H561" i="13"/>
  <c r="H973" i="13"/>
  <c r="E972" i="13"/>
  <c r="E67" i="13"/>
  <c r="H68" i="13"/>
  <c r="H1303" i="13"/>
  <c r="E1302" i="13"/>
  <c r="I1055" i="13"/>
  <c r="E1054" i="13"/>
  <c r="H1469" i="13"/>
  <c r="H892" i="13"/>
  <c r="E891" i="13"/>
  <c r="H1882" i="13"/>
  <c r="E1632" i="13"/>
  <c r="H1633" i="13"/>
  <c r="F66" i="13"/>
  <c r="G66" i="13" s="1"/>
  <c r="H1057" i="13"/>
  <c r="H230" i="13"/>
  <c r="E229" i="13"/>
  <c r="E1550" i="13"/>
  <c r="H1551" i="13"/>
  <c r="I1467" i="13"/>
  <c r="E1466" i="13"/>
  <c r="E315" i="13"/>
  <c r="H316" i="13"/>
  <c r="E1716" i="13"/>
  <c r="H1717" i="13"/>
  <c r="I1879" i="13"/>
  <c r="E1878" i="13"/>
  <c r="E808" i="13"/>
  <c r="H809" i="13"/>
  <c r="E1962" i="13"/>
  <c r="H1963" i="13"/>
  <c r="H727" i="13"/>
  <c r="E726" i="13"/>
  <c r="H1386" i="13"/>
  <c r="E1385" i="13"/>
  <c r="H150" i="13"/>
  <c r="E149" i="13"/>
  <c r="H479" i="13"/>
  <c r="E478" i="13"/>
  <c r="E1797" i="13"/>
  <c r="H1798" i="13"/>
  <c r="H231" i="13" l="1"/>
  <c r="E230" i="13"/>
  <c r="E1633" i="13"/>
  <c r="H1634" i="13"/>
  <c r="E892" i="13"/>
  <c r="H893" i="13"/>
  <c r="H1470" i="13"/>
  <c r="H974" i="13"/>
  <c r="E973" i="13"/>
  <c r="E479" i="13"/>
  <c r="H480" i="13"/>
  <c r="E1386" i="13"/>
  <c r="H1387" i="13"/>
  <c r="H728" i="13"/>
  <c r="E727" i="13"/>
  <c r="E809" i="13"/>
  <c r="H810" i="13"/>
  <c r="I1468" i="13"/>
  <c r="E1467" i="13"/>
  <c r="E1551" i="13"/>
  <c r="H1552" i="13"/>
  <c r="H1058" i="13"/>
  <c r="I1056" i="13"/>
  <c r="E1055" i="13"/>
  <c r="E68" i="13"/>
  <c r="H69" i="13"/>
  <c r="H562" i="13"/>
  <c r="E561" i="13"/>
  <c r="H400" i="13"/>
  <c r="E399" i="13"/>
  <c r="H646" i="13"/>
  <c r="E645" i="13"/>
  <c r="H1799" i="13"/>
  <c r="E1798" i="13"/>
  <c r="I1880" i="13"/>
  <c r="E1879" i="13"/>
  <c r="E316" i="13"/>
  <c r="H317" i="13"/>
  <c r="H1883" i="13"/>
  <c r="F67" i="13"/>
  <c r="G67" i="13" s="1"/>
  <c r="H1224" i="13"/>
  <c r="E1223" i="13"/>
  <c r="H151" i="13"/>
  <c r="E150" i="13"/>
  <c r="H1964" i="13"/>
  <c r="E1963" i="13"/>
  <c r="H1718" i="13"/>
  <c r="E1717" i="13"/>
  <c r="H1304" i="13"/>
  <c r="E1303" i="13"/>
  <c r="E1138" i="13"/>
  <c r="H1139" i="13"/>
  <c r="E1964" i="13" l="1"/>
  <c r="H1965" i="13"/>
  <c r="E1224" i="13"/>
  <c r="H1225" i="13"/>
  <c r="H647" i="13"/>
  <c r="E646" i="13"/>
  <c r="H811" i="13"/>
  <c r="E810" i="13"/>
  <c r="H1388" i="13"/>
  <c r="E1387" i="13"/>
  <c r="H1305" i="13"/>
  <c r="E1304" i="13"/>
  <c r="H1884" i="13"/>
  <c r="E562" i="13"/>
  <c r="H563" i="13"/>
  <c r="I1057" i="13"/>
  <c r="E1056" i="13"/>
  <c r="H975" i="13"/>
  <c r="E974" i="13"/>
  <c r="H894" i="13"/>
  <c r="E893" i="13"/>
  <c r="H1719" i="13"/>
  <c r="E1718" i="13"/>
  <c r="H152" i="13"/>
  <c r="E151" i="13"/>
  <c r="I1881" i="13"/>
  <c r="E1880" i="13"/>
  <c r="H1800" i="13"/>
  <c r="E1799" i="13"/>
  <c r="E69" i="13"/>
  <c r="H70" i="13"/>
  <c r="H1059" i="13"/>
  <c r="I1469" i="13"/>
  <c r="E1468" i="13"/>
  <c r="E480" i="13"/>
  <c r="H481" i="13"/>
  <c r="H232" i="13"/>
  <c r="E231" i="13"/>
  <c r="E1139" i="13"/>
  <c r="H1140" i="13"/>
  <c r="E317" i="13"/>
  <c r="H318" i="13"/>
  <c r="H401" i="13"/>
  <c r="E400" i="13"/>
  <c r="F68" i="13"/>
  <c r="G68" i="13" s="1"/>
  <c r="E1552" i="13"/>
  <c r="H1553" i="13"/>
  <c r="H729" i="13"/>
  <c r="E728" i="13"/>
  <c r="H1471" i="13"/>
  <c r="E1634" i="13"/>
  <c r="H1635" i="13"/>
  <c r="E1553" i="13" l="1"/>
  <c r="H1554" i="13"/>
  <c r="H402" i="13"/>
  <c r="E401" i="13"/>
  <c r="H1060" i="13"/>
  <c r="H976" i="13"/>
  <c r="E975" i="13"/>
  <c r="E563" i="13"/>
  <c r="H564" i="13"/>
  <c r="H1885" i="13"/>
  <c r="E1305" i="13"/>
  <c r="H1306" i="13"/>
  <c r="H1472" i="13"/>
  <c r="H233" i="13"/>
  <c r="E232" i="13"/>
  <c r="I1882" i="13"/>
  <c r="E1881" i="13"/>
  <c r="H1720" i="13"/>
  <c r="E1719" i="13"/>
  <c r="H812" i="13"/>
  <c r="E811" i="13"/>
  <c r="H1226" i="13"/>
  <c r="E1225" i="13"/>
  <c r="E1635" i="13"/>
  <c r="H1636" i="13"/>
  <c r="E729" i="13"/>
  <c r="H730" i="13"/>
  <c r="E318" i="13"/>
  <c r="H319" i="13"/>
  <c r="E1140" i="13"/>
  <c r="H1141" i="13"/>
  <c r="E481" i="13"/>
  <c r="H482" i="13"/>
  <c r="I1470" i="13"/>
  <c r="E1469" i="13"/>
  <c r="E70" i="13"/>
  <c r="H71" i="13"/>
  <c r="E894" i="13"/>
  <c r="H895" i="13"/>
  <c r="F69" i="13"/>
  <c r="G69" i="13" s="1"/>
  <c r="H1801" i="13"/>
  <c r="E1800" i="13"/>
  <c r="H153" i="13"/>
  <c r="E152" i="13"/>
  <c r="I1058" i="13"/>
  <c r="E1057" i="13"/>
  <c r="E1388" i="13"/>
  <c r="H1389" i="13"/>
  <c r="H648" i="13"/>
  <c r="E647" i="13"/>
  <c r="H1966" i="13"/>
  <c r="E1965" i="13"/>
  <c r="H1802" i="13" l="1"/>
  <c r="E1801" i="13"/>
  <c r="F70" i="13"/>
  <c r="G70" i="13" s="1"/>
  <c r="H813" i="13"/>
  <c r="E812" i="13"/>
  <c r="H234" i="13"/>
  <c r="E233" i="13"/>
  <c r="H1307" i="13"/>
  <c r="E1306" i="13"/>
  <c r="E564" i="13"/>
  <c r="H565" i="13"/>
  <c r="H977" i="13"/>
  <c r="E976" i="13"/>
  <c r="H403" i="13"/>
  <c r="E402" i="13"/>
  <c r="H649" i="13"/>
  <c r="E648" i="13"/>
  <c r="I1059" i="13"/>
  <c r="E1058" i="13"/>
  <c r="E1141" i="13"/>
  <c r="H1142" i="13"/>
  <c r="H731" i="13"/>
  <c r="E730" i="13"/>
  <c r="E1226" i="13"/>
  <c r="H1227" i="13"/>
  <c r="I1883" i="13"/>
  <c r="E1882" i="13"/>
  <c r="H1061" i="13"/>
  <c r="E1554" i="13"/>
  <c r="H1555" i="13"/>
  <c r="H154" i="13"/>
  <c r="E153" i="13"/>
  <c r="I1471" i="13"/>
  <c r="E1470" i="13"/>
  <c r="H1473" i="13"/>
  <c r="E1966" i="13"/>
  <c r="H1967" i="13"/>
  <c r="H1390" i="13"/>
  <c r="E1389" i="13"/>
  <c r="H896" i="13"/>
  <c r="E895" i="13"/>
  <c r="E71" i="13"/>
  <c r="H72" i="13"/>
  <c r="H483" i="13"/>
  <c r="E482" i="13"/>
  <c r="E319" i="13"/>
  <c r="H320" i="13"/>
  <c r="E1636" i="13"/>
  <c r="H1637" i="13"/>
  <c r="E1720" i="13"/>
  <c r="H1721" i="13"/>
  <c r="H1886" i="13"/>
  <c r="I1472" i="13" l="1"/>
  <c r="E1471" i="13"/>
  <c r="H1228" i="13"/>
  <c r="E1227" i="13"/>
  <c r="H732" i="13"/>
  <c r="E731" i="13"/>
  <c r="H650" i="13"/>
  <c r="E649" i="13"/>
  <c r="H235" i="13"/>
  <c r="E234" i="13"/>
  <c r="H814" i="13"/>
  <c r="E813" i="13"/>
  <c r="H1887" i="13"/>
  <c r="H1722" i="13"/>
  <c r="E1721" i="13"/>
  <c r="F71" i="13"/>
  <c r="G71" i="13" s="1"/>
  <c r="E1390" i="13"/>
  <c r="H1391" i="13"/>
  <c r="I1884" i="13"/>
  <c r="E1883" i="13"/>
  <c r="E1142" i="13"/>
  <c r="H1143" i="13"/>
  <c r="H978" i="13"/>
  <c r="E977" i="13"/>
  <c r="H1308" i="13"/>
  <c r="E1307" i="13"/>
  <c r="H1803" i="13"/>
  <c r="E1802" i="13"/>
  <c r="E320" i="13"/>
  <c r="H321" i="13"/>
  <c r="E72" i="13"/>
  <c r="H73" i="13"/>
  <c r="E1637" i="13"/>
  <c r="H1638" i="13"/>
  <c r="E1967" i="13"/>
  <c r="H1968" i="13"/>
  <c r="H155" i="13"/>
  <c r="E154" i="13"/>
  <c r="H1062" i="13"/>
  <c r="I1060" i="13"/>
  <c r="E1059" i="13"/>
  <c r="E565" i="13"/>
  <c r="H566" i="13"/>
  <c r="E483" i="13"/>
  <c r="H484" i="13"/>
  <c r="E896" i="13"/>
  <c r="H897" i="13"/>
  <c r="H1474" i="13"/>
  <c r="E1555" i="13"/>
  <c r="H1556" i="13"/>
  <c r="H404" i="13"/>
  <c r="E403" i="13"/>
  <c r="H898" i="13" l="1"/>
  <c r="E897" i="13"/>
  <c r="H1475" i="13"/>
  <c r="H1063" i="13"/>
  <c r="H979" i="13"/>
  <c r="E978" i="13"/>
  <c r="H1144" i="13"/>
  <c r="E1143" i="13"/>
  <c r="I1885" i="13"/>
  <c r="E1884" i="13"/>
  <c r="H1888" i="13"/>
  <c r="E814" i="13"/>
  <c r="H815" i="13"/>
  <c r="E1228" i="13"/>
  <c r="H1229" i="13"/>
  <c r="E1556" i="13"/>
  <c r="H1557" i="13"/>
  <c r="E484" i="13"/>
  <c r="H485" i="13"/>
  <c r="E566" i="13"/>
  <c r="H567" i="13"/>
  <c r="I1061" i="13"/>
  <c r="E1060" i="13"/>
  <c r="E1968" i="13"/>
  <c r="H1969" i="13"/>
  <c r="E73" i="13"/>
  <c r="H74" i="13"/>
  <c r="I1473" i="13"/>
  <c r="E1472" i="13"/>
  <c r="H405" i="13"/>
  <c r="E404" i="13"/>
  <c r="H156" i="13"/>
  <c r="E155" i="13"/>
  <c r="H1639" i="13"/>
  <c r="E1638" i="13"/>
  <c r="F72" i="13"/>
  <c r="G72" i="13" s="1"/>
  <c r="E1803" i="13"/>
  <c r="H1804" i="13"/>
  <c r="H1309" i="13"/>
  <c r="E1308" i="13"/>
  <c r="H236" i="13"/>
  <c r="E235" i="13"/>
  <c r="E650" i="13"/>
  <c r="H651" i="13"/>
  <c r="H733" i="13"/>
  <c r="E732" i="13"/>
  <c r="E321" i="13"/>
  <c r="H322" i="13"/>
  <c r="H1392" i="13"/>
  <c r="E1391" i="13"/>
  <c r="H1723" i="13"/>
  <c r="E1722" i="13"/>
  <c r="E322" i="13" l="1"/>
  <c r="H323" i="13"/>
  <c r="E1392" i="13"/>
  <c r="H1393" i="13"/>
  <c r="E1309" i="13"/>
  <c r="H1310" i="13"/>
  <c r="H157" i="13"/>
  <c r="E156" i="13"/>
  <c r="E1969" i="13"/>
  <c r="H1970" i="13"/>
  <c r="I1062" i="13"/>
  <c r="E1061" i="13"/>
  <c r="E1144" i="13"/>
  <c r="H1145" i="13"/>
  <c r="H1476" i="13"/>
  <c r="H1724" i="13"/>
  <c r="E1723" i="13"/>
  <c r="E733" i="13"/>
  <c r="H734" i="13"/>
  <c r="H237" i="13"/>
  <c r="E236" i="13"/>
  <c r="H1805" i="13"/>
  <c r="E1804" i="13"/>
  <c r="E1639" i="13"/>
  <c r="H1640" i="13"/>
  <c r="E405" i="13"/>
  <c r="H406" i="13"/>
  <c r="E567" i="13"/>
  <c r="H568" i="13"/>
  <c r="H1558" i="13"/>
  <c r="E1557" i="13"/>
  <c r="H1230" i="13"/>
  <c r="E1229" i="13"/>
  <c r="H816" i="13"/>
  <c r="E815" i="13"/>
  <c r="E74" i="13"/>
  <c r="H75" i="13"/>
  <c r="I1886" i="13"/>
  <c r="E1885" i="13"/>
  <c r="H980" i="13"/>
  <c r="E979" i="13"/>
  <c r="E898" i="13"/>
  <c r="H899" i="13"/>
  <c r="H652" i="13"/>
  <c r="E651" i="13"/>
  <c r="I1474" i="13"/>
  <c r="E1473" i="13"/>
  <c r="F73" i="13"/>
  <c r="G73" i="13" s="1"/>
  <c r="E485" i="13"/>
  <c r="H486" i="13"/>
  <c r="H1889" i="13"/>
  <c r="H1064" i="13"/>
  <c r="I1475" i="13" l="1"/>
  <c r="E1474" i="13"/>
  <c r="I1887" i="13"/>
  <c r="E1886" i="13"/>
  <c r="E1230" i="13"/>
  <c r="H1231" i="13"/>
  <c r="E1640" i="13"/>
  <c r="H1641" i="13"/>
  <c r="H1477" i="13"/>
  <c r="H158" i="13"/>
  <c r="E157" i="13"/>
  <c r="H324" i="13"/>
  <c r="E323" i="13"/>
  <c r="H653" i="13"/>
  <c r="E652" i="13"/>
  <c r="E75" i="13"/>
  <c r="H76" i="13"/>
  <c r="H238" i="13"/>
  <c r="E237" i="13"/>
  <c r="E1724" i="13"/>
  <c r="H1725" i="13"/>
  <c r="H487" i="13"/>
  <c r="E486" i="13"/>
  <c r="H1890" i="13"/>
  <c r="H1065" i="13"/>
  <c r="H900" i="13"/>
  <c r="E899" i="13"/>
  <c r="H981" i="13"/>
  <c r="E980" i="13"/>
  <c r="F74" i="13"/>
  <c r="G74" i="13" s="1"/>
  <c r="H817" i="13"/>
  <c r="E816" i="13"/>
  <c r="E1558" i="13"/>
  <c r="H1559" i="13"/>
  <c r="E406" i="13"/>
  <c r="H407" i="13"/>
  <c r="H735" i="13"/>
  <c r="E734" i="13"/>
  <c r="I1063" i="13"/>
  <c r="E1062" i="13"/>
  <c r="H1311" i="13"/>
  <c r="E1310" i="13"/>
  <c r="H1394" i="13"/>
  <c r="E1393" i="13"/>
  <c r="E568" i="13"/>
  <c r="H569" i="13"/>
  <c r="E1805" i="13"/>
  <c r="H1806" i="13"/>
  <c r="E1145" i="13"/>
  <c r="H1146" i="13"/>
  <c r="E1970" i="13"/>
  <c r="H1971" i="13"/>
  <c r="H570" i="13" l="1"/>
  <c r="E569" i="13"/>
  <c r="H1972" i="13"/>
  <c r="E1971" i="13"/>
  <c r="H1312" i="13"/>
  <c r="E1311" i="13"/>
  <c r="H736" i="13"/>
  <c r="E735" i="13"/>
  <c r="H1560" i="13"/>
  <c r="E1559" i="13"/>
  <c r="H1891" i="13"/>
  <c r="H1726" i="13"/>
  <c r="E1725" i="13"/>
  <c r="F75" i="13"/>
  <c r="G75" i="13" s="1"/>
  <c r="H1232" i="13"/>
  <c r="E1231" i="13"/>
  <c r="E900" i="13"/>
  <c r="H901" i="13"/>
  <c r="H159" i="13"/>
  <c r="E158" i="13"/>
  <c r="E1641" i="13"/>
  <c r="H1642" i="13"/>
  <c r="E1394" i="13"/>
  <c r="H1395" i="13"/>
  <c r="E324" i="13"/>
  <c r="H325" i="13"/>
  <c r="H1478" i="13"/>
  <c r="I1476" i="13"/>
  <c r="E1475" i="13"/>
  <c r="H408" i="13"/>
  <c r="E407" i="13"/>
  <c r="E1146" i="13"/>
  <c r="H1147" i="13"/>
  <c r="H1807" i="13"/>
  <c r="E1806" i="13"/>
  <c r="I1064" i="13"/>
  <c r="E1063" i="13"/>
  <c r="H818" i="13"/>
  <c r="E817" i="13"/>
  <c r="H982" i="13"/>
  <c r="E981" i="13"/>
  <c r="H1066" i="13"/>
  <c r="E487" i="13"/>
  <c r="H488" i="13"/>
  <c r="H239" i="13"/>
  <c r="E238" i="13"/>
  <c r="E76" i="13"/>
  <c r="H77" i="13"/>
  <c r="H654" i="13"/>
  <c r="E653" i="13"/>
  <c r="I1888" i="13"/>
  <c r="E1887" i="13"/>
  <c r="H240" i="13" l="1"/>
  <c r="E239" i="13"/>
  <c r="I1477" i="13"/>
  <c r="E1476" i="13"/>
  <c r="H1396" i="13"/>
  <c r="E1395" i="13"/>
  <c r="E1642" i="13"/>
  <c r="H1643" i="13"/>
  <c r="H1727" i="13"/>
  <c r="E1726" i="13"/>
  <c r="H78" i="13"/>
  <c r="E77" i="13"/>
  <c r="H1067" i="13"/>
  <c r="E818" i="13"/>
  <c r="H819" i="13"/>
  <c r="I1065" i="13"/>
  <c r="E1064" i="13"/>
  <c r="H1808" i="13"/>
  <c r="E1807" i="13"/>
  <c r="E408" i="13"/>
  <c r="H409" i="13"/>
  <c r="H326" i="13"/>
  <c r="E325" i="13"/>
  <c r="E1232" i="13"/>
  <c r="H1233" i="13"/>
  <c r="H1892" i="13"/>
  <c r="E1560" i="13"/>
  <c r="H1561" i="13"/>
  <c r="H1313" i="13"/>
  <c r="E1312" i="13"/>
  <c r="E1972" i="13"/>
  <c r="H1973" i="13"/>
  <c r="H655" i="13"/>
  <c r="E654" i="13"/>
  <c r="I1889" i="13"/>
  <c r="E1888" i="13"/>
  <c r="F76" i="13"/>
  <c r="G76" i="13" s="1"/>
  <c r="E488" i="13"/>
  <c r="H489" i="13"/>
  <c r="E1147" i="13"/>
  <c r="H1148" i="13"/>
  <c r="H902" i="13"/>
  <c r="E901" i="13"/>
  <c r="H983" i="13"/>
  <c r="E982" i="13"/>
  <c r="H1479" i="13"/>
  <c r="H160" i="13"/>
  <c r="E159" i="13"/>
  <c r="H737" i="13"/>
  <c r="E736" i="13"/>
  <c r="E570" i="13"/>
  <c r="H571" i="13"/>
  <c r="H984" i="13" l="1"/>
  <c r="E983" i="13"/>
  <c r="I1890" i="13"/>
  <c r="E1889" i="13"/>
  <c r="I1066" i="13"/>
  <c r="E1065" i="13"/>
  <c r="H1068" i="13"/>
  <c r="H161" i="13"/>
  <c r="E160" i="13"/>
  <c r="E1148" i="13"/>
  <c r="H1149" i="13"/>
  <c r="H1893" i="13"/>
  <c r="H1234" i="13"/>
  <c r="E1233" i="13"/>
  <c r="E326" i="13"/>
  <c r="H327" i="13"/>
  <c r="H820" i="13"/>
  <c r="E819" i="13"/>
  <c r="I1478" i="13"/>
  <c r="E1477" i="13"/>
  <c r="E571" i="13"/>
  <c r="H572" i="13"/>
  <c r="E737" i="13"/>
  <c r="H738" i="13"/>
  <c r="H1480" i="13"/>
  <c r="E902" i="13"/>
  <c r="H903" i="13"/>
  <c r="E489" i="13"/>
  <c r="H490" i="13"/>
  <c r="H656" i="13"/>
  <c r="E655" i="13"/>
  <c r="E1313" i="13"/>
  <c r="H1314" i="13"/>
  <c r="H1809" i="13"/>
  <c r="E1808" i="13"/>
  <c r="F77" i="13"/>
  <c r="G77" i="13" s="1"/>
  <c r="E1396" i="13"/>
  <c r="H1397" i="13"/>
  <c r="H241" i="13"/>
  <c r="E240" i="13"/>
  <c r="H1974" i="13"/>
  <c r="E1973" i="13"/>
  <c r="H1562" i="13"/>
  <c r="E1561" i="13"/>
  <c r="E409" i="13"/>
  <c r="H410" i="13"/>
  <c r="E78" i="13"/>
  <c r="H79" i="13"/>
  <c r="H1728" i="13"/>
  <c r="E1727" i="13"/>
  <c r="E1643" i="13"/>
  <c r="H1644" i="13"/>
  <c r="H1315" i="13" l="1"/>
  <c r="E1314" i="13"/>
  <c r="H491" i="13"/>
  <c r="E490" i="13"/>
  <c r="E1234" i="13"/>
  <c r="H1235" i="13"/>
  <c r="E410" i="13"/>
  <c r="H411" i="13"/>
  <c r="H80" i="13"/>
  <c r="E79" i="13"/>
  <c r="E1562" i="13"/>
  <c r="H1563" i="13"/>
  <c r="H242" i="13"/>
  <c r="E241" i="13"/>
  <c r="H1481" i="13"/>
  <c r="E572" i="13"/>
  <c r="H573" i="13"/>
  <c r="I1479" i="13"/>
  <c r="E1478" i="13"/>
  <c r="E327" i="13"/>
  <c r="H328" i="13"/>
  <c r="E1149" i="13"/>
  <c r="H1150" i="13"/>
  <c r="H162" i="13"/>
  <c r="E161" i="13"/>
  <c r="I1067" i="13"/>
  <c r="E1066" i="13"/>
  <c r="H985" i="13"/>
  <c r="E984" i="13"/>
  <c r="F78" i="13"/>
  <c r="G78" i="13" s="1"/>
  <c r="H1810" i="13"/>
  <c r="E1809" i="13"/>
  <c r="H1894" i="13"/>
  <c r="H1069" i="13"/>
  <c r="E1644" i="13"/>
  <c r="H1645" i="13"/>
  <c r="E1728" i="13"/>
  <c r="H1729" i="13"/>
  <c r="E1974" i="13"/>
  <c r="H1975" i="13"/>
  <c r="H1398" i="13"/>
  <c r="E1397" i="13"/>
  <c r="E656" i="13"/>
  <c r="H657" i="13"/>
  <c r="H904" i="13"/>
  <c r="E903" i="13"/>
  <c r="H739" i="13"/>
  <c r="E738" i="13"/>
  <c r="H821" i="13"/>
  <c r="E820" i="13"/>
  <c r="I1891" i="13"/>
  <c r="E1890" i="13"/>
  <c r="H658" i="13" l="1"/>
  <c r="E657" i="13"/>
  <c r="H740" i="13"/>
  <c r="E739" i="13"/>
  <c r="I1892" i="13"/>
  <c r="E1891" i="13"/>
  <c r="E904" i="13"/>
  <c r="H905" i="13"/>
  <c r="E1975" i="13"/>
  <c r="H1976" i="13"/>
  <c r="H1730" i="13"/>
  <c r="E1729" i="13"/>
  <c r="E1645" i="13"/>
  <c r="H1646" i="13"/>
  <c r="I1068" i="13"/>
  <c r="E1067" i="13"/>
  <c r="H163" i="13"/>
  <c r="E162" i="13"/>
  <c r="H574" i="13"/>
  <c r="E573" i="13"/>
  <c r="E1563" i="13"/>
  <c r="H1564" i="13"/>
  <c r="E80" i="13"/>
  <c r="H81" i="13"/>
  <c r="E1150" i="13"/>
  <c r="H1151" i="13"/>
  <c r="E1315" i="13"/>
  <c r="H1316" i="13"/>
  <c r="E1398" i="13"/>
  <c r="H1399" i="13"/>
  <c r="H1070" i="13"/>
  <c r="H1895" i="13"/>
  <c r="H986" i="13"/>
  <c r="E985" i="13"/>
  <c r="H243" i="13"/>
  <c r="E242" i="13"/>
  <c r="H822" i="13"/>
  <c r="E821" i="13"/>
  <c r="H1811" i="13"/>
  <c r="E1810" i="13"/>
  <c r="E328" i="13"/>
  <c r="H329" i="13"/>
  <c r="I1480" i="13"/>
  <c r="E1479" i="13"/>
  <c r="H1482" i="13"/>
  <c r="F79" i="13"/>
  <c r="G79" i="13" s="1"/>
  <c r="E411" i="13"/>
  <c r="H412" i="13"/>
  <c r="H1236" i="13"/>
  <c r="E1235" i="13"/>
  <c r="E491" i="13"/>
  <c r="H492" i="13"/>
  <c r="H244" i="13" l="1"/>
  <c r="E243" i="13"/>
  <c r="H1152" i="13"/>
  <c r="E1151" i="13"/>
  <c r="H82" i="13"/>
  <c r="E81" i="13"/>
  <c r="H164" i="13"/>
  <c r="E163" i="13"/>
  <c r="I1893" i="13"/>
  <c r="E1892" i="13"/>
  <c r="I1481" i="13"/>
  <c r="E1480" i="13"/>
  <c r="E492" i="13"/>
  <c r="H493" i="13"/>
  <c r="E1236" i="13"/>
  <c r="H1237" i="13"/>
  <c r="H1483" i="13"/>
  <c r="E329" i="13"/>
  <c r="H330" i="13"/>
  <c r="E822" i="13"/>
  <c r="H823" i="13"/>
  <c r="H987" i="13"/>
  <c r="E986" i="13"/>
  <c r="H1071" i="13"/>
  <c r="F80" i="13"/>
  <c r="G80" i="13" s="1"/>
  <c r="E574" i="13"/>
  <c r="H575" i="13"/>
  <c r="H906" i="13"/>
  <c r="E905" i="13"/>
  <c r="H659" i="13"/>
  <c r="E658" i="13"/>
  <c r="E1811" i="13"/>
  <c r="H1812" i="13"/>
  <c r="E1564" i="13"/>
  <c r="H1565" i="13"/>
  <c r="I1069" i="13"/>
  <c r="E1068" i="13"/>
  <c r="H1731" i="13"/>
  <c r="E1730" i="13"/>
  <c r="H741" i="13"/>
  <c r="E740" i="13"/>
  <c r="H413" i="13"/>
  <c r="E412" i="13"/>
  <c r="H1896" i="13"/>
  <c r="H1400" i="13"/>
  <c r="E1399" i="13"/>
  <c r="H1317" i="13"/>
  <c r="E1316" i="13"/>
  <c r="H1647" i="13"/>
  <c r="E1646" i="13"/>
  <c r="E1976" i="13"/>
  <c r="H1977" i="13"/>
  <c r="H1897" i="13" l="1"/>
  <c r="H1732" i="13"/>
  <c r="E1731" i="13"/>
  <c r="E1647" i="13"/>
  <c r="H1648" i="13"/>
  <c r="E1317" i="13"/>
  <c r="H1318" i="13"/>
  <c r="E413" i="13"/>
  <c r="H414" i="13"/>
  <c r="E741" i="13"/>
  <c r="H742" i="13"/>
  <c r="H1813" i="13"/>
  <c r="E1812" i="13"/>
  <c r="H660" i="13"/>
  <c r="E659" i="13"/>
  <c r="E493" i="13"/>
  <c r="H494" i="13"/>
  <c r="E1152" i="13"/>
  <c r="H1153" i="13"/>
  <c r="E1977" i="13"/>
  <c r="H1978" i="13"/>
  <c r="I1070" i="13"/>
  <c r="E1069" i="13"/>
  <c r="H1484" i="13"/>
  <c r="F81" i="13"/>
  <c r="G81" i="13" s="1"/>
  <c r="H245" i="13"/>
  <c r="E244" i="13"/>
  <c r="E1400" i="13"/>
  <c r="H1401" i="13"/>
  <c r="H1566" i="13"/>
  <c r="E1565" i="13"/>
  <c r="H576" i="13"/>
  <c r="E575" i="13"/>
  <c r="H988" i="13"/>
  <c r="E987" i="13"/>
  <c r="E330" i="13"/>
  <c r="H331" i="13"/>
  <c r="H1238" i="13"/>
  <c r="E1237" i="13"/>
  <c r="E82" i="13"/>
  <c r="H83" i="13"/>
  <c r="E906" i="13"/>
  <c r="H907" i="13"/>
  <c r="H1072" i="13"/>
  <c r="H824" i="13"/>
  <c r="E823" i="13"/>
  <c r="I1482" i="13"/>
  <c r="E1481" i="13"/>
  <c r="I1894" i="13"/>
  <c r="E1893" i="13"/>
  <c r="H165" i="13"/>
  <c r="E164" i="13"/>
  <c r="H166" i="13" l="1"/>
  <c r="E165" i="13"/>
  <c r="I1483" i="13"/>
  <c r="E1482" i="13"/>
  <c r="H825" i="13"/>
  <c r="E824" i="13"/>
  <c r="E83" i="13"/>
  <c r="H84" i="13"/>
  <c r="E576" i="13"/>
  <c r="H577" i="13"/>
  <c r="H1485" i="13"/>
  <c r="E494" i="13"/>
  <c r="H495" i="13"/>
  <c r="H661" i="13"/>
  <c r="E660" i="13"/>
  <c r="H743" i="13"/>
  <c r="E742" i="13"/>
  <c r="H1319" i="13"/>
  <c r="E1318" i="13"/>
  <c r="I1071" i="13"/>
  <c r="E1070" i="13"/>
  <c r="H1073" i="13"/>
  <c r="F82" i="13"/>
  <c r="G82" i="13" s="1"/>
  <c r="H1402" i="13"/>
  <c r="E1401" i="13"/>
  <c r="H246" i="13"/>
  <c r="E245" i="13"/>
  <c r="I1895" i="13"/>
  <c r="E1894" i="13"/>
  <c r="E1238" i="13"/>
  <c r="H1239" i="13"/>
  <c r="H989" i="13"/>
  <c r="E988" i="13"/>
  <c r="E1153" i="13"/>
  <c r="H1154" i="13"/>
  <c r="E1813" i="13"/>
  <c r="H1814" i="13"/>
  <c r="H415" i="13"/>
  <c r="E414" i="13"/>
  <c r="E1648" i="13"/>
  <c r="H1649" i="13"/>
  <c r="H1898" i="13"/>
  <c r="H908" i="13"/>
  <c r="E907" i="13"/>
  <c r="E331" i="13"/>
  <c r="H332" i="13"/>
  <c r="E1566" i="13"/>
  <c r="H1567" i="13"/>
  <c r="E1978" i="13"/>
  <c r="H1979" i="13"/>
  <c r="E1732" i="13"/>
  <c r="H1733" i="13"/>
  <c r="H1899" i="13" l="1"/>
  <c r="H1734" i="13"/>
  <c r="E1733" i="13"/>
  <c r="H1568" i="13"/>
  <c r="E1567" i="13"/>
  <c r="E908" i="13"/>
  <c r="H909" i="13"/>
  <c r="E415" i="13"/>
  <c r="H416" i="13"/>
  <c r="E1154" i="13"/>
  <c r="H1155" i="13"/>
  <c r="I1896" i="13"/>
  <c r="E1895" i="13"/>
  <c r="I1072" i="13"/>
  <c r="E1071" i="13"/>
  <c r="E1319" i="13"/>
  <c r="H1320" i="13"/>
  <c r="H662" i="13"/>
  <c r="E661" i="13"/>
  <c r="E1649" i="13"/>
  <c r="H1650" i="13"/>
  <c r="H1815" i="13"/>
  <c r="E1814" i="13"/>
  <c r="H990" i="13"/>
  <c r="E989" i="13"/>
  <c r="E1402" i="13"/>
  <c r="H1403" i="13"/>
  <c r="E495" i="13"/>
  <c r="H496" i="13"/>
  <c r="E577" i="13"/>
  <c r="H578" i="13"/>
  <c r="E84" i="13"/>
  <c r="H85" i="13"/>
  <c r="H826" i="13"/>
  <c r="E825" i="13"/>
  <c r="H167" i="13"/>
  <c r="E166" i="13"/>
  <c r="H1240" i="13"/>
  <c r="E1239" i="13"/>
  <c r="H744" i="13"/>
  <c r="E743" i="13"/>
  <c r="H1486" i="13"/>
  <c r="F83" i="13"/>
  <c r="G83" i="13" s="1"/>
  <c r="H1980" i="13"/>
  <c r="E1979" i="13"/>
  <c r="E332" i="13"/>
  <c r="H333" i="13"/>
  <c r="H247" i="13"/>
  <c r="E246" i="13"/>
  <c r="H1074" i="13"/>
  <c r="I1484" i="13"/>
  <c r="E1483" i="13"/>
  <c r="H248" i="13" l="1"/>
  <c r="E247" i="13"/>
  <c r="E1980" i="13"/>
  <c r="H1981" i="13"/>
  <c r="H1487" i="13"/>
  <c r="H745" i="13"/>
  <c r="E744" i="13"/>
  <c r="E826" i="13"/>
  <c r="H827" i="13"/>
  <c r="H1404" i="13"/>
  <c r="E1403" i="13"/>
  <c r="H1321" i="13"/>
  <c r="E1320" i="13"/>
  <c r="I1073" i="13"/>
  <c r="E1072" i="13"/>
  <c r="H1735" i="13"/>
  <c r="E1734" i="13"/>
  <c r="H1075" i="13"/>
  <c r="E333" i="13"/>
  <c r="H334" i="13"/>
  <c r="E85" i="13"/>
  <c r="H86" i="13"/>
  <c r="E496" i="13"/>
  <c r="H497" i="13"/>
  <c r="E1155" i="13"/>
  <c r="H1156" i="13"/>
  <c r="H910" i="13"/>
  <c r="E909" i="13"/>
  <c r="E1568" i="13"/>
  <c r="H1569" i="13"/>
  <c r="I1485" i="13"/>
  <c r="E1484" i="13"/>
  <c r="H168" i="13"/>
  <c r="E167" i="13"/>
  <c r="F84" i="13"/>
  <c r="G84" i="13" s="1"/>
  <c r="H1816" i="13"/>
  <c r="E1815" i="13"/>
  <c r="H1900" i="13"/>
  <c r="E1240" i="13"/>
  <c r="H1241" i="13"/>
  <c r="E578" i="13"/>
  <c r="H579" i="13"/>
  <c r="H991" i="13"/>
  <c r="E990" i="13"/>
  <c r="E1650" i="13"/>
  <c r="H1651" i="13"/>
  <c r="H663" i="13"/>
  <c r="E662" i="13"/>
  <c r="I1897" i="13"/>
  <c r="E1896" i="13"/>
  <c r="H417" i="13"/>
  <c r="E416" i="13"/>
  <c r="H664" i="13" l="1"/>
  <c r="E663" i="13"/>
  <c r="H87" i="13"/>
  <c r="E86" i="13"/>
  <c r="E1321" i="13"/>
  <c r="H1322" i="13"/>
  <c r="I1898" i="13"/>
  <c r="E1897" i="13"/>
  <c r="H992" i="13"/>
  <c r="E991" i="13"/>
  <c r="H169" i="13"/>
  <c r="E168" i="13"/>
  <c r="I1486" i="13"/>
  <c r="E1485" i="13"/>
  <c r="E910" i="13"/>
  <c r="H911" i="13"/>
  <c r="F85" i="13"/>
  <c r="G85" i="13" s="1"/>
  <c r="H1076" i="13"/>
  <c r="H1736" i="13"/>
  <c r="E1735" i="13"/>
  <c r="E1404" i="13"/>
  <c r="H1405" i="13"/>
  <c r="H1488" i="13"/>
  <c r="E1651" i="13"/>
  <c r="H1652" i="13"/>
  <c r="H1242" i="13"/>
  <c r="E1241" i="13"/>
  <c r="H1817" i="13"/>
  <c r="E1816" i="13"/>
  <c r="H1570" i="13"/>
  <c r="E1569" i="13"/>
  <c r="E1156" i="13"/>
  <c r="H1157" i="13"/>
  <c r="E497" i="13"/>
  <c r="H498" i="13"/>
  <c r="E334" i="13"/>
  <c r="H335" i="13"/>
  <c r="I1074" i="13"/>
  <c r="E1073" i="13"/>
  <c r="H249" i="13"/>
  <c r="E248" i="13"/>
  <c r="E417" i="13"/>
  <c r="H418" i="13"/>
  <c r="E579" i="13"/>
  <c r="H580" i="13"/>
  <c r="H1901" i="13"/>
  <c r="H828" i="13"/>
  <c r="E827" i="13"/>
  <c r="E745" i="13"/>
  <c r="H746" i="13"/>
  <c r="H1982" i="13"/>
  <c r="E1981" i="13"/>
  <c r="I1075" i="13" l="1"/>
  <c r="E1074" i="13"/>
  <c r="H1818" i="13"/>
  <c r="E1817" i="13"/>
  <c r="H1077" i="13"/>
  <c r="H170" i="13"/>
  <c r="E169" i="13"/>
  <c r="H499" i="13"/>
  <c r="E498" i="13"/>
  <c r="I1899" i="13"/>
  <c r="E1898" i="13"/>
  <c r="H665" i="13"/>
  <c r="E664" i="13"/>
  <c r="E580" i="13"/>
  <c r="H581" i="13"/>
  <c r="H1902" i="13"/>
  <c r="E1982" i="13"/>
  <c r="H1983" i="13"/>
  <c r="H829" i="13"/>
  <c r="E828" i="13"/>
  <c r="H250" i="13"/>
  <c r="E249" i="13"/>
  <c r="E335" i="13"/>
  <c r="H336" i="13"/>
  <c r="E1570" i="13"/>
  <c r="H1571" i="13"/>
  <c r="E1242" i="13"/>
  <c r="H1243" i="13"/>
  <c r="H1406" i="13"/>
  <c r="E1405" i="13"/>
  <c r="I1487" i="13"/>
  <c r="E1486" i="13"/>
  <c r="F86" i="13"/>
  <c r="G86" i="13" s="1"/>
  <c r="H747" i="13"/>
  <c r="E746" i="13"/>
  <c r="H419" i="13"/>
  <c r="E418" i="13"/>
  <c r="E1157" i="13"/>
  <c r="H1158" i="13"/>
  <c r="E1652" i="13"/>
  <c r="H1653" i="13"/>
  <c r="H1489" i="13"/>
  <c r="E1736" i="13"/>
  <c r="H1737" i="13"/>
  <c r="H912" i="13"/>
  <c r="E911" i="13"/>
  <c r="H993" i="13"/>
  <c r="E992" i="13"/>
  <c r="H1323" i="13"/>
  <c r="E1322" i="13"/>
  <c r="H88" i="13"/>
  <c r="E87" i="13"/>
  <c r="E1653" i="13" l="1"/>
  <c r="H1654" i="13"/>
  <c r="F87" i="13"/>
  <c r="G87" i="13" s="1"/>
  <c r="H913" i="13"/>
  <c r="E912" i="13"/>
  <c r="H748" i="13"/>
  <c r="E747" i="13"/>
  <c r="E336" i="13"/>
  <c r="H337" i="13"/>
  <c r="H1903" i="13"/>
  <c r="I1076" i="13"/>
  <c r="E1075" i="13"/>
  <c r="H89" i="13"/>
  <c r="E88" i="13"/>
  <c r="H994" i="13"/>
  <c r="E993" i="13"/>
  <c r="H1738" i="13"/>
  <c r="E1737" i="13"/>
  <c r="H1490" i="13"/>
  <c r="E1158" i="13"/>
  <c r="H1159" i="13"/>
  <c r="E1571" i="13"/>
  <c r="H1572" i="13"/>
  <c r="H830" i="13"/>
  <c r="E829" i="13"/>
  <c r="H1819" i="13"/>
  <c r="E1818" i="13"/>
  <c r="E1406" i="13"/>
  <c r="H1407" i="13"/>
  <c r="E1983" i="13"/>
  <c r="H1984" i="13"/>
  <c r="H666" i="13"/>
  <c r="E665" i="13"/>
  <c r="I1900" i="13"/>
  <c r="E1899" i="13"/>
  <c r="H1078" i="13"/>
  <c r="E419" i="13"/>
  <c r="H420" i="13"/>
  <c r="E1323" i="13"/>
  <c r="H1324" i="13"/>
  <c r="I1488" i="13"/>
  <c r="E1487" i="13"/>
  <c r="H1244" i="13"/>
  <c r="E1243" i="13"/>
  <c r="H251" i="13"/>
  <c r="E250" i="13"/>
  <c r="E581" i="13"/>
  <c r="H582" i="13"/>
  <c r="E499" i="13"/>
  <c r="H500" i="13"/>
  <c r="H171" i="13"/>
  <c r="E170" i="13"/>
  <c r="H421" i="13" l="1"/>
  <c r="E420" i="13"/>
  <c r="I1489" i="13"/>
  <c r="E1488" i="13"/>
  <c r="H1079" i="13"/>
  <c r="E666" i="13"/>
  <c r="H667" i="13"/>
  <c r="E1819" i="13"/>
  <c r="H1820" i="13"/>
  <c r="H995" i="13"/>
  <c r="E994" i="13"/>
  <c r="H749" i="13"/>
  <c r="E748" i="13"/>
  <c r="H172" i="13"/>
  <c r="E171" i="13"/>
  <c r="H1325" i="13"/>
  <c r="E1324" i="13"/>
  <c r="E1572" i="13"/>
  <c r="H1573" i="13"/>
  <c r="H1160" i="13"/>
  <c r="E1159" i="13"/>
  <c r="F88" i="13"/>
  <c r="G88" i="13" s="1"/>
  <c r="H1655" i="13"/>
  <c r="E1654" i="13"/>
  <c r="E1244" i="13"/>
  <c r="H1245" i="13"/>
  <c r="I1901" i="13"/>
  <c r="E1900" i="13"/>
  <c r="E1984" i="13"/>
  <c r="H1985" i="13"/>
  <c r="H1408" i="13"/>
  <c r="E1407" i="13"/>
  <c r="H1739" i="13"/>
  <c r="E1738" i="13"/>
  <c r="H90" i="13"/>
  <c r="E89" i="13"/>
  <c r="E337" i="13"/>
  <c r="H338" i="13"/>
  <c r="E500" i="13"/>
  <c r="H501" i="13"/>
  <c r="E582" i="13"/>
  <c r="H583" i="13"/>
  <c r="H252" i="13"/>
  <c r="E251" i="13"/>
  <c r="E830" i="13"/>
  <c r="H831" i="13"/>
  <c r="H1491" i="13"/>
  <c r="I1077" i="13"/>
  <c r="E1076" i="13"/>
  <c r="H1904" i="13"/>
  <c r="H914" i="13"/>
  <c r="E913" i="13"/>
  <c r="I1078" i="13" l="1"/>
  <c r="E1077" i="13"/>
  <c r="H832" i="13"/>
  <c r="E831" i="13"/>
  <c r="E501" i="13"/>
  <c r="H502" i="13"/>
  <c r="H1246" i="13"/>
  <c r="E1245" i="13"/>
  <c r="E1655" i="13"/>
  <c r="H1656" i="13"/>
  <c r="H1574" i="13"/>
  <c r="E1573" i="13"/>
  <c r="E1325" i="13"/>
  <c r="H1326" i="13"/>
  <c r="E749" i="13"/>
  <c r="H750" i="13"/>
  <c r="H996" i="13"/>
  <c r="E995" i="13"/>
  <c r="H668" i="13"/>
  <c r="E667" i="13"/>
  <c r="E338" i="13"/>
  <c r="H339" i="13"/>
  <c r="H1740" i="13"/>
  <c r="E1739" i="13"/>
  <c r="E421" i="13"/>
  <c r="H422" i="13"/>
  <c r="H1905" i="13"/>
  <c r="H915" i="13"/>
  <c r="E914" i="13"/>
  <c r="H1492" i="13"/>
  <c r="H584" i="13"/>
  <c r="E583" i="13"/>
  <c r="F89" i="13"/>
  <c r="G89" i="13" s="1"/>
  <c r="E1408" i="13"/>
  <c r="H1409" i="13"/>
  <c r="I1902" i="13"/>
  <c r="E1901" i="13"/>
  <c r="H1821" i="13"/>
  <c r="E1820" i="13"/>
  <c r="H1080" i="13"/>
  <c r="I1490" i="13"/>
  <c r="E1489" i="13"/>
  <c r="H253" i="13"/>
  <c r="E252" i="13"/>
  <c r="H91" i="13"/>
  <c r="E90" i="13"/>
  <c r="E1985" i="13"/>
  <c r="H1986" i="13"/>
  <c r="E1160" i="13"/>
  <c r="H1161" i="13"/>
  <c r="H173" i="13"/>
  <c r="E172" i="13"/>
  <c r="F90" i="13" l="1"/>
  <c r="G90" i="13" s="1"/>
  <c r="E1161" i="13"/>
  <c r="H1162" i="13"/>
  <c r="E1986" i="13"/>
  <c r="H1987" i="13"/>
  <c r="H92" i="13"/>
  <c r="E91" i="13"/>
  <c r="I1491" i="13"/>
  <c r="E1490" i="13"/>
  <c r="E1821" i="13"/>
  <c r="H1822" i="13"/>
  <c r="I1903" i="13"/>
  <c r="E1902" i="13"/>
  <c r="E584" i="13"/>
  <c r="H585" i="13"/>
  <c r="H916" i="13"/>
  <c r="E915" i="13"/>
  <c r="H423" i="13"/>
  <c r="E422" i="13"/>
  <c r="E339" i="13"/>
  <c r="H340" i="13"/>
  <c r="H751" i="13"/>
  <c r="E750" i="13"/>
  <c r="E1246" i="13"/>
  <c r="H1247" i="13"/>
  <c r="I1079" i="13"/>
  <c r="E1078" i="13"/>
  <c r="H1081" i="13"/>
  <c r="H1410" i="13"/>
  <c r="E1409" i="13"/>
  <c r="H1493" i="13"/>
  <c r="E1656" i="13"/>
  <c r="H1657" i="13"/>
  <c r="H174" i="13"/>
  <c r="E173" i="13"/>
  <c r="H1906" i="13"/>
  <c r="H997" i="13"/>
  <c r="E996" i="13"/>
  <c r="E1574" i="13"/>
  <c r="H1575" i="13"/>
  <c r="H503" i="13"/>
  <c r="E502" i="13"/>
  <c r="H833" i="13"/>
  <c r="E832" i="13"/>
  <c r="H254" i="13"/>
  <c r="E253" i="13"/>
  <c r="E1740" i="13"/>
  <c r="H1741" i="13"/>
  <c r="H669" i="13"/>
  <c r="E668" i="13"/>
  <c r="H1327" i="13"/>
  <c r="E1326" i="13"/>
  <c r="I1492" i="13" l="1"/>
  <c r="E1491" i="13"/>
  <c r="H1988" i="13"/>
  <c r="E1987" i="13"/>
  <c r="E1327" i="13"/>
  <c r="H1328" i="13"/>
  <c r="H1742" i="13"/>
  <c r="E1741" i="13"/>
  <c r="H255" i="13"/>
  <c r="E254" i="13"/>
  <c r="H834" i="13"/>
  <c r="E833" i="13"/>
  <c r="H998" i="13"/>
  <c r="E997" i="13"/>
  <c r="E1657" i="13"/>
  <c r="H1658" i="13"/>
  <c r="E1410" i="13"/>
  <c r="H1411" i="13"/>
  <c r="H1082" i="13"/>
  <c r="E340" i="13"/>
  <c r="H341" i="13"/>
  <c r="H917" i="13"/>
  <c r="E916" i="13"/>
  <c r="I1904" i="13"/>
  <c r="E1903" i="13"/>
  <c r="F91" i="13"/>
  <c r="G91" i="13" s="1"/>
  <c r="E1162" i="13"/>
  <c r="H1163" i="13"/>
  <c r="E503" i="13"/>
  <c r="H504" i="13"/>
  <c r="E423" i="13"/>
  <c r="H424" i="13"/>
  <c r="H1576" i="13"/>
  <c r="E1575" i="13"/>
  <c r="H175" i="13"/>
  <c r="E174" i="13"/>
  <c r="H1248" i="13"/>
  <c r="E1247" i="13"/>
  <c r="H752" i="13"/>
  <c r="E751" i="13"/>
  <c r="H586" i="13"/>
  <c r="E585" i="13"/>
  <c r="H93" i="13"/>
  <c r="E92" i="13"/>
  <c r="H670" i="13"/>
  <c r="E669" i="13"/>
  <c r="H1907" i="13"/>
  <c r="H1494" i="13"/>
  <c r="I1080" i="13"/>
  <c r="E1079" i="13"/>
  <c r="H1823" i="13"/>
  <c r="E1822" i="13"/>
  <c r="F92" i="13" l="1"/>
  <c r="G92" i="13" s="1"/>
  <c r="E586" i="13"/>
  <c r="H587" i="13"/>
  <c r="H753" i="13"/>
  <c r="E752" i="13"/>
  <c r="I1493" i="13"/>
  <c r="E1492" i="13"/>
  <c r="H94" i="13"/>
  <c r="E93" i="13"/>
  <c r="H1824" i="13"/>
  <c r="E1823" i="13"/>
  <c r="I1081" i="13"/>
  <c r="E1080" i="13"/>
  <c r="E670" i="13"/>
  <c r="H671" i="13"/>
  <c r="E1576" i="13"/>
  <c r="H1577" i="13"/>
  <c r="H425" i="13"/>
  <c r="E424" i="13"/>
  <c r="H1329" i="13"/>
  <c r="E1328" i="13"/>
  <c r="E1163" i="13"/>
  <c r="H1164" i="13"/>
  <c r="E917" i="13"/>
  <c r="H918" i="13"/>
  <c r="H1083" i="13"/>
  <c r="E1658" i="13"/>
  <c r="H1659" i="13"/>
  <c r="H256" i="13"/>
  <c r="E255" i="13"/>
  <c r="H176" i="13"/>
  <c r="E175" i="13"/>
  <c r="E504" i="13"/>
  <c r="H505" i="13"/>
  <c r="E341" i="13"/>
  <c r="H342" i="13"/>
  <c r="H1495" i="13"/>
  <c r="H1908" i="13"/>
  <c r="H999" i="13"/>
  <c r="E998" i="13"/>
  <c r="E1248" i="13"/>
  <c r="H1249" i="13"/>
  <c r="I1905" i="13"/>
  <c r="E1904" i="13"/>
  <c r="H1412" i="13"/>
  <c r="E1411" i="13"/>
  <c r="E834" i="13"/>
  <c r="H835" i="13"/>
  <c r="H1743" i="13"/>
  <c r="E1742" i="13"/>
  <c r="E1988" i="13"/>
  <c r="H1989" i="13"/>
  <c r="E505" i="13" l="1"/>
  <c r="H506" i="13"/>
  <c r="H177" i="13"/>
  <c r="E176" i="13"/>
  <c r="H1578" i="13"/>
  <c r="E1577" i="13"/>
  <c r="E753" i="13"/>
  <c r="H754" i="13"/>
  <c r="I1906" i="13"/>
  <c r="E1905" i="13"/>
  <c r="H1496" i="13"/>
  <c r="H1084" i="13"/>
  <c r="E1164" i="13"/>
  <c r="H1165" i="13"/>
  <c r="H1825" i="13"/>
  <c r="E1824" i="13"/>
  <c r="E587" i="13"/>
  <c r="H588" i="13"/>
  <c r="H1744" i="13"/>
  <c r="E1743" i="13"/>
  <c r="H1990" i="13"/>
  <c r="E1989" i="13"/>
  <c r="H836" i="13"/>
  <c r="E835" i="13"/>
  <c r="H1413" i="13"/>
  <c r="E1412" i="13"/>
  <c r="H1909" i="13"/>
  <c r="H257" i="13"/>
  <c r="E256" i="13"/>
  <c r="E1329" i="13"/>
  <c r="H1330" i="13"/>
  <c r="H672" i="13"/>
  <c r="E671" i="13"/>
  <c r="F93" i="13"/>
  <c r="G93" i="13" s="1"/>
  <c r="H1250" i="13"/>
  <c r="E1249" i="13"/>
  <c r="H1000" i="13"/>
  <c r="E999" i="13"/>
  <c r="E342" i="13"/>
  <c r="H343" i="13"/>
  <c r="E1659" i="13"/>
  <c r="H1660" i="13"/>
  <c r="H919" i="13"/>
  <c r="E918" i="13"/>
  <c r="E425" i="13"/>
  <c r="H426" i="13"/>
  <c r="I1082" i="13"/>
  <c r="E1081" i="13"/>
  <c r="H95" i="13"/>
  <c r="E94" i="13"/>
  <c r="I1494" i="13"/>
  <c r="E1493" i="13"/>
  <c r="I1495" i="13" l="1"/>
  <c r="E1494" i="13"/>
  <c r="I1083" i="13"/>
  <c r="E1082" i="13"/>
  <c r="H1001" i="13"/>
  <c r="E1000" i="13"/>
  <c r="H1910" i="13"/>
  <c r="H1414" i="13"/>
  <c r="E1413" i="13"/>
  <c r="E1990" i="13"/>
  <c r="H1991" i="13"/>
  <c r="H1085" i="13"/>
  <c r="H1497" i="13"/>
  <c r="H755" i="13"/>
  <c r="E754" i="13"/>
  <c r="E1578" i="13"/>
  <c r="H1579" i="13"/>
  <c r="H507" i="13"/>
  <c r="E506" i="13"/>
  <c r="F94" i="13"/>
  <c r="G94" i="13" s="1"/>
  <c r="H920" i="13"/>
  <c r="E919" i="13"/>
  <c r="H344" i="13"/>
  <c r="E343" i="13"/>
  <c r="H673" i="13"/>
  <c r="E672" i="13"/>
  <c r="H96" i="13"/>
  <c r="E95" i="13"/>
  <c r="H427" i="13"/>
  <c r="E426" i="13"/>
  <c r="E1660" i="13"/>
  <c r="H1661" i="13"/>
  <c r="E1250" i="13"/>
  <c r="H1251" i="13"/>
  <c r="H837" i="13"/>
  <c r="E836" i="13"/>
  <c r="E1744" i="13"/>
  <c r="H1745" i="13"/>
  <c r="E1165" i="13"/>
  <c r="H1166" i="13"/>
  <c r="H1331" i="13"/>
  <c r="E1330" i="13"/>
  <c r="H258" i="13"/>
  <c r="E257" i="13"/>
  <c r="E588" i="13"/>
  <c r="H589" i="13"/>
  <c r="H1826" i="13"/>
  <c r="E1825" i="13"/>
  <c r="I1907" i="13"/>
  <c r="E1906" i="13"/>
  <c r="H178" i="13"/>
  <c r="E177" i="13"/>
  <c r="H259" i="13" l="1"/>
  <c r="E258" i="13"/>
  <c r="H179" i="13"/>
  <c r="E178" i="13"/>
  <c r="I1908" i="13"/>
  <c r="E1907" i="13"/>
  <c r="H1827" i="13"/>
  <c r="E1826" i="13"/>
  <c r="H1252" i="13"/>
  <c r="E1251" i="13"/>
  <c r="H97" i="13"/>
  <c r="E96" i="13"/>
  <c r="H674" i="13"/>
  <c r="E673" i="13"/>
  <c r="E1991" i="13"/>
  <c r="H1992" i="13"/>
  <c r="H1911" i="13"/>
  <c r="H1002" i="13"/>
  <c r="E1001" i="13"/>
  <c r="I1084" i="13"/>
  <c r="E1083" i="13"/>
  <c r="E589" i="13"/>
  <c r="H590" i="13"/>
  <c r="E1331" i="13"/>
  <c r="H1332" i="13"/>
  <c r="H838" i="13"/>
  <c r="E837" i="13"/>
  <c r="H921" i="13"/>
  <c r="E920" i="13"/>
  <c r="E1579" i="13"/>
  <c r="H1580" i="13"/>
  <c r="H756" i="13"/>
  <c r="E755" i="13"/>
  <c r="H1086" i="13"/>
  <c r="E1166" i="13"/>
  <c r="H1167" i="13"/>
  <c r="H1746" i="13"/>
  <c r="E1745" i="13"/>
  <c r="E427" i="13"/>
  <c r="H428" i="13"/>
  <c r="I1496" i="13"/>
  <c r="E1495" i="13"/>
  <c r="E1661" i="13"/>
  <c r="H1662" i="13"/>
  <c r="F95" i="13"/>
  <c r="G95" i="13" s="1"/>
  <c r="E344" i="13"/>
  <c r="H345" i="13"/>
  <c r="E507" i="13"/>
  <c r="H508" i="13"/>
  <c r="H1498" i="13"/>
  <c r="H1415" i="13"/>
  <c r="E1414" i="13"/>
  <c r="E838" i="13" l="1"/>
  <c r="H839" i="13"/>
  <c r="E590" i="13"/>
  <c r="H591" i="13"/>
  <c r="I1085" i="13"/>
  <c r="E1084" i="13"/>
  <c r="E674" i="13"/>
  <c r="H675" i="13"/>
  <c r="H98" i="13"/>
  <c r="E97" i="13"/>
  <c r="H1499" i="13"/>
  <c r="I1497" i="13"/>
  <c r="E1496" i="13"/>
  <c r="H429" i="13"/>
  <c r="E428" i="13"/>
  <c r="E1992" i="13"/>
  <c r="H1993" i="13"/>
  <c r="I1909" i="13"/>
  <c r="E1908" i="13"/>
  <c r="H260" i="13"/>
  <c r="E259" i="13"/>
  <c r="H1747" i="13"/>
  <c r="E1746" i="13"/>
  <c r="H1087" i="13"/>
  <c r="H757" i="13"/>
  <c r="E756" i="13"/>
  <c r="H922" i="13"/>
  <c r="E921" i="13"/>
  <c r="H1333" i="13"/>
  <c r="E1332" i="13"/>
  <c r="H1003" i="13"/>
  <c r="E1002" i="13"/>
  <c r="H1416" i="13"/>
  <c r="E1415" i="13"/>
  <c r="E508" i="13"/>
  <c r="H509" i="13"/>
  <c r="H346" i="13"/>
  <c r="E345" i="13"/>
  <c r="E1662" i="13"/>
  <c r="H1663" i="13"/>
  <c r="H1168" i="13"/>
  <c r="E1167" i="13"/>
  <c r="E1580" i="13"/>
  <c r="H1581" i="13"/>
  <c r="H1912" i="13"/>
  <c r="E1911" i="13"/>
  <c r="F96" i="13"/>
  <c r="G96" i="13" s="1"/>
  <c r="E1252" i="13"/>
  <c r="H1253" i="13"/>
  <c r="H1828" i="13"/>
  <c r="E1827" i="13"/>
  <c r="H180" i="13"/>
  <c r="E179" i="13"/>
  <c r="H1829" i="13" l="1"/>
  <c r="E1828" i="13"/>
  <c r="H181" i="13"/>
  <c r="E180" i="13"/>
  <c r="H1254" i="13"/>
  <c r="E1253" i="13"/>
  <c r="H1004" i="13"/>
  <c r="E1003" i="13"/>
  <c r="H923" i="13"/>
  <c r="E922" i="13"/>
  <c r="I1910" i="13"/>
  <c r="E1910" i="13" s="1"/>
  <c r="E1909" i="13"/>
  <c r="E1993" i="13"/>
  <c r="H1994" i="13"/>
  <c r="E429" i="13"/>
  <c r="H430" i="13"/>
  <c r="H99" i="13"/>
  <c r="E98" i="13"/>
  <c r="I1086" i="13"/>
  <c r="E1085" i="13"/>
  <c r="H676" i="13"/>
  <c r="E675" i="13"/>
  <c r="E1168" i="13"/>
  <c r="H1169" i="13"/>
  <c r="E346" i="13"/>
  <c r="H347" i="13"/>
  <c r="H1417" i="13"/>
  <c r="E1416" i="13"/>
  <c r="H1334" i="13"/>
  <c r="E1333" i="13"/>
  <c r="E757" i="13"/>
  <c r="H758" i="13"/>
  <c r="H1748" i="13"/>
  <c r="E1747" i="13"/>
  <c r="H261" i="13"/>
  <c r="E260" i="13"/>
  <c r="I1498" i="13"/>
  <c r="E1497" i="13"/>
  <c r="E591" i="13"/>
  <c r="H592" i="13"/>
  <c r="H1913" i="13"/>
  <c r="E1912" i="13"/>
  <c r="H1582" i="13"/>
  <c r="E1581" i="13"/>
  <c r="E1663" i="13"/>
  <c r="H1664" i="13"/>
  <c r="E509" i="13"/>
  <c r="H510" i="13"/>
  <c r="H1088" i="13"/>
  <c r="H1500" i="13"/>
  <c r="F97" i="13"/>
  <c r="G97" i="13" s="1"/>
  <c r="H840" i="13"/>
  <c r="E839" i="13"/>
  <c r="H1418" i="13" l="1"/>
  <c r="E1417" i="13"/>
  <c r="E1664" i="13"/>
  <c r="H1665" i="13"/>
  <c r="H759" i="13"/>
  <c r="E758" i="13"/>
  <c r="E1169" i="13"/>
  <c r="H1170" i="13"/>
  <c r="H677" i="13"/>
  <c r="E676" i="13"/>
  <c r="H100" i="13"/>
  <c r="E99" i="13"/>
  <c r="E1994" i="13"/>
  <c r="H1995" i="13"/>
  <c r="H1005" i="13"/>
  <c r="E1004" i="13"/>
  <c r="H182" i="13"/>
  <c r="E181" i="13"/>
  <c r="H1501" i="13"/>
  <c r="H1089" i="13"/>
  <c r="E510" i="13"/>
  <c r="H511" i="13"/>
  <c r="E347" i="13"/>
  <c r="H348" i="13"/>
  <c r="I1087" i="13"/>
  <c r="E1086" i="13"/>
  <c r="H924" i="13"/>
  <c r="E923" i="13"/>
  <c r="E1829" i="13"/>
  <c r="H1830" i="13"/>
  <c r="H841" i="13"/>
  <c r="E840" i="13"/>
  <c r="H1914" i="13"/>
  <c r="E1913" i="13"/>
  <c r="E261" i="13"/>
  <c r="H262" i="13"/>
  <c r="H431" i="13"/>
  <c r="E430" i="13"/>
  <c r="E1582" i="13"/>
  <c r="H1583" i="13"/>
  <c r="E592" i="13"/>
  <c r="H593" i="13"/>
  <c r="I1499" i="13"/>
  <c r="E1498" i="13"/>
  <c r="E1748" i="13"/>
  <c r="H1749" i="13"/>
  <c r="H1335" i="13"/>
  <c r="E1334" i="13"/>
  <c r="F98" i="13"/>
  <c r="G98" i="13" s="1"/>
  <c r="E1254" i="13"/>
  <c r="H1255" i="13"/>
  <c r="H1256" i="13" l="1"/>
  <c r="E1255" i="13"/>
  <c r="H1336" i="13"/>
  <c r="E1335" i="13"/>
  <c r="I1500" i="13"/>
  <c r="E1499" i="13"/>
  <c r="E1914" i="13"/>
  <c r="H1915" i="13"/>
  <c r="H1831" i="13"/>
  <c r="E1830" i="13"/>
  <c r="H512" i="13"/>
  <c r="E511" i="13"/>
  <c r="H1502" i="13"/>
  <c r="E1995" i="13"/>
  <c r="H1996" i="13"/>
  <c r="H1750" i="13"/>
  <c r="E1749" i="13"/>
  <c r="H594" i="13"/>
  <c r="E593" i="13"/>
  <c r="H263" i="13"/>
  <c r="E262" i="13"/>
  <c r="H925" i="13"/>
  <c r="E924" i="13"/>
  <c r="I1088" i="13"/>
  <c r="E1087" i="13"/>
  <c r="H1419" i="13"/>
  <c r="E1418" i="13"/>
  <c r="E348" i="13"/>
  <c r="H349" i="13"/>
  <c r="H1090" i="13"/>
  <c r="H1006" i="13"/>
  <c r="E1005" i="13"/>
  <c r="F99" i="13"/>
  <c r="G99" i="13" s="1"/>
  <c r="H678" i="13"/>
  <c r="E677" i="13"/>
  <c r="H1584" i="13"/>
  <c r="E1583" i="13"/>
  <c r="E431" i="13"/>
  <c r="H432" i="13"/>
  <c r="H842" i="13"/>
  <c r="E841" i="13"/>
  <c r="H183" i="13"/>
  <c r="E182" i="13"/>
  <c r="H101" i="13"/>
  <c r="E100" i="13"/>
  <c r="E1170" i="13"/>
  <c r="H1171" i="13"/>
  <c r="H760" i="13"/>
  <c r="E759" i="13"/>
  <c r="E1665" i="13"/>
  <c r="H1666" i="13"/>
  <c r="H433" i="13" l="1"/>
  <c r="E432" i="13"/>
  <c r="E594" i="13"/>
  <c r="H595" i="13"/>
  <c r="E1996" i="13"/>
  <c r="H1997" i="13"/>
  <c r="H1337" i="13"/>
  <c r="E1336" i="13"/>
  <c r="F100" i="13"/>
  <c r="G100" i="13" s="1"/>
  <c r="H1007" i="13"/>
  <c r="E1006" i="13"/>
  <c r="E349" i="13"/>
  <c r="H350" i="13"/>
  <c r="H1420" i="13"/>
  <c r="E1419" i="13"/>
  <c r="I1089" i="13"/>
  <c r="E1088" i="13"/>
  <c r="E512" i="13"/>
  <c r="H513" i="13"/>
  <c r="E1831" i="13"/>
  <c r="H1832" i="13"/>
  <c r="H761" i="13"/>
  <c r="E760" i="13"/>
  <c r="H102" i="13"/>
  <c r="E101" i="13"/>
  <c r="F101" i="13" s="1"/>
  <c r="G101" i="13" s="1"/>
  <c r="H184" i="13"/>
  <c r="E183" i="13"/>
  <c r="E842" i="13"/>
  <c r="H843" i="13"/>
  <c r="E263" i="13"/>
  <c r="H264" i="13"/>
  <c r="H1751" i="13"/>
  <c r="E1750" i="13"/>
  <c r="H1503" i="13"/>
  <c r="H1916" i="13"/>
  <c r="E1915" i="13"/>
  <c r="I1501" i="13"/>
  <c r="E1500" i="13"/>
  <c r="E1256" i="13"/>
  <c r="H1257" i="13"/>
  <c r="E1666" i="13"/>
  <c r="H1667" i="13"/>
  <c r="E1171" i="13"/>
  <c r="H1172" i="13"/>
  <c r="H1585" i="13"/>
  <c r="E1584" i="13"/>
  <c r="E678" i="13"/>
  <c r="H679" i="13"/>
  <c r="H1091" i="13"/>
  <c r="E925" i="13"/>
  <c r="H926" i="13"/>
  <c r="H1092" i="13" l="1"/>
  <c r="I1502" i="13"/>
  <c r="E1501" i="13"/>
  <c r="H1752" i="13"/>
  <c r="E1751" i="13"/>
  <c r="H103" i="13"/>
  <c r="E102" i="13"/>
  <c r="H514" i="13"/>
  <c r="E513" i="13"/>
  <c r="E350" i="13"/>
  <c r="H351" i="13"/>
  <c r="H1338" i="13"/>
  <c r="E1337" i="13"/>
  <c r="E1172" i="13"/>
  <c r="H1173" i="13"/>
  <c r="H1258" i="13"/>
  <c r="E1257" i="13"/>
  <c r="H1504" i="13"/>
  <c r="H265" i="13"/>
  <c r="E264" i="13"/>
  <c r="H927" i="13"/>
  <c r="E926" i="13"/>
  <c r="H680" i="13"/>
  <c r="E679" i="13"/>
  <c r="H1586" i="13"/>
  <c r="E1585" i="13"/>
  <c r="H1917" i="13"/>
  <c r="E1916" i="13"/>
  <c r="H185" i="13"/>
  <c r="E184" i="13"/>
  <c r="E761" i="13"/>
  <c r="H762" i="13"/>
  <c r="H1833" i="13"/>
  <c r="E1832" i="13"/>
  <c r="H1421" i="13"/>
  <c r="E1420" i="13"/>
  <c r="E595" i="13"/>
  <c r="H596" i="13"/>
  <c r="E433" i="13"/>
  <c r="H434" i="13"/>
  <c r="E1667" i="13"/>
  <c r="H1668" i="13"/>
  <c r="H844" i="13"/>
  <c r="E843" i="13"/>
  <c r="I1090" i="13"/>
  <c r="E1089" i="13"/>
  <c r="H1008" i="13"/>
  <c r="E1007" i="13"/>
  <c r="E1997" i="13"/>
  <c r="H1998" i="13"/>
  <c r="E1668" i="13" l="1"/>
  <c r="H1669" i="13"/>
  <c r="H681" i="13"/>
  <c r="E680" i="13"/>
  <c r="E1173" i="13"/>
  <c r="H1174" i="13"/>
  <c r="I1503" i="13"/>
  <c r="E1502" i="13"/>
  <c r="F102" i="13"/>
  <c r="G102" i="13" s="1"/>
  <c r="I1091" i="13"/>
  <c r="E1090" i="13"/>
  <c r="H1009" i="13"/>
  <c r="E1008" i="13"/>
  <c r="H845" i="13"/>
  <c r="E844" i="13"/>
  <c r="H1422" i="13"/>
  <c r="E1421" i="13"/>
  <c r="E1833" i="13"/>
  <c r="H1834" i="13"/>
  <c r="H186" i="13"/>
  <c r="E185" i="13"/>
  <c r="H1918" i="13"/>
  <c r="E1917" i="13"/>
  <c r="E1586" i="13"/>
  <c r="H1587" i="13"/>
  <c r="H928" i="13"/>
  <c r="E927" i="13"/>
  <c r="E265" i="13"/>
  <c r="H266" i="13"/>
  <c r="H1339" i="13"/>
  <c r="E1338" i="13"/>
  <c r="E351" i="13"/>
  <c r="H352" i="13"/>
  <c r="H104" i="13"/>
  <c r="E103" i="13"/>
  <c r="E1752" i="13"/>
  <c r="H1753" i="13"/>
  <c r="E1998" i="13"/>
  <c r="H1999" i="13"/>
  <c r="H435" i="13"/>
  <c r="E434" i="13"/>
  <c r="E596" i="13"/>
  <c r="H597" i="13"/>
  <c r="H763" i="13"/>
  <c r="E762" i="13"/>
  <c r="H1505" i="13"/>
  <c r="E1258" i="13"/>
  <c r="H1259" i="13"/>
  <c r="E514" i="13"/>
  <c r="H515" i="13"/>
  <c r="H1093" i="13"/>
  <c r="H105" i="13" l="1"/>
  <c r="E104" i="13"/>
  <c r="H187" i="13"/>
  <c r="E186" i="13"/>
  <c r="H1423" i="13"/>
  <c r="E1422" i="13"/>
  <c r="H1010" i="13"/>
  <c r="E1009" i="13"/>
  <c r="I1504" i="13"/>
  <c r="E1503" i="13"/>
  <c r="E1174" i="13"/>
  <c r="H1175" i="13"/>
  <c r="H1094" i="13"/>
  <c r="H516" i="13"/>
  <c r="E515" i="13"/>
  <c r="H1260" i="13"/>
  <c r="E1259" i="13"/>
  <c r="H1506" i="13"/>
  <c r="H764" i="13"/>
  <c r="E763" i="13"/>
  <c r="E435" i="13"/>
  <c r="H436" i="13"/>
  <c r="H1754" i="13"/>
  <c r="E1753" i="13"/>
  <c r="H1340" i="13"/>
  <c r="E1339" i="13"/>
  <c r="H1835" i="13"/>
  <c r="E1834" i="13"/>
  <c r="E597" i="13"/>
  <c r="H598" i="13"/>
  <c r="E1999" i="13"/>
  <c r="H2000" i="13"/>
  <c r="E352" i="13"/>
  <c r="H353" i="13"/>
  <c r="H929" i="13"/>
  <c r="E928" i="13"/>
  <c r="E1918" i="13"/>
  <c r="H1919" i="13"/>
  <c r="H846" i="13"/>
  <c r="E845" i="13"/>
  <c r="F103" i="13"/>
  <c r="G103" i="13" s="1"/>
  <c r="H267" i="13"/>
  <c r="E266" i="13"/>
  <c r="H1588" i="13"/>
  <c r="E1587" i="13"/>
  <c r="I1092" i="13"/>
  <c r="E1091" i="13"/>
  <c r="H682" i="13"/>
  <c r="E681" i="13"/>
  <c r="E1669" i="13"/>
  <c r="H1670" i="13"/>
  <c r="E1260" i="13" l="1"/>
  <c r="H1261" i="13"/>
  <c r="H106" i="13"/>
  <c r="E105" i="13"/>
  <c r="E267" i="13"/>
  <c r="H268" i="13"/>
  <c r="E1670" i="13"/>
  <c r="H1671" i="13"/>
  <c r="H1589" i="13"/>
  <c r="E1588" i="13"/>
  <c r="H930" i="13"/>
  <c r="E929" i="13"/>
  <c r="E1835" i="13"/>
  <c r="H1836" i="13"/>
  <c r="H1341" i="13"/>
  <c r="E1340" i="13"/>
  <c r="H437" i="13"/>
  <c r="E436" i="13"/>
  <c r="H1507" i="13"/>
  <c r="H1095" i="13"/>
  <c r="H1176" i="13"/>
  <c r="E1175" i="13"/>
  <c r="H1011" i="13"/>
  <c r="E1010" i="13"/>
  <c r="H188" i="13"/>
  <c r="E187" i="13"/>
  <c r="F104" i="13"/>
  <c r="G104" i="13" s="1"/>
  <c r="H1920" i="13"/>
  <c r="E1919" i="13"/>
  <c r="E353" i="13"/>
  <c r="H354" i="13"/>
  <c r="H1424" i="13"/>
  <c r="E1423" i="13"/>
  <c r="E2000" i="13"/>
  <c r="H2001" i="13"/>
  <c r="E682" i="13"/>
  <c r="H683" i="13"/>
  <c r="I1093" i="13"/>
  <c r="E1092" i="13"/>
  <c r="E846" i="13"/>
  <c r="H847" i="13"/>
  <c r="E598" i="13"/>
  <c r="H599" i="13"/>
  <c r="H1755" i="13"/>
  <c r="E1754" i="13"/>
  <c r="H765" i="13"/>
  <c r="E764" i="13"/>
  <c r="E516" i="13"/>
  <c r="H517" i="13"/>
  <c r="I1505" i="13"/>
  <c r="E1504" i="13"/>
  <c r="H600" i="13" l="1"/>
  <c r="E599" i="13"/>
  <c r="H848" i="13"/>
  <c r="E847" i="13"/>
  <c r="H684" i="13"/>
  <c r="E683" i="13"/>
  <c r="H269" i="13"/>
  <c r="E268" i="13"/>
  <c r="I1506" i="13"/>
  <c r="E1505" i="13"/>
  <c r="E765" i="13"/>
  <c r="H766" i="13"/>
  <c r="I1094" i="13"/>
  <c r="E1093" i="13"/>
  <c r="E2001" i="13"/>
  <c r="H2002" i="13"/>
  <c r="H1425" i="13"/>
  <c r="E1424" i="13"/>
  <c r="H189" i="13"/>
  <c r="E188" i="13"/>
  <c r="E1176" i="13"/>
  <c r="H1177" i="13"/>
  <c r="H1508" i="13"/>
  <c r="H1590" i="13"/>
  <c r="E1589" i="13"/>
  <c r="H107" i="13"/>
  <c r="E106" i="13"/>
  <c r="H1096" i="13"/>
  <c r="H1342" i="13"/>
  <c r="E1341" i="13"/>
  <c r="H1262" i="13"/>
  <c r="E1261" i="13"/>
  <c r="H1756" i="13"/>
  <c r="E1755" i="13"/>
  <c r="E354" i="13"/>
  <c r="H355" i="13"/>
  <c r="H1012" i="13"/>
  <c r="E1011" i="13"/>
  <c r="H1837" i="13"/>
  <c r="E1836" i="13"/>
  <c r="H931" i="13"/>
  <c r="E930" i="13"/>
  <c r="H518" i="13"/>
  <c r="E517" i="13"/>
  <c r="H1921" i="13"/>
  <c r="E1920" i="13"/>
  <c r="E437" i="13"/>
  <c r="H438" i="13"/>
  <c r="E1671" i="13"/>
  <c r="H1672" i="13"/>
  <c r="F105" i="13"/>
  <c r="G105" i="13" s="1"/>
  <c r="E518" i="13" l="1"/>
  <c r="H519" i="13"/>
  <c r="H932" i="13"/>
  <c r="E931" i="13"/>
  <c r="E1262" i="13"/>
  <c r="H1263" i="13"/>
  <c r="H108" i="13"/>
  <c r="E107" i="13"/>
  <c r="E1756" i="13"/>
  <c r="H1757" i="13"/>
  <c r="H1509" i="13"/>
  <c r="E1012" i="13"/>
  <c r="H1013" i="13"/>
  <c r="H1343" i="13"/>
  <c r="E1342" i="13"/>
  <c r="H190" i="13"/>
  <c r="E189" i="13"/>
  <c r="H1426" i="13"/>
  <c r="E1425" i="13"/>
  <c r="I1095" i="13"/>
  <c r="E1094" i="13"/>
  <c r="I1507" i="13"/>
  <c r="E1506" i="13"/>
  <c r="E269" i="13"/>
  <c r="H270" i="13"/>
  <c r="H685" i="13"/>
  <c r="E684" i="13"/>
  <c r="E600" i="13"/>
  <c r="H601" i="13"/>
  <c r="E1672" i="13"/>
  <c r="H1673" i="13"/>
  <c r="H439" i="13"/>
  <c r="E438" i="13"/>
  <c r="H1922" i="13"/>
  <c r="E1921" i="13"/>
  <c r="E1837" i="13"/>
  <c r="H1838" i="13"/>
  <c r="H356" i="13"/>
  <c r="E355" i="13"/>
  <c r="H1097" i="13"/>
  <c r="F106" i="13"/>
  <c r="G106" i="13" s="1"/>
  <c r="E1590" i="13"/>
  <c r="H1591" i="13"/>
  <c r="H1178" i="13"/>
  <c r="E1177" i="13"/>
  <c r="E2002" i="13"/>
  <c r="H2003" i="13"/>
  <c r="H767" i="13"/>
  <c r="E766" i="13"/>
  <c r="H849" i="13"/>
  <c r="E848" i="13"/>
  <c r="E1178" i="13" l="1"/>
  <c r="H1179" i="13"/>
  <c r="H1592" i="13"/>
  <c r="E1591" i="13"/>
  <c r="E439" i="13"/>
  <c r="H440" i="13"/>
  <c r="H271" i="13"/>
  <c r="E270" i="13"/>
  <c r="H1344" i="13"/>
  <c r="E1343" i="13"/>
  <c r="H1758" i="13"/>
  <c r="E1757" i="13"/>
  <c r="F107" i="13"/>
  <c r="G107" i="13" s="1"/>
  <c r="H933" i="13"/>
  <c r="E932" i="13"/>
  <c r="E1673" i="13"/>
  <c r="H1674" i="13"/>
  <c r="I1096" i="13"/>
  <c r="E1095" i="13"/>
  <c r="H191" i="13"/>
  <c r="E190" i="13"/>
  <c r="H1014" i="13"/>
  <c r="E1013" i="13"/>
  <c r="H109" i="13"/>
  <c r="E108" i="13"/>
  <c r="H520" i="13"/>
  <c r="E519" i="13"/>
  <c r="H850" i="13"/>
  <c r="E849" i="13"/>
  <c r="H768" i="13"/>
  <c r="E767" i="13"/>
  <c r="H1098" i="13"/>
  <c r="E356" i="13"/>
  <c r="H357" i="13"/>
  <c r="E1922" i="13"/>
  <c r="H1923" i="13"/>
  <c r="H686" i="13"/>
  <c r="E685" i="13"/>
  <c r="H1510" i="13"/>
  <c r="H1264" i="13"/>
  <c r="E1263" i="13"/>
  <c r="E2003" i="13"/>
  <c r="H2004" i="13"/>
  <c r="H1839" i="13"/>
  <c r="E1838" i="13"/>
  <c r="H602" i="13"/>
  <c r="E601" i="13"/>
  <c r="I1508" i="13"/>
  <c r="E1507" i="13"/>
  <c r="H1427" i="13"/>
  <c r="E1426" i="13"/>
  <c r="H1511" i="13" l="1"/>
  <c r="H1924" i="13"/>
  <c r="E1923" i="13"/>
  <c r="H1099" i="13"/>
  <c r="H769" i="13"/>
  <c r="E768" i="13"/>
  <c r="F108" i="13"/>
  <c r="G108" i="13" s="1"/>
  <c r="I1509" i="13"/>
  <c r="E1508" i="13"/>
  <c r="E520" i="13"/>
  <c r="H521" i="13"/>
  <c r="H110" i="13"/>
  <c r="E109" i="13"/>
  <c r="E1014" i="13"/>
  <c r="H1015" i="13"/>
  <c r="I1097" i="13"/>
  <c r="E1096" i="13"/>
  <c r="H1759" i="13"/>
  <c r="E1758" i="13"/>
  <c r="H441" i="13"/>
  <c r="E440" i="13"/>
  <c r="H1593" i="13"/>
  <c r="E1592" i="13"/>
  <c r="E1839" i="13"/>
  <c r="H1840" i="13"/>
  <c r="H1428" i="13"/>
  <c r="E1427" i="13"/>
  <c r="E602" i="13"/>
  <c r="H603" i="13"/>
  <c r="E2004" i="13"/>
  <c r="H2005" i="13"/>
  <c r="E1264" i="13"/>
  <c r="H1265" i="13"/>
  <c r="H192" i="13"/>
  <c r="E191" i="13"/>
  <c r="E933" i="13"/>
  <c r="H934" i="13"/>
  <c r="H1345" i="13"/>
  <c r="E1344" i="13"/>
  <c r="E271" i="13"/>
  <c r="H272" i="13"/>
  <c r="E1179" i="13"/>
  <c r="H1180" i="13"/>
  <c r="E686" i="13"/>
  <c r="H687" i="13"/>
  <c r="H358" i="13"/>
  <c r="E357" i="13"/>
  <c r="E850" i="13"/>
  <c r="H851" i="13"/>
  <c r="E1674" i="13"/>
  <c r="H1675" i="13"/>
  <c r="H935" i="13" l="1"/>
  <c r="E934" i="13"/>
  <c r="H1429" i="13"/>
  <c r="E1428" i="13"/>
  <c r="H1841" i="13"/>
  <c r="E1840" i="13"/>
  <c r="H1594" i="13"/>
  <c r="E1593" i="13"/>
  <c r="H1100" i="13"/>
  <c r="H1346" i="13"/>
  <c r="E1345" i="13"/>
  <c r="E272" i="13"/>
  <c r="H273" i="13"/>
  <c r="F109" i="13"/>
  <c r="G109" i="13" s="1"/>
  <c r="H1512" i="13"/>
  <c r="E1511" i="13"/>
  <c r="E1675" i="13"/>
  <c r="H1676" i="13"/>
  <c r="E358" i="13"/>
  <c r="H359" i="13"/>
  <c r="E1180" i="13"/>
  <c r="H1181" i="13"/>
  <c r="E441" i="13"/>
  <c r="H442" i="13"/>
  <c r="I1098" i="13"/>
  <c r="E1097" i="13"/>
  <c r="H111" i="13"/>
  <c r="E110" i="13"/>
  <c r="H193" i="13"/>
  <c r="E192" i="13"/>
  <c r="H1266" i="13"/>
  <c r="E1265" i="13"/>
  <c r="E603" i="13"/>
  <c r="H604" i="13"/>
  <c r="H1760" i="13"/>
  <c r="E1759" i="13"/>
  <c r="H852" i="13"/>
  <c r="E851" i="13"/>
  <c r="H688" i="13"/>
  <c r="E687" i="13"/>
  <c r="E2005" i="13"/>
  <c r="H2006" i="13"/>
  <c r="H1016" i="13"/>
  <c r="E1015" i="13"/>
  <c r="H522" i="13"/>
  <c r="E521" i="13"/>
  <c r="I1510" i="13"/>
  <c r="E1510" i="13" s="1"/>
  <c r="E1509" i="13"/>
  <c r="E769" i="13"/>
  <c r="H770" i="13"/>
  <c r="H1925" i="13"/>
  <c r="E1924" i="13"/>
  <c r="H1430" i="13" l="1"/>
  <c r="E1429" i="13"/>
  <c r="E522" i="13"/>
  <c r="H523" i="13"/>
  <c r="H853" i="13"/>
  <c r="E852" i="13"/>
  <c r="H194" i="13"/>
  <c r="E193" i="13"/>
  <c r="F110" i="13"/>
  <c r="G110" i="13" s="1"/>
  <c r="H443" i="13"/>
  <c r="E443" i="13" s="1"/>
  <c r="E442" i="13"/>
  <c r="H360" i="13"/>
  <c r="E359" i="13"/>
  <c r="H1513" i="13"/>
  <c r="E1512" i="13"/>
  <c r="H1101" i="13"/>
  <c r="E1841" i="13"/>
  <c r="H1842" i="13"/>
  <c r="I1099" i="13"/>
  <c r="E1098" i="13"/>
  <c r="E1676" i="13"/>
  <c r="H1677" i="13"/>
  <c r="H1926" i="13"/>
  <c r="E1925" i="13"/>
  <c r="E1760" i="13"/>
  <c r="H1761" i="13"/>
  <c r="H112" i="13"/>
  <c r="E111" i="13"/>
  <c r="H936" i="13"/>
  <c r="E935" i="13"/>
  <c r="E604" i="13"/>
  <c r="H605" i="13"/>
  <c r="H771" i="13"/>
  <c r="E770" i="13"/>
  <c r="E1016" i="13"/>
  <c r="H1017" i="13"/>
  <c r="E2006" i="13"/>
  <c r="H2007" i="13"/>
  <c r="H689" i="13"/>
  <c r="E688" i="13"/>
  <c r="E1266" i="13"/>
  <c r="H1267" i="13"/>
  <c r="E1181" i="13"/>
  <c r="H1182" i="13"/>
  <c r="E273" i="13"/>
  <c r="H274" i="13"/>
  <c r="H1347" i="13"/>
  <c r="E1346" i="13"/>
  <c r="H1595" i="13"/>
  <c r="E1594" i="13"/>
  <c r="H1018" i="13" l="1"/>
  <c r="E1017" i="13"/>
  <c r="H1596" i="13"/>
  <c r="E1595" i="13"/>
  <c r="H1348" i="13"/>
  <c r="E1347" i="13"/>
  <c r="H690" i="13"/>
  <c r="E689" i="13"/>
  <c r="E605" i="13"/>
  <c r="H606" i="13"/>
  <c r="F111" i="13"/>
  <c r="G111" i="13" s="1"/>
  <c r="H1843" i="13"/>
  <c r="E1842" i="13"/>
  <c r="E360" i="13"/>
  <c r="H361" i="13"/>
  <c r="E361" i="13" s="1"/>
  <c r="H1431" i="13"/>
  <c r="E1430" i="13"/>
  <c r="I1100" i="13"/>
  <c r="E1099" i="13"/>
  <c r="H524" i="13"/>
  <c r="E523" i="13"/>
  <c r="E274" i="13"/>
  <c r="H275" i="13"/>
  <c r="E1182" i="13"/>
  <c r="H1183" i="13"/>
  <c r="H1268" i="13"/>
  <c r="E1268" i="13" s="1"/>
  <c r="E1267" i="13"/>
  <c r="E2007" i="13"/>
  <c r="H2008" i="13"/>
  <c r="H937" i="13"/>
  <c r="E936" i="13"/>
  <c r="E112" i="13"/>
  <c r="H113" i="13"/>
  <c r="E113" i="13" s="1"/>
  <c r="E1926" i="13"/>
  <c r="H1927" i="13"/>
  <c r="H1102" i="13"/>
  <c r="H1514" i="13"/>
  <c r="E1513" i="13"/>
  <c r="H1762" i="13"/>
  <c r="E1761" i="13"/>
  <c r="H1678" i="13"/>
  <c r="E1677" i="13"/>
  <c r="H772" i="13"/>
  <c r="E771" i="13"/>
  <c r="H195" i="13"/>
  <c r="E195" i="13" s="1"/>
  <c r="E194" i="13"/>
  <c r="F194" i="13" s="1"/>
  <c r="G194" i="13" s="1"/>
  <c r="H854" i="13"/>
  <c r="E853" i="13"/>
  <c r="F193" i="13" l="1"/>
  <c r="G193" i="13" s="1"/>
  <c r="F188" i="13"/>
  <c r="G188" i="13" s="1"/>
  <c r="F195" i="13"/>
  <c r="G195" i="13" s="1"/>
  <c r="F198" i="13"/>
  <c r="G198" i="13" s="1"/>
  <c r="F200" i="13"/>
  <c r="G200" i="13" s="1"/>
  <c r="F196" i="13"/>
  <c r="G196" i="13" s="1"/>
  <c r="F197" i="13"/>
  <c r="G197" i="13" s="1"/>
  <c r="F199" i="13"/>
  <c r="G199" i="13" s="1"/>
  <c r="F201" i="13"/>
  <c r="G201" i="13" s="1"/>
  <c r="F202" i="13"/>
  <c r="G202" i="13" s="1"/>
  <c r="F203" i="13"/>
  <c r="G203" i="13" s="1"/>
  <c r="F204" i="13"/>
  <c r="G204" i="13" s="1"/>
  <c r="F208" i="13"/>
  <c r="G208" i="13" s="1"/>
  <c r="F205" i="13"/>
  <c r="G205" i="13" s="1"/>
  <c r="F206" i="13"/>
  <c r="G206" i="13" s="1"/>
  <c r="F207" i="13"/>
  <c r="G207" i="13" s="1"/>
  <c r="F210" i="13"/>
  <c r="G210" i="13" s="1"/>
  <c r="F209" i="13"/>
  <c r="G209" i="13" s="1"/>
  <c r="F212" i="13"/>
  <c r="G212" i="13" s="1"/>
  <c r="F211" i="13"/>
  <c r="G211" i="13" s="1"/>
  <c r="F213" i="13"/>
  <c r="G213" i="13" s="1"/>
  <c r="F215" i="13"/>
  <c r="G215" i="13" s="1"/>
  <c r="F214" i="13"/>
  <c r="G214" i="13" s="1"/>
  <c r="F218" i="13"/>
  <c r="G218" i="13" s="1"/>
  <c r="F216" i="13"/>
  <c r="G216" i="13" s="1"/>
  <c r="F217" i="13"/>
  <c r="G217" i="13" s="1"/>
  <c r="F219" i="13"/>
  <c r="G219" i="13" s="1"/>
  <c r="F220" i="13"/>
  <c r="G220" i="13" s="1"/>
  <c r="F221" i="13"/>
  <c r="G221" i="13" s="1"/>
  <c r="F222" i="13"/>
  <c r="G222" i="13" s="1"/>
  <c r="F223" i="13"/>
  <c r="G223" i="13" s="1"/>
  <c r="F225" i="13"/>
  <c r="G225" i="13" s="1"/>
  <c r="F224" i="13"/>
  <c r="G224" i="13" s="1"/>
  <c r="F227" i="13"/>
  <c r="G227" i="13" s="1"/>
  <c r="F226" i="13"/>
  <c r="G226" i="13" s="1"/>
  <c r="F228" i="13"/>
  <c r="G228" i="13" s="1"/>
  <c r="F230" i="13"/>
  <c r="G230" i="13" s="1"/>
  <c r="F229" i="13"/>
  <c r="G229" i="13" s="1"/>
  <c r="F231" i="13"/>
  <c r="G231" i="13" s="1"/>
  <c r="F232" i="13"/>
  <c r="G232" i="13" s="1"/>
  <c r="F233" i="13"/>
  <c r="G233" i="13" s="1"/>
  <c r="F235" i="13"/>
  <c r="G235" i="13" s="1"/>
  <c r="F234" i="13"/>
  <c r="G234" i="13" s="1"/>
  <c r="F237" i="13"/>
  <c r="G237" i="13" s="1"/>
  <c r="F236" i="13"/>
  <c r="G236" i="13" s="1"/>
  <c r="F239" i="13"/>
  <c r="G239" i="13" s="1"/>
  <c r="F238" i="13"/>
  <c r="G238" i="13" s="1"/>
  <c r="F240" i="13"/>
  <c r="G240" i="13" s="1"/>
  <c r="F241" i="13"/>
  <c r="G241" i="13" s="1"/>
  <c r="F242" i="13"/>
  <c r="G242" i="13" s="1"/>
  <c r="F243" i="13"/>
  <c r="G243" i="13" s="1"/>
  <c r="F244" i="13"/>
  <c r="G244" i="13" s="1"/>
  <c r="F245" i="13"/>
  <c r="G245" i="13" s="1"/>
  <c r="F246" i="13"/>
  <c r="G246" i="13" s="1"/>
  <c r="F247" i="13"/>
  <c r="G247" i="13" s="1"/>
  <c r="F248" i="13"/>
  <c r="G248" i="13" s="1"/>
  <c r="F250" i="13"/>
  <c r="G250" i="13" s="1"/>
  <c r="F249" i="13"/>
  <c r="G249" i="13" s="1"/>
  <c r="F251" i="13"/>
  <c r="G251" i="13" s="1"/>
  <c r="F252" i="13"/>
  <c r="G252" i="13" s="1"/>
  <c r="F253" i="13"/>
  <c r="G253" i="13" s="1"/>
  <c r="F254" i="13"/>
  <c r="G254" i="13" s="1"/>
  <c r="F255" i="13"/>
  <c r="G255" i="13" s="1"/>
  <c r="F256" i="13"/>
  <c r="G256" i="13" s="1"/>
  <c r="F257" i="13"/>
  <c r="G257" i="13" s="1"/>
  <c r="F258" i="13"/>
  <c r="G258" i="13" s="1"/>
  <c r="F259" i="13"/>
  <c r="G259" i="13" s="1"/>
  <c r="F260" i="13"/>
  <c r="G260" i="13" s="1"/>
  <c r="F261" i="13"/>
  <c r="G261" i="13" s="1"/>
  <c r="F262" i="13"/>
  <c r="G262" i="13" s="1"/>
  <c r="F264" i="13"/>
  <c r="G264" i="13" s="1"/>
  <c r="F263" i="13"/>
  <c r="G263" i="13" s="1"/>
  <c r="F266" i="13"/>
  <c r="G266" i="13" s="1"/>
  <c r="F267" i="13"/>
  <c r="G267" i="13" s="1"/>
  <c r="F265" i="13"/>
  <c r="G265" i="13" s="1"/>
  <c r="H1103" i="13"/>
  <c r="F112" i="13"/>
  <c r="G112" i="13" s="1"/>
  <c r="F272" i="13"/>
  <c r="G272" i="13" s="1"/>
  <c r="F270" i="13"/>
  <c r="G270" i="13" s="1"/>
  <c r="F271" i="13"/>
  <c r="G271" i="13" s="1"/>
  <c r="F274" i="13"/>
  <c r="G274" i="13" s="1"/>
  <c r="H1349" i="13"/>
  <c r="E1348" i="13"/>
  <c r="E275" i="13"/>
  <c r="H276" i="13"/>
  <c r="F190" i="13"/>
  <c r="G190" i="13" s="1"/>
  <c r="H773" i="13"/>
  <c r="E773" i="13" s="1"/>
  <c r="E772" i="13"/>
  <c r="H1763" i="13"/>
  <c r="E1763" i="13" s="1"/>
  <c r="E1762" i="13"/>
  <c r="H1928" i="13"/>
  <c r="E1928" i="13" s="1"/>
  <c r="E1927" i="13"/>
  <c r="E2008" i="13"/>
  <c r="H2009" i="13"/>
  <c r="E1183" i="13"/>
  <c r="H1184" i="13"/>
  <c r="E1843" i="13"/>
  <c r="H1844" i="13"/>
  <c r="E1018" i="13"/>
  <c r="H1019" i="13"/>
  <c r="E1678" i="13"/>
  <c r="H1679" i="13"/>
  <c r="F114" i="13"/>
  <c r="G114" i="13" s="1"/>
  <c r="F118" i="13"/>
  <c r="G118" i="13" s="1"/>
  <c r="F116" i="13"/>
  <c r="G116" i="13" s="1"/>
  <c r="F115" i="13"/>
  <c r="G115" i="13" s="1"/>
  <c r="F117" i="13"/>
  <c r="G117" i="13" s="1"/>
  <c r="F120" i="13"/>
  <c r="G120" i="13" s="1"/>
  <c r="F113" i="13"/>
  <c r="G113" i="13" s="1"/>
  <c r="F121" i="13"/>
  <c r="G121" i="13" s="1"/>
  <c r="F119" i="13"/>
  <c r="G119" i="13" s="1"/>
  <c r="F122" i="13"/>
  <c r="G122" i="13" s="1"/>
  <c r="F123" i="13"/>
  <c r="G123" i="13" s="1"/>
  <c r="F124" i="13"/>
  <c r="G124" i="13" s="1"/>
  <c r="F125" i="13"/>
  <c r="G125" i="13" s="1"/>
  <c r="F127" i="13"/>
  <c r="G127" i="13" s="1"/>
  <c r="F126" i="13"/>
  <c r="G126" i="13" s="1"/>
  <c r="F128" i="13"/>
  <c r="G128" i="13" s="1"/>
  <c r="F130" i="13"/>
  <c r="G130" i="13" s="1"/>
  <c r="F129" i="13"/>
  <c r="G129" i="13" s="1"/>
  <c r="F131" i="13"/>
  <c r="G131" i="13" s="1"/>
  <c r="F132" i="13"/>
  <c r="G132" i="13" s="1"/>
  <c r="F134" i="13"/>
  <c r="G134" i="13" s="1"/>
  <c r="F133" i="13"/>
  <c r="G133" i="13" s="1"/>
  <c r="F135" i="13"/>
  <c r="G135" i="13" s="1"/>
  <c r="F136" i="13"/>
  <c r="G136" i="13" s="1"/>
  <c r="F138" i="13"/>
  <c r="G138" i="13" s="1"/>
  <c r="F137" i="13"/>
  <c r="G137" i="13" s="1"/>
  <c r="F140" i="13"/>
  <c r="G140" i="13" s="1"/>
  <c r="F139" i="13"/>
  <c r="G139" i="13" s="1"/>
  <c r="F142" i="13"/>
  <c r="G142" i="13" s="1"/>
  <c r="F141" i="13"/>
  <c r="G141" i="13" s="1"/>
  <c r="F143" i="13"/>
  <c r="G143" i="13" s="1"/>
  <c r="F145" i="13"/>
  <c r="G145" i="13" s="1"/>
  <c r="F146" i="13"/>
  <c r="G146" i="13" s="1"/>
  <c r="F144" i="13"/>
  <c r="G144" i="13" s="1"/>
  <c r="F147" i="13"/>
  <c r="G147" i="13" s="1"/>
  <c r="F148" i="13"/>
  <c r="G148" i="13" s="1"/>
  <c r="F151" i="13"/>
  <c r="G151" i="13" s="1"/>
  <c r="F149" i="13"/>
  <c r="G149" i="13" s="1"/>
  <c r="F150" i="13"/>
  <c r="G150" i="13" s="1"/>
  <c r="F152" i="13"/>
  <c r="G152" i="13" s="1"/>
  <c r="F153" i="13"/>
  <c r="G153" i="13" s="1"/>
  <c r="F154" i="13"/>
  <c r="G154" i="13" s="1"/>
  <c r="F155" i="13"/>
  <c r="G155" i="13" s="1"/>
  <c r="F157" i="13"/>
  <c r="G157" i="13" s="1"/>
  <c r="F156" i="13"/>
  <c r="G156" i="13" s="1"/>
  <c r="F158" i="13"/>
  <c r="G158" i="13" s="1"/>
  <c r="F160" i="13"/>
  <c r="G160" i="13" s="1"/>
  <c r="F159" i="13"/>
  <c r="G159" i="13" s="1"/>
  <c r="F161" i="13"/>
  <c r="G161" i="13" s="1"/>
  <c r="F162" i="13"/>
  <c r="G162" i="13" s="1"/>
  <c r="F163" i="13"/>
  <c r="G163" i="13" s="1"/>
  <c r="F165" i="13"/>
  <c r="G165" i="13" s="1"/>
  <c r="F164" i="13"/>
  <c r="G164" i="13" s="1"/>
  <c r="F166" i="13"/>
  <c r="G166" i="13" s="1"/>
  <c r="F167" i="13"/>
  <c r="G167" i="13" s="1"/>
  <c r="F168" i="13"/>
  <c r="G168" i="13" s="1"/>
  <c r="F170" i="13"/>
  <c r="G170" i="13" s="1"/>
  <c r="F169" i="13"/>
  <c r="G169" i="13" s="1"/>
  <c r="F171" i="13"/>
  <c r="G171" i="13" s="1"/>
  <c r="F172" i="13"/>
  <c r="G172" i="13" s="1"/>
  <c r="F173" i="13"/>
  <c r="G173" i="13" s="1"/>
  <c r="F174" i="13"/>
  <c r="G174" i="13" s="1"/>
  <c r="F175" i="13"/>
  <c r="G175" i="13" s="1"/>
  <c r="F177" i="13"/>
  <c r="G177" i="13" s="1"/>
  <c r="F176" i="13"/>
  <c r="G176" i="13" s="1"/>
  <c r="F180" i="13"/>
  <c r="G180" i="13" s="1"/>
  <c r="F179" i="13"/>
  <c r="G179" i="13" s="1"/>
  <c r="F178" i="13"/>
  <c r="G178" i="13" s="1"/>
  <c r="F181" i="13"/>
  <c r="G181" i="13" s="1"/>
  <c r="F182" i="13"/>
  <c r="G182" i="13" s="1"/>
  <c r="F184" i="13"/>
  <c r="G184" i="13" s="1"/>
  <c r="F183" i="13"/>
  <c r="G183" i="13" s="1"/>
  <c r="F185" i="13"/>
  <c r="G185" i="13" s="1"/>
  <c r="F187" i="13"/>
  <c r="G187" i="13" s="1"/>
  <c r="F186" i="13"/>
  <c r="G186" i="13" s="1"/>
  <c r="F189" i="13"/>
  <c r="G189" i="13" s="1"/>
  <c r="F269" i="13"/>
  <c r="G269" i="13" s="1"/>
  <c r="F191" i="13"/>
  <c r="G191" i="13" s="1"/>
  <c r="F268" i="13"/>
  <c r="G268" i="13" s="1"/>
  <c r="F273" i="13"/>
  <c r="G273" i="13" s="1"/>
  <c r="E854" i="13"/>
  <c r="H855" i="13"/>
  <c r="E1514" i="13"/>
  <c r="H1515" i="13"/>
  <c r="H938" i="13"/>
  <c r="E938" i="13" s="1"/>
  <c r="E937" i="13"/>
  <c r="E524" i="13"/>
  <c r="H525" i="13"/>
  <c r="I1101" i="13"/>
  <c r="E1100" i="13"/>
  <c r="H1432" i="13"/>
  <c r="E1431" i="13"/>
  <c r="F192" i="13"/>
  <c r="G192" i="13" s="1"/>
  <c r="E606" i="13"/>
  <c r="H607" i="13"/>
  <c r="E690" i="13"/>
  <c r="H691" i="13"/>
  <c r="E691" i="13" s="1"/>
  <c r="H1597" i="13"/>
  <c r="E1596" i="13"/>
  <c r="H1680" i="13" l="1"/>
  <c r="E1679" i="13"/>
  <c r="H526" i="13"/>
  <c r="E526" i="13" s="1"/>
  <c r="E525" i="13"/>
  <c r="H1516" i="13"/>
  <c r="E1516" i="13" s="1"/>
  <c r="E1515" i="13"/>
  <c r="H856" i="13"/>
  <c r="E856" i="13" s="1"/>
  <c r="E855" i="13"/>
  <c r="E1184" i="13"/>
  <c r="H1185" i="13"/>
  <c r="F275" i="13"/>
  <c r="G275" i="13" s="1"/>
  <c r="H608" i="13"/>
  <c r="E608" i="13" s="1"/>
  <c r="E607" i="13"/>
  <c r="H1433" i="13"/>
  <c r="E1433" i="13" s="1"/>
  <c r="E1432" i="13"/>
  <c r="H1350" i="13"/>
  <c r="E1349" i="13"/>
  <c r="I1102" i="13"/>
  <c r="E1101" i="13"/>
  <c r="E276" i="13"/>
  <c r="H277" i="13"/>
  <c r="H1598" i="13"/>
  <c r="E1598" i="13" s="1"/>
  <c r="E1597" i="13"/>
  <c r="H1020" i="13"/>
  <c r="E1019" i="13"/>
  <c r="H1845" i="13"/>
  <c r="E1844" i="13"/>
  <c r="H2010" i="13"/>
  <c r="E2009" i="13"/>
  <c r="H1351" i="13" l="1"/>
  <c r="E1351" i="13" s="1"/>
  <c r="E1350" i="13"/>
  <c r="H2011" i="13"/>
  <c r="E2011" i="13" s="1"/>
  <c r="E2010" i="13"/>
  <c r="E1020" i="13"/>
  <c r="H1021" i="13"/>
  <c r="E1021" i="13" s="1"/>
  <c r="E1845" i="13"/>
  <c r="H1846" i="13"/>
  <c r="E1846" i="13" s="1"/>
  <c r="E277" i="13"/>
  <c r="F467" i="13" s="1"/>
  <c r="G467" i="13" s="1"/>
  <c r="H278" i="13"/>
  <c r="E278" i="13" s="1"/>
  <c r="F991" i="13"/>
  <c r="G991" i="13" s="1"/>
  <c r="F959" i="13"/>
  <c r="G959" i="13" s="1"/>
  <c r="F956" i="13"/>
  <c r="G956" i="13" s="1"/>
  <c r="F690" i="13"/>
  <c r="G690" i="13" s="1"/>
  <c r="F838" i="13"/>
  <c r="G838" i="13" s="1"/>
  <c r="F818" i="13"/>
  <c r="G818" i="13" s="1"/>
  <c r="F805" i="13"/>
  <c r="G805" i="13" s="1"/>
  <c r="F786" i="13"/>
  <c r="G786" i="13" s="1"/>
  <c r="F773" i="13"/>
  <c r="G773" i="13" s="1"/>
  <c r="F748" i="13"/>
  <c r="G748" i="13" s="1"/>
  <c r="F737" i="13"/>
  <c r="G737" i="13" s="1"/>
  <c r="F715" i="13"/>
  <c r="G715" i="13" s="1"/>
  <c r="F706" i="13"/>
  <c r="G706" i="13" s="1"/>
  <c r="F511" i="13"/>
  <c r="G511" i="13" s="1"/>
  <c r="F855" i="13"/>
  <c r="G855" i="13" s="1"/>
  <c r="F998" i="13"/>
  <c r="G998" i="13" s="1"/>
  <c r="F994" i="13"/>
  <c r="G994" i="13" s="1"/>
  <c r="F964" i="13"/>
  <c r="G964" i="13" s="1"/>
  <c r="F963" i="13"/>
  <c r="G963" i="13" s="1"/>
  <c r="F607" i="13"/>
  <c r="G607" i="13" s="1"/>
  <c r="F847" i="13"/>
  <c r="G847" i="13" s="1"/>
  <c r="F821" i="13"/>
  <c r="G821" i="13" s="1"/>
  <c r="F816" i="13"/>
  <c r="G816" i="13" s="1"/>
  <c r="F790" i="13"/>
  <c r="G790" i="13" s="1"/>
  <c r="F785" i="13"/>
  <c r="G785" i="13" s="1"/>
  <c r="F752" i="13"/>
  <c r="G752" i="13" s="1"/>
  <c r="F746" i="13"/>
  <c r="G746" i="13" s="1"/>
  <c r="F736" i="13"/>
  <c r="G736" i="13" s="1"/>
  <c r="F719" i="13"/>
  <c r="G719" i="13" s="1"/>
  <c r="F714" i="13"/>
  <c r="G714" i="13" s="1"/>
  <c r="F702" i="13"/>
  <c r="G702" i="13" s="1"/>
  <c r="F495" i="13"/>
  <c r="G495" i="13" s="1"/>
  <c r="H1186" i="13"/>
  <c r="E1186" i="13" s="1"/>
  <c r="E1185" i="13"/>
  <c r="F861" i="13"/>
  <c r="G861" i="13" s="1"/>
  <c r="F860" i="13"/>
  <c r="G860" i="13" s="1"/>
  <c r="F857" i="13"/>
  <c r="G857" i="13" s="1"/>
  <c r="F859" i="13"/>
  <c r="G859" i="13" s="1"/>
  <c r="F862" i="13"/>
  <c r="G862" i="13" s="1"/>
  <c r="F866" i="13"/>
  <c r="G866" i="13" s="1"/>
  <c r="F868" i="13"/>
  <c r="G868" i="13" s="1"/>
  <c r="F865" i="13"/>
  <c r="G865" i="13" s="1"/>
  <c r="F869" i="13"/>
  <c r="G869" i="13" s="1"/>
  <c r="F870" i="13"/>
  <c r="G870" i="13" s="1"/>
  <c r="F871" i="13"/>
  <c r="G871" i="13" s="1"/>
  <c r="F874" i="13"/>
  <c r="G874" i="13" s="1"/>
  <c r="F873" i="13"/>
  <c r="G873" i="13" s="1"/>
  <c r="F875" i="13"/>
  <c r="G875" i="13" s="1"/>
  <c r="F878" i="13"/>
  <c r="G878" i="13" s="1"/>
  <c r="F877" i="13"/>
  <c r="G877" i="13" s="1"/>
  <c r="F879" i="13"/>
  <c r="G879" i="13" s="1"/>
  <c r="F881" i="13"/>
  <c r="G881" i="13" s="1"/>
  <c r="F882" i="13"/>
  <c r="G882" i="13" s="1"/>
  <c r="F883" i="13"/>
  <c r="G883" i="13" s="1"/>
  <c r="F884" i="13"/>
  <c r="G884" i="13" s="1"/>
  <c r="F886" i="13"/>
  <c r="G886" i="13" s="1"/>
  <c r="F885" i="13"/>
  <c r="G885" i="13" s="1"/>
  <c r="F887" i="13"/>
  <c r="G887" i="13" s="1"/>
  <c r="F889" i="13"/>
  <c r="G889" i="13" s="1"/>
  <c r="F888" i="13"/>
  <c r="G888" i="13" s="1"/>
  <c r="F890" i="13"/>
  <c r="G890" i="13" s="1"/>
  <c r="F891" i="13"/>
  <c r="G891" i="13" s="1"/>
  <c r="F892" i="13"/>
  <c r="G892" i="13" s="1"/>
  <c r="F893" i="13"/>
  <c r="G893" i="13" s="1"/>
  <c r="F895" i="13"/>
  <c r="G895" i="13" s="1"/>
  <c r="F896" i="13"/>
  <c r="G896" i="13" s="1"/>
  <c r="F894" i="13"/>
  <c r="G894" i="13" s="1"/>
  <c r="F897" i="13"/>
  <c r="G897" i="13" s="1"/>
  <c r="F899" i="13"/>
  <c r="G899" i="13" s="1"/>
  <c r="F898" i="13"/>
  <c r="G898" i="13" s="1"/>
  <c r="F900" i="13"/>
  <c r="G900" i="13" s="1"/>
  <c r="F902" i="13"/>
  <c r="G902" i="13" s="1"/>
  <c r="F901" i="13"/>
  <c r="G901" i="13" s="1"/>
  <c r="F903" i="13"/>
  <c r="G903" i="13" s="1"/>
  <c r="F904" i="13"/>
  <c r="G904" i="13" s="1"/>
  <c r="F905" i="13"/>
  <c r="G905" i="13" s="1"/>
  <c r="F906" i="13"/>
  <c r="G906" i="13" s="1"/>
  <c r="F907" i="13"/>
  <c r="G907" i="13" s="1"/>
  <c r="F908" i="13"/>
  <c r="G908" i="13" s="1"/>
  <c r="F910" i="13"/>
  <c r="G910" i="13" s="1"/>
  <c r="F909" i="13"/>
  <c r="G909" i="13" s="1"/>
  <c r="F911" i="13"/>
  <c r="G911" i="13" s="1"/>
  <c r="F913" i="13"/>
  <c r="G913" i="13" s="1"/>
  <c r="F912" i="13"/>
  <c r="G912" i="13" s="1"/>
  <c r="F914" i="13"/>
  <c r="G914" i="13" s="1"/>
  <c r="F915" i="13"/>
  <c r="G915" i="13" s="1"/>
  <c r="F918" i="13"/>
  <c r="G918" i="13" s="1"/>
  <c r="F917" i="13"/>
  <c r="G917" i="13" s="1"/>
  <c r="F916" i="13"/>
  <c r="G916" i="13" s="1"/>
  <c r="F920" i="13"/>
  <c r="G920" i="13" s="1"/>
  <c r="F919" i="13"/>
  <c r="G919" i="13" s="1"/>
  <c r="F921" i="13"/>
  <c r="G921" i="13" s="1"/>
  <c r="F923" i="13"/>
  <c r="G923" i="13" s="1"/>
  <c r="F922" i="13"/>
  <c r="G922" i="13" s="1"/>
  <c r="F925" i="13"/>
  <c r="G925" i="13" s="1"/>
  <c r="F924" i="13"/>
  <c r="G924" i="13" s="1"/>
  <c r="F926" i="13"/>
  <c r="G926" i="13" s="1"/>
  <c r="F927" i="13"/>
  <c r="G927" i="13" s="1"/>
  <c r="F929" i="13"/>
  <c r="G929" i="13" s="1"/>
  <c r="F928" i="13"/>
  <c r="G928" i="13" s="1"/>
  <c r="F930" i="13"/>
  <c r="G930" i="13" s="1"/>
  <c r="F931" i="13"/>
  <c r="G931" i="13" s="1"/>
  <c r="F932" i="13"/>
  <c r="G932" i="13" s="1"/>
  <c r="F525" i="13"/>
  <c r="G525" i="13" s="1"/>
  <c r="E1680" i="13"/>
  <c r="H1681" i="13"/>
  <c r="E1681" i="13" s="1"/>
  <c r="F276" i="13"/>
  <c r="G276" i="13" s="1"/>
  <c r="F522" i="13"/>
  <c r="G522" i="13" s="1"/>
  <c r="F469" i="13"/>
  <c r="G469" i="13" s="1"/>
  <c r="F506" i="13"/>
  <c r="G506" i="13" s="1"/>
  <c r="F489" i="13"/>
  <c r="G489" i="13" s="1"/>
  <c r="F474" i="13"/>
  <c r="G474" i="13" s="1"/>
  <c r="F459" i="13"/>
  <c r="G459" i="13" s="1"/>
  <c r="F363" i="13"/>
  <c r="G363" i="13" s="1"/>
  <c r="F362" i="13"/>
  <c r="G362" i="13" s="1"/>
  <c r="F369" i="13"/>
  <c r="G369" i="13" s="1"/>
  <c r="F373" i="13"/>
  <c r="G373" i="13" s="1"/>
  <c r="F378" i="13"/>
  <c r="G378" i="13" s="1"/>
  <c r="F381" i="13"/>
  <c r="G381" i="13" s="1"/>
  <c r="F384" i="13"/>
  <c r="G384" i="13" s="1"/>
  <c r="F389" i="13"/>
  <c r="G389" i="13" s="1"/>
  <c r="F393" i="13"/>
  <c r="G393" i="13" s="1"/>
  <c r="F397" i="13"/>
  <c r="G397" i="13" s="1"/>
  <c r="F402" i="13"/>
  <c r="G402" i="13" s="1"/>
  <c r="F405" i="13"/>
  <c r="G405" i="13" s="1"/>
  <c r="F409" i="13"/>
  <c r="G409" i="13" s="1"/>
  <c r="F413" i="13"/>
  <c r="G413" i="13" s="1"/>
  <c r="F418" i="13"/>
  <c r="G418" i="13" s="1"/>
  <c r="F421" i="13"/>
  <c r="G421" i="13" s="1"/>
  <c r="F426" i="13"/>
  <c r="G426" i="13" s="1"/>
  <c r="F430" i="13"/>
  <c r="G430" i="13" s="1"/>
  <c r="F432" i="13"/>
  <c r="G432" i="13" s="1"/>
  <c r="F436" i="13"/>
  <c r="G436" i="13" s="1"/>
  <c r="F768" i="13"/>
  <c r="G768" i="13" s="1"/>
  <c r="F935" i="13"/>
  <c r="G935" i="13" s="1"/>
  <c r="F492" i="13"/>
  <c r="G492" i="13" s="1"/>
  <c r="F453" i="13"/>
  <c r="G453" i="13" s="1"/>
  <c r="F934" i="13"/>
  <c r="G934" i="13" s="1"/>
  <c r="F510" i="13"/>
  <c r="G510" i="13" s="1"/>
  <c r="F493" i="13"/>
  <c r="G493" i="13" s="1"/>
  <c r="F477" i="13"/>
  <c r="G477" i="13" s="1"/>
  <c r="F461" i="13"/>
  <c r="G461" i="13" s="1"/>
  <c r="F450" i="13"/>
  <c r="G450" i="13" s="1"/>
  <c r="F488" i="13"/>
  <c r="G488" i="13" s="1"/>
  <c r="F1015" i="13"/>
  <c r="G1015" i="13" s="1"/>
  <c r="F687" i="13"/>
  <c r="G687" i="13" s="1"/>
  <c r="F476" i="13"/>
  <c r="G476" i="13" s="1"/>
  <c r="F933" i="13"/>
  <c r="G933" i="13" s="1"/>
  <c r="F483" i="13"/>
  <c r="G483" i="13" s="1"/>
  <c r="F478" i="13"/>
  <c r="G478" i="13" s="1"/>
  <c r="F361" i="13"/>
  <c r="G361" i="13" s="1"/>
  <c r="F376" i="13"/>
  <c r="G376" i="13" s="1"/>
  <c r="F385" i="13"/>
  <c r="G385" i="13" s="1"/>
  <c r="F392" i="13"/>
  <c r="G392" i="13" s="1"/>
  <c r="F400" i="13"/>
  <c r="G400" i="13" s="1"/>
  <c r="F408" i="13"/>
  <c r="G408" i="13" s="1"/>
  <c r="F416" i="13"/>
  <c r="G416" i="13" s="1"/>
  <c r="F428" i="13"/>
  <c r="G428" i="13" s="1"/>
  <c r="F504" i="13"/>
  <c r="G504" i="13" s="1"/>
  <c r="F513" i="13"/>
  <c r="G513" i="13" s="1"/>
  <c r="F481" i="13"/>
  <c r="G481" i="13" s="1"/>
  <c r="F853" i="13"/>
  <c r="G853" i="13" s="1"/>
  <c r="F502" i="13"/>
  <c r="G502" i="13" s="1"/>
  <c r="F485" i="13"/>
  <c r="G485" i="13" s="1"/>
  <c r="F470" i="13"/>
  <c r="G470" i="13" s="1"/>
  <c r="F454" i="13"/>
  <c r="G454" i="13" s="1"/>
  <c r="F370" i="13"/>
  <c r="G370" i="13" s="1"/>
  <c r="F367" i="13"/>
  <c r="G367" i="13" s="1"/>
  <c r="F368" i="13"/>
  <c r="G368" i="13" s="1"/>
  <c r="F375" i="13"/>
  <c r="G375" i="13" s="1"/>
  <c r="F379" i="13"/>
  <c r="G379" i="13" s="1"/>
  <c r="F382" i="13"/>
  <c r="G382" i="13" s="1"/>
  <c r="F386" i="13"/>
  <c r="G386" i="13" s="1"/>
  <c r="F390" i="13"/>
  <c r="G390" i="13" s="1"/>
  <c r="F396" i="13"/>
  <c r="G396" i="13" s="1"/>
  <c r="F398" i="13"/>
  <c r="G398" i="13" s="1"/>
  <c r="F401" i="13"/>
  <c r="G401" i="13" s="1"/>
  <c r="F406" i="13"/>
  <c r="G406" i="13" s="1"/>
  <c r="F410" i="13"/>
  <c r="G410" i="13" s="1"/>
  <c r="F414" i="13"/>
  <c r="G414" i="13" s="1"/>
  <c r="F417" i="13"/>
  <c r="G417" i="13" s="1"/>
  <c r="F422" i="13"/>
  <c r="G422" i="13" s="1"/>
  <c r="F425" i="13"/>
  <c r="G425" i="13" s="1"/>
  <c r="F429" i="13"/>
  <c r="G429" i="13" s="1"/>
  <c r="F435" i="13"/>
  <c r="G435" i="13" s="1"/>
  <c r="F516" i="13"/>
  <c r="G516" i="13" s="1"/>
  <c r="F689" i="13"/>
  <c r="G689" i="13" s="1"/>
  <c r="F442" i="13"/>
  <c r="G442" i="13" s="1"/>
  <c r="F479" i="13"/>
  <c r="G479" i="13" s="1"/>
  <c r="F444" i="13"/>
  <c r="G444" i="13" s="1"/>
  <c r="F505" i="13"/>
  <c r="G505" i="13" s="1"/>
  <c r="F490" i="13"/>
  <c r="G490" i="13" s="1"/>
  <c r="F473" i="13"/>
  <c r="G473" i="13" s="1"/>
  <c r="F456" i="13"/>
  <c r="G456" i="13" s="1"/>
  <c r="F360" i="13"/>
  <c r="G360" i="13" s="1"/>
  <c r="F686" i="13"/>
  <c r="G686" i="13" s="1"/>
  <c r="F501" i="13"/>
  <c r="G501" i="13" s="1"/>
  <c r="F468" i="13"/>
  <c r="G468" i="13" s="1"/>
  <c r="F448" i="13"/>
  <c r="G448" i="13" s="1"/>
  <c r="F441" i="13"/>
  <c r="G441" i="13" s="1"/>
  <c r="F769" i="13"/>
  <c r="G769" i="13" s="1"/>
  <c r="F770" i="13"/>
  <c r="G770" i="13" s="1"/>
  <c r="F491" i="13"/>
  <c r="G491" i="13" s="1"/>
  <c r="F445" i="13"/>
  <c r="G445" i="13" s="1"/>
  <c r="F1017" i="13"/>
  <c r="G1017" i="13" s="1"/>
  <c r="F523" i="13"/>
  <c r="G523" i="13" s="1"/>
  <c r="F494" i="13"/>
  <c r="G494" i="13" s="1"/>
  <c r="F447" i="13"/>
  <c r="G447" i="13" s="1"/>
  <c r="F372" i="13"/>
  <c r="G372" i="13" s="1"/>
  <c r="F380" i="13"/>
  <c r="G380" i="13" s="1"/>
  <c r="F387" i="13"/>
  <c r="G387" i="13" s="1"/>
  <c r="F395" i="13"/>
  <c r="G395" i="13" s="1"/>
  <c r="F404" i="13"/>
  <c r="G404" i="13" s="1"/>
  <c r="F412" i="13"/>
  <c r="G412" i="13" s="1"/>
  <c r="F424" i="13"/>
  <c r="G424" i="13" s="1"/>
  <c r="F433" i="13"/>
  <c r="G433" i="13" s="1"/>
  <c r="F460" i="13"/>
  <c r="G460" i="13" s="1"/>
  <c r="F464" i="13"/>
  <c r="G464" i="13" s="1"/>
  <c r="F496" i="13"/>
  <c r="G496" i="13" s="1"/>
  <c r="F936" i="13"/>
  <c r="G936" i="13" s="1"/>
  <c r="F514" i="13"/>
  <c r="G514" i="13" s="1"/>
  <c r="F499" i="13"/>
  <c r="G499" i="13" s="1"/>
  <c r="F482" i="13"/>
  <c r="G482" i="13" s="1"/>
  <c r="F466" i="13"/>
  <c r="G466" i="13" s="1"/>
  <c r="F449" i="13"/>
  <c r="G449" i="13" s="1"/>
  <c r="F364" i="13"/>
  <c r="G364" i="13" s="1"/>
  <c r="F366" i="13"/>
  <c r="G366" i="13" s="1"/>
  <c r="F371" i="13"/>
  <c r="G371" i="13" s="1"/>
  <c r="F374" i="13"/>
  <c r="G374" i="13" s="1"/>
  <c r="F377" i="13"/>
  <c r="G377" i="13" s="1"/>
  <c r="F383" i="13"/>
  <c r="G383" i="13" s="1"/>
  <c r="F388" i="13"/>
  <c r="G388" i="13" s="1"/>
  <c r="F391" i="13"/>
  <c r="G391" i="13" s="1"/>
  <c r="F394" i="13"/>
  <c r="G394" i="13" s="1"/>
  <c r="F399" i="13"/>
  <c r="G399" i="13" s="1"/>
  <c r="F403" i="13"/>
  <c r="G403" i="13" s="1"/>
  <c r="F407" i="13"/>
  <c r="G407" i="13" s="1"/>
  <c r="F411" i="13"/>
  <c r="G411" i="13" s="1"/>
  <c r="F415" i="13"/>
  <c r="G415" i="13" s="1"/>
  <c r="F419" i="13"/>
  <c r="G419" i="13" s="1"/>
  <c r="F423" i="13"/>
  <c r="G423" i="13" s="1"/>
  <c r="F427" i="13"/>
  <c r="G427" i="13" s="1"/>
  <c r="F431" i="13"/>
  <c r="G431" i="13" s="1"/>
  <c r="F434" i="13"/>
  <c r="G434" i="13" s="1"/>
  <c r="F518" i="13"/>
  <c r="G518" i="13" s="1"/>
  <c r="F472" i="13"/>
  <c r="G472" i="13" s="1"/>
  <c r="F771" i="13"/>
  <c r="G771" i="13" s="1"/>
  <c r="F486" i="13"/>
  <c r="G486" i="13" s="1"/>
  <c r="F452" i="13"/>
  <c r="G452" i="13" s="1"/>
  <c r="F850" i="13"/>
  <c r="G850" i="13" s="1"/>
  <c r="F605" i="13"/>
  <c r="G605" i="13" s="1"/>
  <c r="F521" i="13"/>
  <c r="G521" i="13" s="1"/>
  <c r="F1014" i="13"/>
  <c r="G1014" i="13" s="1"/>
  <c r="F507" i="13"/>
  <c r="G507" i="13" s="1"/>
  <c r="F458" i="13"/>
  <c r="G458" i="13" s="1"/>
  <c r="F509" i="13"/>
  <c r="G509" i="13" s="1"/>
  <c r="F462" i="13"/>
  <c r="G462" i="13" s="1"/>
  <c r="F365" i="13"/>
  <c r="G365" i="13" s="1"/>
  <c r="F420" i="13"/>
  <c r="G420" i="13" s="1"/>
  <c r="F437" i="13"/>
  <c r="G437" i="13" s="1"/>
  <c r="F440" i="13"/>
  <c r="G440" i="13" s="1"/>
  <c r="F497" i="13"/>
  <c r="G497" i="13" s="1"/>
  <c r="F451" i="13"/>
  <c r="G451" i="13" s="1"/>
  <c r="I1103" i="13"/>
  <c r="E1102" i="13"/>
  <c r="F854" i="13"/>
  <c r="G854" i="13" s="1"/>
  <c r="F1010" i="13"/>
  <c r="G1010" i="13" s="1"/>
  <c r="F1005" i="13"/>
  <c r="G1005" i="13" s="1"/>
  <c r="F1001" i="13"/>
  <c r="G1001" i="13" s="1"/>
  <c r="F996" i="13"/>
  <c r="G996" i="13" s="1"/>
  <c r="F993" i="13"/>
  <c r="G993" i="13" s="1"/>
  <c r="F989" i="13"/>
  <c r="G989" i="13" s="1"/>
  <c r="F988" i="13"/>
  <c r="G988" i="13" s="1"/>
  <c r="F981" i="13"/>
  <c r="G981" i="13" s="1"/>
  <c r="F975" i="13"/>
  <c r="G975" i="13" s="1"/>
  <c r="F972" i="13"/>
  <c r="G972" i="13" s="1"/>
  <c r="F970" i="13"/>
  <c r="G970" i="13" s="1"/>
  <c r="F966" i="13"/>
  <c r="G966" i="13" s="1"/>
  <c r="F960" i="13"/>
  <c r="G960" i="13" s="1"/>
  <c r="F957" i="13"/>
  <c r="G957" i="13" s="1"/>
  <c r="F952" i="13"/>
  <c r="G952" i="13" s="1"/>
  <c r="F949" i="13"/>
  <c r="G949" i="13" s="1"/>
  <c r="F940" i="13"/>
  <c r="G940" i="13" s="1"/>
  <c r="F943" i="13"/>
  <c r="G943" i="13" s="1"/>
  <c r="F524" i="13"/>
  <c r="G524" i="13" s="1"/>
  <c r="F612" i="13"/>
  <c r="G612" i="13" s="1"/>
  <c r="F608" i="13"/>
  <c r="G608" i="13" s="1"/>
  <c r="F615" i="13"/>
  <c r="G615" i="13" s="1"/>
  <c r="F609" i="13"/>
  <c r="G609" i="13" s="1"/>
  <c r="F613" i="13"/>
  <c r="G613" i="13" s="1"/>
  <c r="F610" i="13"/>
  <c r="G610" i="13" s="1"/>
  <c r="F616" i="13"/>
  <c r="G616" i="13" s="1"/>
  <c r="F614" i="13"/>
  <c r="G614" i="13" s="1"/>
  <c r="F618" i="13"/>
  <c r="G618" i="13" s="1"/>
  <c r="F611" i="13"/>
  <c r="G611" i="13" s="1"/>
  <c r="F617" i="13"/>
  <c r="G617" i="13" s="1"/>
  <c r="F619" i="13"/>
  <c r="G619" i="13" s="1"/>
  <c r="F621" i="13"/>
  <c r="G621" i="13" s="1"/>
  <c r="F620" i="13"/>
  <c r="G620" i="13" s="1"/>
  <c r="F622" i="13"/>
  <c r="G622" i="13" s="1"/>
  <c r="F623" i="13"/>
  <c r="G623" i="13" s="1"/>
  <c r="F624" i="13"/>
  <c r="G624" i="13" s="1"/>
  <c r="F625" i="13"/>
  <c r="G625" i="13" s="1"/>
  <c r="F627" i="13"/>
  <c r="G627" i="13" s="1"/>
  <c r="F626" i="13"/>
  <c r="G626" i="13" s="1"/>
  <c r="F629" i="13"/>
  <c r="G629" i="13" s="1"/>
  <c r="F630" i="13"/>
  <c r="G630" i="13" s="1"/>
  <c r="F628" i="13"/>
  <c r="G628" i="13" s="1"/>
  <c r="F631" i="13"/>
  <c r="G631" i="13" s="1"/>
  <c r="F632" i="13"/>
  <c r="G632" i="13" s="1"/>
  <c r="F633" i="13"/>
  <c r="G633" i="13" s="1"/>
  <c r="F637" i="13"/>
  <c r="G637" i="13" s="1"/>
  <c r="F634" i="13"/>
  <c r="G634" i="13" s="1"/>
  <c r="F635" i="13"/>
  <c r="G635" i="13" s="1"/>
  <c r="F636" i="13"/>
  <c r="G636" i="13" s="1"/>
  <c r="F638" i="13"/>
  <c r="G638" i="13" s="1"/>
  <c r="F640" i="13"/>
  <c r="G640" i="13" s="1"/>
  <c r="F641" i="13"/>
  <c r="G641" i="13" s="1"/>
  <c r="F639" i="13"/>
  <c r="G639" i="13" s="1"/>
  <c r="F642" i="13"/>
  <c r="G642" i="13" s="1"/>
  <c r="F644" i="13"/>
  <c r="G644" i="13" s="1"/>
  <c r="F643" i="13"/>
  <c r="G643" i="13" s="1"/>
  <c r="F645" i="13"/>
  <c r="G645" i="13" s="1"/>
  <c r="F646" i="13"/>
  <c r="G646" i="13" s="1"/>
  <c r="F647" i="13"/>
  <c r="G647" i="13" s="1"/>
  <c r="F648" i="13"/>
  <c r="G648" i="13" s="1"/>
  <c r="F650" i="13"/>
  <c r="G650" i="13" s="1"/>
  <c r="F651" i="13"/>
  <c r="G651" i="13" s="1"/>
  <c r="F649" i="13"/>
  <c r="G649" i="13" s="1"/>
  <c r="F652" i="13"/>
  <c r="G652" i="13" s="1"/>
  <c r="F654" i="13"/>
  <c r="G654" i="13" s="1"/>
  <c r="F653" i="13"/>
  <c r="G653" i="13" s="1"/>
  <c r="F658" i="13"/>
  <c r="G658" i="13" s="1"/>
  <c r="F656" i="13"/>
  <c r="G656" i="13" s="1"/>
  <c r="F655" i="13"/>
  <c r="G655" i="13" s="1"/>
  <c r="F657" i="13"/>
  <c r="G657" i="13" s="1"/>
  <c r="F659" i="13"/>
  <c r="G659" i="13" s="1"/>
  <c r="F660" i="13"/>
  <c r="G660" i="13" s="1"/>
  <c r="F662" i="13"/>
  <c r="G662" i="13" s="1"/>
  <c r="F661" i="13"/>
  <c r="G661" i="13" s="1"/>
  <c r="F663" i="13"/>
  <c r="G663" i="13" s="1"/>
  <c r="F665" i="13"/>
  <c r="G665" i="13" s="1"/>
  <c r="F664" i="13"/>
  <c r="G664" i="13" s="1"/>
  <c r="F666" i="13"/>
  <c r="G666" i="13" s="1"/>
  <c r="F667" i="13"/>
  <c r="G667" i="13" s="1"/>
  <c r="F668" i="13"/>
  <c r="G668" i="13" s="1"/>
  <c r="F670" i="13"/>
  <c r="G670" i="13" s="1"/>
  <c r="F669" i="13"/>
  <c r="G669" i="13" s="1"/>
  <c r="F671" i="13"/>
  <c r="G671" i="13" s="1"/>
  <c r="F672" i="13"/>
  <c r="G672" i="13" s="1"/>
  <c r="F674" i="13"/>
  <c r="G674" i="13" s="1"/>
  <c r="F673" i="13"/>
  <c r="G673" i="13" s="1"/>
  <c r="F677" i="13"/>
  <c r="G677" i="13" s="1"/>
  <c r="F675" i="13"/>
  <c r="G675" i="13" s="1"/>
  <c r="F676" i="13"/>
  <c r="G676" i="13" s="1"/>
  <c r="F678" i="13"/>
  <c r="G678" i="13" s="1"/>
  <c r="F679" i="13"/>
  <c r="G679" i="13" s="1"/>
  <c r="F680" i="13"/>
  <c r="G680" i="13" s="1"/>
  <c r="F682" i="13"/>
  <c r="G682" i="13" s="1"/>
  <c r="F681" i="13"/>
  <c r="G681" i="13" s="1"/>
  <c r="F683" i="13"/>
  <c r="G683" i="13" s="1"/>
  <c r="F684" i="13"/>
  <c r="G684" i="13" s="1"/>
  <c r="F685" i="13"/>
  <c r="G685" i="13" s="1"/>
  <c r="F849" i="13"/>
  <c r="G849" i="13" s="1"/>
  <c r="F844" i="13"/>
  <c r="G844" i="13" s="1"/>
  <c r="F840" i="13"/>
  <c r="G840" i="13" s="1"/>
  <c r="F839" i="13"/>
  <c r="G839" i="13" s="1"/>
  <c r="F831" i="13"/>
  <c r="G831" i="13" s="1"/>
  <c r="F827" i="13"/>
  <c r="G827" i="13" s="1"/>
  <c r="F826" i="13"/>
  <c r="G826" i="13" s="1"/>
  <c r="F819" i="13"/>
  <c r="G819" i="13" s="1"/>
  <c r="F815" i="13"/>
  <c r="G815" i="13" s="1"/>
  <c r="F812" i="13"/>
  <c r="G812" i="13" s="1"/>
  <c r="F809" i="13"/>
  <c r="G809" i="13" s="1"/>
  <c r="F803" i="13"/>
  <c r="G803" i="13" s="1"/>
  <c r="F801" i="13"/>
  <c r="G801" i="13" s="1"/>
  <c r="F796" i="13"/>
  <c r="G796" i="13" s="1"/>
  <c r="F791" i="13"/>
  <c r="G791" i="13" s="1"/>
  <c r="F788" i="13"/>
  <c r="G788" i="13" s="1"/>
  <c r="F784" i="13"/>
  <c r="G784" i="13" s="1"/>
  <c r="F775" i="13"/>
  <c r="G775" i="13" s="1"/>
  <c r="F774" i="13"/>
  <c r="G774" i="13" s="1"/>
  <c r="F766" i="13"/>
  <c r="G766" i="13" s="1"/>
  <c r="F762" i="13"/>
  <c r="G762" i="13" s="1"/>
  <c r="F758" i="13"/>
  <c r="G758" i="13" s="1"/>
  <c r="F754" i="13"/>
  <c r="G754" i="13" s="1"/>
  <c r="F749" i="13"/>
  <c r="G749" i="13" s="1"/>
  <c r="F747" i="13"/>
  <c r="G747" i="13" s="1"/>
  <c r="F742" i="13"/>
  <c r="G742" i="13" s="1"/>
  <c r="F738" i="13"/>
  <c r="G738" i="13" s="1"/>
  <c r="F734" i="13"/>
  <c r="G734" i="13" s="1"/>
  <c r="F730" i="13"/>
  <c r="G730" i="13" s="1"/>
  <c r="F726" i="13"/>
  <c r="G726" i="13" s="1"/>
  <c r="F720" i="13"/>
  <c r="G720" i="13" s="1"/>
  <c r="F718" i="13"/>
  <c r="G718" i="13" s="1"/>
  <c r="F716" i="13"/>
  <c r="G716" i="13" s="1"/>
  <c r="F709" i="13"/>
  <c r="G709" i="13" s="1"/>
  <c r="F705" i="13"/>
  <c r="G705" i="13" s="1"/>
  <c r="F703" i="13"/>
  <c r="G703" i="13" s="1"/>
  <c r="F698" i="13"/>
  <c r="G698" i="13" s="1"/>
  <c r="F692" i="13"/>
  <c r="G692" i="13" s="1"/>
  <c r="F480" i="13"/>
  <c r="G480" i="13" s="1"/>
  <c r="F851" i="13"/>
  <c r="G851" i="13" s="1"/>
  <c r="F526" i="13"/>
  <c r="G526" i="13" s="1"/>
  <c r="F527" i="13"/>
  <c r="G527" i="13" s="1"/>
  <c r="F531" i="13"/>
  <c r="G531" i="13" s="1"/>
  <c r="F529" i="13"/>
  <c r="G529" i="13" s="1"/>
  <c r="F530" i="13"/>
  <c r="G530" i="13" s="1"/>
  <c r="F528" i="13"/>
  <c r="G528" i="13" s="1"/>
  <c r="F533" i="13"/>
  <c r="G533" i="13" s="1"/>
  <c r="F532" i="13"/>
  <c r="G532" i="13" s="1"/>
  <c r="F534" i="13"/>
  <c r="G534" i="13" s="1"/>
  <c r="F536" i="13"/>
  <c r="G536" i="13" s="1"/>
  <c r="F535" i="13"/>
  <c r="G535" i="13" s="1"/>
  <c r="F537" i="13"/>
  <c r="G537" i="13" s="1"/>
  <c r="F538" i="13"/>
  <c r="G538" i="13" s="1"/>
  <c r="F539" i="13"/>
  <c r="G539" i="13" s="1"/>
  <c r="F541" i="13"/>
  <c r="G541" i="13" s="1"/>
  <c r="F542" i="13"/>
  <c r="G542" i="13" s="1"/>
  <c r="F540" i="13"/>
  <c r="G540" i="13" s="1"/>
  <c r="F543" i="13"/>
  <c r="G543" i="13" s="1"/>
  <c r="F544" i="13"/>
  <c r="G544" i="13" s="1"/>
  <c r="F545" i="13"/>
  <c r="G545" i="13" s="1"/>
  <c r="F546" i="13"/>
  <c r="G546" i="13" s="1"/>
  <c r="F547" i="13"/>
  <c r="G547" i="13" s="1"/>
  <c r="F548" i="13"/>
  <c r="G548" i="13" s="1"/>
  <c r="F549" i="13"/>
  <c r="G549" i="13" s="1"/>
  <c r="F551" i="13"/>
  <c r="G551" i="13" s="1"/>
  <c r="F550" i="13"/>
  <c r="G550" i="13" s="1"/>
  <c r="F552" i="13"/>
  <c r="G552" i="13" s="1"/>
  <c r="F553" i="13"/>
  <c r="G553" i="13" s="1"/>
  <c r="F554" i="13"/>
  <c r="G554" i="13" s="1"/>
  <c r="F558" i="13"/>
  <c r="G558" i="13" s="1"/>
  <c r="F556" i="13"/>
  <c r="G556" i="13" s="1"/>
  <c r="F555" i="13"/>
  <c r="G555" i="13" s="1"/>
  <c r="F557" i="13"/>
  <c r="G557" i="13" s="1"/>
  <c r="F559" i="13"/>
  <c r="G559" i="13" s="1"/>
  <c r="F560" i="13"/>
  <c r="G560" i="13" s="1"/>
  <c r="F561" i="13"/>
  <c r="G561" i="13" s="1"/>
  <c r="F562" i="13"/>
  <c r="G562" i="13" s="1"/>
  <c r="F563" i="13"/>
  <c r="G563" i="13" s="1"/>
  <c r="F564" i="13"/>
  <c r="G564" i="13" s="1"/>
  <c r="F567" i="13"/>
  <c r="G567" i="13" s="1"/>
  <c r="F565" i="13"/>
  <c r="G565" i="13" s="1"/>
  <c r="F566" i="13"/>
  <c r="G566" i="13" s="1"/>
  <c r="F568" i="13"/>
  <c r="G568" i="13" s="1"/>
  <c r="F569" i="13"/>
  <c r="G569" i="13" s="1"/>
  <c r="F570" i="13"/>
  <c r="G570" i="13" s="1"/>
  <c r="F571" i="13"/>
  <c r="G571" i="13" s="1"/>
  <c r="F572" i="13"/>
  <c r="G572" i="13" s="1"/>
  <c r="F574" i="13"/>
  <c r="G574" i="13" s="1"/>
  <c r="F573" i="13"/>
  <c r="G573" i="13" s="1"/>
  <c r="F575" i="13"/>
  <c r="G575" i="13" s="1"/>
  <c r="F576" i="13"/>
  <c r="G576" i="13" s="1"/>
  <c r="F577" i="13"/>
  <c r="G577" i="13" s="1"/>
  <c r="F578" i="13"/>
  <c r="G578" i="13" s="1"/>
  <c r="F579" i="13"/>
  <c r="G579" i="13" s="1"/>
  <c r="F581" i="13"/>
  <c r="G581" i="13" s="1"/>
  <c r="F580" i="13"/>
  <c r="G580" i="13" s="1"/>
  <c r="F582" i="13"/>
  <c r="G582" i="13" s="1"/>
  <c r="F583" i="13"/>
  <c r="G583" i="13" s="1"/>
  <c r="F584" i="13"/>
  <c r="G584" i="13" s="1"/>
  <c r="F585" i="13"/>
  <c r="G585" i="13" s="1"/>
  <c r="F586" i="13"/>
  <c r="G586" i="13" s="1"/>
  <c r="F587" i="13"/>
  <c r="G587" i="13" s="1"/>
  <c r="F588" i="13"/>
  <c r="G588" i="13" s="1"/>
  <c r="F589" i="13"/>
  <c r="G589" i="13" s="1"/>
  <c r="F590" i="13"/>
  <c r="G590" i="13" s="1"/>
  <c r="F591" i="13"/>
  <c r="G591" i="13" s="1"/>
  <c r="F592" i="13"/>
  <c r="G592" i="13" s="1"/>
  <c r="F593" i="13"/>
  <c r="G593" i="13" s="1"/>
  <c r="F597" i="13"/>
  <c r="G597" i="13" s="1"/>
  <c r="F594" i="13"/>
  <c r="G594" i="13" s="1"/>
  <c r="F595" i="13"/>
  <c r="G595" i="13" s="1"/>
  <c r="F596" i="13"/>
  <c r="G596" i="13" s="1"/>
  <c r="F599" i="13"/>
  <c r="G599" i="13" s="1"/>
  <c r="F598" i="13"/>
  <c r="G598" i="13" s="1"/>
  <c r="F600" i="13"/>
  <c r="G600" i="13" s="1"/>
  <c r="F767" i="13"/>
  <c r="G767" i="13" s="1"/>
  <c r="F515" i="13" l="1"/>
  <c r="G515" i="13" s="1"/>
  <c r="F811" i="13"/>
  <c r="G811" i="13" s="1"/>
  <c r="F603" i="13"/>
  <c r="G603" i="13" s="1"/>
  <c r="F955" i="13"/>
  <c r="G955" i="13" s="1"/>
  <c r="F985" i="13"/>
  <c r="G985" i="13" s="1"/>
  <c r="F359" i="13"/>
  <c r="G359" i="13" s="1"/>
  <c r="F1099" i="13"/>
  <c r="G1099" i="13" s="1"/>
  <c r="F741" i="13"/>
  <c r="G741" i="13" s="1"/>
  <c r="F1098" i="13"/>
  <c r="G1098" i="13" s="1"/>
  <c r="F1019" i="13"/>
  <c r="G1019" i="13" s="1"/>
  <c r="F724" i="13"/>
  <c r="G724" i="13" s="1"/>
  <c r="F794" i="13"/>
  <c r="G794" i="13" s="1"/>
  <c r="F938" i="13"/>
  <c r="G938" i="13" s="1"/>
  <c r="F1003" i="13"/>
  <c r="G1003" i="13" s="1"/>
  <c r="F856" i="13"/>
  <c r="G856" i="13" s="1"/>
  <c r="F699" i="13"/>
  <c r="G699" i="13" s="1"/>
  <c r="F731" i="13"/>
  <c r="G731" i="13" s="1"/>
  <c r="F763" i="13"/>
  <c r="G763" i="13" s="1"/>
  <c r="F800" i="13"/>
  <c r="G800" i="13" s="1"/>
  <c r="F833" i="13"/>
  <c r="G833" i="13" s="1"/>
  <c r="F946" i="13"/>
  <c r="G946" i="13" s="1"/>
  <c r="F977" i="13"/>
  <c r="G977" i="13" s="1"/>
  <c r="F1009" i="13"/>
  <c r="G1009" i="13" s="1"/>
  <c r="F457" i="13"/>
  <c r="G457" i="13" s="1"/>
  <c r="F722" i="13"/>
  <c r="G722" i="13" s="1"/>
  <c r="F751" i="13"/>
  <c r="G751" i="13" s="1"/>
  <c r="F789" i="13"/>
  <c r="G789" i="13" s="1"/>
  <c r="F822" i="13"/>
  <c r="G822" i="13" s="1"/>
  <c r="F942" i="13"/>
  <c r="G942" i="13" s="1"/>
  <c r="F971" i="13"/>
  <c r="G971" i="13" s="1"/>
  <c r="F1002" i="13"/>
  <c r="G1002" i="13" s="1"/>
  <c r="F1018" i="13"/>
  <c r="G1018" i="13" s="1"/>
  <c r="F696" i="13"/>
  <c r="G696" i="13" s="1"/>
  <c r="F757" i="13"/>
  <c r="G757" i="13" s="1"/>
  <c r="F828" i="13"/>
  <c r="G828" i="13" s="1"/>
  <c r="F973" i="13"/>
  <c r="G973" i="13" s="1"/>
  <c r="F776" i="13"/>
  <c r="G776" i="13" s="1"/>
  <c r="F806" i="13"/>
  <c r="G806" i="13" s="1"/>
  <c r="F836" i="13"/>
  <c r="G836" i="13" s="1"/>
  <c r="F951" i="13"/>
  <c r="G951" i="13" s="1"/>
  <c r="F982" i="13"/>
  <c r="G982" i="13" s="1"/>
  <c r="F937" i="13"/>
  <c r="G937" i="13" s="1"/>
  <c r="F700" i="13"/>
  <c r="G700" i="13" s="1"/>
  <c r="F732" i="13"/>
  <c r="G732" i="13" s="1"/>
  <c r="F764" i="13"/>
  <c r="G764" i="13" s="1"/>
  <c r="F802" i="13"/>
  <c r="G802" i="13" s="1"/>
  <c r="F834" i="13"/>
  <c r="G834" i="13" s="1"/>
  <c r="F944" i="13"/>
  <c r="G944" i="13" s="1"/>
  <c r="F976" i="13"/>
  <c r="G976" i="13" s="1"/>
  <c r="F1007" i="13"/>
  <c r="G1007" i="13" s="1"/>
  <c r="F1012" i="13"/>
  <c r="G1012" i="13" s="1"/>
  <c r="F710" i="13"/>
  <c r="G710" i="13" s="1"/>
  <c r="F777" i="13"/>
  <c r="G777" i="13" s="1"/>
  <c r="F843" i="13"/>
  <c r="G843" i="13" s="1"/>
  <c r="F987" i="13"/>
  <c r="G987" i="13" s="1"/>
  <c r="F1102" i="13"/>
  <c r="G1102" i="13" s="1"/>
  <c r="F691" i="13"/>
  <c r="G691" i="13" s="1"/>
  <c r="F707" i="13"/>
  <c r="G707" i="13" s="1"/>
  <c r="F723" i="13"/>
  <c r="G723" i="13" s="1"/>
  <c r="F740" i="13"/>
  <c r="G740" i="13" s="1"/>
  <c r="F755" i="13"/>
  <c r="G755" i="13" s="1"/>
  <c r="F780" i="13"/>
  <c r="G780" i="13" s="1"/>
  <c r="F793" i="13"/>
  <c r="G793" i="13" s="1"/>
  <c r="F808" i="13"/>
  <c r="G808" i="13" s="1"/>
  <c r="F823" i="13"/>
  <c r="G823" i="13" s="1"/>
  <c r="F841" i="13"/>
  <c r="G841" i="13" s="1"/>
  <c r="F941" i="13"/>
  <c r="G941" i="13" s="1"/>
  <c r="F954" i="13"/>
  <c r="G954" i="13" s="1"/>
  <c r="F969" i="13"/>
  <c r="G969" i="13" s="1"/>
  <c r="F986" i="13"/>
  <c r="G986" i="13" s="1"/>
  <c r="F1004" i="13"/>
  <c r="G1004" i="13" s="1"/>
  <c r="F695" i="13"/>
  <c r="G695" i="13" s="1"/>
  <c r="F708" i="13"/>
  <c r="G708" i="13" s="1"/>
  <c r="F725" i="13"/>
  <c r="G725" i="13" s="1"/>
  <c r="F739" i="13"/>
  <c r="G739" i="13" s="1"/>
  <c r="F756" i="13"/>
  <c r="G756" i="13" s="1"/>
  <c r="F778" i="13"/>
  <c r="G778" i="13" s="1"/>
  <c r="F795" i="13"/>
  <c r="G795" i="13" s="1"/>
  <c r="F810" i="13"/>
  <c r="G810" i="13" s="1"/>
  <c r="F825" i="13"/>
  <c r="G825" i="13" s="1"/>
  <c r="F842" i="13"/>
  <c r="G842" i="13" s="1"/>
  <c r="F947" i="13"/>
  <c r="G947" i="13" s="1"/>
  <c r="F962" i="13"/>
  <c r="G962" i="13" s="1"/>
  <c r="F980" i="13"/>
  <c r="G980" i="13" s="1"/>
  <c r="F995" i="13"/>
  <c r="G995" i="13" s="1"/>
  <c r="F1011" i="13"/>
  <c r="G1011" i="13" s="1"/>
  <c r="F604" i="13"/>
  <c r="G604" i="13" s="1"/>
  <c r="F277" i="13"/>
  <c r="G277" i="13" s="1"/>
  <c r="F455" i="13"/>
  <c r="G455" i="13" s="1"/>
  <c r="F688" i="13"/>
  <c r="G688" i="13" s="1"/>
  <c r="F772" i="13"/>
  <c r="G772" i="13" s="1"/>
  <c r="F471" i="13"/>
  <c r="G471" i="13" s="1"/>
  <c r="F517" i="13"/>
  <c r="G517" i="13" s="1"/>
  <c r="F465" i="13"/>
  <c r="G465" i="13" s="1"/>
  <c r="F701" i="13"/>
  <c r="G701" i="13" s="1"/>
  <c r="F717" i="13"/>
  <c r="G717" i="13" s="1"/>
  <c r="F733" i="13"/>
  <c r="G733" i="13" s="1"/>
  <c r="F750" i="13"/>
  <c r="G750" i="13" s="1"/>
  <c r="F765" i="13"/>
  <c r="G765" i="13" s="1"/>
  <c r="F787" i="13"/>
  <c r="G787" i="13" s="1"/>
  <c r="F804" i="13"/>
  <c r="G804" i="13" s="1"/>
  <c r="F820" i="13"/>
  <c r="G820" i="13" s="1"/>
  <c r="F835" i="13"/>
  <c r="G835" i="13" s="1"/>
  <c r="F948" i="13"/>
  <c r="G948" i="13" s="1"/>
  <c r="F965" i="13"/>
  <c r="G965" i="13" s="1"/>
  <c r="F979" i="13"/>
  <c r="G979" i="13" s="1"/>
  <c r="F997" i="13"/>
  <c r="G997" i="13" s="1"/>
  <c r="F503" i="13"/>
  <c r="G503" i="13" s="1"/>
  <c r="I1104" i="13"/>
  <c r="E1103" i="13"/>
  <c r="F880" i="13"/>
  <c r="G880" i="13" s="1"/>
  <c r="F876" i="13"/>
  <c r="G876" i="13" s="1"/>
  <c r="F872" i="13"/>
  <c r="G872" i="13" s="1"/>
  <c r="F867" i="13"/>
  <c r="G867" i="13" s="1"/>
  <c r="F858" i="13"/>
  <c r="G858" i="13" s="1"/>
  <c r="F864" i="13"/>
  <c r="G864" i="13" s="1"/>
  <c r="F863" i="13"/>
  <c r="G863" i="13" s="1"/>
  <c r="F693" i="13"/>
  <c r="G693" i="13" s="1"/>
  <c r="F712" i="13"/>
  <c r="G712" i="13" s="1"/>
  <c r="F728" i="13"/>
  <c r="G728" i="13" s="1"/>
  <c r="F743" i="13"/>
  <c r="G743" i="13" s="1"/>
  <c r="F759" i="13"/>
  <c r="G759" i="13" s="1"/>
  <c r="F781" i="13"/>
  <c r="G781" i="13" s="1"/>
  <c r="F797" i="13"/>
  <c r="G797" i="13" s="1"/>
  <c r="F813" i="13"/>
  <c r="G813" i="13" s="1"/>
  <c r="F829" i="13"/>
  <c r="G829" i="13" s="1"/>
  <c r="F845" i="13"/>
  <c r="G845" i="13" s="1"/>
  <c r="F939" i="13"/>
  <c r="G939" i="13" s="1"/>
  <c r="F958" i="13"/>
  <c r="G958" i="13" s="1"/>
  <c r="F974" i="13"/>
  <c r="G974" i="13" s="1"/>
  <c r="F990" i="13"/>
  <c r="G990" i="13" s="1"/>
  <c r="F1006" i="13"/>
  <c r="G1006" i="13" s="1"/>
  <c r="F446" i="13"/>
  <c r="G446" i="13" s="1"/>
  <c r="F694" i="13"/>
  <c r="G694" i="13" s="1"/>
  <c r="F711" i="13"/>
  <c r="G711" i="13" s="1"/>
  <c r="F727" i="13"/>
  <c r="G727" i="13" s="1"/>
  <c r="F744" i="13"/>
  <c r="G744" i="13" s="1"/>
  <c r="F760" i="13"/>
  <c r="G760" i="13" s="1"/>
  <c r="F782" i="13"/>
  <c r="G782" i="13" s="1"/>
  <c r="F798" i="13"/>
  <c r="G798" i="13" s="1"/>
  <c r="F814" i="13"/>
  <c r="G814" i="13" s="1"/>
  <c r="F830" i="13"/>
  <c r="G830" i="13" s="1"/>
  <c r="F848" i="13"/>
  <c r="G848" i="13" s="1"/>
  <c r="F950" i="13"/>
  <c r="G950" i="13" s="1"/>
  <c r="F967" i="13"/>
  <c r="G967" i="13" s="1"/>
  <c r="F983" i="13"/>
  <c r="G983" i="13" s="1"/>
  <c r="F999" i="13"/>
  <c r="G999" i="13" s="1"/>
  <c r="F443" i="13"/>
  <c r="G443" i="13" s="1"/>
  <c r="F512" i="13"/>
  <c r="G512" i="13" s="1"/>
  <c r="F606" i="13"/>
  <c r="G606" i="13" s="1"/>
  <c r="F487" i="13"/>
  <c r="G487" i="13" s="1"/>
  <c r="F1013" i="13"/>
  <c r="G1013" i="13" s="1"/>
  <c r="F508" i="13"/>
  <c r="G508" i="13" s="1"/>
  <c r="F1101" i="13"/>
  <c r="G1101" i="13" s="1"/>
  <c r="F463" i="13"/>
  <c r="G463" i="13" s="1"/>
  <c r="F500" i="13"/>
  <c r="G500" i="13" s="1"/>
  <c r="F704" i="13"/>
  <c r="G704" i="13" s="1"/>
  <c r="F721" i="13"/>
  <c r="G721" i="13" s="1"/>
  <c r="F735" i="13"/>
  <c r="G735" i="13" s="1"/>
  <c r="F753" i="13"/>
  <c r="G753" i="13" s="1"/>
  <c r="F779" i="13"/>
  <c r="G779" i="13" s="1"/>
  <c r="F792" i="13"/>
  <c r="G792" i="13" s="1"/>
  <c r="F807" i="13"/>
  <c r="G807" i="13" s="1"/>
  <c r="F824" i="13"/>
  <c r="G824" i="13" s="1"/>
  <c r="F837" i="13"/>
  <c r="G837" i="13" s="1"/>
  <c r="F953" i="13"/>
  <c r="G953" i="13" s="1"/>
  <c r="F968" i="13"/>
  <c r="G968" i="13" s="1"/>
  <c r="F984" i="13"/>
  <c r="G984" i="13" s="1"/>
  <c r="F1000" i="13"/>
  <c r="G1000" i="13" s="1"/>
  <c r="F358" i="13"/>
  <c r="G358" i="13" s="1"/>
  <c r="F498" i="13"/>
  <c r="G498" i="13" s="1"/>
  <c r="F1024" i="13"/>
  <c r="G1024" i="13" s="1"/>
  <c r="F1025" i="13"/>
  <c r="G1025" i="13" s="1"/>
  <c r="F1021" i="13"/>
  <c r="G1021" i="13" s="1"/>
  <c r="F1026" i="13"/>
  <c r="G1026" i="13" s="1"/>
  <c r="F1028" i="13"/>
  <c r="G1028" i="13" s="1"/>
  <c r="F1022" i="13"/>
  <c r="G1022" i="13" s="1"/>
  <c r="F1023" i="13"/>
  <c r="G1023" i="13" s="1"/>
  <c r="F1027" i="13"/>
  <c r="G1027" i="13" s="1"/>
  <c r="F1029" i="13"/>
  <c r="G1029" i="13" s="1"/>
  <c r="F1030" i="13"/>
  <c r="G1030" i="13" s="1"/>
  <c r="F1031" i="13"/>
  <c r="G1031" i="13" s="1"/>
  <c r="F1032" i="13"/>
  <c r="G1032" i="13" s="1"/>
  <c r="F1033" i="13"/>
  <c r="G1033" i="13" s="1"/>
  <c r="F1035" i="13"/>
  <c r="G1035" i="13" s="1"/>
  <c r="F1034" i="13"/>
  <c r="G1034" i="13" s="1"/>
  <c r="F1036" i="13"/>
  <c r="G1036" i="13" s="1"/>
  <c r="F1037" i="13"/>
  <c r="G1037" i="13" s="1"/>
  <c r="F1038" i="13"/>
  <c r="G1038" i="13" s="1"/>
  <c r="F1041" i="13"/>
  <c r="G1041" i="13" s="1"/>
  <c r="F1039" i="13"/>
  <c r="G1039" i="13" s="1"/>
  <c r="F1040" i="13"/>
  <c r="G1040" i="13" s="1"/>
  <c r="F1042" i="13"/>
  <c r="G1042" i="13" s="1"/>
  <c r="F1043" i="13"/>
  <c r="G1043" i="13" s="1"/>
  <c r="F1045" i="13"/>
  <c r="G1045" i="13" s="1"/>
  <c r="F1044" i="13"/>
  <c r="G1044" i="13" s="1"/>
  <c r="F1047" i="13"/>
  <c r="G1047" i="13" s="1"/>
  <c r="F1050" i="13"/>
  <c r="G1050" i="13" s="1"/>
  <c r="F1046" i="13"/>
  <c r="G1046" i="13" s="1"/>
  <c r="F1048" i="13"/>
  <c r="G1048" i="13" s="1"/>
  <c r="F1049" i="13"/>
  <c r="G1049" i="13" s="1"/>
  <c r="F1052" i="13"/>
  <c r="G1052" i="13" s="1"/>
  <c r="F1051" i="13"/>
  <c r="G1051" i="13" s="1"/>
  <c r="F1053" i="13"/>
  <c r="G1053" i="13" s="1"/>
  <c r="F1055" i="13"/>
  <c r="G1055" i="13" s="1"/>
  <c r="F1054" i="13"/>
  <c r="G1054" i="13" s="1"/>
  <c r="F1056" i="13"/>
  <c r="G1056" i="13" s="1"/>
  <c r="F1057" i="13"/>
  <c r="G1057" i="13" s="1"/>
  <c r="F1058" i="13"/>
  <c r="G1058" i="13" s="1"/>
  <c r="F1059" i="13"/>
  <c r="G1059" i="13" s="1"/>
  <c r="F1060" i="13"/>
  <c r="G1060" i="13" s="1"/>
  <c r="F1061" i="13"/>
  <c r="G1061" i="13" s="1"/>
  <c r="F1062" i="13"/>
  <c r="G1062" i="13" s="1"/>
  <c r="F1063" i="13"/>
  <c r="G1063" i="13" s="1"/>
  <c r="F1065" i="13"/>
  <c r="G1065" i="13" s="1"/>
  <c r="F1064" i="13"/>
  <c r="G1064" i="13" s="1"/>
  <c r="F1066" i="13"/>
  <c r="G1066" i="13" s="1"/>
  <c r="F1069" i="13"/>
  <c r="G1069" i="13" s="1"/>
  <c r="F1068" i="13"/>
  <c r="G1068" i="13" s="1"/>
  <c r="F1067" i="13"/>
  <c r="G1067" i="13" s="1"/>
  <c r="F1070" i="13"/>
  <c r="G1070" i="13" s="1"/>
  <c r="F1073" i="13"/>
  <c r="G1073" i="13" s="1"/>
  <c r="F1071" i="13"/>
  <c r="G1071" i="13" s="1"/>
  <c r="F1072" i="13"/>
  <c r="G1072" i="13" s="1"/>
  <c r="F1074" i="13"/>
  <c r="G1074" i="13" s="1"/>
  <c r="F1075" i="13"/>
  <c r="G1075" i="13" s="1"/>
  <c r="F1076" i="13"/>
  <c r="G1076" i="13" s="1"/>
  <c r="F1077" i="13"/>
  <c r="G1077" i="13" s="1"/>
  <c r="F1078" i="13"/>
  <c r="G1078" i="13" s="1"/>
  <c r="F1079" i="13"/>
  <c r="G1079" i="13" s="1"/>
  <c r="F1080" i="13"/>
  <c r="G1080" i="13" s="1"/>
  <c r="F1081" i="13"/>
  <c r="G1081" i="13" s="1"/>
  <c r="F1082" i="13"/>
  <c r="G1082" i="13" s="1"/>
  <c r="F1084" i="13"/>
  <c r="G1084" i="13" s="1"/>
  <c r="F1083" i="13"/>
  <c r="G1083" i="13" s="1"/>
  <c r="F1086" i="13"/>
  <c r="G1086" i="13" s="1"/>
  <c r="F1085" i="13"/>
  <c r="G1085" i="13" s="1"/>
  <c r="F1087" i="13"/>
  <c r="G1087" i="13" s="1"/>
  <c r="F1089" i="13"/>
  <c r="G1089" i="13" s="1"/>
  <c r="F1088" i="13"/>
  <c r="G1088" i="13" s="1"/>
  <c r="F1090" i="13"/>
  <c r="G1090" i="13" s="1"/>
  <c r="F1091" i="13"/>
  <c r="G1091" i="13" s="1"/>
  <c r="F1092" i="13"/>
  <c r="G1092" i="13" s="1"/>
  <c r="F1093" i="13"/>
  <c r="G1093" i="13" s="1"/>
  <c r="F1094" i="13"/>
  <c r="G1094" i="13" s="1"/>
  <c r="F1095" i="13"/>
  <c r="G1095" i="13" s="1"/>
  <c r="F1096" i="13"/>
  <c r="G1096" i="13" s="1"/>
  <c r="F278" i="13"/>
  <c r="G278" i="13" s="1"/>
  <c r="F281" i="13"/>
  <c r="G281" i="13" s="1"/>
  <c r="F279" i="13"/>
  <c r="G279" i="13" s="1"/>
  <c r="F280" i="13"/>
  <c r="G280" i="13" s="1"/>
  <c r="F282" i="13"/>
  <c r="G282" i="13" s="1"/>
  <c r="F283" i="13"/>
  <c r="G283" i="13" s="1"/>
  <c r="F284" i="13"/>
  <c r="G284" i="13" s="1"/>
  <c r="F285" i="13"/>
  <c r="G285" i="13" s="1"/>
  <c r="F286" i="13"/>
  <c r="G286" i="13" s="1"/>
  <c r="F287" i="13"/>
  <c r="G287" i="13" s="1"/>
  <c r="F289" i="13"/>
  <c r="G289" i="13" s="1"/>
  <c r="F288" i="13"/>
  <c r="G288" i="13" s="1"/>
  <c r="F290" i="13"/>
  <c r="G290" i="13" s="1"/>
  <c r="F292" i="13"/>
  <c r="G292" i="13" s="1"/>
  <c r="F293" i="13"/>
  <c r="G293" i="13" s="1"/>
  <c r="F291" i="13"/>
  <c r="G291" i="13" s="1"/>
  <c r="F295" i="13"/>
  <c r="G295" i="13" s="1"/>
  <c r="F294" i="13"/>
  <c r="G294" i="13" s="1"/>
  <c r="F296" i="13"/>
  <c r="G296" i="13" s="1"/>
  <c r="F297" i="13"/>
  <c r="G297" i="13" s="1"/>
  <c r="F298" i="13"/>
  <c r="G298" i="13" s="1"/>
  <c r="F299" i="13"/>
  <c r="G299" i="13" s="1"/>
  <c r="F300" i="13"/>
  <c r="G300" i="13" s="1"/>
  <c r="F302" i="13"/>
  <c r="G302" i="13" s="1"/>
  <c r="F301" i="13"/>
  <c r="G301" i="13" s="1"/>
  <c r="F304" i="13"/>
  <c r="G304" i="13" s="1"/>
  <c r="F303" i="13"/>
  <c r="G303" i="13" s="1"/>
  <c r="F311" i="13"/>
  <c r="G311" i="13" s="1"/>
  <c r="F305" i="13"/>
  <c r="G305" i="13" s="1"/>
  <c r="F306" i="13"/>
  <c r="G306" i="13" s="1"/>
  <c r="F307" i="13"/>
  <c r="G307" i="13" s="1"/>
  <c r="F308" i="13"/>
  <c r="G308" i="13" s="1"/>
  <c r="F309" i="13"/>
  <c r="G309" i="13" s="1"/>
  <c r="F312" i="13"/>
  <c r="G312" i="13" s="1"/>
  <c r="F310" i="13"/>
  <c r="G310" i="13" s="1"/>
  <c r="F313" i="13"/>
  <c r="G313" i="13" s="1"/>
  <c r="F316" i="13"/>
  <c r="G316" i="13" s="1"/>
  <c r="F314" i="13"/>
  <c r="G314" i="13" s="1"/>
  <c r="F315" i="13"/>
  <c r="G315" i="13" s="1"/>
  <c r="F317" i="13"/>
  <c r="G317" i="13" s="1"/>
  <c r="F318" i="13"/>
  <c r="G318" i="13" s="1"/>
  <c r="F321" i="13"/>
  <c r="G321" i="13" s="1"/>
  <c r="F320" i="13"/>
  <c r="G320" i="13" s="1"/>
  <c r="F319" i="13"/>
  <c r="G319" i="13" s="1"/>
  <c r="F323" i="13"/>
  <c r="G323" i="13" s="1"/>
  <c r="F322" i="13"/>
  <c r="G322" i="13" s="1"/>
  <c r="F324" i="13"/>
  <c r="G324" i="13" s="1"/>
  <c r="F325" i="13"/>
  <c r="G325" i="13" s="1"/>
  <c r="F327" i="13"/>
  <c r="G327" i="13" s="1"/>
  <c r="F326" i="13"/>
  <c r="G326" i="13" s="1"/>
  <c r="F329" i="13"/>
  <c r="G329" i="13" s="1"/>
  <c r="F328" i="13"/>
  <c r="G328" i="13" s="1"/>
  <c r="F330" i="13"/>
  <c r="G330" i="13" s="1"/>
  <c r="F331" i="13"/>
  <c r="G331" i="13" s="1"/>
  <c r="F332" i="13"/>
  <c r="G332" i="13" s="1"/>
  <c r="F333" i="13"/>
  <c r="G333" i="13" s="1"/>
  <c r="F334" i="13"/>
  <c r="G334" i="13" s="1"/>
  <c r="F335" i="13"/>
  <c r="G335" i="13" s="1"/>
  <c r="F336" i="13"/>
  <c r="G336" i="13" s="1"/>
  <c r="F337" i="13"/>
  <c r="G337" i="13" s="1"/>
  <c r="F339" i="13"/>
  <c r="G339" i="13" s="1"/>
  <c r="F338" i="13"/>
  <c r="G338" i="13" s="1"/>
  <c r="F340" i="13"/>
  <c r="G340" i="13" s="1"/>
  <c r="F341" i="13"/>
  <c r="G341" i="13" s="1"/>
  <c r="F342" i="13"/>
  <c r="G342" i="13" s="1"/>
  <c r="F343" i="13"/>
  <c r="G343" i="13" s="1"/>
  <c r="F344" i="13"/>
  <c r="G344" i="13" s="1"/>
  <c r="F345" i="13"/>
  <c r="G345" i="13" s="1"/>
  <c r="F346" i="13"/>
  <c r="G346" i="13" s="1"/>
  <c r="F347" i="13"/>
  <c r="G347" i="13" s="1"/>
  <c r="F348" i="13"/>
  <c r="G348" i="13" s="1"/>
  <c r="F349" i="13"/>
  <c r="G349" i="13" s="1"/>
  <c r="F350" i="13"/>
  <c r="G350" i="13" s="1"/>
  <c r="F352" i="13"/>
  <c r="G352" i="13" s="1"/>
  <c r="F354" i="13"/>
  <c r="G354" i="13" s="1"/>
  <c r="F351" i="13"/>
  <c r="G351" i="13" s="1"/>
  <c r="F353" i="13"/>
  <c r="G353" i="13" s="1"/>
  <c r="F355" i="13"/>
  <c r="G355" i="13" s="1"/>
  <c r="F357" i="13"/>
  <c r="G357" i="13" s="1"/>
  <c r="F356" i="13"/>
  <c r="G356" i="13" s="1"/>
  <c r="F439" i="13"/>
  <c r="G439" i="13" s="1"/>
  <c r="F519" i="13"/>
  <c r="G519" i="13" s="1"/>
  <c r="F438" i="13"/>
  <c r="G438" i="13" s="1"/>
  <c r="F601" i="13"/>
  <c r="G601" i="13" s="1"/>
  <c r="F602" i="13"/>
  <c r="G602" i="13" s="1"/>
  <c r="F520" i="13"/>
  <c r="G520" i="13" s="1"/>
  <c r="F1016" i="13"/>
  <c r="G1016" i="13" s="1"/>
  <c r="F852" i="13"/>
  <c r="G852" i="13" s="1"/>
  <c r="F1020" i="13"/>
  <c r="G1020" i="13" s="1"/>
  <c r="F475" i="13"/>
  <c r="G475" i="13" s="1"/>
  <c r="F1097" i="13"/>
  <c r="G1097" i="13" s="1"/>
  <c r="F697" i="13"/>
  <c r="G697" i="13" s="1"/>
  <c r="F713" i="13"/>
  <c r="G713" i="13" s="1"/>
  <c r="F729" i="13"/>
  <c r="G729" i="13" s="1"/>
  <c r="F745" i="13"/>
  <c r="G745" i="13" s="1"/>
  <c r="F761" i="13"/>
  <c r="G761" i="13" s="1"/>
  <c r="F783" i="13"/>
  <c r="G783" i="13" s="1"/>
  <c r="F799" i="13"/>
  <c r="G799" i="13" s="1"/>
  <c r="F817" i="13"/>
  <c r="G817" i="13" s="1"/>
  <c r="F832" i="13"/>
  <c r="G832" i="13" s="1"/>
  <c r="F846" i="13"/>
  <c r="G846" i="13" s="1"/>
  <c r="F945" i="13"/>
  <c r="G945" i="13" s="1"/>
  <c r="F961" i="13"/>
  <c r="G961" i="13" s="1"/>
  <c r="F978" i="13"/>
  <c r="G978" i="13" s="1"/>
  <c r="F992" i="13"/>
  <c r="G992" i="13" s="1"/>
  <c r="F1008" i="13"/>
  <c r="G1008" i="13" s="1"/>
  <c r="F1100" i="13"/>
  <c r="G1100" i="13" s="1"/>
  <c r="F484" i="13"/>
  <c r="G484" i="13" s="1"/>
  <c r="E1104" i="13" l="1"/>
  <c r="I1105" i="13"/>
  <c r="F1103" i="13"/>
  <c r="G1103" i="13" s="1"/>
  <c r="I1106" i="13" l="1"/>
  <c r="E1105" i="13"/>
  <c r="F1104" i="13"/>
  <c r="G1104" i="13" s="1"/>
  <c r="F1105" i="13" l="1"/>
  <c r="G1105" i="13" s="1"/>
  <c r="I1107" i="13"/>
  <c r="E1106" i="13"/>
  <c r="F1106" i="13" l="1"/>
  <c r="G1106" i="13" s="1"/>
  <c r="I1108" i="13"/>
  <c r="E1107" i="13"/>
  <c r="F1107" i="13" l="1"/>
  <c r="G1107" i="13" s="1"/>
  <c r="I1109" i="13"/>
  <c r="E1108" i="13"/>
  <c r="I1110" i="13" l="1"/>
  <c r="E1110" i="13" s="1"/>
  <c r="E1109" i="13"/>
  <c r="F1263" i="13" s="1"/>
  <c r="G1263" i="13" s="1"/>
  <c r="F1390" i="13"/>
  <c r="G1390" i="13" s="1"/>
  <c r="F1704" i="13"/>
  <c r="G1704" i="13" s="1"/>
  <c r="F1376" i="13"/>
  <c r="G1376" i="13" s="1"/>
  <c r="F1738" i="13"/>
  <c r="G1738" i="13" s="1"/>
  <c r="F1915" i="13"/>
  <c r="G1915" i="13" s="1"/>
  <c r="F1883" i="13"/>
  <c r="G1883" i="13" s="1"/>
  <c r="F1853" i="13"/>
  <c r="G1853" i="13" s="1"/>
  <c r="F1243" i="13"/>
  <c r="G1243" i="13" s="1"/>
  <c r="F1356" i="13"/>
  <c r="G1356" i="13" s="1"/>
  <c r="F1696" i="13"/>
  <c r="G1696" i="13" s="1"/>
  <c r="F1684" i="13"/>
  <c r="G1684" i="13" s="1"/>
  <c r="F2004" i="13"/>
  <c r="G2004" i="13" s="1"/>
  <c r="F1217" i="13"/>
  <c r="G1217" i="13" s="1"/>
  <c r="F1862" i="13"/>
  <c r="G1862" i="13" s="1"/>
  <c r="F1410" i="13"/>
  <c r="G1410" i="13" s="1"/>
  <c r="F1850" i="13"/>
  <c r="G1850" i="13" s="1"/>
  <c r="F1238" i="13"/>
  <c r="G1238" i="13" s="1"/>
  <c r="F1691" i="13"/>
  <c r="G1691" i="13" s="1"/>
  <c r="F1377" i="13"/>
  <c r="G1377" i="13" s="1"/>
  <c r="F1724" i="13"/>
  <c r="G1724" i="13" s="1"/>
  <c r="F1415" i="13"/>
  <c r="G1415" i="13" s="1"/>
  <c r="F1838" i="13"/>
  <c r="G1838" i="13" s="1"/>
  <c r="F1381" i="13"/>
  <c r="G1381" i="13" s="1"/>
  <c r="F1226" i="13"/>
  <c r="G1226" i="13" s="1"/>
  <c r="F1400" i="13"/>
  <c r="G1400" i="13" s="1"/>
  <c r="F1195" i="13"/>
  <c r="G1195" i="13" s="1"/>
  <c r="F1366" i="13"/>
  <c r="G1366" i="13" s="1"/>
  <c r="F1856" i="13"/>
  <c r="G1856" i="13" s="1"/>
  <c r="F1230" i="13"/>
  <c r="G1230" i="13" s="1"/>
  <c r="F1716" i="13"/>
  <c r="G1716" i="13" s="1"/>
  <c r="F1685" i="13"/>
  <c r="G1685" i="13" s="1"/>
  <c r="F1700" i="13"/>
  <c r="G1700" i="13" s="1"/>
  <c r="F1907" i="13"/>
  <c r="G1907" i="13" s="1"/>
  <c r="F1351" i="13"/>
  <c r="G1351" i="13" s="1"/>
  <c r="F1702" i="13"/>
  <c r="G1702" i="13" s="1"/>
  <c r="F1860" i="13"/>
  <c r="G1860" i="13" s="1"/>
  <c r="F1895" i="13"/>
  <c r="G1895" i="13" s="1"/>
  <c r="F1914" i="13"/>
  <c r="G1914" i="13" s="1"/>
  <c r="F1695" i="13"/>
  <c r="G1695" i="13" s="1"/>
  <c r="F1730" i="13"/>
  <c r="G1730" i="13" s="1"/>
  <c r="F1227" i="13"/>
  <c r="G1227" i="13" s="1"/>
  <c r="F1419" i="13"/>
  <c r="G1419" i="13" s="1"/>
  <c r="F1839" i="13"/>
  <c r="G1839" i="13" s="1"/>
  <c r="F1213" i="13"/>
  <c r="G1213" i="13" s="1"/>
  <c r="F1352" i="13"/>
  <c r="G1352" i="13" s="1"/>
  <c r="F1699" i="13"/>
  <c r="G1699" i="13" s="1"/>
  <c r="F1357" i="13"/>
  <c r="G1357" i="13" s="1"/>
  <c r="F1715" i="13"/>
  <c r="G1715" i="13" s="1"/>
  <c r="F1399" i="13"/>
  <c r="G1399" i="13" s="1"/>
  <c r="F1746" i="13"/>
  <c r="G1746" i="13" s="1"/>
  <c r="F1343" i="13"/>
  <c r="G1343" i="13" s="1"/>
  <c r="F1214" i="13"/>
  <c r="G1214" i="13" s="1"/>
  <c r="F1717" i="13"/>
  <c r="G1717" i="13" s="1"/>
  <c r="F1378" i="13"/>
  <c r="G1378" i="13" s="1"/>
  <c r="F1201" i="13"/>
  <c r="G1201" i="13" s="1"/>
  <c r="F1847" i="13"/>
  <c r="G1847" i="13" s="1"/>
  <c r="F1220" i="13"/>
  <c r="G1220" i="13" s="1"/>
  <c r="F1395" i="13"/>
  <c r="G1395" i="13" s="1"/>
  <c r="F1188" i="13"/>
  <c r="G1188" i="13" s="1"/>
  <c r="F1222" i="13"/>
  <c r="G1222" i="13" s="1"/>
  <c r="F1397" i="13"/>
  <c r="G1397" i="13" s="1"/>
  <c r="F1739" i="13"/>
  <c r="G1739" i="13" s="1"/>
  <c r="F1363" i="13"/>
  <c r="G1363" i="13" s="1"/>
  <c r="F1707" i="13"/>
  <c r="G1707" i="13" s="1"/>
  <c r="F1742" i="13"/>
  <c r="G1742" i="13" s="1"/>
  <c r="F1917" i="13"/>
  <c r="G1917" i="13" s="1"/>
  <c r="F1712" i="13"/>
  <c r="G1712" i="13" s="1"/>
  <c r="F1387" i="13"/>
  <c r="G1387" i="13" s="1"/>
  <c r="F1727" i="13"/>
  <c r="G1727" i="13" s="1"/>
  <c r="F1416" i="13"/>
  <c r="G1416" i="13" s="1"/>
  <c r="F1759" i="13"/>
  <c r="G1759" i="13" s="1"/>
  <c r="F1389" i="13"/>
  <c r="G1389" i="13" s="1"/>
  <c r="F1732" i="13"/>
  <c r="G1732" i="13" s="1"/>
  <c r="F1747" i="13"/>
  <c r="G1747" i="13" s="1"/>
  <c r="F1359" i="13"/>
  <c r="G1359" i="13" s="1"/>
  <c r="F1734" i="13"/>
  <c r="G1734" i="13" s="1"/>
  <c r="F1683" i="13"/>
  <c r="G1683" i="13" s="1"/>
  <c r="F1911" i="13"/>
  <c r="G1911" i="13" s="1"/>
  <c r="F1688" i="13"/>
  <c r="G1688" i="13" s="1"/>
  <c r="F1879" i="13"/>
  <c r="G1879" i="13" s="1"/>
  <c r="F1909" i="13"/>
  <c r="G1909" i="13" s="1"/>
  <c r="F1412" i="13"/>
  <c r="G1412" i="13" s="1"/>
  <c r="F1754" i="13"/>
  <c r="G1754" i="13" s="1"/>
  <c r="F1211" i="13"/>
  <c r="G1211" i="13" s="1"/>
  <c r="F1867" i="13"/>
  <c r="G1867" i="13" s="1"/>
  <c r="F1240" i="13"/>
  <c r="G1240" i="13" s="1"/>
  <c r="F1868" i="13"/>
  <c r="G1868" i="13" s="1"/>
  <c r="F1260" i="13"/>
  <c r="G1260" i="13" s="1"/>
  <c r="F1887" i="13"/>
  <c r="G1887" i="13" s="1"/>
  <c r="F1919" i="13"/>
  <c r="G1919" i="13" s="1"/>
  <c r="F1198" i="13"/>
  <c r="G1198" i="13" s="1"/>
  <c r="F1405" i="13"/>
  <c r="G1405" i="13" s="1"/>
  <c r="F1748" i="13"/>
  <c r="G1748" i="13" s="1"/>
  <c r="F1402" i="13"/>
  <c r="G1402" i="13" s="1"/>
  <c r="F1592" i="13"/>
  <c r="G1592" i="13" s="1"/>
  <c r="F1687" i="13"/>
  <c r="G1687" i="13" s="1"/>
  <c r="F1420" i="13"/>
  <c r="G1420" i="13" s="1"/>
  <c r="F1187" i="13"/>
  <c r="G1187" i="13" s="1"/>
  <c r="F1686" i="13"/>
  <c r="G1686" i="13" s="1"/>
  <c r="F1358" i="13"/>
  <c r="G1358" i="13" s="1"/>
  <c r="F1705" i="13"/>
  <c r="G1705" i="13" s="1"/>
  <c r="F1708" i="13"/>
  <c r="G1708" i="13" s="1"/>
  <c r="F1706" i="13"/>
  <c r="G1706" i="13" s="1"/>
  <c r="F1710" i="13"/>
  <c r="G1710" i="13" s="1"/>
  <c r="F1394" i="13"/>
  <c r="G1394" i="13" s="1"/>
  <c r="F1757" i="13"/>
  <c r="G1757" i="13" s="1"/>
  <c r="F1353" i="13"/>
  <c r="G1353" i="13" s="1"/>
  <c r="F1210" i="13"/>
  <c r="G1210" i="13" s="1"/>
  <c r="F1904" i="13"/>
  <c r="G1904" i="13" s="1"/>
  <c r="F1870" i="13"/>
  <c r="G1870" i="13" s="1"/>
  <c r="F1246" i="13"/>
  <c r="G1246" i="13" s="1"/>
  <c r="F1903" i="13"/>
  <c r="G1903" i="13" s="1"/>
  <c r="F1421" i="13"/>
  <c r="G1421" i="13" s="1"/>
  <c r="F1840" i="13"/>
  <c r="G1840" i="13" s="1"/>
  <c r="F1418" i="13"/>
  <c r="G1418" i="13" s="1"/>
  <c r="F1200" i="13"/>
  <c r="G1200" i="13" s="1"/>
  <c r="F1401" i="13"/>
  <c r="G1401" i="13" s="1"/>
  <c r="F1837" i="13"/>
  <c r="G1837" i="13" s="1"/>
  <c r="F1371" i="13"/>
  <c r="G1371" i="13" s="1"/>
  <c r="F1197" i="13"/>
  <c r="G1197" i="13" s="1"/>
  <c r="F1855" i="13"/>
  <c r="G1855" i="13" s="1"/>
  <c r="F1229" i="13"/>
  <c r="G1229" i="13" s="1"/>
  <c r="F1890" i="13"/>
  <c r="G1890" i="13" s="1"/>
  <c r="F1889" i="13"/>
  <c r="G1889" i="13" s="1"/>
  <c r="F1407" i="13"/>
  <c r="G1407" i="13" s="1"/>
  <c r="F1202" i="13"/>
  <c r="G1202" i="13" s="1"/>
  <c r="F1388" i="13"/>
  <c r="G1388" i="13" s="1"/>
  <c r="F1735" i="13"/>
  <c r="G1735" i="13" s="1"/>
  <c r="F1908" i="13"/>
  <c r="G1908" i="13" s="1"/>
  <c r="F1863" i="13"/>
  <c r="G1863" i="13" s="1"/>
  <c r="F1254" i="13"/>
  <c r="G1254" i="13" s="1"/>
  <c r="F1896" i="13"/>
  <c r="G1896" i="13" s="1"/>
  <c r="F1849" i="13"/>
  <c r="G1849" i="13" s="1"/>
  <c r="F1223" i="13"/>
  <c r="G1223" i="13" s="1"/>
  <c r="F1426" i="13"/>
  <c r="G1426" i="13" s="1"/>
  <c r="F1193" i="13"/>
  <c r="G1193" i="13" s="1"/>
  <c r="F1398" i="13"/>
  <c r="G1398" i="13" s="1"/>
  <c r="F1225" i="13"/>
  <c r="G1225" i="13" s="1"/>
  <c r="F1726" i="13"/>
  <c r="G1726" i="13" s="1"/>
  <c r="F1694" i="13"/>
  <c r="G1694" i="13" s="1"/>
  <c r="F1413" i="13"/>
  <c r="G1413" i="13" s="1"/>
  <c r="F1196" i="13"/>
  <c r="G1196" i="13" s="1"/>
  <c r="F1209" i="13"/>
  <c r="G1209" i="13" s="1"/>
  <c r="F1872" i="13"/>
  <c r="G1872" i="13" s="1"/>
  <c r="F1245" i="13"/>
  <c r="G1245" i="13" s="1"/>
  <c r="F1215" i="13"/>
  <c r="G1215" i="13" s="1"/>
  <c r="F1386" i="13"/>
  <c r="G1386" i="13" s="1"/>
  <c r="F1232" i="13"/>
  <c r="G1232" i="13" s="1"/>
  <c r="F1423" i="13"/>
  <c r="G1423" i="13" s="1"/>
  <c r="F1219" i="13"/>
  <c r="G1219" i="13" s="1"/>
  <c r="F1404" i="13"/>
  <c r="G1404" i="13" s="1"/>
  <c r="F1750" i="13"/>
  <c r="G1750" i="13" s="1"/>
  <c r="F1752" i="13"/>
  <c r="G1752" i="13" s="1"/>
  <c r="F1723" i="13"/>
  <c r="G1723" i="13" s="1"/>
  <c r="F1690" i="13"/>
  <c r="G1690" i="13" s="1"/>
  <c r="F1865" i="13"/>
  <c r="G1865" i="13" s="1"/>
  <c r="F1241" i="13"/>
  <c r="G1241" i="13" s="1"/>
  <c r="F1897" i="13"/>
  <c r="G1897" i="13" s="1"/>
  <c r="F1900" i="13"/>
  <c r="G1900" i="13" s="1"/>
  <c r="F1728" i="13"/>
  <c r="G1728" i="13" s="1"/>
  <c r="F1681" i="13"/>
  <c r="G1681" i="13" s="1"/>
  <c r="F1368" i="13"/>
  <c r="G1368" i="13" s="1"/>
  <c r="F1262" i="13"/>
  <c r="G1262" i="13" s="1"/>
  <c r="F1858" i="13"/>
  <c r="G1858" i="13" s="1"/>
  <c r="F1231" i="13"/>
  <c r="G1231" i="13" s="1"/>
  <c r="F1857" i="13"/>
  <c r="G1857" i="13" s="1"/>
  <c r="F1248" i="13"/>
  <c r="G1248" i="13" s="1"/>
  <c r="F1374" i="13"/>
  <c r="G1374" i="13" s="1"/>
  <c r="F1749" i="13"/>
  <c r="G1749" i="13" s="1"/>
  <c r="F1875" i="13"/>
  <c r="G1875" i="13" s="1"/>
  <c r="F1250" i="13"/>
  <c r="G1250" i="13" s="1"/>
  <c r="F1751" i="13"/>
  <c r="G1751" i="13" s="1"/>
  <c r="F1422" i="13"/>
  <c r="G1422" i="13" s="1"/>
  <c r="F1191" i="13"/>
  <c r="G1191" i="13" s="1"/>
  <c r="F1362" i="13"/>
  <c r="G1362" i="13" s="1"/>
  <c r="F1737" i="13"/>
  <c r="G1737" i="13" s="1"/>
  <c r="F1409" i="13"/>
  <c r="G1409" i="13" s="1"/>
  <c r="F1190" i="13"/>
  <c r="G1190" i="13" s="1"/>
  <c r="F1365" i="13"/>
  <c r="G1365" i="13" s="1"/>
  <c r="F1189" i="13"/>
  <c r="G1189" i="13" s="1"/>
  <c r="F1396" i="13"/>
  <c r="G1396" i="13" s="1"/>
  <c r="F1740" i="13"/>
  <c r="G1740" i="13" s="1"/>
  <c r="F1367" i="13"/>
  <c r="G1367" i="13" s="1"/>
  <c r="F1192" i="13"/>
  <c r="G1192" i="13" s="1"/>
  <c r="F1852" i="13"/>
  <c r="G1852" i="13" s="1"/>
  <c r="F1242" i="13"/>
  <c r="G1242" i="13" s="1"/>
  <c r="F1417" i="13"/>
  <c r="G1417" i="13" s="1"/>
  <c r="F1874" i="13"/>
  <c r="G1874" i="13" s="1"/>
  <c r="F1247" i="13"/>
  <c r="G1247" i="13" s="1"/>
  <c r="F1873" i="13"/>
  <c r="G1873" i="13" s="1"/>
  <c r="F1108" i="13"/>
  <c r="G1108" i="13" s="1"/>
  <c r="F1500" i="13"/>
  <c r="G1500" i="13" s="1"/>
  <c r="F1345" i="13"/>
  <c r="G1345" i="13" s="1"/>
  <c r="F1483" i="13"/>
  <c r="G1483" i="13" s="1"/>
  <c r="F1479" i="13"/>
  <c r="G1479" i="13" s="1"/>
  <c r="F1503" i="13"/>
  <c r="G1503" i="13" s="1"/>
  <c r="F1475" i="13"/>
  <c r="G1475" i="13" s="1"/>
  <c r="F1455" i="13"/>
  <c r="G1455" i="13" s="1"/>
  <c r="F1440" i="13"/>
  <c r="G1440" i="13" s="1"/>
  <c r="F1468" i="13"/>
  <c r="G1468" i="13" s="1"/>
  <c r="F1463" i="13"/>
  <c r="G1463" i="13" s="1"/>
  <c r="F1428" i="13"/>
  <c r="G1428" i="13" s="1"/>
  <c r="F1427" i="13"/>
  <c r="G1427" i="13" s="1"/>
  <c r="F1876" i="13"/>
  <c r="G1876" i="13" s="1"/>
  <c r="F1264" i="13"/>
  <c r="G1264" i="13" s="1"/>
  <c r="F1218" i="13"/>
  <c r="G1218" i="13" s="1"/>
  <c r="F1891" i="13"/>
  <c r="G1891" i="13" s="1"/>
  <c r="F1913" i="13"/>
  <c r="G1913" i="13" s="1"/>
  <c r="F1880" i="13"/>
  <c r="G1880" i="13" s="1"/>
  <c r="F1257" i="13"/>
  <c r="G1257" i="13" s="1"/>
  <c r="F1846" i="13"/>
  <c r="G1846" i="13" s="1"/>
  <c r="F1364" i="13"/>
  <c r="G1364" i="13" s="1"/>
  <c r="F1212" i="13"/>
  <c r="G1212" i="13" s="1"/>
  <c r="F1384" i="13"/>
  <c r="G1384" i="13" s="1"/>
  <c r="F1758" i="13"/>
  <c r="G1758" i="13" s="1"/>
  <c r="F1871" i="13"/>
  <c r="G1871" i="13" s="1"/>
  <c r="F1259" i="13"/>
  <c r="G1259" i="13" s="1"/>
  <c r="F1902" i="13"/>
  <c r="G1902" i="13" s="1"/>
  <c r="F1905" i="13"/>
  <c r="G1905" i="13" s="1"/>
  <c r="F1906" i="13"/>
  <c r="G1906" i="13" s="1"/>
  <c r="F1892" i="13"/>
  <c r="G1892" i="13" s="1"/>
  <c r="F1861" i="13"/>
  <c r="G1861" i="13" s="1"/>
  <c r="F1233" i="13"/>
  <c r="G1233" i="13" s="1"/>
  <c r="F1392" i="13"/>
  <c r="G1392" i="13" s="1"/>
  <c r="F1733" i="13"/>
  <c r="G1733" i="13" s="1"/>
  <c r="F1406" i="13"/>
  <c r="G1406" i="13" s="1"/>
  <c r="F1235" i="13"/>
  <c r="G1235" i="13" s="1"/>
  <c r="F1205" i="13"/>
  <c r="G1205" i="13" s="1"/>
  <c r="F1391" i="13"/>
  <c r="G1391" i="13" s="1"/>
  <c r="F1755" i="13"/>
  <c r="G1755" i="13" s="1"/>
  <c r="F1354" i="13"/>
  <c r="G1354" i="13" s="1"/>
  <c r="F1692" i="13"/>
  <c r="G1692" i="13" s="1"/>
  <c r="F1741" i="13"/>
  <c r="G1741" i="13" s="1"/>
  <c r="F1711" i="13"/>
  <c r="G1711" i="13" s="1"/>
  <c r="F1216" i="13"/>
  <c r="G1216" i="13" s="1"/>
  <c r="F1403" i="13"/>
  <c r="G1403" i="13" s="1"/>
  <c r="F1745" i="13"/>
  <c r="G1745" i="13" s="1"/>
  <c r="F1888" i="13"/>
  <c r="G1888" i="13" s="1"/>
  <c r="F1921" i="13"/>
  <c r="G1921" i="13" s="1"/>
  <c r="F2003" i="13"/>
  <c r="G2003" i="13" s="1"/>
  <c r="F1234" i="13"/>
  <c r="G1234" i="13" s="1"/>
  <c r="F1408" i="13"/>
  <c r="G1408" i="13" s="1"/>
  <c r="F1236" i="13"/>
  <c r="G1236" i="13" s="1"/>
  <c r="F1877" i="13"/>
  <c r="G1877" i="13" s="1"/>
  <c r="F1252" i="13"/>
  <c r="G1252" i="13" s="1"/>
  <c r="F1221" i="13"/>
  <c r="G1221" i="13" s="1"/>
  <c r="F1864" i="13"/>
  <c r="G1864" i="13" s="1"/>
  <c r="F1253" i="13"/>
  <c r="G1253" i="13" s="1"/>
  <c r="F1882" i="13"/>
  <c r="G1882" i="13" s="1"/>
  <c r="F1255" i="13"/>
  <c r="G1255" i="13" s="1"/>
  <c r="F1851" i="13"/>
  <c r="G1851" i="13" s="1"/>
  <c r="F1224" i="13"/>
  <c r="G1224" i="13" s="1"/>
  <c r="F1884" i="13"/>
  <c r="G1884" i="13" s="1"/>
  <c r="F1256" i="13"/>
  <c r="G1256" i="13" s="1"/>
  <c r="F1916" i="13"/>
  <c r="G1916" i="13" s="1"/>
  <c r="F1885" i="13"/>
  <c r="G1885" i="13" s="1"/>
  <c r="F1383" i="13"/>
  <c r="G1383" i="13" s="1"/>
  <c r="F1744" i="13"/>
  <c r="G1744" i="13" s="1"/>
  <c r="F1355" i="13"/>
  <c r="G1355" i="13" s="1"/>
  <c r="F1697" i="13"/>
  <c r="G1697" i="13" s="1"/>
  <c r="F1382" i="13"/>
  <c r="G1382" i="13" s="1"/>
  <c r="F1729" i="13"/>
  <c r="G1729" i="13" s="1"/>
  <c r="F1718" i="13" l="1"/>
  <c r="G1718" i="13" s="1"/>
  <c r="F1736" i="13"/>
  <c r="G1736" i="13" s="1"/>
  <c r="F1109" i="13"/>
  <c r="G1109" i="13" s="1"/>
  <c r="F1714" i="13"/>
  <c r="G1714" i="13" s="1"/>
  <c r="F1920" i="13"/>
  <c r="G1920" i="13" s="1"/>
  <c r="F1261" i="13"/>
  <c r="G1261" i="13" s="1"/>
  <c r="F1244" i="13"/>
  <c r="G1244" i="13" s="1"/>
  <c r="F1854" i="13"/>
  <c r="G1854" i="13" s="1"/>
  <c r="F1228" i="13"/>
  <c r="G1228" i="13" s="1"/>
  <c r="F1709" i="13"/>
  <c r="G1709" i="13" s="1"/>
  <c r="F1899" i="13"/>
  <c r="G1899" i="13" s="1"/>
  <c r="F1721" i="13"/>
  <c r="G1721" i="13" s="1"/>
  <c r="F1380" i="13"/>
  <c r="G1380" i="13" s="1"/>
  <c r="F1881" i="13"/>
  <c r="G1881" i="13" s="1"/>
  <c r="F1910" i="13"/>
  <c r="G1910" i="13" s="1"/>
  <c r="F1204" i="13"/>
  <c r="G1204" i="13" s="1"/>
  <c r="F1375" i="13"/>
  <c r="G1375" i="13" s="1"/>
  <c r="F1703" i="13"/>
  <c r="G1703" i="13" s="1"/>
  <c r="F1361" i="13"/>
  <c r="G1361" i="13" s="1"/>
  <c r="F1372" i="13"/>
  <c r="G1372" i="13" s="1"/>
  <c r="F1743" i="13"/>
  <c r="G1743" i="13" s="1"/>
  <c r="F1369" i="13"/>
  <c r="G1369" i="13" s="1"/>
  <c r="F1208" i="13"/>
  <c r="G1208" i="13" s="1"/>
  <c r="F1239" i="13"/>
  <c r="G1239" i="13" s="1"/>
  <c r="F1866" i="13"/>
  <c r="G1866" i="13" s="1"/>
  <c r="F1425" i="13"/>
  <c r="G1425" i="13" s="1"/>
  <c r="F1237" i="13"/>
  <c r="G1237" i="13" s="1"/>
  <c r="F1848" i="13"/>
  <c r="G1848" i="13" s="1"/>
  <c r="F1720" i="13"/>
  <c r="G1720" i="13" s="1"/>
  <c r="F1719" i="13"/>
  <c r="G1719" i="13" s="1"/>
  <c r="F1922" i="13"/>
  <c r="G1922" i="13" s="1"/>
  <c r="F1689" i="13"/>
  <c r="G1689" i="13" s="1"/>
  <c r="F1203" i="13"/>
  <c r="G1203" i="13" s="1"/>
  <c r="F1713" i="13"/>
  <c r="G1713" i="13" s="1"/>
  <c r="F1698" i="13"/>
  <c r="G1698" i="13" s="1"/>
  <c r="F1258" i="13"/>
  <c r="G1258" i="13" s="1"/>
  <c r="F1869" i="13"/>
  <c r="G1869" i="13" s="1"/>
  <c r="F1725" i="13"/>
  <c r="G1725" i="13" s="1"/>
  <c r="F1385" i="13"/>
  <c r="G1385" i="13" s="1"/>
  <c r="F1756" i="13"/>
  <c r="G1756" i="13" s="1"/>
  <c r="F1411" i="13"/>
  <c r="G1411" i="13" s="1"/>
  <c r="F1898" i="13"/>
  <c r="G1898" i="13" s="1"/>
  <c r="F1206" i="13"/>
  <c r="G1206" i="13" s="1"/>
  <c r="F1360" i="13"/>
  <c r="G1360" i="13" s="1"/>
  <c r="F1753" i="13"/>
  <c r="G1753" i="13" s="1"/>
  <c r="F1379" i="13"/>
  <c r="G1379" i="13" s="1"/>
  <c r="F1894" i="13"/>
  <c r="G1894" i="13" s="1"/>
  <c r="F1251" i="13"/>
  <c r="G1251" i="13" s="1"/>
  <c r="F1878" i="13"/>
  <c r="G1878" i="13" s="1"/>
  <c r="F1893" i="13"/>
  <c r="G1893" i="13" s="1"/>
  <c r="F1249" i="13"/>
  <c r="G1249" i="13" s="1"/>
  <c r="F1859" i="13"/>
  <c r="G1859" i="13" s="1"/>
  <c r="F1722" i="13"/>
  <c r="G1722" i="13" s="1"/>
  <c r="F1186" i="13"/>
  <c r="G1186" i="13" s="1"/>
  <c r="F1344" i="13"/>
  <c r="G1344" i="13" s="1"/>
  <c r="F1393" i="13"/>
  <c r="G1393" i="13" s="1"/>
  <c r="F1912" i="13"/>
  <c r="G1912" i="13" s="1"/>
  <c r="F1731" i="13"/>
  <c r="G1731" i="13" s="1"/>
  <c r="F1370" i="13"/>
  <c r="G1370" i="13" s="1"/>
  <c r="F1199" i="13"/>
  <c r="G1199" i="13" s="1"/>
  <c r="F1373" i="13"/>
  <c r="G1373" i="13" s="1"/>
  <c r="F1682" i="13"/>
  <c r="G1682" i="13" s="1"/>
  <c r="F1886" i="13"/>
  <c r="G1886" i="13" s="1"/>
  <c r="F1918" i="13"/>
  <c r="G1918" i="13" s="1"/>
  <c r="F1901" i="13"/>
  <c r="G1901" i="13" s="1"/>
  <c r="F1194" i="13"/>
  <c r="G1194" i="13" s="1"/>
  <c r="F1414" i="13"/>
  <c r="G1414" i="13" s="1"/>
  <c r="F1512" i="13"/>
  <c r="G1512" i="13" s="1"/>
  <c r="F1693" i="13"/>
  <c r="G1693" i="13" s="1"/>
  <c r="F1207" i="13"/>
  <c r="G1207" i="13" s="1"/>
  <c r="F1424" i="13"/>
  <c r="G1424" i="13" s="1"/>
  <c r="F1701" i="13"/>
  <c r="G1701" i="13" s="1"/>
  <c r="F1110" i="13"/>
  <c r="G1110" i="13" s="1"/>
  <c r="F1111" i="13"/>
  <c r="G1111" i="13" s="1"/>
  <c r="F1113" i="13"/>
  <c r="G1113" i="13" s="1"/>
  <c r="F1112" i="13"/>
  <c r="G1112" i="13" s="1"/>
  <c r="F1114" i="13"/>
  <c r="G1114" i="13" s="1"/>
  <c r="F1115" i="13"/>
  <c r="G1115" i="13" s="1"/>
  <c r="F1116" i="13"/>
  <c r="G1116" i="13" s="1"/>
  <c r="F1118" i="13"/>
  <c r="G1118" i="13" s="1"/>
  <c r="F1120" i="13"/>
  <c r="G1120" i="13" s="1"/>
  <c r="F1119" i="13"/>
  <c r="G1119" i="13" s="1"/>
  <c r="F1117" i="13"/>
  <c r="G1117" i="13" s="1"/>
  <c r="F1121" i="13"/>
  <c r="G1121" i="13" s="1"/>
  <c r="F1123" i="13"/>
  <c r="G1123" i="13" s="1"/>
  <c r="F1122" i="13"/>
  <c r="G1122" i="13" s="1"/>
  <c r="F1124" i="13"/>
  <c r="G1124" i="13" s="1"/>
  <c r="F1125" i="13"/>
  <c r="G1125" i="13" s="1"/>
  <c r="F1126" i="13"/>
  <c r="G1126" i="13" s="1"/>
  <c r="F1127" i="13"/>
  <c r="G1127" i="13" s="1"/>
  <c r="F1128" i="13"/>
  <c r="G1128" i="13" s="1"/>
  <c r="F1130" i="13"/>
  <c r="G1130" i="13" s="1"/>
  <c r="F1129" i="13"/>
  <c r="G1129" i="13" s="1"/>
  <c r="F1131" i="13"/>
  <c r="G1131" i="13" s="1"/>
  <c r="F1132" i="13"/>
  <c r="G1132" i="13" s="1"/>
  <c r="F1133" i="13"/>
  <c r="G1133" i="13" s="1"/>
  <c r="F1138" i="13"/>
  <c r="G1138" i="13" s="1"/>
  <c r="F1134" i="13"/>
  <c r="G1134" i="13" s="1"/>
  <c r="F1136" i="13"/>
  <c r="G1136" i="13" s="1"/>
  <c r="F1137" i="13"/>
  <c r="G1137" i="13" s="1"/>
  <c r="F1135" i="13"/>
  <c r="G1135" i="13" s="1"/>
  <c r="F1139" i="13"/>
  <c r="G1139" i="13" s="1"/>
  <c r="F1140" i="13"/>
  <c r="G1140" i="13" s="1"/>
  <c r="F1141" i="13"/>
  <c r="G1141" i="13" s="1"/>
  <c r="F1142" i="13"/>
  <c r="G1142" i="13" s="1"/>
  <c r="F1144" i="13"/>
  <c r="G1144" i="13" s="1"/>
  <c r="F1143" i="13"/>
  <c r="G1143" i="13" s="1"/>
  <c r="F1145" i="13"/>
  <c r="G1145" i="13" s="1"/>
  <c r="F1146" i="13"/>
  <c r="G1146" i="13" s="1"/>
  <c r="F1147" i="13"/>
  <c r="G1147" i="13" s="1"/>
  <c r="F1149" i="13"/>
  <c r="G1149" i="13" s="1"/>
  <c r="F1148" i="13"/>
  <c r="G1148" i="13" s="1"/>
  <c r="F1151" i="13"/>
  <c r="G1151" i="13" s="1"/>
  <c r="F1150" i="13"/>
  <c r="G1150" i="13" s="1"/>
  <c r="F1152" i="13"/>
  <c r="G1152" i="13" s="1"/>
  <c r="F1153" i="13"/>
  <c r="G1153" i="13" s="1"/>
  <c r="F1154" i="13"/>
  <c r="G1154" i="13" s="1"/>
  <c r="F1155" i="13"/>
  <c r="G1155" i="13" s="1"/>
  <c r="F1156" i="13"/>
  <c r="G1156" i="13" s="1"/>
  <c r="F1157" i="13"/>
  <c r="G1157" i="13" s="1"/>
  <c r="F1158" i="13"/>
  <c r="G1158" i="13" s="1"/>
  <c r="F1159" i="13"/>
  <c r="G1159" i="13" s="1"/>
  <c r="F1160" i="13"/>
  <c r="G1160" i="13" s="1"/>
  <c r="F1161" i="13"/>
  <c r="G1161" i="13" s="1"/>
  <c r="F1162" i="13"/>
  <c r="G1162" i="13" s="1"/>
  <c r="F1163" i="13"/>
  <c r="G1163" i="13" s="1"/>
  <c r="F1164" i="13"/>
  <c r="G1164" i="13" s="1"/>
  <c r="F1165" i="13"/>
  <c r="G1165" i="13" s="1"/>
  <c r="F1166" i="13"/>
  <c r="G1166" i="13" s="1"/>
  <c r="F1167" i="13"/>
  <c r="G1167" i="13" s="1"/>
  <c r="F1168" i="13"/>
  <c r="G1168" i="13" s="1"/>
  <c r="F1169" i="13"/>
  <c r="G1169" i="13" s="1"/>
  <c r="F1170" i="13"/>
  <c r="G1170" i="13" s="1"/>
  <c r="F1171" i="13"/>
  <c r="G1171" i="13" s="1"/>
  <c r="F1172" i="13"/>
  <c r="G1172" i="13" s="1"/>
  <c r="F1174" i="13"/>
  <c r="G1174" i="13" s="1"/>
  <c r="F1173" i="13"/>
  <c r="G1173" i="13" s="1"/>
  <c r="F1175" i="13"/>
  <c r="G1175" i="13" s="1"/>
  <c r="F1176" i="13"/>
  <c r="G1176" i="13" s="1"/>
  <c r="F1177" i="13"/>
  <c r="G1177" i="13" s="1"/>
  <c r="F1178" i="13"/>
  <c r="G1178" i="13" s="1"/>
  <c r="F1180" i="13"/>
  <c r="G1180" i="13" s="1"/>
  <c r="F1511" i="13"/>
  <c r="G1511" i="13" s="1"/>
  <c r="F1181" i="13"/>
  <c r="G1181" i="13" s="1"/>
  <c r="F1179" i="13"/>
  <c r="G1179" i="13" s="1"/>
  <c r="F2005" i="13"/>
  <c r="G2005" i="13" s="1"/>
  <c r="F1594" i="13"/>
  <c r="G1594" i="13" s="1"/>
  <c r="F1842" i="13"/>
  <c r="G1842" i="13" s="1"/>
  <c r="F1348" i="13"/>
  <c r="G1348" i="13" s="1"/>
  <c r="F1676" i="13"/>
  <c r="G1676" i="13" s="1"/>
  <c r="F1760" i="13"/>
  <c r="G1760" i="13" s="1"/>
  <c r="F1514" i="13"/>
  <c r="G1514" i="13" s="1"/>
  <c r="F1678" i="13"/>
  <c r="G1678" i="13" s="1"/>
  <c r="F1841" i="13"/>
  <c r="G1841" i="13" s="1"/>
  <c r="F1270" i="13"/>
  <c r="G1270" i="13" s="1"/>
  <c r="F1319" i="13"/>
  <c r="G1319" i="13" s="1"/>
  <c r="F1309" i="13"/>
  <c r="G1309" i="13" s="1"/>
  <c r="F1288" i="13"/>
  <c r="G1288" i="13" s="1"/>
  <c r="F1346" i="13"/>
  <c r="G1346" i="13" s="1"/>
  <c r="F2006" i="13"/>
  <c r="G2006" i="13" s="1"/>
  <c r="F1266" i="13"/>
  <c r="G1266" i="13" s="1"/>
  <c r="F1321" i="13"/>
  <c r="G1321" i="13" s="1"/>
  <c r="F1284" i="13"/>
  <c r="G1284" i="13" s="1"/>
  <c r="F1301" i="13"/>
  <c r="G1301" i="13" s="1"/>
  <c r="F1313" i="13"/>
  <c r="G1313" i="13" s="1"/>
  <c r="F1292" i="13"/>
  <c r="G1292" i="13" s="1"/>
  <c r="F1311" i="13"/>
  <c r="G1311" i="13" s="1"/>
  <c r="F1596" i="13"/>
  <c r="G1596" i="13" s="1"/>
  <c r="F1762" i="13"/>
  <c r="G1762" i="13" s="1"/>
  <c r="F1429" i="13"/>
  <c r="G1429" i="13" s="1"/>
  <c r="F1271" i="13"/>
  <c r="G1271" i="13" s="1"/>
  <c r="F1316" i="13"/>
  <c r="G1316" i="13" s="1"/>
  <c r="F1843" i="13"/>
  <c r="G1843" i="13" s="1"/>
  <c r="F1340" i="13"/>
  <c r="G1340" i="13" s="1"/>
  <c r="F1325" i="13"/>
  <c r="G1325" i="13" s="1"/>
  <c r="F1303" i="13"/>
  <c r="G1303" i="13" s="1"/>
  <c r="F1295" i="13"/>
  <c r="G1295" i="13" s="1"/>
  <c r="F1326" i="13"/>
  <c r="G1326" i="13" s="1"/>
  <c r="F1304" i="13"/>
  <c r="G1304" i="13" s="1"/>
  <c r="F1285" i="13"/>
  <c r="G1285" i="13" s="1"/>
  <c r="F1183" i="13"/>
  <c r="G1183" i="13" s="1"/>
  <c r="F1329" i="13"/>
  <c r="G1329" i="13" s="1"/>
  <c r="F1337" i="13"/>
  <c r="G1337" i="13" s="1"/>
  <c r="F1347" i="13"/>
  <c r="G1347" i="13" s="1"/>
  <c r="F1308" i="13"/>
  <c r="G1308" i="13" s="1"/>
  <c r="F1269" i="13"/>
  <c r="G1269" i="13" s="1"/>
  <c r="F1334" i="13"/>
  <c r="G1334" i="13" s="1"/>
  <c r="F1330" i="13"/>
  <c r="G1330" i="13" s="1"/>
  <c r="F1293" i="13"/>
  <c r="G1293" i="13" s="1"/>
  <c r="F1278" i="13"/>
  <c r="G1278" i="13" s="1"/>
  <c r="F1333" i="13"/>
  <c r="G1333" i="13" s="1"/>
  <c r="F1276" i="13"/>
  <c r="G1276" i="13" s="1"/>
  <c r="F1287" i="13"/>
  <c r="G1287" i="13" s="1"/>
  <c r="F1268" i="13"/>
  <c r="G1268" i="13" s="1"/>
  <c r="F1281" i="13"/>
  <c r="G1281" i="13" s="1"/>
  <c r="F1298" i="13"/>
  <c r="G1298" i="13" s="1"/>
  <c r="F1431" i="13"/>
  <c r="G1431" i="13" s="1"/>
  <c r="F1513" i="13"/>
  <c r="G1513" i="13" s="1"/>
  <c r="F1331" i="13"/>
  <c r="G1331" i="13" s="1"/>
  <c r="F1305" i="13"/>
  <c r="G1305" i="13" s="1"/>
  <c r="F1297" i="13"/>
  <c r="G1297" i="13" s="1"/>
  <c r="F1927" i="13"/>
  <c r="G1927" i="13" s="1"/>
  <c r="F1289" i="13"/>
  <c r="G1289" i="13" s="1"/>
  <c r="F1792" i="13"/>
  <c r="G1792" i="13" s="1"/>
  <c r="F1926" i="13"/>
  <c r="G1926" i="13" s="1"/>
  <c r="F1317" i="13"/>
  <c r="G1317" i="13" s="1"/>
  <c r="F1824" i="13"/>
  <c r="G1824" i="13" s="1"/>
  <c r="F1829" i="13"/>
  <c r="G1829" i="13" s="1"/>
  <c r="F1296" i="13"/>
  <c r="G1296" i="13" s="1"/>
  <c r="F1602" i="13"/>
  <c r="G1602" i="13" s="1"/>
  <c r="F1944" i="13"/>
  <c r="G1944" i="13" s="1"/>
  <c r="F1342" i="13"/>
  <c r="G1342" i="13" s="1"/>
  <c r="F1306" i="13"/>
  <c r="G1306" i="13" s="1"/>
  <c r="F1290" i="13"/>
  <c r="G1290" i="13" s="1"/>
  <c r="F1789" i="13"/>
  <c r="G1789" i="13" s="1"/>
  <c r="F1597" i="13"/>
  <c r="G1597" i="13" s="1"/>
  <c r="F1955" i="13"/>
  <c r="G1955" i="13" s="1"/>
  <c r="F1772" i="13"/>
  <c r="G1772" i="13" s="1"/>
  <c r="F1957" i="13"/>
  <c r="G1957" i="13" s="1"/>
  <c r="F1800" i="13"/>
  <c r="G1800" i="13" s="1"/>
  <c r="F1960" i="13"/>
  <c r="G1960" i="13" s="1"/>
  <c r="F1314" i="13"/>
  <c r="G1314" i="13" s="1"/>
  <c r="F1925" i="13"/>
  <c r="G1925" i="13" s="1"/>
  <c r="F2001" i="13"/>
  <c r="G2001" i="13" s="1"/>
  <c r="F1992" i="13"/>
  <c r="G1992" i="13" s="1"/>
  <c r="F1338" i="13"/>
  <c r="G1338" i="13" s="1"/>
  <c r="F1833" i="13"/>
  <c r="G1833" i="13" s="1"/>
  <c r="F1267" i="13"/>
  <c r="G1267" i="13" s="1"/>
  <c r="F1677" i="13"/>
  <c r="G1677" i="13" s="1"/>
  <c r="F1812" i="13"/>
  <c r="G1812" i="13" s="1"/>
  <c r="F1769" i="13"/>
  <c r="G1769" i="13" s="1"/>
  <c r="F1807" i="13"/>
  <c r="G1807" i="13" s="1"/>
  <c r="F1328" i="13"/>
  <c r="G1328" i="13" s="1"/>
  <c r="F1277" i="13"/>
  <c r="G1277" i="13" s="1"/>
  <c r="F1761" i="13"/>
  <c r="G1761" i="13" s="1"/>
  <c r="F2007" i="13"/>
  <c r="G2007" i="13" s="1"/>
  <c r="F1816" i="13"/>
  <c r="G1816" i="13" s="1"/>
  <c r="F1975" i="13"/>
  <c r="G1975" i="13" s="1"/>
  <c r="F1307" i="13"/>
  <c r="G1307" i="13" s="1"/>
  <c r="F1765" i="13"/>
  <c r="G1765" i="13" s="1"/>
  <c r="F2008" i="13"/>
  <c r="G2008" i="13" s="1"/>
  <c r="F1974" i="13"/>
  <c r="G1974" i="13" s="1"/>
  <c r="F1774" i="13"/>
  <c r="G1774" i="13" s="1"/>
  <c r="F1844" i="13"/>
  <c r="G1844" i="13" s="1"/>
  <c r="F1775" i="13"/>
  <c r="G1775" i="13" s="1"/>
  <c r="F1595" i="13"/>
  <c r="G1595" i="13" s="1"/>
  <c r="F1941" i="13"/>
  <c r="G1941" i="13" s="1"/>
  <c r="F1322" i="13"/>
  <c r="G1322" i="13" s="1"/>
  <c r="F1804" i="13"/>
  <c r="G1804" i="13" s="1"/>
  <c r="F1942" i="13"/>
  <c r="G1942" i="13" s="1"/>
  <c r="F1831" i="13"/>
  <c r="G1831" i="13" s="1"/>
  <c r="F1825" i="13"/>
  <c r="G1825" i="13" s="1"/>
  <c r="F1272" i="13"/>
  <c r="G1272" i="13" s="1"/>
  <c r="F1312" i="13"/>
  <c r="G1312" i="13" s="1"/>
  <c r="F1783" i="13"/>
  <c r="G1783" i="13" s="1"/>
  <c r="F1336" i="13"/>
  <c r="G1336" i="13" s="1"/>
  <c r="F1182" i="13"/>
  <c r="G1182" i="13" s="1"/>
  <c r="F1302" i="13"/>
  <c r="G1302" i="13" s="1"/>
  <c r="F1798" i="13"/>
  <c r="G1798" i="13" s="1"/>
  <c r="F1310" i="13"/>
  <c r="G1310" i="13" s="1"/>
  <c r="F1324" i="13"/>
  <c r="G1324" i="13" s="1"/>
  <c r="F1430" i="13"/>
  <c r="G1430" i="13" s="1"/>
  <c r="F1273" i="13"/>
  <c r="G1273" i="13" s="1"/>
  <c r="F1822" i="13"/>
  <c r="G1822" i="13" s="1"/>
  <c r="F1991" i="13"/>
  <c r="G1991" i="13" s="1"/>
  <c r="F1806" i="13"/>
  <c r="G1806" i="13" s="1"/>
  <c r="F1280" i="13"/>
  <c r="G1280" i="13" s="1"/>
  <c r="F1930" i="13"/>
  <c r="G1930" i="13" s="1"/>
  <c r="F1994" i="13"/>
  <c r="G1994" i="13" s="1"/>
  <c r="F1781" i="13"/>
  <c r="G1781" i="13" s="1"/>
  <c r="F1283" i="13"/>
  <c r="G1283" i="13" s="1"/>
  <c r="F1318" i="13"/>
  <c r="G1318" i="13" s="1"/>
  <c r="F1300" i="13"/>
  <c r="G1300" i="13" s="1"/>
  <c r="F1350" i="13"/>
  <c r="G1350" i="13" s="1"/>
  <c r="F1520" i="13"/>
  <c r="G1520" i="13" s="1"/>
  <c r="F1945" i="13"/>
  <c r="G1945" i="13" s="1"/>
  <c r="F1453" i="13"/>
  <c r="G1453" i="13" s="1"/>
  <c r="F1558" i="13"/>
  <c r="G1558" i="13" s="1"/>
  <c r="F1599" i="13"/>
  <c r="G1599" i="13" s="1"/>
  <c r="F1990" i="13"/>
  <c r="G1990" i="13" s="1"/>
  <c r="F1932" i="13"/>
  <c r="G1932" i="13" s="1"/>
  <c r="F1802" i="13"/>
  <c r="G1802" i="13" s="1"/>
  <c r="F1966" i="13"/>
  <c r="G1966" i="13" s="1"/>
  <c r="F1820" i="13"/>
  <c r="G1820" i="13" s="1"/>
  <c r="F1995" i="13"/>
  <c r="G1995" i="13" s="1"/>
  <c r="F1996" i="13"/>
  <c r="G1996" i="13" s="1"/>
  <c r="F1778" i="13"/>
  <c r="G1778" i="13" s="1"/>
  <c r="F1964" i="13"/>
  <c r="G1964" i="13" s="1"/>
  <c r="F1793" i="13"/>
  <c r="G1793" i="13" s="1"/>
  <c r="F1962" i="13"/>
  <c r="G1962" i="13" s="1"/>
  <c r="F1768" i="13"/>
  <c r="G1768" i="13" s="1"/>
  <c r="F1943" i="13"/>
  <c r="G1943" i="13" s="1"/>
  <c r="F1821" i="13"/>
  <c r="G1821" i="13" s="1"/>
  <c r="F1797" i="13"/>
  <c r="G1797" i="13" s="1"/>
  <c r="F1953" i="13"/>
  <c r="G1953" i="13" s="1"/>
  <c r="F1801" i="13"/>
  <c r="G1801" i="13" s="1"/>
  <c r="F1787" i="13"/>
  <c r="G1787" i="13" s="1"/>
  <c r="F1799" i="13"/>
  <c r="G1799" i="13" s="1"/>
  <c r="F1834" i="13"/>
  <c r="G1834" i="13" s="1"/>
  <c r="F1786" i="13"/>
  <c r="G1786" i="13" s="1"/>
  <c r="F1951" i="13"/>
  <c r="G1951" i="13" s="1"/>
  <c r="F1832" i="13"/>
  <c r="G1832" i="13" s="1"/>
  <c r="F1459" i="13"/>
  <c r="G1459" i="13" s="1"/>
  <c r="F1508" i="13"/>
  <c r="G1508" i="13" s="1"/>
  <c r="F1767" i="13"/>
  <c r="G1767" i="13" s="1"/>
  <c r="F1467" i="13"/>
  <c r="G1467" i="13" s="1"/>
  <c r="F1575" i="13"/>
  <c r="G1575" i="13" s="1"/>
  <c r="F1828" i="13"/>
  <c r="G1828" i="13" s="1"/>
  <c r="F1961" i="13"/>
  <c r="G1961" i="13" s="1"/>
  <c r="F1184" i="13"/>
  <c r="G1184" i="13" s="1"/>
  <c r="F1603" i="13"/>
  <c r="G1603" i="13" s="1"/>
  <c r="F1335" i="13"/>
  <c r="G1335" i="13" s="1"/>
  <c r="F1954" i="13"/>
  <c r="G1954" i="13" s="1"/>
  <c r="F1635" i="13"/>
  <c r="G1635" i="13" s="1"/>
  <c r="F1661" i="13"/>
  <c r="G1661" i="13" s="1"/>
  <c r="F1486" i="13"/>
  <c r="G1486" i="13" s="1"/>
  <c r="F1320" i="13"/>
  <c r="G1320" i="13" s="1"/>
  <c r="F1593" i="13"/>
  <c r="G1593" i="13" s="1"/>
  <c r="F1341" i="13"/>
  <c r="G1341" i="13" s="1"/>
  <c r="F2010" i="13"/>
  <c r="G2010" i="13" s="1"/>
  <c r="F1823" i="13"/>
  <c r="G1823" i="13" s="1"/>
  <c r="F1539" i="13"/>
  <c r="G1539" i="13" s="1"/>
  <c r="F1970" i="13"/>
  <c r="G1970" i="13" s="1"/>
  <c r="F1788" i="13"/>
  <c r="G1788" i="13" s="1"/>
  <c r="F1564" i="13"/>
  <c r="G1564" i="13" s="1"/>
  <c r="F1655" i="13"/>
  <c r="G1655" i="13" s="1"/>
  <c r="F1796" i="13"/>
  <c r="G1796" i="13" s="1"/>
  <c r="F1527" i="13"/>
  <c r="G1527" i="13" s="1"/>
  <c r="F1490" i="13"/>
  <c r="G1490" i="13" s="1"/>
  <c r="F1535" i="13"/>
  <c r="G1535" i="13" s="1"/>
  <c r="F1987" i="13"/>
  <c r="G1987" i="13" s="1"/>
  <c r="F1972" i="13"/>
  <c r="G1972" i="13" s="1"/>
  <c r="F1811" i="13"/>
  <c r="G1811" i="13" s="1"/>
  <c r="F1949" i="13"/>
  <c r="G1949" i="13" s="1"/>
  <c r="F1826" i="13"/>
  <c r="G1826" i="13" s="1"/>
  <c r="F1794" i="13"/>
  <c r="G1794" i="13" s="1"/>
  <c r="F1818" i="13"/>
  <c r="G1818" i="13" s="1"/>
  <c r="F1938" i="13"/>
  <c r="G1938" i="13" s="1"/>
  <c r="F1988" i="13"/>
  <c r="G1988" i="13" s="1"/>
  <c r="F1785" i="13"/>
  <c r="G1785" i="13" s="1"/>
  <c r="F1928" i="13"/>
  <c r="G1928" i="13" s="1"/>
  <c r="F1679" i="13"/>
  <c r="G1679" i="13" s="1"/>
  <c r="F1827" i="13"/>
  <c r="G1827" i="13" s="1"/>
  <c r="F1777" i="13"/>
  <c r="G1777" i="13" s="1"/>
  <c r="F1959" i="13"/>
  <c r="G1959" i="13" s="1"/>
  <c r="F1999" i="13"/>
  <c r="G1999" i="13" s="1"/>
  <c r="F1973" i="13"/>
  <c r="G1973" i="13" s="1"/>
  <c r="F1936" i="13"/>
  <c r="G1936" i="13" s="1"/>
  <c r="F1470" i="13"/>
  <c r="G1470" i="13" s="1"/>
  <c r="F1515" i="13"/>
  <c r="G1515" i="13" s="1"/>
  <c r="F1442" i="13"/>
  <c r="G1442" i="13" s="1"/>
  <c r="F1570" i="13"/>
  <c r="G1570" i="13" s="1"/>
  <c r="F1448" i="13"/>
  <c r="G1448" i="13" s="1"/>
  <c r="F1644" i="13"/>
  <c r="G1644" i="13" s="1"/>
  <c r="F1647" i="13"/>
  <c r="G1647" i="13" s="1"/>
  <c r="F1950" i="13"/>
  <c r="G1950" i="13" s="1"/>
  <c r="F1550" i="13"/>
  <c r="G1550" i="13" s="1"/>
  <c r="F1814" i="13"/>
  <c r="G1814" i="13" s="1"/>
  <c r="F1436" i="13"/>
  <c r="G1436" i="13" s="1"/>
  <c r="F1933" i="13"/>
  <c r="G1933" i="13" s="1"/>
  <c r="F1830" i="13"/>
  <c r="G1830" i="13" s="1"/>
  <c r="F1561" i="13"/>
  <c r="G1561" i="13" s="1"/>
  <c r="F1934" i="13"/>
  <c r="G1934" i="13" s="1"/>
  <c r="F1980" i="13"/>
  <c r="G1980" i="13" s="1"/>
  <c r="F1776" i="13"/>
  <c r="G1776" i="13" s="1"/>
  <c r="F1924" i="13"/>
  <c r="G1924" i="13" s="1"/>
  <c r="F1808" i="13"/>
  <c r="G1808" i="13" s="1"/>
  <c r="F1617" i="13"/>
  <c r="G1617" i="13" s="1"/>
  <c r="F1967" i="13"/>
  <c r="G1967" i="13" s="1"/>
  <c r="F1543" i="13"/>
  <c r="G1543" i="13" s="1"/>
  <c r="F1982" i="13"/>
  <c r="G1982" i="13" s="1"/>
  <c r="F1286" i="13"/>
  <c r="G1286" i="13" s="1"/>
  <c r="F1530" i="13"/>
  <c r="G1530" i="13" s="1"/>
  <c r="F1282" i="13"/>
  <c r="G1282" i="13" s="1"/>
  <c r="F1956" i="13"/>
  <c r="G1956" i="13" s="1"/>
  <c r="F1978" i="13"/>
  <c r="G1978" i="13" s="1"/>
  <c r="F1971" i="13"/>
  <c r="G1971" i="13" s="1"/>
  <c r="F1763" i="13"/>
  <c r="G1763" i="13" s="1"/>
  <c r="F1779" i="13"/>
  <c r="G1779" i="13" s="1"/>
  <c r="F1981" i="13"/>
  <c r="G1981" i="13" s="1"/>
  <c r="F1939" i="13"/>
  <c r="G1939" i="13" s="1"/>
  <c r="F1937" i="13"/>
  <c r="G1937" i="13" s="1"/>
  <c r="F1810" i="13"/>
  <c r="G1810" i="13" s="1"/>
  <c r="F1979" i="13"/>
  <c r="G1979" i="13" s="1"/>
  <c r="F1809" i="13"/>
  <c r="G1809" i="13" s="1"/>
  <c r="F1985" i="13"/>
  <c r="G1985" i="13" s="1"/>
  <c r="F1986" i="13"/>
  <c r="G1986" i="13" s="1"/>
  <c r="F1963" i="13"/>
  <c r="G1963" i="13" s="1"/>
  <c r="F1784" i="13"/>
  <c r="G1784" i="13" s="1"/>
  <c r="F1770" i="13"/>
  <c r="G1770" i="13" s="1"/>
  <c r="F1993" i="13"/>
  <c r="G1993" i="13" s="1"/>
  <c r="F1815" i="13"/>
  <c r="G1815" i="13" s="1"/>
  <c r="F1349" i="13"/>
  <c r="G1349" i="13" s="1"/>
  <c r="F1803" i="13"/>
  <c r="G1803" i="13" s="1"/>
  <c r="F1484" i="13"/>
  <c r="G1484" i="13" s="1"/>
  <c r="F1651" i="13"/>
  <c r="G1651" i="13" s="1"/>
  <c r="F1989" i="13"/>
  <c r="G1989" i="13" s="1"/>
  <c r="F1791" i="13"/>
  <c r="G1791" i="13" s="1"/>
  <c r="F1984" i="13"/>
  <c r="G1984" i="13" s="1"/>
  <c r="F1766" i="13"/>
  <c r="G1766" i="13" s="1"/>
  <c r="F1672" i="13"/>
  <c r="G1672" i="13" s="1"/>
  <c r="F1976" i="13"/>
  <c r="G1976" i="13" s="1"/>
  <c r="F1805" i="13"/>
  <c r="G1805" i="13" s="1"/>
  <c r="F1524" i="13"/>
  <c r="G1524" i="13" s="1"/>
  <c r="F2000" i="13"/>
  <c r="G2000" i="13" s="1"/>
  <c r="F1631" i="13"/>
  <c r="G1631" i="13" s="1"/>
  <c r="F1795" i="13"/>
  <c r="G1795" i="13" s="1"/>
  <c r="F1315" i="13"/>
  <c r="G1315" i="13" s="1"/>
  <c r="F1615" i="13"/>
  <c r="G1615" i="13" s="1"/>
  <c r="F1623" i="13"/>
  <c r="G1623" i="13" s="1"/>
  <c r="F1332" i="13"/>
  <c r="G1332" i="13" s="1"/>
  <c r="F1497" i="13"/>
  <c r="G1497" i="13" s="1"/>
  <c r="F1445" i="13"/>
  <c r="G1445" i="13" s="1"/>
  <c r="F1547" i="13"/>
  <c r="G1547" i="13" s="1"/>
  <c r="F1510" i="13"/>
  <c r="G1510" i="13" s="1"/>
  <c r="F1817" i="13"/>
  <c r="G1817" i="13" s="1"/>
  <c r="F1663" i="13"/>
  <c r="G1663" i="13" s="1"/>
  <c r="F1947" i="13"/>
  <c r="G1947" i="13" s="1"/>
  <c r="F1480" i="13"/>
  <c r="G1480" i="13" s="1"/>
  <c r="F1835" i="13"/>
  <c r="G1835" i="13" s="1"/>
  <c r="F1626" i="13"/>
  <c r="G1626" i="13" s="1"/>
  <c r="F1323" i="13"/>
  <c r="G1323" i="13" s="1"/>
  <c r="F1507" i="13"/>
  <c r="G1507" i="13" s="1"/>
  <c r="F1998" i="13"/>
  <c r="G1998" i="13" s="1"/>
  <c r="F1279" i="13"/>
  <c r="G1279" i="13" s="1"/>
  <c r="F1968" i="13"/>
  <c r="G1968" i="13" s="1"/>
  <c r="F1931" i="13"/>
  <c r="G1931" i="13" s="1"/>
  <c r="F1836" i="13"/>
  <c r="G1836" i="13" s="1"/>
  <c r="F1339" i="13"/>
  <c r="G1339" i="13" s="1"/>
  <c r="F1790" i="13"/>
  <c r="G1790" i="13" s="1"/>
  <c r="F1291" i="13"/>
  <c r="G1291" i="13" s="1"/>
  <c r="F1432" i="13"/>
  <c r="G1432" i="13" s="1"/>
  <c r="F1929" i="13"/>
  <c r="G1929" i="13" s="1"/>
  <c r="F2009" i="13"/>
  <c r="G2009" i="13" s="1"/>
  <c r="F1294" i="13"/>
  <c r="G1294" i="13" s="1"/>
  <c r="F1946" i="13"/>
  <c r="G1946" i="13" s="1"/>
  <c r="F2002" i="13"/>
  <c r="G2002" i="13" s="1"/>
  <c r="F1977" i="13"/>
  <c r="G1977" i="13" s="1"/>
  <c r="F1771" i="13"/>
  <c r="G1771" i="13" s="1"/>
  <c r="F1764" i="13"/>
  <c r="G1764" i="13" s="1"/>
  <c r="F1819" i="13"/>
  <c r="G1819" i="13" s="1"/>
  <c r="F1965" i="13"/>
  <c r="G1965" i="13" s="1"/>
  <c r="F1948" i="13"/>
  <c r="G1948" i="13" s="1"/>
  <c r="F1299" i="13"/>
  <c r="G1299" i="13" s="1"/>
  <c r="F1782" i="13"/>
  <c r="G1782" i="13" s="1"/>
  <c r="F1587" i="13"/>
  <c r="G1587" i="13" s="1"/>
  <c r="F1935" i="13"/>
  <c r="G1935" i="13" s="1"/>
  <c r="F1958" i="13"/>
  <c r="G1958" i="13" s="1"/>
  <c r="F1327" i="13"/>
  <c r="G1327" i="13" s="1"/>
  <c r="F1504" i="13"/>
  <c r="G1504" i="13" s="1"/>
  <c r="F1813" i="13"/>
  <c r="G1813" i="13" s="1"/>
  <c r="F1579" i="13"/>
  <c r="G1579" i="13" s="1"/>
  <c r="F1667" i="13"/>
  <c r="G1667" i="13" s="1"/>
  <c r="F1607" i="13"/>
  <c r="G1607" i="13" s="1"/>
  <c r="F1997" i="13"/>
  <c r="G1997" i="13" s="1"/>
  <c r="F1567" i="13"/>
  <c r="G1567" i="13" s="1"/>
  <c r="F1274" i="13"/>
  <c r="G1274" i="13" s="1"/>
  <c r="F1780" i="13"/>
  <c r="G1780" i="13" s="1"/>
  <c r="F1940" i="13"/>
  <c r="G1940" i="13" s="1"/>
  <c r="F1969" i="13"/>
  <c r="G1969" i="13" s="1"/>
  <c r="F1275" i="13"/>
  <c r="G1275" i="13" s="1"/>
  <c r="F1474" i="13"/>
  <c r="G1474" i="13" s="1"/>
  <c r="F1983" i="13"/>
  <c r="G1983" i="13" s="1"/>
  <c r="F1773" i="13"/>
  <c r="G1773" i="13" s="1"/>
  <c r="F1591" i="13"/>
  <c r="G1591" i="13" s="1"/>
  <c r="F1640" i="13"/>
  <c r="G1640" i="13" s="1"/>
  <c r="F1952" i="13"/>
  <c r="G1952" i="13" s="1"/>
  <c r="F1435" i="13"/>
  <c r="G1435" i="13" s="1"/>
  <c r="F1460" i="13"/>
  <c r="G1460" i="13" s="1"/>
  <c r="F1553" i="13"/>
  <c r="G1553" i="13" s="1"/>
  <c r="F1582" i="13"/>
  <c r="G1582" i="13" s="1"/>
  <c r="F1556" i="13"/>
  <c r="G1556" i="13" s="1"/>
  <c r="F1498" i="13"/>
  <c r="G1498" i="13" s="1"/>
  <c r="F1536" i="13"/>
  <c r="G1536" i="13" s="1"/>
  <c r="F1637" i="13"/>
  <c r="G1637" i="13" s="1"/>
  <c r="F1544" i="13"/>
  <c r="G1544" i="13" s="1"/>
  <c r="F1654" i="13"/>
  <c r="G1654" i="13" s="1"/>
  <c r="F1492" i="13"/>
  <c r="G1492" i="13" s="1"/>
  <c r="F1648" i="13"/>
  <c r="G1648" i="13" s="1"/>
  <c r="F1519" i="13"/>
  <c r="G1519" i="13" s="1"/>
  <c r="F1447" i="13"/>
  <c r="G1447" i="13" s="1"/>
  <c r="F1546" i="13"/>
  <c r="G1546" i="13" s="1"/>
  <c r="F1469" i="13"/>
  <c r="G1469" i="13" s="1"/>
  <c r="F1669" i="13"/>
  <c r="G1669" i="13" s="1"/>
  <c r="F1551" i="13"/>
  <c r="G1551" i="13" s="1"/>
  <c r="F1589" i="13"/>
  <c r="G1589" i="13" s="1"/>
  <c r="F1478" i="13"/>
  <c r="G1478" i="13" s="1"/>
  <c r="F1265" i="13"/>
  <c r="G1265" i="13" s="1"/>
  <c r="F1583" i="13"/>
  <c r="G1583" i="13" s="1"/>
  <c r="F1433" i="13"/>
  <c r="G1433" i="13" s="1"/>
  <c r="F1487" i="13"/>
  <c r="G1487" i="13" s="1"/>
  <c r="F1584" i="13"/>
  <c r="G1584" i="13" s="1"/>
  <c r="F1560" i="13"/>
  <c r="G1560" i="13" s="1"/>
  <c r="F1494" i="13"/>
  <c r="G1494" i="13" s="1"/>
  <c r="F1456" i="13"/>
  <c r="G1456" i="13" s="1"/>
  <c r="F1656" i="13"/>
  <c r="G1656" i="13" s="1"/>
  <c r="F1612" i="13"/>
  <c r="G1612" i="13" s="1"/>
  <c r="F1523" i="13"/>
  <c r="G1523" i="13" s="1"/>
  <c r="F1533" i="13"/>
  <c r="G1533" i="13" s="1"/>
  <c r="F1605" i="13"/>
  <c r="G1605" i="13" s="1"/>
  <c r="F1621" i="13"/>
  <c r="G1621" i="13" s="1"/>
  <c r="F1608" i="13"/>
  <c r="G1608" i="13" s="1"/>
  <c r="F1601" i="13"/>
  <c r="G1601" i="13" s="1"/>
  <c r="F1638" i="13"/>
  <c r="G1638" i="13" s="1"/>
  <c r="F1495" i="13"/>
  <c r="G1495" i="13" s="1"/>
  <c r="F1437" i="13"/>
  <c r="G1437" i="13" s="1"/>
  <c r="F1671" i="13"/>
  <c r="G1671" i="13" s="1"/>
  <c r="F1613" i="13"/>
  <c r="G1613" i="13" s="1"/>
  <c r="F1446" i="13"/>
  <c r="G1446" i="13" s="1"/>
  <c r="F1616" i="13"/>
  <c r="G1616" i="13" s="1"/>
  <c r="F1585" i="13"/>
  <c r="G1585" i="13" s="1"/>
  <c r="F1588" i="13"/>
  <c r="G1588" i="13" s="1"/>
  <c r="F1660" i="13"/>
  <c r="G1660" i="13" s="1"/>
  <c r="F1646" i="13"/>
  <c r="G1646" i="13" s="1"/>
  <c r="F1555" i="13"/>
  <c r="G1555" i="13" s="1"/>
  <c r="F1566" i="13"/>
  <c r="G1566" i="13" s="1"/>
  <c r="F1652" i="13"/>
  <c r="G1652" i="13" s="1"/>
  <c r="F1653" i="13"/>
  <c r="G1653" i="13" s="1"/>
  <c r="F1501" i="13"/>
  <c r="G1501" i="13" s="1"/>
  <c r="F1538" i="13"/>
  <c r="G1538" i="13" s="1"/>
  <c r="F1670" i="13"/>
  <c r="G1670" i="13" s="1"/>
  <c r="F1573" i="13"/>
  <c r="G1573" i="13" s="1"/>
  <c r="F1627" i="13"/>
  <c r="G1627" i="13" s="1"/>
  <c r="F1572" i="13"/>
  <c r="G1572" i="13" s="1"/>
  <c r="F1581" i="13"/>
  <c r="G1581" i="13" s="1"/>
  <c r="F1505" i="13"/>
  <c r="G1505" i="13" s="1"/>
  <c r="F1580" i="13"/>
  <c r="G1580" i="13" s="1"/>
  <c r="F1574" i="13"/>
  <c r="G1574" i="13" s="1"/>
  <c r="F1624" i="13"/>
  <c r="G1624" i="13" s="1"/>
  <c r="F1577" i="13"/>
  <c r="G1577" i="13" s="1"/>
  <c r="F1923" i="13"/>
  <c r="G1923" i="13" s="1"/>
  <c r="F1461" i="13"/>
  <c r="G1461" i="13" s="1"/>
  <c r="F1600" i="13"/>
  <c r="G1600" i="13" s="1"/>
  <c r="F1606" i="13"/>
  <c r="G1606" i="13" s="1"/>
  <c r="F1450" i="13"/>
  <c r="G1450" i="13" s="1"/>
  <c r="F1458" i="13"/>
  <c r="G1458" i="13" s="1"/>
  <c r="F1465" i="13"/>
  <c r="G1465" i="13" s="1"/>
  <c r="F1471" i="13"/>
  <c r="G1471" i="13" s="1"/>
  <c r="F1645" i="13"/>
  <c r="G1645" i="13" s="1"/>
  <c r="F1576" i="13"/>
  <c r="G1576" i="13" s="1"/>
  <c r="F1518" i="13"/>
  <c r="G1518" i="13" s="1"/>
  <c r="F1578" i="13"/>
  <c r="G1578" i="13" s="1"/>
  <c r="F1622" i="13"/>
  <c r="G1622" i="13" s="1"/>
  <c r="F1673" i="13"/>
  <c r="G1673" i="13" s="1"/>
  <c r="F1628" i="13"/>
  <c r="G1628" i="13" s="1"/>
  <c r="F1477" i="13"/>
  <c r="G1477" i="13" s="1"/>
  <c r="F1540" i="13"/>
  <c r="G1540" i="13" s="1"/>
  <c r="F1481" i="13"/>
  <c r="G1481" i="13" s="1"/>
  <c r="F1502" i="13"/>
  <c r="G1502" i="13" s="1"/>
  <c r="F1449" i="13"/>
  <c r="G1449" i="13" s="1"/>
  <c r="F1641" i="13"/>
  <c r="G1641" i="13" s="1"/>
  <c r="F1666" i="13"/>
  <c r="G1666" i="13" s="1"/>
  <c r="F1675" i="13"/>
  <c r="G1675" i="13" s="1"/>
  <c r="F1491" i="13"/>
  <c r="G1491" i="13" s="1"/>
  <c r="F1438" i="13"/>
  <c r="G1438" i="13" s="1"/>
  <c r="F1441" i="13"/>
  <c r="G1441" i="13" s="1"/>
  <c r="F1604" i="13"/>
  <c r="G1604" i="13" s="1"/>
  <c r="F1559" i="13"/>
  <c r="G1559" i="13" s="1"/>
  <c r="F1466" i="13"/>
  <c r="G1466" i="13" s="1"/>
  <c r="F1521" i="13"/>
  <c r="G1521" i="13" s="1"/>
  <c r="F1618" i="13"/>
  <c r="G1618" i="13" s="1"/>
  <c r="F1457" i="13"/>
  <c r="G1457" i="13" s="1"/>
  <c r="F1509" i="13"/>
  <c r="G1509" i="13" s="1"/>
  <c r="F1452" i="13"/>
  <c r="G1452" i="13" s="1"/>
  <c r="F1482" i="13"/>
  <c r="G1482" i="13" s="1"/>
  <c r="F1443" i="13"/>
  <c r="G1443" i="13" s="1"/>
  <c r="F1634" i="13"/>
  <c r="G1634" i="13" s="1"/>
  <c r="F1625" i="13"/>
  <c r="G1625" i="13" s="1"/>
  <c r="F1598" i="13"/>
  <c r="G1598" i="13" s="1"/>
  <c r="F1611" i="13"/>
  <c r="G1611" i="13" s="1"/>
  <c r="F1620" i="13"/>
  <c r="G1620" i="13" s="1"/>
  <c r="F1534" i="13"/>
  <c r="G1534" i="13" s="1"/>
  <c r="F1444" i="13"/>
  <c r="G1444" i="13" s="1"/>
  <c r="F1493" i="13"/>
  <c r="G1493" i="13" s="1"/>
  <c r="F1590" i="13"/>
  <c r="G1590" i="13" s="1"/>
  <c r="F1531" i="13"/>
  <c r="G1531" i="13" s="1"/>
  <c r="F1614" i="13"/>
  <c r="G1614" i="13" s="1"/>
  <c r="F1659" i="13"/>
  <c r="G1659" i="13" s="1"/>
  <c r="F1554" i="13"/>
  <c r="G1554" i="13" s="1"/>
  <c r="F1650" i="13"/>
  <c r="G1650" i="13" s="1"/>
  <c r="F1629" i="13"/>
  <c r="G1629" i="13" s="1"/>
  <c r="F1434" i="13"/>
  <c r="G1434" i="13" s="1"/>
  <c r="F1522" i="13"/>
  <c r="G1522" i="13" s="1"/>
  <c r="F1657" i="13"/>
  <c r="G1657" i="13" s="1"/>
  <c r="F1662" i="13"/>
  <c r="G1662" i="13" s="1"/>
  <c r="F1489" i="13"/>
  <c r="G1489" i="13" s="1"/>
  <c r="F1545" i="13"/>
  <c r="G1545" i="13" s="1"/>
  <c r="F1658" i="13"/>
  <c r="G1658" i="13" s="1"/>
  <c r="F1643" i="13"/>
  <c r="G1643" i="13" s="1"/>
  <c r="F1454" i="13"/>
  <c r="G1454" i="13" s="1"/>
  <c r="F1485" i="13"/>
  <c r="G1485" i="13" s="1"/>
  <c r="F1488" i="13"/>
  <c r="G1488" i="13" s="1"/>
  <c r="F1586" i="13"/>
  <c r="G1586" i="13" s="1"/>
  <c r="F1619" i="13"/>
  <c r="G1619" i="13" s="1"/>
  <c r="F1610" i="13"/>
  <c r="G1610" i="13" s="1"/>
  <c r="F1632" i="13"/>
  <c r="G1632" i="13" s="1"/>
  <c r="F1565" i="13"/>
  <c r="G1565" i="13" s="1"/>
  <c r="F1517" i="13"/>
  <c r="G1517" i="13" s="1"/>
  <c r="F1451" i="13"/>
  <c r="G1451" i="13" s="1"/>
  <c r="F1636" i="13"/>
  <c r="G1636" i="13" s="1"/>
  <c r="F1525" i="13"/>
  <c r="G1525" i="13" s="1"/>
  <c r="F1552" i="13"/>
  <c r="G1552" i="13" s="1"/>
  <c r="F1529" i="13"/>
  <c r="G1529" i="13" s="1"/>
  <c r="F1845" i="13"/>
  <c r="G1845" i="13" s="1"/>
  <c r="F1557" i="13"/>
  <c r="G1557" i="13" s="1"/>
  <c r="F1537" i="13"/>
  <c r="G1537" i="13" s="1"/>
  <c r="F1563" i="13"/>
  <c r="G1563" i="13" s="1"/>
  <c r="F1472" i="13"/>
  <c r="G1472" i="13" s="1"/>
  <c r="F1526" i="13"/>
  <c r="G1526" i="13" s="1"/>
  <c r="F1532" i="13"/>
  <c r="G1532" i="13" s="1"/>
  <c r="F1499" i="13"/>
  <c r="G1499" i="13" s="1"/>
  <c r="F1464" i="13"/>
  <c r="G1464" i="13" s="1"/>
  <c r="F1185" i="13"/>
  <c r="G1185" i="13" s="1"/>
  <c r="F1568" i="13"/>
  <c r="G1568" i="13" s="1"/>
  <c r="F1664" i="13"/>
  <c r="G1664" i="13" s="1"/>
  <c r="F1633" i="13"/>
  <c r="G1633" i="13" s="1"/>
  <c r="F1473" i="13"/>
  <c r="G1473" i="13" s="1"/>
  <c r="F1496" i="13"/>
  <c r="G1496" i="13" s="1"/>
  <c r="F1639" i="13"/>
  <c r="G1639" i="13" s="1"/>
  <c r="F1642" i="13"/>
  <c r="G1642" i="13" s="1"/>
  <c r="F2011" i="13"/>
  <c r="G2011" i="13" s="1"/>
  <c r="F1649" i="13"/>
  <c r="G1649" i="13" s="1"/>
  <c r="F1668" i="13"/>
  <c r="G1668" i="13" s="1"/>
  <c r="F1569" i="13"/>
  <c r="G1569" i="13" s="1"/>
  <c r="F1506" i="13"/>
  <c r="G1506" i="13" s="1"/>
  <c r="F1542" i="13"/>
  <c r="G1542" i="13" s="1"/>
  <c r="F1516" i="13"/>
  <c r="G1516" i="13" s="1"/>
  <c r="F1462" i="13"/>
  <c r="G1462" i="13" s="1"/>
  <c r="F1609" i="13"/>
  <c r="G1609" i="13" s="1"/>
  <c r="F1562" i="13"/>
  <c r="G1562" i="13" s="1"/>
  <c r="F1571" i="13"/>
  <c r="G1571" i="13" s="1"/>
  <c r="F1476" i="13"/>
  <c r="G1476" i="13" s="1"/>
  <c r="F1541" i="13"/>
  <c r="G1541" i="13" s="1"/>
  <c r="F1548" i="13"/>
  <c r="G1548" i="13" s="1"/>
  <c r="F1549" i="13"/>
  <c r="G1549" i="13" s="1"/>
  <c r="F1528" i="13"/>
  <c r="G1528" i="13" s="1"/>
  <c r="F1439" i="13"/>
  <c r="G1439" i="13" s="1"/>
  <c r="F1665" i="13"/>
  <c r="G1665" i="13" s="1"/>
  <c r="F1630" i="13"/>
  <c r="G1630" i="13" s="1"/>
  <c r="F1674" i="13"/>
  <c r="G1674" i="13" s="1"/>
  <c r="F1680" i="13"/>
  <c r="G1680" i="13" s="1"/>
  <c r="J204" i="5" l="1"/>
  <c r="J203" i="5"/>
  <c r="J202" i="5"/>
  <c r="J201" i="5"/>
  <c r="J199" i="5"/>
  <c r="J198" i="5"/>
  <c r="J197" i="5"/>
  <c r="J196" i="5"/>
  <c r="J194" i="5"/>
  <c r="J193" i="5"/>
  <c r="J192" i="5"/>
  <c r="J191" i="5"/>
  <c r="J189" i="5"/>
  <c r="J188" i="5"/>
  <c r="J187" i="5"/>
  <c r="J186" i="5"/>
  <c r="J184" i="5"/>
  <c r="J183" i="5"/>
  <c r="J182" i="5"/>
  <c r="J181" i="5"/>
  <c r="J179" i="5"/>
  <c r="J178" i="5"/>
  <c r="J177" i="5"/>
  <c r="J176" i="5"/>
  <c r="J174" i="5"/>
  <c r="J173" i="5"/>
  <c r="J172" i="5"/>
  <c r="J171" i="5"/>
  <c r="J169" i="5"/>
  <c r="J168" i="5"/>
  <c r="J167" i="5"/>
  <c r="J166" i="5"/>
  <c r="J164" i="5"/>
  <c r="J163" i="5"/>
  <c r="J162" i="5"/>
  <c r="J161" i="5"/>
  <c r="J159" i="5"/>
  <c r="J158" i="5"/>
  <c r="J157" i="5"/>
  <c r="J156" i="5"/>
  <c r="J154" i="5"/>
  <c r="J153" i="5"/>
  <c r="J152" i="5"/>
  <c r="J151" i="5"/>
  <c r="J149" i="5"/>
  <c r="J148" i="5"/>
  <c r="J147" i="5"/>
  <c r="J146" i="5"/>
  <c r="J144" i="5"/>
  <c r="J143" i="5"/>
  <c r="J142" i="5"/>
  <c r="J141" i="5"/>
  <c r="J139" i="5"/>
  <c r="J138" i="5"/>
  <c r="J137" i="5"/>
  <c r="J136" i="5"/>
  <c r="J134" i="5"/>
  <c r="J133" i="5"/>
  <c r="J132" i="5"/>
  <c r="J131" i="5"/>
  <c r="J129" i="5"/>
  <c r="J128" i="5"/>
  <c r="J127" i="5"/>
  <c r="J126" i="5"/>
  <c r="J119" i="5"/>
  <c r="J118" i="5"/>
  <c r="J117" i="5"/>
  <c r="J116" i="5"/>
  <c r="J124" i="5"/>
  <c r="J123" i="5"/>
  <c r="J122" i="5"/>
  <c r="J121" i="5"/>
  <c r="J114" i="5"/>
  <c r="J113" i="5"/>
  <c r="J112" i="5"/>
  <c r="J111" i="5"/>
  <c r="J109" i="5"/>
  <c r="J108" i="5"/>
  <c r="J107" i="5"/>
  <c r="J106" i="5"/>
  <c r="J104" i="5"/>
  <c r="J103" i="5"/>
  <c r="J102" i="5"/>
  <c r="J101" i="5"/>
  <c r="J99" i="5"/>
  <c r="J98" i="5"/>
  <c r="J97" i="5"/>
  <c r="J96" i="5"/>
  <c r="J94" i="5"/>
  <c r="J93" i="5"/>
  <c r="J92" i="5"/>
  <c r="J91" i="5"/>
  <c r="J89" i="5"/>
  <c r="J88" i="5"/>
  <c r="J87" i="5"/>
  <c r="J86" i="5"/>
  <c r="J84" i="5"/>
  <c r="J83" i="5"/>
  <c r="J82" i="5"/>
  <c r="J81" i="5"/>
  <c r="J79" i="5"/>
  <c r="J78" i="5"/>
  <c r="J77" i="5"/>
  <c r="J76" i="5"/>
  <c r="J74" i="5"/>
  <c r="J73" i="5"/>
  <c r="J72" i="5"/>
  <c r="J71" i="5"/>
  <c r="J69" i="5"/>
  <c r="J68" i="5"/>
  <c r="J67" i="5"/>
  <c r="J66" i="5"/>
  <c r="J64" i="5"/>
  <c r="J63" i="5"/>
  <c r="J62" i="5"/>
  <c r="J61" i="5"/>
  <c r="J59" i="5"/>
  <c r="J58" i="5"/>
  <c r="J57" i="5"/>
  <c r="J56" i="5"/>
  <c r="J54" i="5"/>
  <c r="J53" i="5"/>
  <c r="J52" i="5"/>
  <c r="J51" i="5"/>
  <c r="J49" i="5"/>
  <c r="J48" i="5"/>
  <c r="J47" i="5"/>
  <c r="J46" i="5"/>
  <c r="J44" i="5"/>
  <c r="J43" i="5"/>
  <c r="J42" i="5"/>
  <c r="J41" i="5"/>
  <c r="J39" i="5"/>
  <c r="J38" i="5"/>
  <c r="J37" i="5"/>
  <c r="J36" i="5"/>
  <c r="J34" i="5"/>
  <c r="J33" i="5"/>
  <c r="J32" i="5"/>
  <c r="J31" i="5"/>
  <c r="J29" i="5"/>
  <c r="J28" i="5"/>
  <c r="J27" i="5"/>
  <c r="J26" i="5"/>
  <c r="J24" i="5"/>
  <c r="J23" i="5"/>
  <c r="J22" i="5"/>
  <c r="J21" i="5"/>
  <c r="J19" i="5"/>
  <c r="J18" i="5"/>
  <c r="J17" i="5"/>
  <c r="J16" i="5"/>
  <c r="J14" i="5"/>
  <c r="J13" i="5"/>
  <c r="J12" i="5"/>
  <c r="J11" i="5"/>
  <c r="J9" i="5"/>
  <c r="J8" i="5"/>
  <c r="J7" i="5"/>
  <c r="J6" i="5"/>
  <c r="AK16" i="8" l="1"/>
  <c r="AK26" i="8" s="1"/>
  <c r="AK8" i="8"/>
  <c r="AK9" i="8" s="1"/>
  <c r="AK10" i="8" s="1"/>
  <c r="AK11" i="8" s="1"/>
  <c r="AK12" i="8" s="1"/>
  <c r="AK13" i="8" s="1"/>
  <c r="AK14" i="8" s="1"/>
  <c r="AK15" i="8" s="1"/>
  <c r="AK7" i="8"/>
  <c r="AK27" i="8" l="1"/>
  <c r="AK28" i="8" s="1"/>
  <c r="AK29" i="8" s="1"/>
  <c r="AK30" i="8" s="1"/>
  <c r="AK31" i="8" s="1"/>
  <c r="AK32" i="8" s="1"/>
  <c r="AK33" i="8" s="1"/>
  <c r="AK34" i="8" s="1"/>
  <c r="AK35" i="8" s="1"/>
  <c r="AK36" i="8"/>
  <c r="AK17" i="8"/>
  <c r="AK18" i="8" s="1"/>
  <c r="AK19" i="8" s="1"/>
  <c r="AK20" i="8" s="1"/>
  <c r="AK21" i="8" s="1"/>
  <c r="AK22" i="8" s="1"/>
  <c r="AK23" i="8" s="1"/>
  <c r="AK24" i="8" s="1"/>
  <c r="AK25" i="8" s="1"/>
  <c r="AH106" i="7"/>
  <c r="AH96" i="7"/>
  <c r="AH86" i="7"/>
  <c r="AK46" i="8" l="1"/>
  <c r="AK37" i="8"/>
  <c r="AK38" i="8" s="1"/>
  <c r="AK39" i="8" s="1"/>
  <c r="AK40" i="8" s="1"/>
  <c r="AK41" i="8" s="1"/>
  <c r="AK42" i="8" s="1"/>
  <c r="AK43" i="8" s="1"/>
  <c r="AK44" i="8" s="1"/>
  <c r="AK45" i="8" s="1"/>
  <c r="M416" i="2"/>
  <c r="C407" i="2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C419" i="2" s="1"/>
  <c r="C420" i="2" s="1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C483" i="2" s="1"/>
  <c r="C484" i="2" s="1"/>
  <c r="C485" i="2" s="1"/>
  <c r="C486" i="2" s="1"/>
  <c r="C487" i="2" s="1"/>
  <c r="C488" i="2" s="1"/>
  <c r="C489" i="2" s="1"/>
  <c r="C490" i="2" s="1"/>
  <c r="C491" i="2" s="1"/>
  <c r="C492" i="2" s="1"/>
  <c r="C493" i="2" s="1"/>
  <c r="C494" i="2" s="1"/>
  <c r="C495" i="2" s="1"/>
  <c r="C496" i="2" s="1"/>
  <c r="C497" i="2" s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C510" i="2" s="1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C521" i="2" s="1"/>
  <c r="C522" i="2" s="1"/>
  <c r="C523" i="2" s="1"/>
  <c r="C524" i="2" s="1"/>
  <c r="C525" i="2" s="1"/>
  <c r="C526" i="2" s="1"/>
  <c r="C527" i="2" s="1"/>
  <c r="C528" i="2" s="1"/>
  <c r="C529" i="2" s="1"/>
  <c r="C530" i="2" s="1"/>
  <c r="C531" i="2" s="1"/>
  <c r="C532" i="2" s="1"/>
  <c r="C533" i="2" s="1"/>
  <c r="C534" i="2" s="1"/>
  <c r="C535" i="2" s="1"/>
  <c r="C536" i="2" s="1"/>
  <c r="C537" i="2" s="1"/>
  <c r="C538" i="2" s="1"/>
  <c r="C539" i="2" s="1"/>
  <c r="C540" i="2" s="1"/>
  <c r="C541" i="2" s="1"/>
  <c r="C542" i="2" s="1"/>
  <c r="C543" i="2" s="1"/>
  <c r="C544" i="2" s="1"/>
  <c r="C545" i="2" s="1"/>
  <c r="C546" i="2" s="1"/>
  <c r="C547" i="2" s="1"/>
  <c r="C548" i="2" s="1"/>
  <c r="C549" i="2" s="1"/>
  <c r="C550" i="2" s="1"/>
  <c r="C551" i="2" s="1"/>
  <c r="C552" i="2" s="1"/>
  <c r="C553" i="2" s="1"/>
  <c r="C554" i="2" s="1"/>
  <c r="C555" i="2" s="1"/>
  <c r="C556" i="2" s="1"/>
  <c r="C557" i="2" s="1"/>
  <c r="C558" i="2" s="1"/>
  <c r="C559" i="2" s="1"/>
  <c r="C560" i="2" s="1"/>
  <c r="C561" i="2" s="1"/>
  <c r="C562" i="2" s="1"/>
  <c r="C563" i="2" s="1"/>
  <c r="C564" i="2" s="1"/>
  <c r="C565" i="2" s="1"/>
  <c r="C566" i="2" s="1"/>
  <c r="C567" i="2" s="1"/>
  <c r="C568" i="2" s="1"/>
  <c r="C569" i="2" s="1"/>
  <c r="C570" i="2" s="1"/>
  <c r="C571" i="2" s="1"/>
  <c r="C572" i="2" s="1"/>
  <c r="C573" i="2" s="1"/>
  <c r="C574" i="2" s="1"/>
  <c r="C575" i="2" s="1"/>
  <c r="C576" i="2" s="1"/>
  <c r="C577" i="2" s="1"/>
  <c r="C578" i="2" s="1"/>
  <c r="C579" i="2" s="1"/>
  <c r="C580" i="2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C378" i="2" s="1"/>
  <c r="C379" i="2" s="1"/>
  <c r="C380" i="2" s="1"/>
  <c r="C381" i="2" s="1"/>
  <c r="C382" i="2" s="1"/>
  <c r="C383" i="2" s="1"/>
  <c r="C384" i="2" s="1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C398" i="2" s="1"/>
  <c r="C399" i="2" s="1"/>
  <c r="C400" i="2" s="1"/>
  <c r="C401" i="2" s="1"/>
  <c r="C402" i="2" s="1"/>
  <c r="C403" i="2" s="1"/>
  <c r="C404" i="2" s="1"/>
  <c r="C405" i="2" s="1"/>
  <c r="C581" i="2" l="1"/>
  <c r="C582" i="2" s="1"/>
  <c r="C583" i="2" s="1"/>
  <c r="C584" i="2" s="1"/>
  <c r="C585" i="2" s="1"/>
  <c r="C586" i="2" s="1"/>
  <c r="C587" i="2" s="1"/>
  <c r="C588" i="2" s="1"/>
  <c r="C589" i="2" s="1"/>
  <c r="C590" i="2" s="1"/>
  <c r="C591" i="2" s="1"/>
  <c r="C592" i="2" s="1"/>
  <c r="C593" i="2" s="1"/>
  <c r="C594" i="2" s="1"/>
  <c r="C595" i="2" s="1"/>
  <c r="C596" i="2" s="1"/>
  <c r="C597" i="2" s="1"/>
  <c r="C598" i="2" s="1"/>
  <c r="C599" i="2" s="1"/>
  <c r="C600" i="2" s="1"/>
  <c r="C601" i="2" s="1"/>
  <c r="C602" i="2" s="1"/>
  <c r="C603" i="2" s="1"/>
  <c r="C604" i="2" s="1"/>
  <c r="C605" i="2" s="1"/>
  <c r="C606" i="2" s="1"/>
  <c r="C607" i="2" s="1"/>
  <c r="C608" i="2" s="1"/>
  <c r="C609" i="2" s="1"/>
  <c r="C610" i="2" s="1"/>
  <c r="C611" i="2" s="1"/>
  <c r="C612" i="2" s="1"/>
  <c r="C613" i="2" s="1"/>
  <c r="C614" i="2" s="1"/>
  <c r="C615" i="2" s="1"/>
  <c r="C616" i="2" s="1"/>
  <c r="C617" i="2" s="1"/>
  <c r="C618" i="2" s="1"/>
  <c r="C619" i="2" s="1"/>
  <c r="C620" i="2" s="1"/>
  <c r="C621" i="2" s="1"/>
  <c r="C622" i="2" s="1"/>
  <c r="C623" i="2" s="1"/>
  <c r="C624" i="2" s="1"/>
  <c r="C625" i="2" s="1"/>
  <c r="C626" i="2" s="1"/>
  <c r="C627" i="2" s="1"/>
  <c r="C628" i="2" s="1"/>
  <c r="C629" i="2" s="1"/>
  <c r="C630" i="2" s="1"/>
  <c r="C631" i="2" s="1"/>
  <c r="C632" i="2" s="1"/>
  <c r="C633" i="2" s="1"/>
  <c r="C634" i="2" s="1"/>
  <c r="C635" i="2" s="1"/>
  <c r="C636" i="2" s="1"/>
  <c r="C637" i="2" s="1"/>
  <c r="C638" i="2" s="1"/>
  <c r="C639" i="2" s="1"/>
  <c r="C640" i="2" s="1"/>
  <c r="C641" i="2" s="1"/>
  <c r="C642" i="2" s="1"/>
  <c r="C643" i="2" s="1"/>
  <c r="C644" i="2" s="1"/>
  <c r="C645" i="2" s="1"/>
  <c r="C646" i="2" s="1"/>
  <c r="C647" i="2" s="1"/>
  <c r="C648" i="2" s="1"/>
  <c r="C649" i="2" s="1"/>
  <c r="C650" i="2" s="1"/>
  <c r="C651" i="2" s="1"/>
  <c r="C652" i="2" s="1"/>
  <c r="C653" i="2" s="1"/>
  <c r="C654" i="2" s="1"/>
  <c r="C655" i="2" s="1"/>
  <c r="C656" i="2" s="1"/>
  <c r="C657" i="2" s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C707" i="2" s="1"/>
  <c r="C708" i="2" s="1"/>
  <c r="C709" i="2" s="1"/>
  <c r="C710" i="2" s="1"/>
  <c r="C711" i="2" s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C722" i="2" s="1"/>
  <c r="C723" i="2" s="1"/>
  <c r="C724" i="2" s="1"/>
  <c r="C725" i="2" s="1"/>
  <c r="C726" i="2" s="1"/>
  <c r="C727" i="2" s="1"/>
  <c r="C728" i="2" s="1"/>
  <c r="C729" i="2" s="1"/>
  <c r="C730" i="2" s="1"/>
  <c r="C731" i="2" s="1"/>
  <c r="C732" i="2" s="1"/>
  <c r="C733" i="2" s="1"/>
  <c r="C734" i="2" s="1"/>
  <c r="C735" i="2" s="1"/>
  <c r="C736" i="2" s="1"/>
  <c r="C737" i="2" s="1"/>
  <c r="C738" i="2" s="1"/>
  <c r="C739" i="2" s="1"/>
  <c r="C740" i="2" s="1"/>
  <c r="C741" i="2" s="1"/>
  <c r="C742" i="2" s="1"/>
  <c r="C743" i="2" s="1"/>
  <c r="C744" i="2" s="1"/>
  <c r="C745" i="2" s="1"/>
  <c r="C746" i="2" s="1"/>
  <c r="C747" i="2" s="1"/>
  <c r="C748" i="2" s="1"/>
  <c r="C749" i="2" s="1"/>
  <c r="C750" i="2" s="1"/>
  <c r="C751" i="2" s="1"/>
  <c r="C752" i="2" s="1"/>
  <c r="C753" i="2" s="1"/>
  <c r="C754" i="2" s="1"/>
  <c r="C755" i="2" s="1"/>
  <c r="J6" i="4"/>
  <c r="AK47" i="8"/>
  <c r="AK48" i="8" s="1"/>
  <c r="AK49" i="8" s="1"/>
  <c r="AK50" i="8" s="1"/>
  <c r="AK51" i="8" s="1"/>
  <c r="AK52" i="8" s="1"/>
  <c r="AK53" i="8" s="1"/>
  <c r="AK54" i="8" s="1"/>
  <c r="AK55" i="8" s="1"/>
  <c r="AK56" i="8"/>
  <c r="G211" i="2"/>
  <c r="G216" i="2" s="1"/>
  <c r="G221" i="2" s="1"/>
  <c r="G226" i="2" s="1"/>
  <c r="G231" i="2" s="1"/>
  <c r="G236" i="2" s="1"/>
  <c r="AK66" i="8" l="1"/>
  <c r="AK57" i="8"/>
  <c r="AK58" i="8" s="1"/>
  <c r="AK59" i="8" s="1"/>
  <c r="AK60" i="8" s="1"/>
  <c r="AK61" i="8" s="1"/>
  <c r="AK62" i="8" s="1"/>
  <c r="AK63" i="8" s="1"/>
  <c r="AK64" i="8" s="1"/>
  <c r="AK65" i="8" s="1"/>
  <c r="D211" i="2"/>
  <c r="AD22" i="7"/>
  <c r="AD17" i="7"/>
  <c r="AD16" i="7"/>
  <c r="AD13" i="7"/>
  <c r="AD10" i="7"/>
  <c r="AD7" i="7"/>
  <c r="G86" i="7"/>
  <c r="G76" i="8" s="1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5" i="8"/>
  <c r="G14" i="8"/>
  <c r="G13" i="8"/>
  <c r="G12" i="8"/>
  <c r="G11" i="8"/>
  <c r="G10" i="8"/>
  <c r="G9" i="8"/>
  <c r="G8" i="8"/>
  <c r="G7" i="8"/>
  <c r="G6" i="8"/>
  <c r="G16" i="8"/>
  <c r="G74" i="7"/>
  <c r="I76" i="7"/>
  <c r="H77" i="7"/>
  <c r="H78" i="7" s="1"/>
  <c r="H79" i="7" s="1"/>
  <c r="H80" i="7" s="1"/>
  <c r="H81" i="7" s="1"/>
  <c r="H82" i="7" s="1"/>
  <c r="H83" i="7" s="1"/>
  <c r="H84" i="7" s="1"/>
  <c r="H85" i="7" s="1"/>
  <c r="I85" i="7" s="1"/>
  <c r="AD67" i="7"/>
  <c r="AK67" i="8" l="1"/>
  <c r="AK68" i="8" s="1"/>
  <c r="AK69" i="8" s="1"/>
  <c r="AK70" i="8" s="1"/>
  <c r="AK71" i="8" s="1"/>
  <c r="AK72" i="8" s="1"/>
  <c r="AK73" i="8" s="1"/>
  <c r="AK74" i="8" s="1"/>
  <c r="AK75" i="8" s="1"/>
  <c r="AK76" i="8"/>
  <c r="I79" i="7"/>
  <c r="I80" i="7"/>
  <c r="I77" i="7"/>
  <c r="I78" i="7"/>
  <c r="I82" i="7"/>
  <c r="I83" i="7"/>
  <c r="I84" i="7"/>
  <c r="I81" i="7"/>
  <c r="T154" i="1"/>
  <c r="T152" i="1"/>
  <c r="T150" i="1"/>
  <c r="T148" i="1"/>
  <c r="T146" i="1"/>
  <c r="T144" i="1"/>
  <c r="T140" i="1"/>
  <c r="T138" i="1"/>
  <c r="T136" i="1"/>
  <c r="T134" i="1"/>
  <c r="T132" i="1"/>
  <c r="AK86" i="8" l="1"/>
  <c r="AK77" i="8"/>
  <c r="AK78" i="8" s="1"/>
  <c r="AK79" i="8" s="1"/>
  <c r="AK80" i="8" s="1"/>
  <c r="AK81" i="8" s="1"/>
  <c r="AK82" i="8" s="1"/>
  <c r="AK83" i="8" s="1"/>
  <c r="AK84" i="8" s="1"/>
  <c r="AK85" i="8" s="1"/>
  <c r="T128" i="1"/>
  <c r="T126" i="1"/>
  <c r="T124" i="1"/>
  <c r="T122" i="1"/>
  <c r="T120" i="1"/>
  <c r="T118" i="1"/>
  <c r="C469" i="14"/>
  <c r="C470" i="14" s="1"/>
  <c r="AK87" i="8" l="1"/>
  <c r="AK88" i="8" s="1"/>
  <c r="AK89" i="8" s="1"/>
  <c r="AK90" i="8" s="1"/>
  <c r="AK91" i="8" s="1"/>
  <c r="AK92" i="8" s="1"/>
  <c r="AK93" i="8" s="1"/>
  <c r="AK94" i="8" s="1"/>
  <c r="AK95" i="8" s="1"/>
  <c r="AK96" i="8"/>
  <c r="AC46" i="4"/>
  <c r="AC47" i="4" s="1"/>
  <c r="AC48" i="4" s="1"/>
  <c r="AC49" i="4" s="1"/>
  <c r="AC50" i="4" s="1"/>
  <c r="AC51" i="4" s="1"/>
  <c r="AC52" i="4" s="1"/>
  <c r="AC53" i="4" s="1"/>
  <c r="AC54" i="4" s="1"/>
  <c r="AC55" i="4" s="1"/>
  <c r="AC56" i="4" s="1"/>
  <c r="AC66" i="4" l="1"/>
  <c r="AC67" i="4" s="1"/>
  <c r="AC68" i="4" s="1"/>
  <c r="AC69" i="4" s="1"/>
  <c r="AC70" i="4" s="1"/>
  <c r="AC71" i="4" s="1"/>
  <c r="AC72" i="4" s="1"/>
  <c r="AC73" i="4" s="1"/>
  <c r="AC74" i="4" s="1"/>
  <c r="AC75" i="4" s="1"/>
  <c r="AC76" i="4" s="1"/>
  <c r="AC77" i="4" s="1"/>
  <c r="AC78" i="4" s="1"/>
  <c r="AC79" i="4" s="1"/>
  <c r="AC80" i="4" s="1"/>
  <c r="AC81" i="4" s="1"/>
  <c r="AC82" i="4" s="1"/>
  <c r="AC83" i="4" s="1"/>
  <c r="AC84" i="4" s="1"/>
  <c r="AC85" i="4" s="1"/>
  <c r="AC86" i="4" s="1"/>
  <c r="AC87" i="4" s="1"/>
  <c r="AC88" i="4" s="1"/>
  <c r="AC89" i="4" s="1"/>
  <c r="AC90" i="4" s="1"/>
  <c r="AC91" i="4" s="1"/>
  <c r="AC92" i="4" s="1"/>
  <c r="AC93" i="4" s="1"/>
  <c r="AC94" i="4" s="1"/>
  <c r="AC95" i="4" s="1"/>
  <c r="AC96" i="4" s="1"/>
  <c r="AC97" i="4" s="1"/>
  <c r="AC98" i="4" s="1"/>
  <c r="AC99" i="4" s="1"/>
  <c r="AC100" i="4" s="1"/>
  <c r="AC101" i="4" s="1"/>
  <c r="AC102" i="4" s="1"/>
  <c r="AC103" i="4" s="1"/>
  <c r="AC104" i="4" s="1"/>
  <c r="AC105" i="4" s="1"/>
  <c r="AC106" i="4" s="1"/>
  <c r="AC107" i="4" s="1"/>
  <c r="AC108" i="4" s="1"/>
  <c r="AC109" i="4" s="1"/>
  <c r="AC110" i="4" s="1"/>
  <c r="AC111" i="4" s="1"/>
  <c r="AC112" i="4" s="1"/>
  <c r="AC113" i="4" s="1"/>
  <c r="AC114" i="4" s="1"/>
  <c r="AC115" i="4" s="1"/>
  <c r="AC116" i="4" s="1"/>
  <c r="AC117" i="4" s="1"/>
  <c r="AC118" i="4" s="1"/>
  <c r="AC119" i="4" s="1"/>
  <c r="AC120" i="4" s="1"/>
  <c r="AC121" i="4" s="1"/>
  <c r="AC122" i="4" s="1"/>
  <c r="AC123" i="4" s="1"/>
  <c r="AC124" i="4" s="1"/>
  <c r="AC125" i="4" s="1"/>
  <c r="AK106" i="8"/>
  <c r="AK107" i="8" s="1"/>
  <c r="AK108" i="8" s="1"/>
  <c r="AK109" i="8" s="1"/>
  <c r="AK110" i="8" s="1"/>
  <c r="AK111" i="8" s="1"/>
  <c r="AK112" i="8" s="1"/>
  <c r="AK113" i="8" s="1"/>
  <c r="AK114" i="8" s="1"/>
  <c r="AK115" i="8" s="1"/>
  <c r="AK97" i="8"/>
  <c r="AK98" i="8" s="1"/>
  <c r="AK99" i="8" s="1"/>
  <c r="AK100" i="8" s="1"/>
  <c r="AK101" i="8" s="1"/>
  <c r="AK102" i="8" s="1"/>
  <c r="AK103" i="8" s="1"/>
  <c r="AK104" i="8" s="1"/>
  <c r="AK105" i="8" s="1"/>
  <c r="AG26" i="8"/>
  <c r="H7" i="6" l="1"/>
  <c r="G7" i="7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106" i="7"/>
  <c r="Q107" i="7" s="1"/>
  <c r="Q108" i="7" s="1"/>
  <c r="Q109" i="7" s="1"/>
  <c r="Q110" i="7" s="1"/>
  <c r="Q111" i="7" s="1"/>
  <c r="Q112" i="7" s="1"/>
  <c r="Q113" i="7" s="1"/>
  <c r="Q114" i="7" s="1"/>
  <c r="Q115" i="7" s="1"/>
  <c r="Q86" i="7"/>
  <c r="Q87" i="7" s="1"/>
  <c r="Q88" i="7" s="1"/>
  <c r="Q89" i="7" s="1"/>
  <c r="Q90" i="7" s="1"/>
  <c r="Q91" i="7" s="1"/>
  <c r="Q92" i="7" s="1"/>
  <c r="Q93" i="7" s="1"/>
  <c r="Q94" i="7" s="1"/>
  <c r="Q95" i="7" s="1"/>
  <c r="Q96" i="7" s="1"/>
  <c r="Q97" i="7" s="1"/>
  <c r="Q98" i="7" s="1"/>
  <c r="Q99" i="7" s="1"/>
  <c r="Q100" i="7" s="1"/>
  <c r="Q101" i="7" s="1"/>
  <c r="Q102" i="7" s="1"/>
  <c r="Q103" i="7" s="1"/>
  <c r="Q104" i="7" s="1"/>
  <c r="Q105" i="7" s="1"/>
  <c r="Q67" i="7"/>
  <c r="Q68" i="7" s="1"/>
  <c r="Q69" i="7" s="1"/>
  <c r="Q70" i="7" s="1"/>
  <c r="Q71" i="7" s="1"/>
  <c r="Q72" i="7" s="1"/>
  <c r="Q73" i="7" s="1"/>
  <c r="Q74" i="7" s="1"/>
  <c r="Q75" i="7" s="1"/>
  <c r="Q76" i="7" s="1"/>
  <c r="Q77" i="7" s="1"/>
  <c r="Q78" i="7" s="1"/>
  <c r="Q79" i="7" s="1"/>
  <c r="Q80" i="7" s="1"/>
  <c r="Q81" i="7" s="1"/>
  <c r="Q82" i="7" s="1"/>
  <c r="Q83" i="7" s="1"/>
  <c r="Q84" i="7" s="1"/>
  <c r="Q85" i="7" s="1"/>
  <c r="Q66" i="7"/>
  <c r="Q47" i="7"/>
  <c r="Q48" i="7" s="1"/>
  <c r="Q49" i="7" s="1"/>
  <c r="Q50" i="7" s="1"/>
  <c r="Q51" i="7" s="1"/>
  <c r="Q52" i="7" s="1"/>
  <c r="Q53" i="7" s="1"/>
  <c r="Q54" i="7" s="1"/>
  <c r="Q55" i="7" s="1"/>
  <c r="Q56" i="7" s="1"/>
  <c r="Q57" i="7" s="1"/>
  <c r="Q58" i="7" s="1"/>
  <c r="Q59" i="7" s="1"/>
  <c r="Q60" i="7" s="1"/>
  <c r="Q61" i="7" s="1"/>
  <c r="Q62" i="7" s="1"/>
  <c r="Q63" i="7" s="1"/>
  <c r="Q64" i="7" s="1"/>
  <c r="Q65" i="7" s="1"/>
  <c r="Q46" i="7"/>
  <c r="Q27" i="7"/>
  <c r="Q28" i="7" s="1"/>
  <c r="Q29" i="7" s="1"/>
  <c r="Q30" i="7" s="1"/>
  <c r="Q31" i="7" s="1"/>
  <c r="Q32" i="7" s="1"/>
  <c r="Q33" i="7" s="1"/>
  <c r="Q34" i="7" s="1"/>
  <c r="Q35" i="7" s="1"/>
  <c r="Q36" i="7" s="1"/>
  <c r="Q37" i="7" s="1"/>
  <c r="Q38" i="7" s="1"/>
  <c r="Q39" i="7" s="1"/>
  <c r="Q40" i="7" s="1"/>
  <c r="Q41" i="7" s="1"/>
  <c r="Q42" i="7" s="1"/>
  <c r="Q43" i="7" s="1"/>
  <c r="Q44" i="7" s="1"/>
  <c r="Q45" i="7" s="1"/>
  <c r="Q26" i="7"/>
  <c r="Q16" i="7"/>
  <c r="Q17" i="7"/>
  <c r="Q18" i="7" s="1"/>
  <c r="Q19" i="7" s="1"/>
  <c r="Q20" i="7" s="1"/>
  <c r="Q21" i="7" s="1"/>
  <c r="Q22" i="7" s="1"/>
  <c r="Q23" i="7" s="1"/>
  <c r="Q24" i="7" s="1"/>
  <c r="Q25" i="7" s="1"/>
  <c r="Q9" i="7"/>
  <c r="Q10" i="7" s="1"/>
  <c r="Q11" i="7" s="1"/>
  <c r="Q12" i="7" s="1"/>
  <c r="Q13" i="7" s="1"/>
  <c r="Q14" i="7" s="1"/>
  <c r="Q15" i="7" s="1"/>
  <c r="Q8" i="7"/>
  <c r="Q7" i="7"/>
  <c r="I75" i="7"/>
  <c r="I74" i="7"/>
  <c r="I73" i="7"/>
  <c r="I72" i="7"/>
  <c r="I71" i="7"/>
  <c r="I70" i="7"/>
  <c r="I69" i="7"/>
  <c r="I68" i="7"/>
  <c r="I67" i="7"/>
  <c r="I66" i="7"/>
  <c r="H69" i="7"/>
  <c r="H70" i="7" s="1"/>
  <c r="H71" i="7" s="1"/>
  <c r="H72" i="7" s="1"/>
  <c r="H73" i="7" s="1"/>
  <c r="H74" i="7" s="1"/>
  <c r="H75" i="7" s="1"/>
  <c r="H68" i="7"/>
  <c r="H67" i="7"/>
  <c r="G27" i="7" l="1"/>
  <c r="U205" i="2"/>
  <c r="R205" i="2" s="1"/>
  <c r="U204" i="2"/>
  <c r="R204" i="2" s="1"/>
  <c r="U203" i="2"/>
  <c r="R203" i="2" s="1"/>
  <c r="U202" i="2"/>
  <c r="R202" i="2" s="1"/>
  <c r="U201" i="2"/>
  <c r="R201" i="2" s="1"/>
  <c r="U200" i="2"/>
  <c r="R200" i="2" s="1"/>
  <c r="U199" i="2"/>
  <c r="R199" i="2" s="1"/>
  <c r="U198" i="2"/>
  <c r="R198" i="2" s="1"/>
  <c r="U197" i="2"/>
  <c r="R197" i="2" s="1"/>
  <c r="U196" i="2"/>
  <c r="R196" i="2" s="1"/>
  <c r="U195" i="2"/>
  <c r="R195" i="2" s="1"/>
  <c r="U194" i="2"/>
  <c r="R194" i="2" s="1"/>
  <c r="U193" i="2"/>
  <c r="R193" i="2" s="1"/>
  <c r="U192" i="2"/>
  <c r="R192" i="2" s="1"/>
  <c r="U191" i="2"/>
  <c r="R191" i="2" s="1"/>
  <c r="U190" i="2"/>
  <c r="R190" i="2" s="1"/>
  <c r="U189" i="2"/>
  <c r="R189" i="2" s="1"/>
  <c r="U188" i="2"/>
  <c r="R188" i="2" s="1"/>
  <c r="U187" i="2"/>
  <c r="R187" i="2" s="1"/>
  <c r="U186" i="2"/>
  <c r="R186" i="2" s="1"/>
  <c r="U126" i="2"/>
  <c r="U138" i="2"/>
  <c r="R138" i="2" s="1"/>
  <c r="U137" i="2"/>
  <c r="R137" i="2" s="1"/>
  <c r="U136" i="2"/>
  <c r="R136" i="2" s="1"/>
  <c r="U135" i="2"/>
  <c r="U134" i="2"/>
  <c r="R134" i="2" s="1"/>
  <c r="U133" i="2"/>
  <c r="R133" i="2" s="1"/>
  <c r="U132" i="2"/>
  <c r="R132" i="2" s="1"/>
  <c r="U131" i="2"/>
  <c r="U130" i="2"/>
  <c r="R130" i="2" s="1"/>
  <c r="U129" i="2"/>
  <c r="R129" i="2" s="1"/>
  <c r="U128" i="2"/>
  <c r="R128" i="2" s="1"/>
  <c r="U127" i="2"/>
  <c r="R127" i="2" s="1"/>
  <c r="AN6" i="7"/>
  <c r="AM6" i="7"/>
  <c r="AL6" i="7"/>
  <c r="U185" i="2"/>
  <c r="R185" i="2" s="1"/>
  <c r="U184" i="2"/>
  <c r="R184" i="2" s="1"/>
  <c r="U183" i="2"/>
  <c r="R183" i="2" s="1"/>
  <c r="U182" i="2"/>
  <c r="R182" i="2" s="1"/>
  <c r="U181" i="2"/>
  <c r="R181" i="2" s="1"/>
  <c r="U180" i="2"/>
  <c r="R180" i="2" s="1"/>
  <c r="U179" i="2"/>
  <c r="R179" i="2" s="1"/>
  <c r="U178" i="2"/>
  <c r="R178" i="2" s="1"/>
  <c r="U177" i="2"/>
  <c r="R177" i="2" s="1"/>
  <c r="U176" i="2"/>
  <c r="R176" i="2" s="1"/>
  <c r="U175" i="2"/>
  <c r="R175" i="2" s="1"/>
  <c r="U174" i="2"/>
  <c r="R174" i="2" s="1"/>
  <c r="U173" i="2"/>
  <c r="R173" i="2" s="1"/>
  <c r="U172" i="2"/>
  <c r="R172" i="2" s="1"/>
  <c r="U171" i="2"/>
  <c r="R171" i="2" s="1"/>
  <c r="U170" i="2"/>
  <c r="R170" i="2" s="1"/>
  <c r="U169" i="2"/>
  <c r="R169" i="2" s="1"/>
  <c r="U168" i="2"/>
  <c r="R168" i="2" s="1"/>
  <c r="U167" i="2"/>
  <c r="R167" i="2" s="1"/>
  <c r="U166" i="2"/>
  <c r="R166" i="2" s="1"/>
  <c r="U165" i="2"/>
  <c r="R165" i="2" s="1"/>
  <c r="U164" i="2"/>
  <c r="R164" i="2" s="1"/>
  <c r="U163" i="2"/>
  <c r="R163" i="2" s="1"/>
  <c r="U162" i="2"/>
  <c r="R162" i="2" s="1"/>
  <c r="U161" i="2"/>
  <c r="R161" i="2" s="1"/>
  <c r="U160" i="2"/>
  <c r="R160" i="2" s="1"/>
  <c r="U159" i="2"/>
  <c r="R159" i="2" s="1"/>
  <c r="U158" i="2"/>
  <c r="R158" i="2" s="1"/>
  <c r="U157" i="2"/>
  <c r="R157" i="2" s="1"/>
  <c r="U156" i="2"/>
  <c r="R156" i="2" s="1"/>
  <c r="U155" i="2"/>
  <c r="R155" i="2" s="1"/>
  <c r="U154" i="2"/>
  <c r="R154" i="2" s="1"/>
  <c r="U153" i="2"/>
  <c r="R153" i="2" s="1"/>
  <c r="U152" i="2"/>
  <c r="R152" i="2" s="1"/>
  <c r="U151" i="2"/>
  <c r="R151" i="2" s="1"/>
  <c r="U150" i="2"/>
  <c r="R150" i="2" s="1"/>
  <c r="U149" i="2"/>
  <c r="R149" i="2" s="1"/>
  <c r="U148" i="2"/>
  <c r="R148" i="2" s="1"/>
  <c r="U147" i="2"/>
  <c r="R147" i="2" s="1"/>
  <c r="U146" i="2"/>
  <c r="R146" i="2" s="1"/>
  <c r="U145" i="2"/>
  <c r="R145" i="2" s="1"/>
  <c r="U144" i="2"/>
  <c r="R144" i="2" s="1"/>
  <c r="U143" i="2"/>
  <c r="R143" i="2" s="1"/>
  <c r="U142" i="2"/>
  <c r="R142" i="2" s="1"/>
  <c r="U141" i="2"/>
  <c r="R141" i="2" s="1"/>
  <c r="U140" i="2"/>
  <c r="R140" i="2" s="1"/>
  <c r="U139" i="2"/>
  <c r="R139" i="2" s="1"/>
  <c r="R135" i="2"/>
  <c r="R131" i="2"/>
  <c r="R126" i="2"/>
  <c r="G28" i="7" l="1"/>
  <c r="I26" i="7"/>
  <c r="H27" i="7"/>
  <c r="H28" i="7" s="1"/>
  <c r="H29" i="7" s="1"/>
  <c r="H30" i="7" s="1"/>
  <c r="H31" i="7" s="1"/>
  <c r="H32" i="7" s="1"/>
  <c r="H33" i="7" s="1"/>
  <c r="H34" i="7" s="1"/>
  <c r="H35" i="7" s="1"/>
  <c r="G29" i="7" l="1"/>
  <c r="K6" i="5"/>
  <c r="K6" i="4" s="1"/>
  <c r="M9" i="2"/>
  <c r="U405" i="2"/>
  <c r="R405" i="2" s="1"/>
  <c r="U404" i="2"/>
  <c r="R404" i="2" s="1"/>
  <c r="U403" i="2"/>
  <c r="R403" i="2" s="1"/>
  <c r="U402" i="2"/>
  <c r="U401" i="2"/>
  <c r="U400" i="2"/>
  <c r="U399" i="2"/>
  <c r="R399" i="2" s="1"/>
  <c r="U398" i="2"/>
  <c r="R398" i="2" s="1"/>
  <c r="U397" i="2"/>
  <c r="R397" i="2" s="1"/>
  <c r="U396" i="2"/>
  <c r="R396" i="2" s="1"/>
  <c r="U395" i="2"/>
  <c r="R395" i="2" s="1"/>
  <c r="U394" i="2"/>
  <c r="U393" i="2"/>
  <c r="U392" i="2"/>
  <c r="R392" i="2" s="1"/>
  <c r="U391" i="2"/>
  <c r="R391" i="2" s="1"/>
  <c r="U390" i="2"/>
  <c r="R390" i="2" s="1"/>
  <c r="U389" i="2"/>
  <c r="R389" i="2" s="1"/>
  <c r="U388" i="2"/>
  <c r="R388" i="2" s="1"/>
  <c r="U387" i="2"/>
  <c r="R387" i="2" s="1"/>
  <c r="U386" i="2"/>
  <c r="U385" i="2"/>
  <c r="R385" i="2" s="1"/>
  <c r="U384" i="2"/>
  <c r="U383" i="2"/>
  <c r="R383" i="2" s="1"/>
  <c r="U382" i="2"/>
  <c r="R382" i="2" s="1"/>
  <c r="U381" i="2"/>
  <c r="R381" i="2" s="1"/>
  <c r="U380" i="2"/>
  <c r="R380" i="2" s="1"/>
  <c r="U379" i="2"/>
  <c r="R379" i="2" s="1"/>
  <c r="U378" i="2"/>
  <c r="U377" i="2"/>
  <c r="U376" i="2"/>
  <c r="R376" i="2" s="1"/>
  <c r="U375" i="2"/>
  <c r="R375" i="2" s="1"/>
  <c r="U374" i="2"/>
  <c r="R374" i="2" s="1"/>
  <c r="U373" i="2"/>
  <c r="R373" i="2" s="1"/>
  <c r="U372" i="2"/>
  <c r="R372" i="2" s="1"/>
  <c r="U371" i="2"/>
  <c r="R371" i="2" s="1"/>
  <c r="U370" i="2"/>
  <c r="U369" i="2"/>
  <c r="U368" i="2"/>
  <c r="U367" i="2"/>
  <c r="R367" i="2" s="1"/>
  <c r="U366" i="2"/>
  <c r="R366" i="2" s="1"/>
  <c r="U365" i="2"/>
  <c r="R365" i="2" s="1"/>
  <c r="U364" i="2"/>
  <c r="R364" i="2" s="1"/>
  <c r="U363" i="2"/>
  <c r="R363" i="2" s="1"/>
  <c r="U362" i="2"/>
  <c r="U361" i="2"/>
  <c r="U360" i="2"/>
  <c r="R360" i="2" s="1"/>
  <c r="U359" i="2"/>
  <c r="R359" i="2" s="1"/>
  <c r="U358" i="2"/>
  <c r="R358" i="2" s="1"/>
  <c r="U357" i="2"/>
  <c r="R357" i="2" s="1"/>
  <c r="U356" i="2"/>
  <c r="R356" i="2" s="1"/>
  <c r="U355" i="2"/>
  <c r="R355" i="2" s="1"/>
  <c r="U354" i="2"/>
  <c r="U353" i="2"/>
  <c r="U352" i="2"/>
  <c r="U351" i="2"/>
  <c r="R351" i="2" s="1"/>
  <c r="U350" i="2"/>
  <c r="R350" i="2" s="1"/>
  <c r="U349" i="2"/>
  <c r="R349" i="2" s="1"/>
  <c r="U348" i="2"/>
  <c r="R348" i="2" s="1"/>
  <c r="U347" i="2"/>
  <c r="R347" i="2" s="1"/>
  <c r="U346" i="2"/>
  <c r="U345" i="2"/>
  <c r="U344" i="2"/>
  <c r="R344" i="2" s="1"/>
  <c r="U343" i="2"/>
  <c r="R343" i="2" s="1"/>
  <c r="U342" i="2"/>
  <c r="R342" i="2" s="1"/>
  <c r="U341" i="2"/>
  <c r="R341" i="2" s="1"/>
  <c r="U340" i="2"/>
  <c r="R340" i="2" s="1"/>
  <c r="U339" i="2"/>
  <c r="R339" i="2" s="1"/>
  <c r="U338" i="2"/>
  <c r="U337" i="2"/>
  <c r="U336" i="2"/>
  <c r="U335" i="2"/>
  <c r="R335" i="2" s="1"/>
  <c r="U334" i="2"/>
  <c r="R334" i="2" s="1"/>
  <c r="U333" i="2"/>
  <c r="R333" i="2" s="1"/>
  <c r="U332" i="2"/>
  <c r="R332" i="2" s="1"/>
  <c r="U331" i="2"/>
  <c r="R331" i="2" s="1"/>
  <c r="U330" i="2"/>
  <c r="U329" i="2"/>
  <c r="U328" i="2"/>
  <c r="R328" i="2" s="1"/>
  <c r="U327" i="2"/>
  <c r="R327" i="2" s="1"/>
  <c r="U326" i="2"/>
  <c r="R326" i="2" s="1"/>
  <c r="U325" i="2"/>
  <c r="R325" i="2" s="1"/>
  <c r="U324" i="2"/>
  <c r="R324" i="2" s="1"/>
  <c r="U323" i="2"/>
  <c r="R323" i="2" s="1"/>
  <c r="U322" i="2"/>
  <c r="U321" i="2"/>
  <c r="U320" i="2"/>
  <c r="U319" i="2"/>
  <c r="R319" i="2" s="1"/>
  <c r="U318" i="2"/>
  <c r="R318" i="2" s="1"/>
  <c r="U317" i="2"/>
  <c r="R317" i="2" s="1"/>
  <c r="U316" i="2"/>
  <c r="R316" i="2" s="1"/>
  <c r="U315" i="2"/>
  <c r="R315" i="2" s="1"/>
  <c r="U314" i="2"/>
  <c r="U313" i="2"/>
  <c r="U312" i="2"/>
  <c r="R312" i="2" s="1"/>
  <c r="U311" i="2"/>
  <c r="R311" i="2" s="1"/>
  <c r="U310" i="2"/>
  <c r="R310" i="2" s="1"/>
  <c r="U309" i="2"/>
  <c r="R309" i="2" s="1"/>
  <c r="U308" i="2"/>
  <c r="R308" i="2" s="1"/>
  <c r="U307" i="2"/>
  <c r="R307" i="2" s="1"/>
  <c r="U306" i="2"/>
  <c r="U305" i="2"/>
  <c r="U304" i="2"/>
  <c r="U303" i="2"/>
  <c r="R303" i="2" s="1"/>
  <c r="U302" i="2"/>
  <c r="R302" i="2" s="1"/>
  <c r="U301" i="2"/>
  <c r="R301" i="2" s="1"/>
  <c r="U300" i="2"/>
  <c r="R300" i="2" s="1"/>
  <c r="U299" i="2"/>
  <c r="R299" i="2" s="1"/>
  <c r="U298" i="2"/>
  <c r="U297" i="2"/>
  <c r="U296" i="2"/>
  <c r="R296" i="2" s="1"/>
  <c r="U295" i="2"/>
  <c r="R295" i="2" s="1"/>
  <c r="U294" i="2"/>
  <c r="R294" i="2" s="1"/>
  <c r="U293" i="2"/>
  <c r="R293" i="2" s="1"/>
  <c r="U292" i="2"/>
  <c r="R292" i="2" s="1"/>
  <c r="U291" i="2"/>
  <c r="R291" i="2" s="1"/>
  <c r="U290" i="2"/>
  <c r="U289" i="2"/>
  <c r="U288" i="2"/>
  <c r="U287" i="2"/>
  <c r="R287" i="2" s="1"/>
  <c r="U286" i="2"/>
  <c r="R286" i="2" s="1"/>
  <c r="U285" i="2"/>
  <c r="R285" i="2" s="1"/>
  <c r="U284" i="2"/>
  <c r="R284" i="2" s="1"/>
  <c r="U283" i="2"/>
  <c r="R283" i="2" s="1"/>
  <c r="U282" i="2"/>
  <c r="U281" i="2"/>
  <c r="U280" i="2"/>
  <c r="R280" i="2" s="1"/>
  <c r="U279" i="2"/>
  <c r="R279" i="2" s="1"/>
  <c r="U278" i="2"/>
  <c r="R278" i="2" s="1"/>
  <c r="U277" i="2"/>
  <c r="R277" i="2" s="1"/>
  <c r="U276" i="2"/>
  <c r="R276" i="2" s="1"/>
  <c r="U275" i="2"/>
  <c r="R275" i="2" s="1"/>
  <c r="U274" i="2"/>
  <c r="R274" i="2" s="1"/>
  <c r="U273" i="2"/>
  <c r="R273" i="2" s="1"/>
  <c r="U272" i="2"/>
  <c r="U271" i="2"/>
  <c r="R271" i="2" s="1"/>
  <c r="U270" i="2"/>
  <c r="R270" i="2" s="1"/>
  <c r="U269" i="2"/>
  <c r="R269" i="2" s="1"/>
  <c r="U268" i="2"/>
  <c r="R268" i="2" s="1"/>
  <c r="U267" i="2"/>
  <c r="R267" i="2" s="1"/>
  <c r="U266" i="2"/>
  <c r="R266" i="2" s="1"/>
  <c r="U265" i="2"/>
  <c r="R265" i="2" s="1"/>
  <c r="U264" i="2"/>
  <c r="R264" i="2" s="1"/>
  <c r="U263" i="2"/>
  <c r="R263" i="2" s="1"/>
  <c r="U262" i="2"/>
  <c r="R262" i="2" s="1"/>
  <c r="U261" i="2"/>
  <c r="R261" i="2" s="1"/>
  <c r="U260" i="2"/>
  <c r="R260" i="2" s="1"/>
  <c r="U259" i="2"/>
  <c r="R259" i="2" s="1"/>
  <c r="U258" i="2"/>
  <c r="R258" i="2" s="1"/>
  <c r="U257" i="2"/>
  <c r="R257" i="2" s="1"/>
  <c r="U256" i="2"/>
  <c r="R256" i="2" s="1"/>
  <c r="U255" i="2"/>
  <c r="R255" i="2" s="1"/>
  <c r="U254" i="2"/>
  <c r="R254" i="2" s="1"/>
  <c r="U253" i="2"/>
  <c r="R253" i="2" s="1"/>
  <c r="U252" i="2"/>
  <c r="U251" i="2"/>
  <c r="R251" i="2" s="1"/>
  <c r="U250" i="2"/>
  <c r="R250" i="2" s="1"/>
  <c r="U249" i="2"/>
  <c r="R249" i="2" s="1"/>
  <c r="U248" i="2"/>
  <c r="R248" i="2" s="1"/>
  <c r="U247" i="2"/>
  <c r="R247" i="2" s="1"/>
  <c r="U246" i="2"/>
  <c r="R246" i="2" s="1"/>
  <c r="U245" i="2"/>
  <c r="U244" i="2"/>
  <c r="R244" i="2" s="1"/>
  <c r="U243" i="2"/>
  <c r="R243" i="2" s="1"/>
  <c r="U242" i="2"/>
  <c r="R242" i="2" s="1"/>
  <c r="U241" i="2"/>
  <c r="R241" i="2" s="1"/>
  <c r="U240" i="2"/>
  <c r="R240" i="2" s="1"/>
  <c r="U239" i="2"/>
  <c r="R239" i="2" s="1"/>
  <c r="U238" i="2"/>
  <c r="R238" i="2" s="1"/>
  <c r="U237" i="2"/>
  <c r="R237" i="2" s="1"/>
  <c r="U236" i="2"/>
  <c r="U235" i="2"/>
  <c r="R235" i="2" s="1"/>
  <c r="U234" i="2"/>
  <c r="R234" i="2" s="1"/>
  <c r="U233" i="2"/>
  <c r="R233" i="2" s="1"/>
  <c r="U232" i="2"/>
  <c r="R232" i="2" s="1"/>
  <c r="U231" i="2"/>
  <c r="R231" i="2" s="1"/>
  <c r="U230" i="2"/>
  <c r="R230" i="2" s="1"/>
  <c r="U229" i="2"/>
  <c r="R229" i="2" s="1"/>
  <c r="U228" i="2"/>
  <c r="R228" i="2" s="1"/>
  <c r="U227" i="2"/>
  <c r="R227" i="2" s="1"/>
  <c r="U226" i="2"/>
  <c r="R226" i="2" s="1"/>
  <c r="U225" i="2"/>
  <c r="R225" i="2" s="1"/>
  <c r="U224" i="2"/>
  <c r="R224" i="2" s="1"/>
  <c r="U223" i="2"/>
  <c r="R223" i="2" s="1"/>
  <c r="U222" i="2"/>
  <c r="R222" i="2" s="1"/>
  <c r="U221" i="2"/>
  <c r="R221" i="2" s="1"/>
  <c r="U220" i="2"/>
  <c r="R220" i="2" s="1"/>
  <c r="U219" i="2"/>
  <c r="R219" i="2" s="1"/>
  <c r="U218" i="2"/>
  <c r="R218" i="2" s="1"/>
  <c r="U217" i="2"/>
  <c r="R217" i="2" s="1"/>
  <c r="U216" i="2"/>
  <c r="R216" i="2" s="1"/>
  <c r="U215" i="2"/>
  <c r="R215" i="2" s="1"/>
  <c r="U214" i="2"/>
  <c r="R214" i="2" s="1"/>
  <c r="U213" i="2"/>
  <c r="R213" i="2" s="1"/>
  <c r="U212" i="2"/>
  <c r="R212" i="2" s="1"/>
  <c r="U211" i="2"/>
  <c r="R211" i="2" s="1"/>
  <c r="U210" i="2"/>
  <c r="R210" i="2" s="1"/>
  <c r="U209" i="2"/>
  <c r="R209" i="2" s="1"/>
  <c r="U208" i="2"/>
  <c r="R208" i="2" s="1"/>
  <c r="R402" i="2"/>
  <c r="R401" i="2"/>
  <c r="R400" i="2"/>
  <c r="R394" i="2"/>
  <c r="R393" i="2"/>
  <c r="R386" i="2"/>
  <c r="R384" i="2"/>
  <c r="R378" i="2"/>
  <c r="R377" i="2"/>
  <c r="R370" i="2"/>
  <c r="R369" i="2"/>
  <c r="R368" i="2"/>
  <c r="R362" i="2"/>
  <c r="R361" i="2"/>
  <c r="R354" i="2"/>
  <c r="R353" i="2"/>
  <c r="R352" i="2"/>
  <c r="R346" i="2"/>
  <c r="R345" i="2"/>
  <c r="R338" i="2"/>
  <c r="R337" i="2"/>
  <c r="R336" i="2"/>
  <c r="R330" i="2"/>
  <c r="R329" i="2"/>
  <c r="R322" i="2"/>
  <c r="R321" i="2"/>
  <c r="R320" i="2"/>
  <c r="R314" i="2"/>
  <c r="R313" i="2"/>
  <c r="R306" i="2"/>
  <c r="R305" i="2"/>
  <c r="R304" i="2"/>
  <c r="R298" i="2"/>
  <c r="R297" i="2"/>
  <c r="R290" i="2"/>
  <c r="R289" i="2"/>
  <c r="R288" i="2"/>
  <c r="R282" i="2"/>
  <c r="R281" i="2"/>
  <c r="R272" i="2"/>
  <c r="R252" i="2"/>
  <c r="R245" i="2"/>
  <c r="R236" i="2"/>
  <c r="U207" i="2"/>
  <c r="R207" i="2" s="1"/>
  <c r="U206" i="2"/>
  <c r="R206" i="2" s="1"/>
  <c r="U125" i="2"/>
  <c r="R125" i="2" s="1"/>
  <c r="U124" i="2"/>
  <c r="R124" i="2" s="1"/>
  <c r="U123" i="2"/>
  <c r="R123" i="2" s="1"/>
  <c r="U122" i="2"/>
  <c r="R122" i="2" s="1"/>
  <c r="U121" i="2"/>
  <c r="R121" i="2" s="1"/>
  <c r="U120" i="2"/>
  <c r="R120" i="2" s="1"/>
  <c r="U119" i="2"/>
  <c r="R119" i="2" s="1"/>
  <c r="U118" i="2"/>
  <c r="R118" i="2" s="1"/>
  <c r="U117" i="2"/>
  <c r="R117" i="2" s="1"/>
  <c r="U116" i="2"/>
  <c r="R116" i="2" s="1"/>
  <c r="U115" i="2"/>
  <c r="R115" i="2" s="1"/>
  <c r="U114" i="2"/>
  <c r="R114" i="2" s="1"/>
  <c r="U113" i="2"/>
  <c r="R113" i="2" s="1"/>
  <c r="U112" i="2"/>
  <c r="R112" i="2" s="1"/>
  <c r="U111" i="2"/>
  <c r="R111" i="2" s="1"/>
  <c r="U110" i="2"/>
  <c r="R110" i="2" s="1"/>
  <c r="U109" i="2"/>
  <c r="R109" i="2" s="1"/>
  <c r="U108" i="2"/>
  <c r="R108" i="2" s="1"/>
  <c r="U107" i="2"/>
  <c r="R107" i="2" s="1"/>
  <c r="U106" i="2"/>
  <c r="R106" i="2" s="1"/>
  <c r="U105" i="2"/>
  <c r="R105" i="2" s="1"/>
  <c r="U104" i="2"/>
  <c r="R104" i="2" s="1"/>
  <c r="U103" i="2"/>
  <c r="R103" i="2" s="1"/>
  <c r="U102" i="2"/>
  <c r="R102" i="2" s="1"/>
  <c r="U101" i="2"/>
  <c r="R101" i="2" s="1"/>
  <c r="U100" i="2"/>
  <c r="R100" i="2" s="1"/>
  <c r="U99" i="2"/>
  <c r="R99" i="2" s="1"/>
  <c r="U98" i="2"/>
  <c r="R98" i="2" s="1"/>
  <c r="U97" i="2"/>
  <c r="R97" i="2" s="1"/>
  <c r="U96" i="2"/>
  <c r="R96" i="2" s="1"/>
  <c r="U95" i="2"/>
  <c r="R95" i="2" s="1"/>
  <c r="U94" i="2"/>
  <c r="R94" i="2" s="1"/>
  <c r="U93" i="2"/>
  <c r="R93" i="2" s="1"/>
  <c r="U92" i="2"/>
  <c r="R92" i="2" s="1"/>
  <c r="U91" i="2"/>
  <c r="R91" i="2" s="1"/>
  <c r="U90" i="2"/>
  <c r="R90" i="2" s="1"/>
  <c r="U89" i="2"/>
  <c r="R89" i="2" s="1"/>
  <c r="U88" i="2"/>
  <c r="R88" i="2" s="1"/>
  <c r="U87" i="2"/>
  <c r="R87" i="2" s="1"/>
  <c r="U86" i="2"/>
  <c r="R86" i="2" s="1"/>
  <c r="U85" i="2"/>
  <c r="R85" i="2" s="1"/>
  <c r="U84" i="2"/>
  <c r="R84" i="2" s="1"/>
  <c r="U83" i="2"/>
  <c r="R83" i="2" s="1"/>
  <c r="U82" i="2"/>
  <c r="R82" i="2" s="1"/>
  <c r="U81" i="2"/>
  <c r="R81" i="2" s="1"/>
  <c r="U80" i="2"/>
  <c r="R80" i="2" s="1"/>
  <c r="U79" i="2"/>
  <c r="R79" i="2" s="1"/>
  <c r="U78" i="2"/>
  <c r="R78" i="2" s="1"/>
  <c r="U77" i="2"/>
  <c r="R77" i="2" s="1"/>
  <c r="U76" i="2"/>
  <c r="R76" i="2" s="1"/>
  <c r="U75" i="2"/>
  <c r="R75" i="2" s="1"/>
  <c r="U74" i="2"/>
  <c r="R74" i="2" s="1"/>
  <c r="U73" i="2"/>
  <c r="R73" i="2" s="1"/>
  <c r="U72" i="2"/>
  <c r="R72" i="2" s="1"/>
  <c r="U71" i="2"/>
  <c r="R71" i="2" s="1"/>
  <c r="U70" i="2"/>
  <c r="R70" i="2" s="1"/>
  <c r="U69" i="2"/>
  <c r="R69" i="2" s="1"/>
  <c r="U68" i="2"/>
  <c r="R68" i="2" s="1"/>
  <c r="U67" i="2"/>
  <c r="R67" i="2" s="1"/>
  <c r="U66" i="2"/>
  <c r="R66" i="2" s="1"/>
  <c r="U65" i="2"/>
  <c r="R65" i="2" s="1"/>
  <c r="U64" i="2"/>
  <c r="R64" i="2" s="1"/>
  <c r="U63" i="2"/>
  <c r="R63" i="2" s="1"/>
  <c r="U62" i="2"/>
  <c r="R62" i="2" s="1"/>
  <c r="U61" i="2"/>
  <c r="R61" i="2" s="1"/>
  <c r="U60" i="2"/>
  <c r="R60" i="2" s="1"/>
  <c r="U59" i="2"/>
  <c r="R59" i="2" s="1"/>
  <c r="U58" i="2"/>
  <c r="R58" i="2" s="1"/>
  <c r="U57" i="2"/>
  <c r="R57" i="2" s="1"/>
  <c r="U56" i="2"/>
  <c r="R56" i="2" s="1"/>
  <c r="U55" i="2"/>
  <c r="R55" i="2" s="1"/>
  <c r="U54" i="2"/>
  <c r="R54" i="2" s="1"/>
  <c r="U53" i="2"/>
  <c r="R53" i="2" s="1"/>
  <c r="U52" i="2"/>
  <c r="R52" i="2" s="1"/>
  <c r="U51" i="2"/>
  <c r="R51" i="2" s="1"/>
  <c r="U50" i="2"/>
  <c r="R50" i="2" s="1"/>
  <c r="U49" i="2"/>
  <c r="R49" i="2" s="1"/>
  <c r="U48" i="2"/>
  <c r="R48" i="2" s="1"/>
  <c r="U47" i="2"/>
  <c r="R47" i="2" s="1"/>
  <c r="U46" i="2"/>
  <c r="R46" i="2" s="1"/>
  <c r="U45" i="2"/>
  <c r="R45" i="2" s="1"/>
  <c r="U44" i="2"/>
  <c r="R44" i="2" s="1"/>
  <c r="U43" i="2"/>
  <c r="R43" i="2" s="1"/>
  <c r="U42" i="2"/>
  <c r="R42" i="2" s="1"/>
  <c r="U41" i="2"/>
  <c r="R41" i="2" s="1"/>
  <c r="U40" i="2"/>
  <c r="R40" i="2" s="1"/>
  <c r="U39" i="2"/>
  <c r="R39" i="2" s="1"/>
  <c r="U38" i="2"/>
  <c r="R38" i="2" s="1"/>
  <c r="U37" i="2"/>
  <c r="R37" i="2" s="1"/>
  <c r="U36" i="2"/>
  <c r="R36" i="2" s="1"/>
  <c r="U35" i="2"/>
  <c r="R35" i="2" s="1"/>
  <c r="U34" i="2"/>
  <c r="R34" i="2" s="1"/>
  <c r="U33" i="2"/>
  <c r="R33" i="2" s="1"/>
  <c r="U32" i="2"/>
  <c r="R32" i="2" s="1"/>
  <c r="U31" i="2"/>
  <c r="R31" i="2" s="1"/>
  <c r="U30" i="2"/>
  <c r="R30" i="2" s="1"/>
  <c r="U29" i="2"/>
  <c r="R29" i="2" s="1"/>
  <c r="U28" i="2"/>
  <c r="R28" i="2" s="1"/>
  <c r="U27" i="2"/>
  <c r="R27" i="2" s="1"/>
  <c r="U26" i="2"/>
  <c r="R26" i="2" s="1"/>
  <c r="U25" i="2"/>
  <c r="R25" i="2" s="1"/>
  <c r="U24" i="2"/>
  <c r="R24" i="2" s="1"/>
  <c r="U23" i="2"/>
  <c r="R23" i="2" s="1"/>
  <c r="U22" i="2"/>
  <c r="R22" i="2" s="1"/>
  <c r="U21" i="2"/>
  <c r="R21" i="2" s="1"/>
  <c r="U20" i="2"/>
  <c r="R20" i="2" s="1"/>
  <c r="U19" i="2"/>
  <c r="R19" i="2" s="1"/>
  <c r="U18" i="2"/>
  <c r="R18" i="2" s="1"/>
  <c r="U17" i="2"/>
  <c r="R17" i="2" s="1"/>
  <c r="U16" i="2"/>
  <c r="R16" i="2" s="1"/>
  <c r="U15" i="2"/>
  <c r="R15" i="2" s="1"/>
  <c r="U14" i="2"/>
  <c r="R14" i="2" s="1"/>
  <c r="U13" i="2"/>
  <c r="R13" i="2" s="1"/>
  <c r="U12" i="2"/>
  <c r="R12" i="2" s="1"/>
  <c r="U11" i="2"/>
  <c r="R11" i="2" s="1"/>
  <c r="U10" i="2"/>
  <c r="R10" i="2" s="1"/>
  <c r="U9" i="2"/>
  <c r="R9" i="2" s="1"/>
  <c r="U8" i="2"/>
  <c r="R8" i="2" s="1"/>
  <c r="U7" i="2"/>
  <c r="R7" i="2" s="1"/>
  <c r="U6" i="2"/>
  <c r="R6" i="2" s="1"/>
  <c r="U448" i="2"/>
  <c r="R448" i="2" s="1"/>
  <c r="U449" i="2"/>
  <c r="R449" i="2" s="1"/>
  <c r="U450" i="2"/>
  <c r="R450" i="2" s="1"/>
  <c r="U451" i="2"/>
  <c r="R451" i="2" s="1"/>
  <c r="U452" i="2"/>
  <c r="R452" i="2" s="1"/>
  <c r="U453" i="2"/>
  <c r="R453" i="2" s="1"/>
  <c r="U454" i="2"/>
  <c r="R454" i="2" s="1"/>
  <c r="U455" i="2"/>
  <c r="R455" i="2" s="1"/>
  <c r="U456" i="2"/>
  <c r="R456" i="2" s="1"/>
  <c r="U457" i="2"/>
  <c r="R457" i="2" s="1"/>
  <c r="U458" i="2"/>
  <c r="R458" i="2" s="1"/>
  <c r="U459" i="2"/>
  <c r="R459" i="2" s="1"/>
  <c r="U460" i="2"/>
  <c r="R460" i="2" s="1"/>
  <c r="U461" i="2"/>
  <c r="R461" i="2" s="1"/>
  <c r="U462" i="2"/>
  <c r="R462" i="2" s="1"/>
  <c r="U463" i="2"/>
  <c r="R463" i="2" s="1"/>
  <c r="U464" i="2"/>
  <c r="R464" i="2" s="1"/>
  <c r="U465" i="2"/>
  <c r="R465" i="2" s="1"/>
  <c r="U466" i="2"/>
  <c r="R466" i="2" s="1"/>
  <c r="U467" i="2"/>
  <c r="R467" i="2" s="1"/>
  <c r="U468" i="2"/>
  <c r="R468" i="2" s="1"/>
  <c r="U469" i="2"/>
  <c r="R469" i="2" s="1"/>
  <c r="U470" i="2"/>
  <c r="R470" i="2" s="1"/>
  <c r="U471" i="2"/>
  <c r="R471" i="2" s="1"/>
  <c r="U472" i="2"/>
  <c r="R472" i="2" s="1"/>
  <c r="U473" i="2"/>
  <c r="R473" i="2" s="1"/>
  <c r="U474" i="2"/>
  <c r="R474" i="2" s="1"/>
  <c r="U475" i="2"/>
  <c r="R475" i="2" s="1"/>
  <c r="U476" i="2"/>
  <c r="R476" i="2" s="1"/>
  <c r="U477" i="2"/>
  <c r="R477" i="2" s="1"/>
  <c r="U478" i="2"/>
  <c r="R478" i="2" s="1"/>
  <c r="U479" i="2"/>
  <c r="R479" i="2" s="1"/>
  <c r="U480" i="2"/>
  <c r="R480" i="2" s="1"/>
  <c r="U481" i="2"/>
  <c r="R481" i="2" s="1"/>
  <c r="U482" i="2"/>
  <c r="R482" i="2" s="1"/>
  <c r="U483" i="2"/>
  <c r="R483" i="2" s="1"/>
  <c r="U484" i="2"/>
  <c r="R484" i="2" s="1"/>
  <c r="U485" i="2"/>
  <c r="R485" i="2" s="1"/>
  <c r="U486" i="2"/>
  <c r="R486" i="2" s="1"/>
  <c r="U487" i="2"/>
  <c r="R487" i="2" s="1"/>
  <c r="U488" i="2"/>
  <c r="R488" i="2" s="1"/>
  <c r="U489" i="2"/>
  <c r="R489" i="2" s="1"/>
  <c r="U490" i="2"/>
  <c r="R490" i="2" s="1"/>
  <c r="U491" i="2"/>
  <c r="R491" i="2" s="1"/>
  <c r="U492" i="2"/>
  <c r="R492" i="2" s="1"/>
  <c r="U493" i="2"/>
  <c r="R493" i="2" s="1"/>
  <c r="U494" i="2"/>
  <c r="R494" i="2" s="1"/>
  <c r="U495" i="2"/>
  <c r="R495" i="2" s="1"/>
  <c r="U496" i="2"/>
  <c r="R496" i="2" s="1"/>
  <c r="U497" i="2"/>
  <c r="R497" i="2" s="1"/>
  <c r="U498" i="2"/>
  <c r="R498" i="2" s="1"/>
  <c r="U499" i="2"/>
  <c r="R499" i="2" s="1"/>
  <c r="U500" i="2"/>
  <c r="R500" i="2" s="1"/>
  <c r="U501" i="2"/>
  <c r="R501" i="2" s="1"/>
  <c r="U502" i="2"/>
  <c r="R502" i="2" s="1"/>
  <c r="U503" i="2"/>
  <c r="R503" i="2" s="1"/>
  <c r="U504" i="2"/>
  <c r="R504" i="2" s="1"/>
  <c r="U505" i="2"/>
  <c r="R505" i="2" s="1"/>
  <c r="U506" i="2"/>
  <c r="R506" i="2" s="1"/>
  <c r="U507" i="2"/>
  <c r="R507" i="2" s="1"/>
  <c r="U508" i="2"/>
  <c r="R508" i="2" s="1"/>
  <c r="U509" i="2"/>
  <c r="R509" i="2" s="1"/>
  <c r="U510" i="2"/>
  <c r="R510" i="2" s="1"/>
  <c r="U511" i="2"/>
  <c r="R511" i="2" s="1"/>
  <c r="U512" i="2"/>
  <c r="R512" i="2" s="1"/>
  <c r="U513" i="2"/>
  <c r="R513" i="2" s="1"/>
  <c r="U514" i="2"/>
  <c r="R514" i="2" s="1"/>
  <c r="U515" i="2"/>
  <c r="R515" i="2" s="1"/>
  <c r="U516" i="2"/>
  <c r="R516" i="2" s="1"/>
  <c r="U517" i="2"/>
  <c r="R517" i="2" s="1"/>
  <c r="U518" i="2"/>
  <c r="R518" i="2" s="1"/>
  <c r="U519" i="2"/>
  <c r="R519" i="2" s="1"/>
  <c r="U520" i="2"/>
  <c r="R520" i="2" s="1"/>
  <c r="U521" i="2"/>
  <c r="R521" i="2" s="1"/>
  <c r="U522" i="2"/>
  <c r="R522" i="2" s="1"/>
  <c r="U523" i="2"/>
  <c r="R523" i="2" s="1"/>
  <c r="U524" i="2"/>
  <c r="R524" i="2" s="1"/>
  <c r="U525" i="2"/>
  <c r="R525" i="2" s="1"/>
  <c r="U526" i="2"/>
  <c r="R526" i="2" s="1"/>
  <c r="U527" i="2"/>
  <c r="R527" i="2" s="1"/>
  <c r="U528" i="2"/>
  <c r="R528" i="2" s="1"/>
  <c r="U529" i="2"/>
  <c r="R529" i="2" s="1"/>
  <c r="U530" i="2"/>
  <c r="R530" i="2" s="1"/>
  <c r="U531" i="2"/>
  <c r="R531" i="2" s="1"/>
  <c r="U532" i="2"/>
  <c r="R532" i="2" s="1"/>
  <c r="U533" i="2"/>
  <c r="R533" i="2" s="1"/>
  <c r="U534" i="2"/>
  <c r="R534" i="2" s="1"/>
  <c r="U535" i="2"/>
  <c r="R535" i="2" s="1"/>
  <c r="U536" i="2"/>
  <c r="R536" i="2" s="1"/>
  <c r="U537" i="2"/>
  <c r="R537" i="2" s="1"/>
  <c r="U538" i="2"/>
  <c r="R538" i="2" s="1"/>
  <c r="U539" i="2"/>
  <c r="R539" i="2" s="1"/>
  <c r="U540" i="2"/>
  <c r="R540" i="2" s="1"/>
  <c r="U541" i="2"/>
  <c r="R541" i="2" s="1"/>
  <c r="U542" i="2"/>
  <c r="R542" i="2" s="1"/>
  <c r="U543" i="2"/>
  <c r="R543" i="2" s="1"/>
  <c r="U544" i="2"/>
  <c r="R544" i="2" s="1"/>
  <c r="U545" i="2"/>
  <c r="R545" i="2" s="1"/>
  <c r="U546" i="2"/>
  <c r="R546" i="2" s="1"/>
  <c r="U547" i="2"/>
  <c r="R547" i="2" s="1"/>
  <c r="U548" i="2"/>
  <c r="R548" i="2" s="1"/>
  <c r="U549" i="2"/>
  <c r="R549" i="2" s="1"/>
  <c r="U550" i="2"/>
  <c r="R550" i="2" s="1"/>
  <c r="U551" i="2"/>
  <c r="R551" i="2" s="1"/>
  <c r="U552" i="2"/>
  <c r="R552" i="2" s="1"/>
  <c r="U553" i="2"/>
  <c r="R553" i="2" s="1"/>
  <c r="U554" i="2"/>
  <c r="R554" i="2" s="1"/>
  <c r="U555" i="2"/>
  <c r="R555" i="2" s="1"/>
  <c r="U556" i="2"/>
  <c r="R556" i="2" s="1"/>
  <c r="U557" i="2"/>
  <c r="R557" i="2" s="1"/>
  <c r="U558" i="2"/>
  <c r="R558" i="2" s="1"/>
  <c r="U559" i="2"/>
  <c r="R559" i="2" s="1"/>
  <c r="U560" i="2"/>
  <c r="R560" i="2" s="1"/>
  <c r="U561" i="2"/>
  <c r="R561" i="2" s="1"/>
  <c r="U562" i="2"/>
  <c r="R562" i="2" s="1"/>
  <c r="U563" i="2"/>
  <c r="R563" i="2" s="1"/>
  <c r="U564" i="2"/>
  <c r="R564" i="2" s="1"/>
  <c r="U565" i="2"/>
  <c r="R565" i="2" s="1"/>
  <c r="U566" i="2"/>
  <c r="R566" i="2" s="1"/>
  <c r="U567" i="2"/>
  <c r="R567" i="2" s="1"/>
  <c r="U568" i="2"/>
  <c r="R568" i="2" s="1"/>
  <c r="U569" i="2"/>
  <c r="R569" i="2" s="1"/>
  <c r="U570" i="2"/>
  <c r="R570" i="2" s="1"/>
  <c r="U571" i="2"/>
  <c r="R571" i="2" s="1"/>
  <c r="U572" i="2"/>
  <c r="R572" i="2" s="1"/>
  <c r="U573" i="2"/>
  <c r="R573" i="2" s="1"/>
  <c r="U574" i="2"/>
  <c r="R574" i="2" s="1"/>
  <c r="U575" i="2"/>
  <c r="R575" i="2" s="1"/>
  <c r="U576" i="2"/>
  <c r="R576" i="2" s="1"/>
  <c r="U577" i="2"/>
  <c r="R577" i="2" s="1"/>
  <c r="U578" i="2"/>
  <c r="R578" i="2" s="1"/>
  <c r="U579" i="2"/>
  <c r="R579" i="2" s="1"/>
  <c r="U580" i="2"/>
  <c r="R580" i="2" s="1"/>
  <c r="U581" i="2"/>
  <c r="R581" i="2" s="1"/>
  <c r="U582" i="2"/>
  <c r="R582" i="2" s="1"/>
  <c r="U583" i="2"/>
  <c r="R583" i="2" s="1"/>
  <c r="U584" i="2"/>
  <c r="R584" i="2" s="1"/>
  <c r="U585" i="2"/>
  <c r="R585" i="2" s="1"/>
  <c r="U586" i="2"/>
  <c r="R586" i="2" s="1"/>
  <c r="U587" i="2"/>
  <c r="R587" i="2" s="1"/>
  <c r="U588" i="2"/>
  <c r="R588" i="2" s="1"/>
  <c r="U589" i="2"/>
  <c r="R589" i="2" s="1"/>
  <c r="U590" i="2"/>
  <c r="R590" i="2" s="1"/>
  <c r="U591" i="2"/>
  <c r="R591" i="2" s="1"/>
  <c r="U592" i="2"/>
  <c r="R592" i="2" s="1"/>
  <c r="U593" i="2"/>
  <c r="R593" i="2" s="1"/>
  <c r="U594" i="2"/>
  <c r="R594" i="2" s="1"/>
  <c r="U595" i="2"/>
  <c r="R595" i="2" s="1"/>
  <c r="U596" i="2"/>
  <c r="R596" i="2" s="1"/>
  <c r="U597" i="2"/>
  <c r="R597" i="2" s="1"/>
  <c r="U598" i="2"/>
  <c r="R598" i="2" s="1"/>
  <c r="U599" i="2"/>
  <c r="R599" i="2" s="1"/>
  <c r="U600" i="2"/>
  <c r="R600" i="2" s="1"/>
  <c r="U601" i="2"/>
  <c r="R601" i="2" s="1"/>
  <c r="U602" i="2"/>
  <c r="R602" i="2" s="1"/>
  <c r="U603" i="2"/>
  <c r="R603" i="2" s="1"/>
  <c r="U604" i="2"/>
  <c r="R604" i="2" s="1"/>
  <c r="U605" i="2"/>
  <c r="R605" i="2" s="1"/>
  <c r="U606" i="2"/>
  <c r="R606" i="2" s="1"/>
  <c r="U607" i="2"/>
  <c r="R607" i="2" s="1"/>
  <c r="U608" i="2"/>
  <c r="R608" i="2" s="1"/>
  <c r="U609" i="2"/>
  <c r="R609" i="2" s="1"/>
  <c r="U610" i="2"/>
  <c r="R610" i="2" s="1"/>
  <c r="U611" i="2"/>
  <c r="R611" i="2" s="1"/>
  <c r="U612" i="2"/>
  <c r="R612" i="2" s="1"/>
  <c r="U613" i="2"/>
  <c r="R613" i="2" s="1"/>
  <c r="U614" i="2"/>
  <c r="R614" i="2" s="1"/>
  <c r="U615" i="2"/>
  <c r="R615" i="2" s="1"/>
  <c r="U616" i="2"/>
  <c r="R616" i="2" s="1"/>
  <c r="U617" i="2"/>
  <c r="R617" i="2" s="1"/>
  <c r="U618" i="2"/>
  <c r="R618" i="2" s="1"/>
  <c r="U619" i="2"/>
  <c r="R619" i="2" s="1"/>
  <c r="U620" i="2"/>
  <c r="R620" i="2" s="1"/>
  <c r="U621" i="2"/>
  <c r="R621" i="2" s="1"/>
  <c r="U622" i="2"/>
  <c r="R622" i="2" s="1"/>
  <c r="U623" i="2"/>
  <c r="R623" i="2" s="1"/>
  <c r="U624" i="2"/>
  <c r="R624" i="2" s="1"/>
  <c r="U625" i="2"/>
  <c r="R625" i="2" s="1"/>
  <c r="U626" i="2"/>
  <c r="R626" i="2" s="1"/>
  <c r="U627" i="2"/>
  <c r="R627" i="2" s="1"/>
  <c r="U628" i="2"/>
  <c r="R628" i="2" s="1"/>
  <c r="U629" i="2"/>
  <c r="R629" i="2" s="1"/>
  <c r="U630" i="2"/>
  <c r="R630" i="2" s="1"/>
  <c r="U631" i="2"/>
  <c r="R631" i="2" s="1"/>
  <c r="U632" i="2"/>
  <c r="R632" i="2" s="1"/>
  <c r="U633" i="2"/>
  <c r="R633" i="2" s="1"/>
  <c r="U634" i="2"/>
  <c r="R634" i="2" s="1"/>
  <c r="U635" i="2"/>
  <c r="R635" i="2" s="1"/>
  <c r="U636" i="2"/>
  <c r="R636" i="2" s="1"/>
  <c r="U637" i="2"/>
  <c r="R637" i="2" s="1"/>
  <c r="U638" i="2"/>
  <c r="R638" i="2" s="1"/>
  <c r="U639" i="2"/>
  <c r="R639" i="2" s="1"/>
  <c r="U640" i="2"/>
  <c r="R640" i="2" s="1"/>
  <c r="U641" i="2"/>
  <c r="R641" i="2" s="1"/>
  <c r="U642" i="2"/>
  <c r="R642" i="2" s="1"/>
  <c r="U643" i="2"/>
  <c r="R643" i="2" s="1"/>
  <c r="U644" i="2"/>
  <c r="R644" i="2" s="1"/>
  <c r="U645" i="2"/>
  <c r="R645" i="2" s="1"/>
  <c r="U646" i="2"/>
  <c r="R646" i="2" s="1"/>
  <c r="U647" i="2"/>
  <c r="R647" i="2" s="1"/>
  <c r="U648" i="2"/>
  <c r="R648" i="2" s="1"/>
  <c r="U649" i="2"/>
  <c r="R649" i="2" s="1"/>
  <c r="U650" i="2"/>
  <c r="R650" i="2" s="1"/>
  <c r="U651" i="2"/>
  <c r="R651" i="2" s="1"/>
  <c r="U652" i="2"/>
  <c r="R652" i="2" s="1"/>
  <c r="U653" i="2"/>
  <c r="R653" i="2" s="1"/>
  <c r="U654" i="2"/>
  <c r="R654" i="2" s="1"/>
  <c r="U655" i="2"/>
  <c r="R655" i="2" s="1"/>
  <c r="U656" i="2"/>
  <c r="R656" i="2" s="1"/>
  <c r="U657" i="2"/>
  <c r="R657" i="2" s="1"/>
  <c r="U658" i="2"/>
  <c r="R658" i="2" s="1"/>
  <c r="U659" i="2"/>
  <c r="R659" i="2" s="1"/>
  <c r="U660" i="2"/>
  <c r="R660" i="2" s="1"/>
  <c r="U661" i="2"/>
  <c r="R661" i="2" s="1"/>
  <c r="U662" i="2"/>
  <c r="R662" i="2" s="1"/>
  <c r="U663" i="2"/>
  <c r="R663" i="2" s="1"/>
  <c r="U664" i="2"/>
  <c r="R664" i="2" s="1"/>
  <c r="U665" i="2"/>
  <c r="R665" i="2" s="1"/>
  <c r="U666" i="2"/>
  <c r="R666" i="2" s="1"/>
  <c r="U667" i="2"/>
  <c r="R667" i="2" s="1"/>
  <c r="U668" i="2"/>
  <c r="R668" i="2" s="1"/>
  <c r="U669" i="2"/>
  <c r="R669" i="2" s="1"/>
  <c r="U670" i="2"/>
  <c r="R670" i="2" s="1"/>
  <c r="U671" i="2"/>
  <c r="R671" i="2" s="1"/>
  <c r="U672" i="2"/>
  <c r="R672" i="2" s="1"/>
  <c r="U673" i="2"/>
  <c r="R673" i="2" s="1"/>
  <c r="U674" i="2"/>
  <c r="R674" i="2" s="1"/>
  <c r="U675" i="2"/>
  <c r="R675" i="2" s="1"/>
  <c r="U676" i="2"/>
  <c r="R676" i="2" s="1"/>
  <c r="U677" i="2"/>
  <c r="R677" i="2" s="1"/>
  <c r="U678" i="2"/>
  <c r="R678" i="2" s="1"/>
  <c r="U679" i="2"/>
  <c r="R679" i="2" s="1"/>
  <c r="U680" i="2"/>
  <c r="R680" i="2" s="1"/>
  <c r="U681" i="2"/>
  <c r="R681" i="2" s="1"/>
  <c r="U682" i="2"/>
  <c r="R682" i="2" s="1"/>
  <c r="U683" i="2"/>
  <c r="R683" i="2" s="1"/>
  <c r="U684" i="2"/>
  <c r="R684" i="2" s="1"/>
  <c r="U685" i="2"/>
  <c r="R685" i="2" s="1"/>
  <c r="U686" i="2"/>
  <c r="R686" i="2" s="1"/>
  <c r="U687" i="2"/>
  <c r="R687" i="2" s="1"/>
  <c r="U688" i="2"/>
  <c r="R688" i="2" s="1"/>
  <c r="U689" i="2"/>
  <c r="R689" i="2" s="1"/>
  <c r="U690" i="2"/>
  <c r="R690" i="2" s="1"/>
  <c r="U691" i="2"/>
  <c r="R691" i="2" s="1"/>
  <c r="U692" i="2"/>
  <c r="R692" i="2" s="1"/>
  <c r="U693" i="2"/>
  <c r="R693" i="2" s="1"/>
  <c r="U694" i="2"/>
  <c r="R694" i="2" s="1"/>
  <c r="U695" i="2"/>
  <c r="R695" i="2" s="1"/>
  <c r="U696" i="2"/>
  <c r="R696" i="2" s="1"/>
  <c r="U697" i="2"/>
  <c r="R697" i="2" s="1"/>
  <c r="U698" i="2"/>
  <c r="R698" i="2" s="1"/>
  <c r="U699" i="2"/>
  <c r="R699" i="2" s="1"/>
  <c r="U700" i="2"/>
  <c r="R700" i="2" s="1"/>
  <c r="U701" i="2"/>
  <c r="R701" i="2" s="1"/>
  <c r="U702" i="2"/>
  <c r="R702" i="2" s="1"/>
  <c r="U703" i="2"/>
  <c r="R703" i="2" s="1"/>
  <c r="U704" i="2"/>
  <c r="R704" i="2" s="1"/>
  <c r="U705" i="2"/>
  <c r="R705" i="2" s="1"/>
  <c r="U706" i="2"/>
  <c r="R706" i="2" s="1"/>
  <c r="U707" i="2"/>
  <c r="R707" i="2" s="1"/>
  <c r="U708" i="2"/>
  <c r="R708" i="2" s="1"/>
  <c r="U709" i="2"/>
  <c r="R709" i="2" s="1"/>
  <c r="U710" i="2"/>
  <c r="R710" i="2" s="1"/>
  <c r="U711" i="2"/>
  <c r="R711" i="2" s="1"/>
  <c r="U712" i="2"/>
  <c r="R712" i="2" s="1"/>
  <c r="U713" i="2"/>
  <c r="R713" i="2" s="1"/>
  <c r="U714" i="2"/>
  <c r="R714" i="2" s="1"/>
  <c r="U715" i="2"/>
  <c r="R715" i="2" s="1"/>
  <c r="U716" i="2"/>
  <c r="R716" i="2" s="1"/>
  <c r="U717" i="2"/>
  <c r="R717" i="2" s="1"/>
  <c r="U718" i="2"/>
  <c r="R718" i="2" s="1"/>
  <c r="U719" i="2"/>
  <c r="R719" i="2" s="1"/>
  <c r="U720" i="2"/>
  <c r="R720" i="2" s="1"/>
  <c r="U721" i="2"/>
  <c r="R721" i="2" s="1"/>
  <c r="U722" i="2"/>
  <c r="R722" i="2" s="1"/>
  <c r="U723" i="2"/>
  <c r="R723" i="2" s="1"/>
  <c r="U724" i="2"/>
  <c r="R724" i="2" s="1"/>
  <c r="U725" i="2"/>
  <c r="R725" i="2" s="1"/>
  <c r="U726" i="2"/>
  <c r="R726" i="2" s="1"/>
  <c r="U727" i="2"/>
  <c r="R727" i="2" s="1"/>
  <c r="U728" i="2"/>
  <c r="R728" i="2" s="1"/>
  <c r="U729" i="2"/>
  <c r="R729" i="2" s="1"/>
  <c r="U730" i="2"/>
  <c r="R730" i="2" s="1"/>
  <c r="U731" i="2"/>
  <c r="R731" i="2" s="1"/>
  <c r="U732" i="2"/>
  <c r="R732" i="2" s="1"/>
  <c r="U733" i="2"/>
  <c r="R733" i="2" s="1"/>
  <c r="U734" i="2"/>
  <c r="R734" i="2" s="1"/>
  <c r="U735" i="2"/>
  <c r="R735" i="2" s="1"/>
  <c r="U736" i="2"/>
  <c r="R736" i="2" s="1"/>
  <c r="U737" i="2"/>
  <c r="R737" i="2" s="1"/>
  <c r="U738" i="2"/>
  <c r="R738" i="2" s="1"/>
  <c r="U739" i="2"/>
  <c r="R739" i="2" s="1"/>
  <c r="U740" i="2"/>
  <c r="R740" i="2" s="1"/>
  <c r="U741" i="2"/>
  <c r="R741" i="2" s="1"/>
  <c r="U742" i="2"/>
  <c r="R742" i="2" s="1"/>
  <c r="U743" i="2"/>
  <c r="R743" i="2" s="1"/>
  <c r="U744" i="2"/>
  <c r="R744" i="2" s="1"/>
  <c r="U745" i="2"/>
  <c r="R745" i="2" s="1"/>
  <c r="U746" i="2"/>
  <c r="R746" i="2" s="1"/>
  <c r="U747" i="2"/>
  <c r="R747" i="2" s="1"/>
  <c r="U748" i="2"/>
  <c r="R748" i="2" s="1"/>
  <c r="U749" i="2"/>
  <c r="R749" i="2" s="1"/>
  <c r="U750" i="2"/>
  <c r="R750" i="2" s="1"/>
  <c r="U751" i="2"/>
  <c r="R751" i="2" s="1"/>
  <c r="U752" i="2"/>
  <c r="R752" i="2" s="1"/>
  <c r="U753" i="2"/>
  <c r="R753" i="2" s="1"/>
  <c r="U754" i="2"/>
  <c r="R754" i="2" s="1"/>
  <c r="U755" i="2"/>
  <c r="R755" i="2" s="1"/>
  <c r="U447" i="2"/>
  <c r="R447" i="2" s="1"/>
  <c r="G30" i="7" l="1"/>
  <c r="K7" i="5"/>
  <c r="K8" i="5" s="1"/>
  <c r="K9" i="5" s="1"/>
  <c r="K10" i="5" s="1"/>
  <c r="K11" i="5"/>
  <c r="G31" i="7" l="1"/>
  <c r="K16" i="5"/>
  <c r="K12" i="5"/>
  <c r="K13" i="5" s="1"/>
  <c r="K14" i="5" s="1"/>
  <c r="K15" i="5" s="1"/>
  <c r="G32" i="7" l="1"/>
  <c r="K17" i="5"/>
  <c r="K18" i="5" s="1"/>
  <c r="K19" i="5" s="1"/>
  <c r="K20" i="5" s="1"/>
  <c r="K21" i="5"/>
  <c r="G33" i="7" l="1"/>
  <c r="K22" i="5"/>
  <c r="K23" i="5" s="1"/>
  <c r="K24" i="5" s="1"/>
  <c r="K25" i="5" s="1"/>
  <c r="K26" i="5"/>
  <c r="G34" i="7" l="1"/>
  <c r="K27" i="5"/>
  <c r="K28" i="5" s="1"/>
  <c r="K29" i="5" s="1"/>
  <c r="K30" i="5" s="1"/>
  <c r="K31" i="5"/>
  <c r="G35" i="7" l="1"/>
  <c r="K36" i="5"/>
  <c r="K32" i="5"/>
  <c r="K33" i="5" s="1"/>
  <c r="K34" i="5" s="1"/>
  <c r="K35" i="5" s="1"/>
  <c r="H86" i="7"/>
  <c r="G36" i="7" l="1"/>
  <c r="K37" i="5"/>
  <c r="K38" i="5" s="1"/>
  <c r="K39" i="5" s="1"/>
  <c r="K40" i="5" s="1"/>
  <c r="K41" i="5"/>
  <c r="H87" i="7"/>
  <c r="I86" i="7"/>
  <c r="G37" i="7" l="1"/>
  <c r="K46" i="5"/>
  <c r="K42" i="5"/>
  <c r="K43" i="5" s="1"/>
  <c r="K44" i="5" s="1"/>
  <c r="K45" i="5" s="1"/>
  <c r="H88" i="7"/>
  <c r="I87" i="7"/>
  <c r="G38" i="7" l="1"/>
  <c r="K47" i="5"/>
  <c r="K48" i="5" s="1"/>
  <c r="K49" i="5" s="1"/>
  <c r="K50" i="5" s="1"/>
  <c r="K51" i="5"/>
  <c r="I88" i="7"/>
  <c r="H89" i="7"/>
  <c r="G39" i="7" l="1"/>
  <c r="K56" i="5"/>
  <c r="K52" i="5"/>
  <c r="K53" i="5" s="1"/>
  <c r="K54" i="5" s="1"/>
  <c r="K55" i="5" s="1"/>
  <c r="H90" i="7"/>
  <c r="I89" i="7"/>
  <c r="G40" i="7" l="1"/>
  <c r="K61" i="5"/>
  <c r="K57" i="5"/>
  <c r="K58" i="5" s="1"/>
  <c r="K59" i="5" s="1"/>
  <c r="K60" i="5" s="1"/>
  <c r="H91" i="7"/>
  <c r="I90" i="7"/>
  <c r="G41" i="7" l="1"/>
  <c r="K66" i="5"/>
  <c r="K62" i="5"/>
  <c r="K63" i="5" s="1"/>
  <c r="K64" i="5" s="1"/>
  <c r="K65" i="5" s="1"/>
  <c r="I91" i="7"/>
  <c r="H92" i="7"/>
  <c r="G42" i="7" l="1"/>
  <c r="K67" i="5"/>
  <c r="K68" i="5" s="1"/>
  <c r="K69" i="5" s="1"/>
  <c r="K70" i="5" s="1"/>
  <c r="K71" i="5"/>
  <c r="H93" i="7"/>
  <c r="I92" i="7"/>
  <c r="G43" i="7" l="1"/>
  <c r="K72" i="5"/>
  <c r="K73" i="5" s="1"/>
  <c r="K74" i="5" s="1"/>
  <c r="K75" i="5" s="1"/>
  <c r="K76" i="5"/>
  <c r="I93" i="7"/>
  <c r="H94" i="7"/>
  <c r="G44" i="7" l="1"/>
  <c r="K77" i="5"/>
  <c r="K78" i="5" s="1"/>
  <c r="K79" i="5" s="1"/>
  <c r="K80" i="5" s="1"/>
  <c r="K81" i="5"/>
  <c r="I94" i="7"/>
  <c r="H95" i="7"/>
  <c r="G45" i="7" l="1"/>
  <c r="K86" i="5"/>
  <c r="K82" i="5"/>
  <c r="K83" i="5" s="1"/>
  <c r="K84" i="5" s="1"/>
  <c r="K85" i="5" s="1"/>
  <c r="I95" i="7"/>
  <c r="H96" i="7"/>
  <c r="G46" i="7" l="1"/>
  <c r="K91" i="5"/>
  <c r="K87" i="5"/>
  <c r="K88" i="5" s="1"/>
  <c r="K89" i="5" s="1"/>
  <c r="K90" i="5" s="1"/>
  <c r="I96" i="7"/>
  <c r="H97" i="7"/>
  <c r="G47" i="7" l="1"/>
  <c r="K96" i="5"/>
  <c r="K92" i="5"/>
  <c r="K93" i="5" s="1"/>
  <c r="K94" i="5" s="1"/>
  <c r="K95" i="5" s="1"/>
  <c r="H98" i="7"/>
  <c r="I97" i="7"/>
  <c r="G48" i="7" l="1"/>
  <c r="K101" i="5"/>
  <c r="K97" i="5"/>
  <c r="K98" i="5" s="1"/>
  <c r="K99" i="5" s="1"/>
  <c r="K100" i="5" s="1"/>
  <c r="H99" i="7"/>
  <c r="I98" i="7"/>
  <c r="G49" i="7" l="1"/>
  <c r="K102" i="5"/>
  <c r="K103" i="5" s="1"/>
  <c r="K104" i="5" s="1"/>
  <c r="K105" i="5" s="1"/>
  <c r="K106" i="5"/>
  <c r="H100" i="7"/>
  <c r="I99" i="7"/>
  <c r="G50" i="7" l="1"/>
  <c r="K107" i="5"/>
  <c r="K108" i="5" s="1"/>
  <c r="K109" i="5" s="1"/>
  <c r="K110" i="5" s="1"/>
  <c r="K111" i="5"/>
  <c r="H101" i="7"/>
  <c r="I100" i="7"/>
  <c r="G51" i="7" l="1"/>
  <c r="K116" i="5"/>
  <c r="K112" i="5"/>
  <c r="K113" i="5" s="1"/>
  <c r="K114" i="5" s="1"/>
  <c r="K115" i="5" s="1"/>
  <c r="H102" i="7"/>
  <c r="I101" i="7"/>
  <c r="G52" i="7" l="1"/>
  <c r="K121" i="5"/>
  <c r="K117" i="5"/>
  <c r="K118" i="5" s="1"/>
  <c r="K119" i="5" s="1"/>
  <c r="K120" i="5" s="1"/>
  <c r="H103" i="7"/>
  <c r="I102" i="7"/>
  <c r="G53" i="7" l="1"/>
  <c r="K126" i="5"/>
  <c r="K122" i="5"/>
  <c r="K123" i="5" s="1"/>
  <c r="K124" i="5" s="1"/>
  <c r="K125" i="5" s="1"/>
  <c r="H104" i="7"/>
  <c r="I103" i="7"/>
  <c r="G54" i="7" l="1"/>
  <c r="K127" i="5"/>
  <c r="K128" i="5" s="1"/>
  <c r="K129" i="5" s="1"/>
  <c r="K130" i="5" s="1"/>
  <c r="K131" i="5"/>
  <c r="H105" i="7"/>
  <c r="I104" i="7"/>
  <c r="G55" i="7" l="1"/>
  <c r="K132" i="5"/>
  <c r="K133" i="5" s="1"/>
  <c r="K134" i="5" s="1"/>
  <c r="K135" i="5" s="1"/>
  <c r="K136" i="5"/>
  <c r="H106" i="7"/>
  <c r="I105" i="7"/>
  <c r="G56" i="7" l="1"/>
  <c r="K137" i="5"/>
  <c r="K138" i="5" s="1"/>
  <c r="K139" i="5" s="1"/>
  <c r="K140" i="5" s="1"/>
  <c r="K141" i="5"/>
  <c r="H107" i="7"/>
  <c r="I106" i="7"/>
  <c r="G57" i="7" l="1"/>
  <c r="K146" i="5"/>
  <c r="K142" i="5"/>
  <c r="K143" i="5" s="1"/>
  <c r="K144" i="5" s="1"/>
  <c r="K145" i="5" s="1"/>
  <c r="H108" i="7"/>
  <c r="I107" i="7"/>
  <c r="G58" i="7" l="1"/>
  <c r="K151" i="5"/>
  <c r="K147" i="5"/>
  <c r="K148" i="5" s="1"/>
  <c r="K149" i="5" s="1"/>
  <c r="K150" i="5" s="1"/>
  <c r="H109" i="7"/>
  <c r="I108" i="7"/>
  <c r="G59" i="7" l="1"/>
  <c r="K152" i="5"/>
  <c r="K153" i="5" s="1"/>
  <c r="K154" i="5" s="1"/>
  <c r="K155" i="5" s="1"/>
  <c r="K156" i="5"/>
  <c r="H110" i="7"/>
  <c r="I109" i="7"/>
  <c r="G60" i="7" l="1"/>
  <c r="K157" i="5"/>
  <c r="K158" i="5" s="1"/>
  <c r="K159" i="5" s="1"/>
  <c r="K160" i="5" s="1"/>
  <c r="K161" i="5"/>
  <c r="H111" i="7"/>
  <c r="I110" i="7"/>
  <c r="G61" i="7" l="1"/>
  <c r="K162" i="5"/>
  <c r="K163" i="5" s="1"/>
  <c r="K164" i="5" s="1"/>
  <c r="K165" i="5" s="1"/>
  <c r="K166" i="5"/>
  <c r="H112" i="7"/>
  <c r="I111" i="7"/>
  <c r="G62" i="7" l="1"/>
  <c r="K171" i="5"/>
  <c r="K167" i="5"/>
  <c r="K168" i="5" s="1"/>
  <c r="K169" i="5" s="1"/>
  <c r="K170" i="5" s="1"/>
  <c r="H113" i="7"/>
  <c r="I112" i="7"/>
  <c r="G63" i="7" l="1"/>
  <c r="K176" i="5"/>
  <c r="K172" i="5"/>
  <c r="K173" i="5" s="1"/>
  <c r="K174" i="5" s="1"/>
  <c r="K175" i="5" s="1"/>
  <c r="H114" i="7"/>
  <c r="I113" i="7"/>
  <c r="G64" i="7" l="1"/>
  <c r="K177" i="5"/>
  <c r="K178" i="5" s="1"/>
  <c r="K179" i="5" s="1"/>
  <c r="K180" i="5" s="1"/>
  <c r="K181" i="5"/>
  <c r="H115" i="7"/>
  <c r="I115" i="7" s="1"/>
  <c r="I114" i="7"/>
  <c r="G65" i="7" l="1"/>
  <c r="K182" i="5"/>
  <c r="K183" i="5" s="1"/>
  <c r="K184" i="5" s="1"/>
  <c r="K185" i="5" s="1"/>
  <c r="K186" i="5"/>
  <c r="G66" i="7" l="1"/>
  <c r="K187" i="5"/>
  <c r="K188" i="5" s="1"/>
  <c r="K189" i="5" s="1"/>
  <c r="K190" i="5" s="1"/>
  <c r="K191" i="5"/>
  <c r="I18" i="6"/>
  <c r="I24" i="6" s="1"/>
  <c r="I30" i="6" s="1"/>
  <c r="I36" i="6" s="1"/>
  <c r="I42" i="6" s="1"/>
  <c r="J12" i="6"/>
  <c r="J18" i="6" s="1"/>
  <c r="J24" i="6" s="1"/>
  <c r="J30" i="6" s="1"/>
  <c r="J36" i="6" s="1"/>
  <c r="J42" i="6" s="1"/>
  <c r="I12" i="6"/>
  <c r="J7" i="6"/>
  <c r="J8" i="6" s="1"/>
  <c r="J9" i="6" s="1"/>
  <c r="J10" i="6" s="1"/>
  <c r="J11" i="6" s="1"/>
  <c r="J17" i="6" s="1"/>
  <c r="J23" i="6" s="1"/>
  <c r="J29" i="6" s="1"/>
  <c r="J35" i="6" s="1"/>
  <c r="J41" i="6" s="1"/>
  <c r="J47" i="6" s="1"/>
  <c r="I7" i="6"/>
  <c r="I13" i="6" s="1"/>
  <c r="I19" i="6" s="1"/>
  <c r="I25" i="6" s="1"/>
  <c r="I31" i="6" s="1"/>
  <c r="I37" i="6" s="1"/>
  <c r="I43" i="6" s="1"/>
  <c r="H8" i="6"/>
  <c r="H9" i="6" s="1"/>
  <c r="H10" i="6" s="1"/>
  <c r="H11" i="6" s="1"/>
  <c r="G67" i="7" l="1"/>
  <c r="I8" i="6"/>
  <c r="I9" i="6" s="1"/>
  <c r="I10" i="6" s="1"/>
  <c r="I11" i="6" s="1"/>
  <c r="I17" i="6" s="1"/>
  <c r="I23" i="6" s="1"/>
  <c r="I29" i="6" s="1"/>
  <c r="I35" i="6" s="1"/>
  <c r="I41" i="6" s="1"/>
  <c r="I47" i="6" s="1"/>
  <c r="K192" i="5"/>
  <c r="K193" i="5" s="1"/>
  <c r="K194" i="5" s="1"/>
  <c r="K195" i="5" s="1"/>
  <c r="K196" i="5"/>
  <c r="I15" i="6"/>
  <c r="I21" i="6" s="1"/>
  <c r="I27" i="6" s="1"/>
  <c r="I33" i="6" s="1"/>
  <c r="I39" i="6" s="1"/>
  <c r="I45" i="6" s="1"/>
  <c r="J14" i="6"/>
  <c r="J20" i="6" s="1"/>
  <c r="J26" i="6" s="1"/>
  <c r="J32" i="6" s="1"/>
  <c r="J38" i="6" s="1"/>
  <c r="J44" i="6" s="1"/>
  <c r="J16" i="6"/>
  <c r="J22" i="6" s="1"/>
  <c r="J28" i="6" s="1"/>
  <c r="J34" i="6" s="1"/>
  <c r="J40" i="6" s="1"/>
  <c r="J46" i="6" s="1"/>
  <c r="J13" i="6"/>
  <c r="J19" i="6" s="1"/>
  <c r="J25" i="6" s="1"/>
  <c r="J31" i="6" s="1"/>
  <c r="J37" i="6" s="1"/>
  <c r="J43" i="6" s="1"/>
  <c r="J15" i="6"/>
  <c r="J21" i="6" s="1"/>
  <c r="J27" i="6" s="1"/>
  <c r="J33" i="6" s="1"/>
  <c r="J39" i="6" s="1"/>
  <c r="J45" i="6" s="1"/>
  <c r="I14" i="6"/>
  <c r="I20" i="6" s="1"/>
  <c r="I26" i="6" s="1"/>
  <c r="I32" i="6" s="1"/>
  <c r="I38" i="6" s="1"/>
  <c r="I44" i="6" s="1"/>
  <c r="I16" i="6"/>
  <c r="I22" i="6" s="1"/>
  <c r="I28" i="6" s="1"/>
  <c r="I34" i="6" s="1"/>
  <c r="I40" i="6" s="1"/>
  <c r="I46" i="6" s="1"/>
  <c r="I115" i="8"/>
  <c r="H115" i="8"/>
  <c r="I114" i="8"/>
  <c r="H114" i="8"/>
  <c r="I113" i="8"/>
  <c r="H113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6" i="8"/>
  <c r="H106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H77" i="8"/>
  <c r="H76" i="8"/>
  <c r="I75" i="8"/>
  <c r="H75" i="8"/>
  <c r="I74" i="8"/>
  <c r="H74" i="8"/>
  <c r="I73" i="8"/>
  <c r="H73" i="8"/>
  <c r="I72" i="8"/>
  <c r="H72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H79" i="8"/>
  <c r="I77" i="8"/>
  <c r="I76" i="8"/>
  <c r="I56" i="8"/>
  <c r="H48" i="7"/>
  <c r="H49" i="7" s="1"/>
  <c r="H50" i="7" s="1"/>
  <c r="H51" i="7" s="1"/>
  <c r="H52" i="7" s="1"/>
  <c r="H53" i="7" s="1"/>
  <c r="H54" i="7" s="1"/>
  <c r="H55" i="7" s="1"/>
  <c r="H47" i="7"/>
  <c r="I46" i="7"/>
  <c r="I36" i="7"/>
  <c r="G68" i="7" l="1"/>
  <c r="K197" i="5"/>
  <c r="K198" i="5" s="1"/>
  <c r="K199" i="5" s="1"/>
  <c r="K200" i="5" s="1"/>
  <c r="K201" i="5"/>
  <c r="K202" i="5" s="1"/>
  <c r="K203" i="5" s="1"/>
  <c r="K204" i="5" s="1"/>
  <c r="K205" i="5" s="1"/>
  <c r="H78" i="8"/>
  <c r="H80" i="8"/>
  <c r="G69" i="7" l="1"/>
  <c r="I78" i="8"/>
  <c r="I79" i="8"/>
  <c r="H81" i="8"/>
  <c r="G70" i="7" l="1"/>
  <c r="I80" i="8"/>
  <c r="H82" i="8"/>
  <c r="G71" i="7" l="1"/>
  <c r="I81" i="8"/>
  <c r="H83" i="8"/>
  <c r="G72" i="7" l="1"/>
  <c r="I82" i="8"/>
  <c r="H84" i="8"/>
  <c r="G73" i="7" l="1"/>
  <c r="I83" i="8"/>
  <c r="H85" i="8"/>
  <c r="AM7" i="7" l="1"/>
  <c r="AL7" i="7"/>
  <c r="AN7" i="7"/>
  <c r="I84" i="8"/>
  <c r="J6" i="8"/>
  <c r="K6" i="8" s="1"/>
  <c r="G75" i="7" l="1"/>
  <c r="G76" i="7" s="1"/>
  <c r="G77" i="7" s="1"/>
  <c r="I85" i="8"/>
  <c r="W12" i="12"/>
  <c r="E12" i="12" s="1"/>
  <c r="W57" i="12" l="1"/>
  <c r="X57" i="12" s="1"/>
  <c r="O12" i="12"/>
  <c r="K6" i="7" l="1"/>
  <c r="G78" i="7" l="1"/>
  <c r="J7" i="7"/>
  <c r="G79" i="7" l="1"/>
  <c r="W13" i="12"/>
  <c r="E13" i="12" s="1"/>
  <c r="J7" i="8"/>
  <c r="K7" i="8" s="1"/>
  <c r="J8" i="7"/>
  <c r="K7" i="7"/>
  <c r="G80" i="7" l="1"/>
  <c r="W14" i="12"/>
  <c r="E14" i="12" s="1"/>
  <c r="J8" i="8"/>
  <c r="K8" i="8" s="1"/>
  <c r="J9" i="7"/>
  <c r="K8" i="7"/>
  <c r="G81" i="7" l="1"/>
  <c r="W15" i="12"/>
  <c r="J9" i="8"/>
  <c r="K9" i="8" s="1"/>
  <c r="J10" i="7"/>
  <c r="K9" i="7"/>
  <c r="E8" i="13"/>
  <c r="F8" i="13" s="1"/>
  <c r="G82" i="7" l="1"/>
  <c r="W16" i="12"/>
  <c r="E15" i="12" s="1"/>
  <c r="J10" i="8"/>
  <c r="K10" i="8" s="1"/>
  <c r="J11" i="7"/>
  <c r="W17" i="12" s="1"/>
  <c r="E16" i="12" s="1"/>
  <c r="K10" i="7"/>
  <c r="L51" i="13"/>
  <c r="L50" i="13"/>
  <c r="L49" i="13"/>
  <c r="L48" i="13"/>
  <c r="L47" i="13"/>
  <c r="L46" i="13"/>
  <c r="L45" i="13"/>
  <c r="L44" i="13"/>
  <c r="L43" i="13"/>
  <c r="L42" i="13"/>
  <c r="L41" i="13"/>
  <c r="L40" i="13"/>
  <c r="L39" i="13"/>
  <c r="L38" i="13"/>
  <c r="L37" i="13"/>
  <c r="L36" i="13"/>
  <c r="L35" i="13"/>
  <c r="L34" i="13"/>
  <c r="L33" i="13"/>
  <c r="L32" i="13"/>
  <c r="L31" i="13"/>
  <c r="L30" i="13"/>
  <c r="L29" i="13"/>
  <c r="L28" i="13"/>
  <c r="L27" i="13"/>
  <c r="L26" i="13"/>
  <c r="L25" i="13"/>
  <c r="L24" i="13"/>
  <c r="L23" i="13"/>
  <c r="L22" i="13"/>
  <c r="L21" i="13"/>
  <c r="L20" i="13"/>
  <c r="L19" i="13"/>
  <c r="L18" i="13"/>
  <c r="L17" i="13"/>
  <c r="L16" i="13"/>
  <c r="L15" i="13"/>
  <c r="L14" i="13"/>
  <c r="L13" i="13"/>
  <c r="M12" i="13"/>
  <c r="G83" i="7" l="1"/>
  <c r="J11" i="8"/>
  <c r="K11" i="8" s="1"/>
  <c r="J12" i="7"/>
  <c r="K11" i="7"/>
  <c r="Q39" i="12"/>
  <c r="Q35" i="12"/>
  <c r="Q30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Q12" i="12"/>
  <c r="Q60" i="12"/>
  <c r="Q59" i="12"/>
  <c r="Q58" i="12"/>
  <c r="Q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8" i="12"/>
  <c r="Q37" i="12"/>
  <c r="Q36" i="12"/>
  <c r="Q34" i="12"/>
  <c r="Q33" i="12"/>
  <c r="Q32" i="12"/>
  <c r="Q31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X64" i="12"/>
  <c r="X63" i="12"/>
  <c r="Y63" i="12" s="1"/>
  <c r="Y62" i="12"/>
  <c r="Y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G84" i="7" l="1"/>
  <c r="W18" i="12"/>
  <c r="J12" i="8"/>
  <c r="K12" i="8" s="1"/>
  <c r="J13" i="7"/>
  <c r="K12" i="7"/>
  <c r="X66" i="12"/>
  <c r="X68" i="12" s="1"/>
  <c r="Y64" i="12"/>
  <c r="V9" i="12"/>
  <c r="X65" i="12"/>
  <c r="G12" i="12"/>
  <c r="G85" i="7" l="1"/>
  <c r="Y68" i="12"/>
  <c r="X70" i="12"/>
  <c r="W19" i="12"/>
  <c r="E17" i="12" s="1"/>
  <c r="J13" i="8"/>
  <c r="K13" i="8" s="1"/>
  <c r="J12" i="12"/>
  <c r="K12" i="12" s="1"/>
  <c r="I12" i="12"/>
  <c r="G13" i="12" s="1"/>
  <c r="H12" i="12"/>
  <c r="Y66" i="12"/>
  <c r="J14" i="7"/>
  <c r="K13" i="7"/>
  <c r="X67" i="12"/>
  <c r="Y65" i="12"/>
  <c r="Y70" i="12" l="1"/>
  <c r="X71" i="12"/>
  <c r="Y71" i="12" s="1"/>
  <c r="Y67" i="12"/>
  <c r="X69" i="12"/>
  <c r="Y69" i="12" s="1"/>
  <c r="W20" i="12"/>
  <c r="J14" i="8"/>
  <c r="K14" i="8" s="1"/>
  <c r="I13" i="12"/>
  <c r="J13" i="12"/>
  <c r="H13" i="12"/>
  <c r="J15" i="7"/>
  <c r="J15" i="8" s="1"/>
  <c r="K15" i="8" s="1"/>
  <c r="K14" i="7"/>
  <c r="G87" i="7" l="1"/>
  <c r="G77" i="8" s="1"/>
  <c r="J16" i="7"/>
  <c r="J16" i="8" s="1"/>
  <c r="K16" i="8" s="1"/>
  <c r="W21" i="12"/>
  <c r="K15" i="7"/>
  <c r="G88" i="7" l="1"/>
  <c r="G78" i="8" s="1"/>
  <c r="J17" i="7"/>
  <c r="J17" i="8" s="1"/>
  <c r="K17" i="8" s="1"/>
  <c r="K16" i="7"/>
  <c r="G89" i="7" l="1"/>
  <c r="G79" i="8" s="1"/>
  <c r="J18" i="7"/>
  <c r="J18" i="8" s="1"/>
  <c r="K18" i="8" s="1"/>
  <c r="K17" i="7"/>
  <c r="W61" i="12"/>
  <c r="Z61" i="12" s="1"/>
  <c r="G90" i="7" l="1"/>
  <c r="G80" i="8" s="1"/>
  <c r="J19" i="7"/>
  <c r="J19" i="8" s="1"/>
  <c r="K19" i="8" s="1"/>
  <c r="K18" i="7"/>
  <c r="G91" i="7" l="1"/>
  <c r="G81" i="8" s="1"/>
  <c r="J20" i="7"/>
  <c r="K19" i="7"/>
  <c r="C30" i="10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4" i="10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10" i="10"/>
  <c r="C11" i="10" s="1"/>
  <c r="C12" i="10" s="1"/>
  <c r="C13" i="10" s="1"/>
  <c r="C7" i="10"/>
  <c r="C8" i="10" s="1"/>
  <c r="C9" i="10" s="1"/>
  <c r="M417" i="2"/>
  <c r="M418" i="2" s="1"/>
  <c r="M419" i="2" s="1"/>
  <c r="M420" i="2" s="1"/>
  <c r="M421" i="2" s="1"/>
  <c r="M422" i="2" s="1"/>
  <c r="M423" i="2" s="1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G416" i="2"/>
  <c r="G417" i="2" s="1"/>
  <c r="G418" i="2" s="1"/>
  <c r="G419" i="2" s="1"/>
  <c r="G420" i="2" s="1"/>
  <c r="G421" i="2" s="1"/>
  <c r="G422" i="2" s="1"/>
  <c r="G423" i="2" s="1"/>
  <c r="G424" i="2" s="1"/>
  <c r="G425" i="2" s="1"/>
  <c r="G426" i="2" s="1"/>
  <c r="G427" i="2" s="1"/>
  <c r="G428" i="2" s="1"/>
  <c r="G429" i="2" s="1"/>
  <c r="G430" i="2" s="1"/>
  <c r="G431" i="2" s="1"/>
  <c r="G432" i="2" s="1"/>
  <c r="G433" i="2" s="1"/>
  <c r="G434" i="2" s="1"/>
  <c r="G435" i="2" s="1"/>
  <c r="G436" i="2" s="1"/>
  <c r="G437" i="2" s="1"/>
  <c r="G438" i="2" s="1"/>
  <c r="G439" i="2" s="1"/>
  <c r="G440" i="2" s="1"/>
  <c r="G441" i="2" s="1"/>
  <c r="G442" i="2" s="1"/>
  <c r="G443" i="2" s="1"/>
  <c r="G444" i="2" s="1"/>
  <c r="G445" i="2" s="1"/>
  <c r="G446" i="2" s="1"/>
  <c r="G447" i="2" s="1"/>
  <c r="G448" i="2" s="1"/>
  <c r="G449" i="2" s="1"/>
  <c r="G450" i="2" s="1"/>
  <c r="G451" i="2" s="1"/>
  <c r="G452" i="2" s="1"/>
  <c r="G453" i="2" s="1"/>
  <c r="G454" i="2" s="1"/>
  <c r="G455" i="2" s="1"/>
  <c r="G456" i="2" s="1"/>
  <c r="G457" i="2" s="1"/>
  <c r="G458" i="2" s="1"/>
  <c r="G459" i="2" s="1"/>
  <c r="G460" i="2" s="1"/>
  <c r="G461" i="2" s="1"/>
  <c r="G462" i="2" s="1"/>
  <c r="G463" i="2" s="1"/>
  <c r="G464" i="2" s="1"/>
  <c r="G465" i="2" s="1"/>
  <c r="G466" i="2" s="1"/>
  <c r="G467" i="2" s="1"/>
  <c r="G468" i="2" s="1"/>
  <c r="G469" i="2" s="1"/>
  <c r="G470" i="2" s="1"/>
  <c r="G471" i="2" s="1"/>
  <c r="G472" i="2" s="1"/>
  <c r="G473" i="2" s="1"/>
  <c r="G474" i="2" s="1"/>
  <c r="G475" i="2" s="1"/>
  <c r="G476" i="2" s="1"/>
  <c r="G477" i="2" s="1"/>
  <c r="G478" i="2" s="1"/>
  <c r="G479" i="2" s="1"/>
  <c r="G480" i="2" s="1"/>
  <c r="G481" i="2" s="1"/>
  <c r="G482" i="2" s="1"/>
  <c r="G483" i="2" s="1"/>
  <c r="G484" i="2" s="1"/>
  <c r="G485" i="2" s="1"/>
  <c r="G486" i="2" s="1"/>
  <c r="G487" i="2" s="1"/>
  <c r="G488" i="2" s="1"/>
  <c r="G489" i="2" s="1"/>
  <c r="G490" i="2" s="1"/>
  <c r="G491" i="2" s="1"/>
  <c r="G492" i="2" s="1"/>
  <c r="G493" i="2" s="1"/>
  <c r="G494" i="2" s="1"/>
  <c r="G495" i="2" s="1"/>
  <c r="G496" i="2" s="1"/>
  <c r="G497" i="2" s="1"/>
  <c r="G498" i="2" s="1"/>
  <c r="G499" i="2" s="1"/>
  <c r="G500" i="2" s="1"/>
  <c r="G501" i="2" s="1"/>
  <c r="G502" i="2" s="1"/>
  <c r="G503" i="2" s="1"/>
  <c r="G504" i="2" s="1"/>
  <c r="G505" i="2" s="1"/>
  <c r="G506" i="2" s="1"/>
  <c r="G507" i="2" s="1"/>
  <c r="G508" i="2" s="1"/>
  <c r="G509" i="2" s="1"/>
  <c r="G510" i="2" s="1"/>
  <c r="G511" i="2" s="1"/>
  <c r="G512" i="2" s="1"/>
  <c r="G513" i="2" s="1"/>
  <c r="G514" i="2" s="1"/>
  <c r="G515" i="2" s="1"/>
  <c r="G516" i="2" s="1"/>
  <c r="G517" i="2" s="1"/>
  <c r="G518" i="2" s="1"/>
  <c r="G519" i="2" s="1"/>
  <c r="G520" i="2" s="1"/>
  <c r="G521" i="2" s="1"/>
  <c r="G522" i="2" s="1"/>
  <c r="G523" i="2" s="1"/>
  <c r="G524" i="2" s="1"/>
  <c r="G525" i="2" s="1"/>
  <c r="G526" i="2" s="1"/>
  <c r="G527" i="2" s="1"/>
  <c r="G528" i="2" s="1"/>
  <c r="G529" i="2" s="1"/>
  <c r="G530" i="2" s="1"/>
  <c r="G531" i="2" s="1"/>
  <c r="G532" i="2" s="1"/>
  <c r="G533" i="2" s="1"/>
  <c r="G534" i="2" s="1"/>
  <c r="G535" i="2" s="1"/>
  <c r="G536" i="2" s="1"/>
  <c r="G537" i="2" s="1"/>
  <c r="G538" i="2" s="1"/>
  <c r="G539" i="2" s="1"/>
  <c r="G540" i="2" s="1"/>
  <c r="G541" i="2" s="1"/>
  <c r="G542" i="2" s="1"/>
  <c r="G543" i="2" s="1"/>
  <c r="G544" i="2" s="1"/>
  <c r="G545" i="2" s="1"/>
  <c r="G546" i="2" s="1"/>
  <c r="G547" i="2" s="1"/>
  <c r="G548" i="2" s="1"/>
  <c r="G549" i="2" s="1"/>
  <c r="G550" i="2" s="1"/>
  <c r="G551" i="2" s="1"/>
  <c r="G552" i="2" s="1"/>
  <c r="G553" i="2" s="1"/>
  <c r="G554" i="2" s="1"/>
  <c r="G555" i="2" s="1"/>
  <c r="G556" i="2" s="1"/>
  <c r="G557" i="2" s="1"/>
  <c r="G558" i="2" s="1"/>
  <c r="G559" i="2" s="1"/>
  <c r="G560" i="2" s="1"/>
  <c r="G561" i="2" s="1"/>
  <c r="G562" i="2" s="1"/>
  <c r="G563" i="2" s="1"/>
  <c r="G564" i="2" s="1"/>
  <c r="G565" i="2" s="1"/>
  <c r="G566" i="2" s="1"/>
  <c r="G567" i="2" s="1"/>
  <c r="G568" i="2" s="1"/>
  <c r="G569" i="2" s="1"/>
  <c r="G570" i="2" s="1"/>
  <c r="G571" i="2" s="1"/>
  <c r="G572" i="2" s="1"/>
  <c r="G573" i="2" s="1"/>
  <c r="G574" i="2" s="1"/>
  <c r="G575" i="2" s="1"/>
  <c r="G576" i="2" s="1"/>
  <c r="G577" i="2" s="1"/>
  <c r="G578" i="2" s="1"/>
  <c r="G579" i="2" s="1"/>
  <c r="G580" i="2" s="1"/>
  <c r="G581" i="2" s="1"/>
  <c r="G582" i="2" s="1"/>
  <c r="G583" i="2" s="1"/>
  <c r="G584" i="2" s="1"/>
  <c r="G585" i="2" s="1"/>
  <c r="G586" i="2" s="1"/>
  <c r="G587" i="2" s="1"/>
  <c r="G588" i="2" s="1"/>
  <c r="G589" i="2" s="1"/>
  <c r="G590" i="2" s="1"/>
  <c r="G591" i="2" s="1"/>
  <c r="G592" i="2" s="1"/>
  <c r="G593" i="2" s="1"/>
  <c r="G594" i="2" s="1"/>
  <c r="G595" i="2" s="1"/>
  <c r="G596" i="2" s="1"/>
  <c r="G597" i="2" s="1"/>
  <c r="G598" i="2" s="1"/>
  <c r="G599" i="2" s="1"/>
  <c r="G600" i="2" s="1"/>
  <c r="G601" i="2" s="1"/>
  <c r="G602" i="2" s="1"/>
  <c r="G603" i="2" s="1"/>
  <c r="G604" i="2" s="1"/>
  <c r="G605" i="2" s="1"/>
  <c r="G606" i="2" s="1"/>
  <c r="G607" i="2" s="1"/>
  <c r="G608" i="2" s="1"/>
  <c r="G609" i="2" s="1"/>
  <c r="G610" i="2" s="1"/>
  <c r="G611" i="2" s="1"/>
  <c r="G612" i="2" s="1"/>
  <c r="G613" i="2" s="1"/>
  <c r="G614" i="2" s="1"/>
  <c r="G615" i="2" s="1"/>
  <c r="G616" i="2" s="1"/>
  <c r="G617" i="2" s="1"/>
  <c r="G618" i="2" s="1"/>
  <c r="G619" i="2" s="1"/>
  <c r="G620" i="2" s="1"/>
  <c r="G621" i="2" s="1"/>
  <c r="G622" i="2" s="1"/>
  <c r="G623" i="2" s="1"/>
  <c r="G624" i="2" s="1"/>
  <c r="G625" i="2" s="1"/>
  <c r="G626" i="2" s="1"/>
  <c r="G627" i="2" s="1"/>
  <c r="G628" i="2" s="1"/>
  <c r="G629" i="2" s="1"/>
  <c r="G630" i="2" s="1"/>
  <c r="G631" i="2" s="1"/>
  <c r="G632" i="2" s="1"/>
  <c r="G633" i="2" s="1"/>
  <c r="G634" i="2" s="1"/>
  <c r="G635" i="2" s="1"/>
  <c r="G636" i="2" s="1"/>
  <c r="G637" i="2" s="1"/>
  <c r="G638" i="2" s="1"/>
  <c r="G639" i="2" s="1"/>
  <c r="G640" i="2" s="1"/>
  <c r="G641" i="2" s="1"/>
  <c r="G642" i="2" s="1"/>
  <c r="G643" i="2" s="1"/>
  <c r="G644" i="2" s="1"/>
  <c r="G645" i="2" s="1"/>
  <c r="G646" i="2" s="1"/>
  <c r="G647" i="2" s="1"/>
  <c r="G648" i="2" s="1"/>
  <c r="G649" i="2" s="1"/>
  <c r="G650" i="2" s="1"/>
  <c r="G651" i="2" s="1"/>
  <c r="G652" i="2" s="1"/>
  <c r="G653" i="2" s="1"/>
  <c r="G654" i="2" s="1"/>
  <c r="G655" i="2" s="1"/>
  <c r="G656" i="2" s="1"/>
  <c r="G657" i="2" s="1"/>
  <c r="G658" i="2" s="1"/>
  <c r="G659" i="2" s="1"/>
  <c r="G660" i="2" s="1"/>
  <c r="G661" i="2" s="1"/>
  <c r="G662" i="2" s="1"/>
  <c r="G663" i="2" s="1"/>
  <c r="G664" i="2" s="1"/>
  <c r="G665" i="2" s="1"/>
  <c r="G666" i="2" s="1"/>
  <c r="G667" i="2" s="1"/>
  <c r="G668" i="2" s="1"/>
  <c r="G669" i="2" s="1"/>
  <c r="G670" i="2" s="1"/>
  <c r="G671" i="2" s="1"/>
  <c r="G672" i="2" s="1"/>
  <c r="G673" i="2" s="1"/>
  <c r="G674" i="2" s="1"/>
  <c r="G675" i="2" s="1"/>
  <c r="G676" i="2" s="1"/>
  <c r="G677" i="2" s="1"/>
  <c r="G678" i="2" s="1"/>
  <c r="G679" i="2" s="1"/>
  <c r="G680" i="2" s="1"/>
  <c r="G681" i="2" s="1"/>
  <c r="G682" i="2" s="1"/>
  <c r="G683" i="2" s="1"/>
  <c r="G684" i="2" s="1"/>
  <c r="G685" i="2" s="1"/>
  <c r="G686" i="2" s="1"/>
  <c r="G687" i="2" s="1"/>
  <c r="G688" i="2" s="1"/>
  <c r="G689" i="2" s="1"/>
  <c r="G690" i="2" s="1"/>
  <c r="G691" i="2" s="1"/>
  <c r="G692" i="2" s="1"/>
  <c r="G693" i="2" s="1"/>
  <c r="G694" i="2" s="1"/>
  <c r="G695" i="2" s="1"/>
  <c r="G696" i="2" s="1"/>
  <c r="G697" i="2" s="1"/>
  <c r="G698" i="2" s="1"/>
  <c r="G699" i="2" s="1"/>
  <c r="G700" i="2" s="1"/>
  <c r="G701" i="2" s="1"/>
  <c r="G702" i="2" s="1"/>
  <c r="G703" i="2" s="1"/>
  <c r="G704" i="2" s="1"/>
  <c r="G705" i="2" s="1"/>
  <c r="G706" i="2" s="1"/>
  <c r="G707" i="2" s="1"/>
  <c r="G708" i="2" s="1"/>
  <c r="G709" i="2" s="1"/>
  <c r="G710" i="2" s="1"/>
  <c r="G711" i="2" s="1"/>
  <c r="G712" i="2" s="1"/>
  <c r="G713" i="2" s="1"/>
  <c r="G714" i="2" s="1"/>
  <c r="G715" i="2" s="1"/>
  <c r="G716" i="2" s="1"/>
  <c r="G717" i="2" s="1"/>
  <c r="G718" i="2" s="1"/>
  <c r="G719" i="2" s="1"/>
  <c r="G720" i="2" s="1"/>
  <c r="G721" i="2" s="1"/>
  <c r="G722" i="2" s="1"/>
  <c r="G723" i="2" s="1"/>
  <c r="G724" i="2" s="1"/>
  <c r="G725" i="2" s="1"/>
  <c r="G726" i="2" s="1"/>
  <c r="G727" i="2" s="1"/>
  <c r="G728" i="2" s="1"/>
  <c r="G729" i="2" s="1"/>
  <c r="G730" i="2" s="1"/>
  <c r="G731" i="2" s="1"/>
  <c r="G732" i="2" s="1"/>
  <c r="G733" i="2" s="1"/>
  <c r="G734" i="2" s="1"/>
  <c r="G735" i="2" s="1"/>
  <c r="G736" i="2" s="1"/>
  <c r="G737" i="2" s="1"/>
  <c r="G738" i="2" s="1"/>
  <c r="G739" i="2" s="1"/>
  <c r="G740" i="2" s="1"/>
  <c r="G741" i="2" s="1"/>
  <c r="G742" i="2" s="1"/>
  <c r="G743" i="2" s="1"/>
  <c r="G744" i="2" s="1"/>
  <c r="G745" i="2" s="1"/>
  <c r="G746" i="2" s="1"/>
  <c r="G747" i="2" s="1"/>
  <c r="G748" i="2" s="1"/>
  <c r="G749" i="2" s="1"/>
  <c r="G750" i="2" s="1"/>
  <c r="G751" i="2" s="1"/>
  <c r="G752" i="2" s="1"/>
  <c r="G753" i="2" s="1"/>
  <c r="G754" i="2" s="1"/>
  <c r="G755" i="2" s="1"/>
  <c r="D416" i="2"/>
  <c r="E415" i="2"/>
  <c r="M407" i="2"/>
  <c r="M408" i="2" s="1"/>
  <c r="M409" i="2" s="1"/>
  <c r="M410" i="2" s="1"/>
  <c r="M411" i="2" s="1"/>
  <c r="M412" i="2" s="1"/>
  <c r="M413" i="2" s="1"/>
  <c r="M414" i="2" s="1"/>
  <c r="K407" i="2"/>
  <c r="K408" i="2" s="1"/>
  <c r="K409" i="2" s="1"/>
  <c r="K410" i="2" s="1"/>
  <c r="K411" i="2" s="1"/>
  <c r="K412" i="2" s="1"/>
  <c r="K413" i="2" s="1"/>
  <c r="K414" i="2" s="1"/>
  <c r="K415" i="2" s="1"/>
  <c r="K416" i="2" s="1"/>
  <c r="K417" i="2" s="1"/>
  <c r="K418" i="2" s="1"/>
  <c r="K419" i="2" s="1"/>
  <c r="K420" i="2" s="1"/>
  <c r="K421" i="2" s="1"/>
  <c r="K422" i="2" s="1"/>
  <c r="K423" i="2" s="1"/>
  <c r="K424" i="2" s="1"/>
  <c r="K425" i="2" s="1"/>
  <c r="K426" i="2" s="1"/>
  <c r="K427" i="2" s="1"/>
  <c r="K428" i="2" s="1"/>
  <c r="K429" i="2" s="1"/>
  <c r="K430" i="2" s="1"/>
  <c r="K431" i="2" s="1"/>
  <c r="K432" i="2" s="1"/>
  <c r="K433" i="2" s="1"/>
  <c r="K434" i="2" s="1"/>
  <c r="K435" i="2" s="1"/>
  <c r="K436" i="2" s="1"/>
  <c r="K437" i="2" s="1"/>
  <c r="K438" i="2" s="1"/>
  <c r="K439" i="2" s="1"/>
  <c r="K440" i="2" s="1"/>
  <c r="K441" i="2" s="1"/>
  <c r="K442" i="2" s="1"/>
  <c r="K443" i="2" s="1"/>
  <c r="K444" i="2" s="1"/>
  <c r="K445" i="2" s="1"/>
  <c r="K446" i="2" s="1"/>
  <c r="K447" i="2" s="1"/>
  <c r="K448" i="2" s="1"/>
  <c r="K449" i="2" s="1"/>
  <c r="K450" i="2" s="1"/>
  <c r="K451" i="2" s="1"/>
  <c r="K452" i="2" s="1"/>
  <c r="K453" i="2" s="1"/>
  <c r="K454" i="2" s="1"/>
  <c r="K455" i="2" s="1"/>
  <c r="K456" i="2" s="1"/>
  <c r="K457" i="2" s="1"/>
  <c r="K458" i="2" s="1"/>
  <c r="K459" i="2" s="1"/>
  <c r="K460" i="2" s="1"/>
  <c r="K461" i="2" s="1"/>
  <c r="K462" i="2" s="1"/>
  <c r="K463" i="2" s="1"/>
  <c r="K464" i="2" s="1"/>
  <c r="K465" i="2" s="1"/>
  <c r="K466" i="2" s="1"/>
  <c r="K467" i="2" s="1"/>
  <c r="K468" i="2" s="1"/>
  <c r="K469" i="2" s="1"/>
  <c r="K470" i="2" s="1"/>
  <c r="K471" i="2" s="1"/>
  <c r="K472" i="2" s="1"/>
  <c r="K473" i="2" s="1"/>
  <c r="K474" i="2" s="1"/>
  <c r="K475" i="2" s="1"/>
  <c r="K476" i="2" s="1"/>
  <c r="K477" i="2" s="1"/>
  <c r="K478" i="2" s="1"/>
  <c r="K479" i="2" s="1"/>
  <c r="K480" i="2" s="1"/>
  <c r="K481" i="2" s="1"/>
  <c r="K482" i="2" s="1"/>
  <c r="K483" i="2" s="1"/>
  <c r="K484" i="2" s="1"/>
  <c r="K485" i="2" s="1"/>
  <c r="K486" i="2" s="1"/>
  <c r="K487" i="2" s="1"/>
  <c r="K488" i="2" s="1"/>
  <c r="K489" i="2" s="1"/>
  <c r="K490" i="2" s="1"/>
  <c r="K491" i="2" s="1"/>
  <c r="K492" i="2" s="1"/>
  <c r="K493" i="2" s="1"/>
  <c r="K494" i="2" s="1"/>
  <c r="K495" i="2" s="1"/>
  <c r="K496" i="2" s="1"/>
  <c r="K497" i="2" s="1"/>
  <c r="K498" i="2" s="1"/>
  <c r="K499" i="2" s="1"/>
  <c r="K500" i="2" s="1"/>
  <c r="K501" i="2" s="1"/>
  <c r="K502" i="2" s="1"/>
  <c r="K503" i="2" s="1"/>
  <c r="K504" i="2" s="1"/>
  <c r="K505" i="2" s="1"/>
  <c r="K506" i="2" s="1"/>
  <c r="K507" i="2" s="1"/>
  <c r="K508" i="2" s="1"/>
  <c r="K509" i="2" s="1"/>
  <c r="K510" i="2" s="1"/>
  <c r="K511" i="2" s="1"/>
  <c r="K512" i="2" s="1"/>
  <c r="K513" i="2" s="1"/>
  <c r="K514" i="2" s="1"/>
  <c r="K515" i="2" s="1"/>
  <c r="K516" i="2" s="1"/>
  <c r="K517" i="2" s="1"/>
  <c r="K518" i="2" s="1"/>
  <c r="K519" i="2" s="1"/>
  <c r="K520" i="2" s="1"/>
  <c r="K521" i="2" s="1"/>
  <c r="K522" i="2" s="1"/>
  <c r="K523" i="2" s="1"/>
  <c r="K524" i="2" s="1"/>
  <c r="K525" i="2" s="1"/>
  <c r="K526" i="2" s="1"/>
  <c r="K527" i="2" s="1"/>
  <c r="K528" i="2" s="1"/>
  <c r="K529" i="2" s="1"/>
  <c r="K530" i="2" s="1"/>
  <c r="K531" i="2" s="1"/>
  <c r="K532" i="2" s="1"/>
  <c r="K533" i="2" s="1"/>
  <c r="K534" i="2" s="1"/>
  <c r="K535" i="2" s="1"/>
  <c r="K536" i="2" s="1"/>
  <c r="K537" i="2" s="1"/>
  <c r="K538" i="2" s="1"/>
  <c r="K539" i="2" s="1"/>
  <c r="K540" i="2" s="1"/>
  <c r="K541" i="2" s="1"/>
  <c r="K542" i="2" s="1"/>
  <c r="K543" i="2" s="1"/>
  <c r="K544" i="2" s="1"/>
  <c r="K545" i="2" s="1"/>
  <c r="K546" i="2" s="1"/>
  <c r="K547" i="2" s="1"/>
  <c r="K548" i="2" s="1"/>
  <c r="K549" i="2" s="1"/>
  <c r="K550" i="2" s="1"/>
  <c r="K551" i="2" s="1"/>
  <c r="K552" i="2" s="1"/>
  <c r="K553" i="2" s="1"/>
  <c r="K554" i="2" s="1"/>
  <c r="K555" i="2" s="1"/>
  <c r="K556" i="2" s="1"/>
  <c r="K557" i="2" s="1"/>
  <c r="K558" i="2" s="1"/>
  <c r="K559" i="2" s="1"/>
  <c r="K560" i="2" s="1"/>
  <c r="K561" i="2" s="1"/>
  <c r="K562" i="2" s="1"/>
  <c r="K563" i="2" s="1"/>
  <c r="K564" i="2" s="1"/>
  <c r="K565" i="2" s="1"/>
  <c r="K566" i="2" s="1"/>
  <c r="K567" i="2" s="1"/>
  <c r="K568" i="2" s="1"/>
  <c r="K569" i="2" s="1"/>
  <c r="K570" i="2" s="1"/>
  <c r="K571" i="2" s="1"/>
  <c r="K572" i="2" s="1"/>
  <c r="K573" i="2" s="1"/>
  <c r="K574" i="2" s="1"/>
  <c r="K575" i="2" s="1"/>
  <c r="K576" i="2" s="1"/>
  <c r="K577" i="2" s="1"/>
  <c r="K578" i="2" s="1"/>
  <c r="K579" i="2" s="1"/>
  <c r="K580" i="2" s="1"/>
  <c r="K581" i="2" s="1"/>
  <c r="K582" i="2" s="1"/>
  <c r="K583" i="2" s="1"/>
  <c r="K584" i="2" s="1"/>
  <c r="K585" i="2" s="1"/>
  <c r="K586" i="2" s="1"/>
  <c r="K587" i="2" s="1"/>
  <c r="K588" i="2" s="1"/>
  <c r="K589" i="2" s="1"/>
  <c r="K590" i="2" s="1"/>
  <c r="K591" i="2" s="1"/>
  <c r="K592" i="2" s="1"/>
  <c r="K593" i="2" s="1"/>
  <c r="K594" i="2" s="1"/>
  <c r="K595" i="2" s="1"/>
  <c r="K596" i="2" s="1"/>
  <c r="K597" i="2" s="1"/>
  <c r="K598" i="2" s="1"/>
  <c r="K599" i="2" s="1"/>
  <c r="K600" i="2" s="1"/>
  <c r="K601" i="2" s="1"/>
  <c r="K602" i="2" s="1"/>
  <c r="K603" i="2" s="1"/>
  <c r="K604" i="2" s="1"/>
  <c r="K605" i="2" s="1"/>
  <c r="K606" i="2" s="1"/>
  <c r="K607" i="2" s="1"/>
  <c r="K608" i="2" s="1"/>
  <c r="K609" i="2" s="1"/>
  <c r="K610" i="2" s="1"/>
  <c r="K611" i="2" s="1"/>
  <c r="K612" i="2" s="1"/>
  <c r="K613" i="2" s="1"/>
  <c r="K614" i="2" s="1"/>
  <c r="K615" i="2" s="1"/>
  <c r="K616" i="2" s="1"/>
  <c r="K617" i="2" s="1"/>
  <c r="K618" i="2" s="1"/>
  <c r="K619" i="2" s="1"/>
  <c r="K620" i="2" s="1"/>
  <c r="K621" i="2" s="1"/>
  <c r="K622" i="2" s="1"/>
  <c r="K623" i="2" s="1"/>
  <c r="K624" i="2" s="1"/>
  <c r="K625" i="2" s="1"/>
  <c r="K626" i="2" s="1"/>
  <c r="K627" i="2" s="1"/>
  <c r="K628" i="2" s="1"/>
  <c r="K629" i="2" s="1"/>
  <c r="K630" i="2" s="1"/>
  <c r="K631" i="2" s="1"/>
  <c r="K632" i="2" s="1"/>
  <c r="K633" i="2" s="1"/>
  <c r="K634" i="2" s="1"/>
  <c r="K635" i="2" s="1"/>
  <c r="K636" i="2" s="1"/>
  <c r="K637" i="2" s="1"/>
  <c r="K638" i="2" s="1"/>
  <c r="K639" i="2" s="1"/>
  <c r="K640" i="2" s="1"/>
  <c r="K641" i="2" s="1"/>
  <c r="K642" i="2" s="1"/>
  <c r="K643" i="2" s="1"/>
  <c r="K644" i="2" s="1"/>
  <c r="K645" i="2" s="1"/>
  <c r="K646" i="2" s="1"/>
  <c r="K647" i="2" s="1"/>
  <c r="K648" i="2" s="1"/>
  <c r="K649" i="2" s="1"/>
  <c r="K650" i="2" s="1"/>
  <c r="K651" i="2" s="1"/>
  <c r="K652" i="2" s="1"/>
  <c r="K653" i="2" s="1"/>
  <c r="K654" i="2" s="1"/>
  <c r="K655" i="2" s="1"/>
  <c r="K656" i="2" s="1"/>
  <c r="K657" i="2" s="1"/>
  <c r="K658" i="2" s="1"/>
  <c r="K659" i="2" s="1"/>
  <c r="K660" i="2" s="1"/>
  <c r="K661" i="2" s="1"/>
  <c r="K662" i="2" s="1"/>
  <c r="K663" i="2" s="1"/>
  <c r="K664" i="2" s="1"/>
  <c r="K665" i="2" s="1"/>
  <c r="K666" i="2" s="1"/>
  <c r="K667" i="2" s="1"/>
  <c r="K668" i="2" s="1"/>
  <c r="K669" i="2" s="1"/>
  <c r="K670" i="2" s="1"/>
  <c r="K671" i="2" s="1"/>
  <c r="K672" i="2" s="1"/>
  <c r="K673" i="2" s="1"/>
  <c r="K674" i="2" s="1"/>
  <c r="K675" i="2" s="1"/>
  <c r="K676" i="2" s="1"/>
  <c r="K677" i="2" s="1"/>
  <c r="K678" i="2" s="1"/>
  <c r="K679" i="2" s="1"/>
  <c r="K680" i="2" s="1"/>
  <c r="K681" i="2" s="1"/>
  <c r="K682" i="2" s="1"/>
  <c r="K683" i="2" s="1"/>
  <c r="K684" i="2" s="1"/>
  <c r="K685" i="2" s="1"/>
  <c r="K686" i="2" s="1"/>
  <c r="K687" i="2" s="1"/>
  <c r="K688" i="2" s="1"/>
  <c r="K689" i="2" s="1"/>
  <c r="K690" i="2" s="1"/>
  <c r="K691" i="2" s="1"/>
  <c r="K692" i="2" s="1"/>
  <c r="K693" i="2" s="1"/>
  <c r="K694" i="2" s="1"/>
  <c r="K695" i="2" s="1"/>
  <c r="K696" i="2" s="1"/>
  <c r="K697" i="2" s="1"/>
  <c r="K698" i="2" s="1"/>
  <c r="K699" i="2" s="1"/>
  <c r="K700" i="2" s="1"/>
  <c r="K701" i="2" s="1"/>
  <c r="K702" i="2" s="1"/>
  <c r="K703" i="2" s="1"/>
  <c r="K704" i="2" s="1"/>
  <c r="K705" i="2" s="1"/>
  <c r="K706" i="2" s="1"/>
  <c r="K707" i="2" s="1"/>
  <c r="K708" i="2" s="1"/>
  <c r="K709" i="2" s="1"/>
  <c r="K710" i="2" s="1"/>
  <c r="K711" i="2" s="1"/>
  <c r="K712" i="2" s="1"/>
  <c r="K713" i="2" s="1"/>
  <c r="K714" i="2" s="1"/>
  <c r="K715" i="2" s="1"/>
  <c r="K716" i="2" s="1"/>
  <c r="K717" i="2" s="1"/>
  <c r="K718" i="2" s="1"/>
  <c r="K719" i="2" s="1"/>
  <c r="K720" i="2" s="1"/>
  <c r="K721" i="2" s="1"/>
  <c r="K722" i="2" s="1"/>
  <c r="K723" i="2" s="1"/>
  <c r="K724" i="2" s="1"/>
  <c r="K725" i="2" s="1"/>
  <c r="K726" i="2" s="1"/>
  <c r="K727" i="2" s="1"/>
  <c r="K728" i="2" s="1"/>
  <c r="K729" i="2" s="1"/>
  <c r="K730" i="2" s="1"/>
  <c r="K731" i="2" s="1"/>
  <c r="K732" i="2" s="1"/>
  <c r="K733" i="2" s="1"/>
  <c r="K734" i="2" s="1"/>
  <c r="K735" i="2" s="1"/>
  <c r="K736" i="2" s="1"/>
  <c r="K737" i="2" s="1"/>
  <c r="K738" i="2" s="1"/>
  <c r="K739" i="2" s="1"/>
  <c r="K740" i="2" s="1"/>
  <c r="K741" i="2" s="1"/>
  <c r="K742" i="2" s="1"/>
  <c r="K743" i="2" s="1"/>
  <c r="K744" i="2" s="1"/>
  <c r="K745" i="2" s="1"/>
  <c r="K746" i="2" s="1"/>
  <c r="K747" i="2" s="1"/>
  <c r="K748" i="2" s="1"/>
  <c r="K749" i="2" s="1"/>
  <c r="K750" i="2" s="1"/>
  <c r="K751" i="2" s="1"/>
  <c r="K752" i="2" s="1"/>
  <c r="K753" i="2" s="1"/>
  <c r="K754" i="2" s="1"/>
  <c r="K755" i="2" s="1"/>
  <c r="I407" i="2"/>
  <c r="I408" i="2" s="1"/>
  <c r="I409" i="2" s="1"/>
  <c r="I410" i="2" s="1"/>
  <c r="I411" i="2" s="1"/>
  <c r="I412" i="2" s="1"/>
  <c r="I413" i="2" s="1"/>
  <c r="I414" i="2" s="1"/>
  <c r="I415" i="2" s="1"/>
  <c r="I416" i="2" s="1"/>
  <c r="I417" i="2" s="1"/>
  <c r="I418" i="2" s="1"/>
  <c r="I419" i="2" s="1"/>
  <c r="I420" i="2" s="1"/>
  <c r="I421" i="2" s="1"/>
  <c r="I422" i="2" s="1"/>
  <c r="I423" i="2" s="1"/>
  <c r="I424" i="2" s="1"/>
  <c r="I425" i="2" s="1"/>
  <c r="I426" i="2" s="1"/>
  <c r="I427" i="2" s="1"/>
  <c r="I428" i="2" s="1"/>
  <c r="I429" i="2" s="1"/>
  <c r="I430" i="2" s="1"/>
  <c r="I431" i="2" s="1"/>
  <c r="I432" i="2" s="1"/>
  <c r="I433" i="2" s="1"/>
  <c r="I434" i="2" s="1"/>
  <c r="I435" i="2" s="1"/>
  <c r="I436" i="2" s="1"/>
  <c r="I437" i="2" s="1"/>
  <c r="I438" i="2" s="1"/>
  <c r="I439" i="2" s="1"/>
  <c r="I440" i="2" s="1"/>
  <c r="I441" i="2" s="1"/>
  <c r="I442" i="2" s="1"/>
  <c r="I443" i="2" s="1"/>
  <c r="I444" i="2" s="1"/>
  <c r="I445" i="2" s="1"/>
  <c r="I446" i="2" s="1"/>
  <c r="I447" i="2" s="1"/>
  <c r="I448" i="2" s="1"/>
  <c r="I449" i="2" s="1"/>
  <c r="I450" i="2" s="1"/>
  <c r="I451" i="2" s="1"/>
  <c r="I452" i="2" s="1"/>
  <c r="I453" i="2" s="1"/>
  <c r="I454" i="2" s="1"/>
  <c r="I455" i="2" s="1"/>
  <c r="I456" i="2" s="1"/>
  <c r="I457" i="2" s="1"/>
  <c r="I458" i="2" s="1"/>
  <c r="I459" i="2" s="1"/>
  <c r="I460" i="2" s="1"/>
  <c r="I461" i="2" s="1"/>
  <c r="I462" i="2" s="1"/>
  <c r="I463" i="2" s="1"/>
  <c r="I464" i="2" s="1"/>
  <c r="I465" i="2" s="1"/>
  <c r="I466" i="2" s="1"/>
  <c r="I467" i="2" s="1"/>
  <c r="I468" i="2" s="1"/>
  <c r="I469" i="2" s="1"/>
  <c r="I470" i="2" s="1"/>
  <c r="I471" i="2" s="1"/>
  <c r="I472" i="2" s="1"/>
  <c r="I473" i="2" s="1"/>
  <c r="I474" i="2" s="1"/>
  <c r="I475" i="2" s="1"/>
  <c r="I476" i="2" s="1"/>
  <c r="I477" i="2" s="1"/>
  <c r="I478" i="2" s="1"/>
  <c r="I479" i="2" s="1"/>
  <c r="I480" i="2" s="1"/>
  <c r="I481" i="2" s="1"/>
  <c r="I482" i="2" s="1"/>
  <c r="I483" i="2" s="1"/>
  <c r="I484" i="2" s="1"/>
  <c r="I485" i="2" s="1"/>
  <c r="I486" i="2" s="1"/>
  <c r="I487" i="2" s="1"/>
  <c r="I488" i="2" s="1"/>
  <c r="I489" i="2" s="1"/>
  <c r="I490" i="2" s="1"/>
  <c r="I491" i="2" s="1"/>
  <c r="I492" i="2" s="1"/>
  <c r="I493" i="2" s="1"/>
  <c r="I494" i="2" s="1"/>
  <c r="I495" i="2" s="1"/>
  <c r="I496" i="2" s="1"/>
  <c r="I497" i="2" s="1"/>
  <c r="I498" i="2" s="1"/>
  <c r="I499" i="2" s="1"/>
  <c r="I500" i="2" s="1"/>
  <c r="I501" i="2" s="1"/>
  <c r="I502" i="2" s="1"/>
  <c r="I503" i="2" s="1"/>
  <c r="I504" i="2" s="1"/>
  <c r="I505" i="2" s="1"/>
  <c r="I506" i="2" s="1"/>
  <c r="I507" i="2" s="1"/>
  <c r="I508" i="2" s="1"/>
  <c r="I509" i="2" s="1"/>
  <c r="I510" i="2" s="1"/>
  <c r="I511" i="2" s="1"/>
  <c r="I512" i="2" s="1"/>
  <c r="I513" i="2" s="1"/>
  <c r="I514" i="2" s="1"/>
  <c r="I515" i="2" s="1"/>
  <c r="I516" i="2" s="1"/>
  <c r="I517" i="2" s="1"/>
  <c r="I518" i="2" s="1"/>
  <c r="I519" i="2" s="1"/>
  <c r="I520" i="2" s="1"/>
  <c r="I521" i="2" s="1"/>
  <c r="I522" i="2" s="1"/>
  <c r="I523" i="2" s="1"/>
  <c r="I524" i="2" s="1"/>
  <c r="I525" i="2" s="1"/>
  <c r="I526" i="2" s="1"/>
  <c r="I527" i="2" s="1"/>
  <c r="I528" i="2" s="1"/>
  <c r="I529" i="2" s="1"/>
  <c r="I530" i="2" s="1"/>
  <c r="I531" i="2" s="1"/>
  <c r="I532" i="2" s="1"/>
  <c r="I533" i="2" s="1"/>
  <c r="I534" i="2" s="1"/>
  <c r="I535" i="2" s="1"/>
  <c r="I536" i="2" s="1"/>
  <c r="I537" i="2" s="1"/>
  <c r="I538" i="2" s="1"/>
  <c r="I539" i="2" s="1"/>
  <c r="I540" i="2" s="1"/>
  <c r="I541" i="2" s="1"/>
  <c r="I542" i="2" s="1"/>
  <c r="I543" i="2" s="1"/>
  <c r="I544" i="2" s="1"/>
  <c r="I545" i="2" s="1"/>
  <c r="I546" i="2" s="1"/>
  <c r="I547" i="2" s="1"/>
  <c r="I548" i="2" s="1"/>
  <c r="I549" i="2" s="1"/>
  <c r="I550" i="2" s="1"/>
  <c r="I551" i="2" s="1"/>
  <c r="I552" i="2" s="1"/>
  <c r="I553" i="2" s="1"/>
  <c r="I554" i="2" s="1"/>
  <c r="I555" i="2" s="1"/>
  <c r="I556" i="2" s="1"/>
  <c r="I557" i="2" s="1"/>
  <c r="I558" i="2" s="1"/>
  <c r="I559" i="2" s="1"/>
  <c r="I560" i="2" s="1"/>
  <c r="I561" i="2" s="1"/>
  <c r="I562" i="2" s="1"/>
  <c r="I563" i="2" s="1"/>
  <c r="I564" i="2" s="1"/>
  <c r="I565" i="2" s="1"/>
  <c r="I566" i="2" s="1"/>
  <c r="I567" i="2" s="1"/>
  <c r="I568" i="2" s="1"/>
  <c r="I569" i="2" s="1"/>
  <c r="I570" i="2" s="1"/>
  <c r="I571" i="2" s="1"/>
  <c r="I572" i="2" s="1"/>
  <c r="I573" i="2" s="1"/>
  <c r="I574" i="2" s="1"/>
  <c r="I575" i="2" s="1"/>
  <c r="I576" i="2" s="1"/>
  <c r="I577" i="2" s="1"/>
  <c r="I578" i="2" s="1"/>
  <c r="I579" i="2" s="1"/>
  <c r="I580" i="2" s="1"/>
  <c r="I581" i="2" s="1"/>
  <c r="I582" i="2" s="1"/>
  <c r="I583" i="2" s="1"/>
  <c r="I584" i="2" s="1"/>
  <c r="I585" i="2" s="1"/>
  <c r="I586" i="2" s="1"/>
  <c r="I587" i="2" s="1"/>
  <c r="I588" i="2" s="1"/>
  <c r="I589" i="2" s="1"/>
  <c r="I590" i="2" s="1"/>
  <c r="I591" i="2" s="1"/>
  <c r="I592" i="2" s="1"/>
  <c r="I593" i="2" s="1"/>
  <c r="I594" i="2" s="1"/>
  <c r="I595" i="2" s="1"/>
  <c r="I596" i="2" s="1"/>
  <c r="I597" i="2" s="1"/>
  <c r="I598" i="2" s="1"/>
  <c r="I599" i="2" s="1"/>
  <c r="I600" i="2" s="1"/>
  <c r="I601" i="2" s="1"/>
  <c r="I602" i="2" s="1"/>
  <c r="I603" i="2" s="1"/>
  <c r="I604" i="2" s="1"/>
  <c r="I605" i="2" s="1"/>
  <c r="I606" i="2" s="1"/>
  <c r="I607" i="2" s="1"/>
  <c r="I608" i="2" s="1"/>
  <c r="I609" i="2" s="1"/>
  <c r="I610" i="2" s="1"/>
  <c r="I611" i="2" s="1"/>
  <c r="I612" i="2" s="1"/>
  <c r="I613" i="2" s="1"/>
  <c r="I614" i="2" s="1"/>
  <c r="I615" i="2" s="1"/>
  <c r="I616" i="2" s="1"/>
  <c r="I617" i="2" s="1"/>
  <c r="I618" i="2" s="1"/>
  <c r="I619" i="2" s="1"/>
  <c r="I620" i="2" s="1"/>
  <c r="I621" i="2" s="1"/>
  <c r="I622" i="2" s="1"/>
  <c r="I623" i="2" s="1"/>
  <c r="I624" i="2" s="1"/>
  <c r="I625" i="2" s="1"/>
  <c r="I626" i="2" s="1"/>
  <c r="I627" i="2" s="1"/>
  <c r="I628" i="2" s="1"/>
  <c r="I629" i="2" s="1"/>
  <c r="I630" i="2" s="1"/>
  <c r="I631" i="2" s="1"/>
  <c r="I632" i="2" s="1"/>
  <c r="I633" i="2" s="1"/>
  <c r="I634" i="2" s="1"/>
  <c r="I635" i="2" s="1"/>
  <c r="I636" i="2" s="1"/>
  <c r="I637" i="2" s="1"/>
  <c r="I638" i="2" s="1"/>
  <c r="I639" i="2" s="1"/>
  <c r="I640" i="2" s="1"/>
  <c r="I641" i="2" s="1"/>
  <c r="I642" i="2" s="1"/>
  <c r="I643" i="2" s="1"/>
  <c r="I644" i="2" s="1"/>
  <c r="I645" i="2" s="1"/>
  <c r="I646" i="2" s="1"/>
  <c r="I647" i="2" s="1"/>
  <c r="I648" i="2" s="1"/>
  <c r="I649" i="2" s="1"/>
  <c r="I650" i="2" s="1"/>
  <c r="I651" i="2" s="1"/>
  <c r="I652" i="2" s="1"/>
  <c r="I653" i="2" s="1"/>
  <c r="I654" i="2" s="1"/>
  <c r="I655" i="2" s="1"/>
  <c r="I656" i="2" s="1"/>
  <c r="I657" i="2" s="1"/>
  <c r="I658" i="2" s="1"/>
  <c r="I659" i="2" s="1"/>
  <c r="I660" i="2" s="1"/>
  <c r="I661" i="2" s="1"/>
  <c r="I662" i="2" s="1"/>
  <c r="I663" i="2" s="1"/>
  <c r="I664" i="2" s="1"/>
  <c r="I665" i="2" s="1"/>
  <c r="I666" i="2" s="1"/>
  <c r="I667" i="2" s="1"/>
  <c r="I668" i="2" s="1"/>
  <c r="I669" i="2" s="1"/>
  <c r="I670" i="2" s="1"/>
  <c r="I671" i="2" s="1"/>
  <c r="I672" i="2" s="1"/>
  <c r="I673" i="2" s="1"/>
  <c r="I674" i="2" s="1"/>
  <c r="I675" i="2" s="1"/>
  <c r="I676" i="2" s="1"/>
  <c r="I677" i="2" s="1"/>
  <c r="I678" i="2" s="1"/>
  <c r="I679" i="2" s="1"/>
  <c r="I680" i="2" s="1"/>
  <c r="I681" i="2" s="1"/>
  <c r="I682" i="2" s="1"/>
  <c r="I683" i="2" s="1"/>
  <c r="I684" i="2" s="1"/>
  <c r="I685" i="2" s="1"/>
  <c r="I686" i="2" s="1"/>
  <c r="I687" i="2" s="1"/>
  <c r="I688" i="2" s="1"/>
  <c r="I689" i="2" s="1"/>
  <c r="I690" i="2" s="1"/>
  <c r="I691" i="2" s="1"/>
  <c r="I692" i="2" s="1"/>
  <c r="I693" i="2" s="1"/>
  <c r="I694" i="2" s="1"/>
  <c r="I695" i="2" s="1"/>
  <c r="I696" i="2" s="1"/>
  <c r="I697" i="2" s="1"/>
  <c r="I698" i="2" s="1"/>
  <c r="I699" i="2" s="1"/>
  <c r="I700" i="2" s="1"/>
  <c r="I701" i="2" s="1"/>
  <c r="I702" i="2" s="1"/>
  <c r="I703" i="2" s="1"/>
  <c r="I704" i="2" s="1"/>
  <c r="I705" i="2" s="1"/>
  <c r="I706" i="2" s="1"/>
  <c r="I707" i="2" s="1"/>
  <c r="I708" i="2" s="1"/>
  <c r="I709" i="2" s="1"/>
  <c r="I710" i="2" s="1"/>
  <c r="I711" i="2" s="1"/>
  <c r="I712" i="2" s="1"/>
  <c r="I713" i="2" s="1"/>
  <c r="I714" i="2" s="1"/>
  <c r="I715" i="2" s="1"/>
  <c r="I716" i="2" s="1"/>
  <c r="I717" i="2" s="1"/>
  <c r="I718" i="2" s="1"/>
  <c r="I719" i="2" s="1"/>
  <c r="I720" i="2" s="1"/>
  <c r="I721" i="2" s="1"/>
  <c r="I722" i="2" s="1"/>
  <c r="I723" i="2" s="1"/>
  <c r="I724" i="2" s="1"/>
  <c r="I725" i="2" s="1"/>
  <c r="I726" i="2" s="1"/>
  <c r="I727" i="2" s="1"/>
  <c r="I728" i="2" s="1"/>
  <c r="I729" i="2" s="1"/>
  <c r="I730" i="2" s="1"/>
  <c r="I731" i="2" s="1"/>
  <c r="I732" i="2" s="1"/>
  <c r="I733" i="2" s="1"/>
  <c r="I734" i="2" s="1"/>
  <c r="I735" i="2" s="1"/>
  <c r="I736" i="2" s="1"/>
  <c r="I737" i="2" s="1"/>
  <c r="I738" i="2" s="1"/>
  <c r="I739" i="2" s="1"/>
  <c r="I740" i="2" s="1"/>
  <c r="I741" i="2" s="1"/>
  <c r="I742" i="2" s="1"/>
  <c r="I743" i="2" s="1"/>
  <c r="I744" i="2" s="1"/>
  <c r="I745" i="2" s="1"/>
  <c r="I746" i="2" s="1"/>
  <c r="I747" i="2" s="1"/>
  <c r="I748" i="2" s="1"/>
  <c r="I749" i="2" s="1"/>
  <c r="I750" i="2" s="1"/>
  <c r="I751" i="2" s="1"/>
  <c r="I752" i="2" s="1"/>
  <c r="I753" i="2" s="1"/>
  <c r="I754" i="2" s="1"/>
  <c r="I755" i="2" s="1"/>
  <c r="G407" i="2"/>
  <c r="G408" i="2" s="1"/>
  <c r="G409" i="2" s="1"/>
  <c r="G410" i="2" s="1"/>
  <c r="G411" i="2" s="1"/>
  <c r="G412" i="2" s="1"/>
  <c r="G413" i="2" s="1"/>
  <c r="G414" i="2" s="1"/>
  <c r="D407" i="2"/>
  <c r="E406" i="2"/>
  <c r="G232" i="2"/>
  <c r="G233" i="2" s="1"/>
  <c r="G234" i="2" s="1"/>
  <c r="G235" i="2" s="1"/>
  <c r="G227" i="2"/>
  <c r="G228" i="2" s="1"/>
  <c r="G229" i="2" s="1"/>
  <c r="G230" i="2" s="1"/>
  <c r="G222" i="2"/>
  <c r="G223" i="2" s="1"/>
  <c r="G224" i="2" s="1"/>
  <c r="G225" i="2" s="1"/>
  <c r="M213" i="2"/>
  <c r="M218" i="2" s="1"/>
  <c r="G212" i="2"/>
  <c r="G213" i="2" s="1"/>
  <c r="G214" i="2" s="1"/>
  <c r="G215" i="2" s="1"/>
  <c r="E211" i="2"/>
  <c r="M209" i="2"/>
  <c r="M210" i="2" s="1"/>
  <c r="M207" i="2"/>
  <c r="M206" i="2" s="1"/>
  <c r="K207" i="2"/>
  <c r="K208" i="2" s="1"/>
  <c r="K209" i="2" s="1"/>
  <c r="K210" i="2" s="1"/>
  <c r="K211" i="2" s="1"/>
  <c r="K212" i="2" s="1"/>
  <c r="K213" i="2" s="1"/>
  <c r="K214" i="2" s="1"/>
  <c r="K215" i="2" s="1"/>
  <c r="K216" i="2" s="1"/>
  <c r="K217" i="2" s="1"/>
  <c r="K218" i="2" s="1"/>
  <c r="K219" i="2" s="1"/>
  <c r="K220" i="2" s="1"/>
  <c r="K221" i="2" s="1"/>
  <c r="K222" i="2" s="1"/>
  <c r="K223" i="2" s="1"/>
  <c r="K224" i="2" s="1"/>
  <c r="K225" i="2" s="1"/>
  <c r="K226" i="2" s="1"/>
  <c r="K227" i="2" s="1"/>
  <c r="K228" i="2" s="1"/>
  <c r="K229" i="2" s="1"/>
  <c r="K230" i="2" s="1"/>
  <c r="K231" i="2" s="1"/>
  <c r="K232" i="2" s="1"/>
  <c r="K233" i="2" s="1"/>
  <c r="K234" i="2" s="1"/>
  <c r="K235" i="2" s="1"/>
  <c r="K236" i="2" s="1"/>
  <c r="K237" i="2" s="1"/>
  <c r="K238" i="2" s="1"/>
  <c r="K239" i="2" s="1"/>
  <c r="K240" i="2" s="1"/>
  <c r="K241" i="2" s="1"/>
  <c r="K242" i="2" s="1"/>
  <c r="K243" i="2" s="1"/>
  <c r="K244" i="2" s="1"/>
  <c r="K245" i="2" s="1"/>
  <c r="K246" i="2" s="1"/>
  <c r="K247" i="2" s="1"/>
  <c r="K248" i="2" s="1"/>
  <c r="K249" i="2" s="1"/>
  <c r="K250" i="2" s="1"/>
  <c r="K251" i="2" s="1"/>
  <c r="K252" i="2" s="1"/>
  <c r="K253" i="2" s="1"/>
  <c r="K254" i="2" s="1"/>
  <c r="K255" i="2" s="1"/>
  <c r="K256" i="2" s="1"/>
  <c r="K257" i="2" s="1"/>
  <c r="K258" i="2" s="1"/>
  <c r="K259" i="2" s="1"/>
  <c r="K260" i="2" s="1"/>
  <c r="K261" i="2" s="1"/>
  <c r="K262" i="2" s="1"/>
  <c r="K263" i="2" s="1"/>
  <c r="K264" i="2" s="1"/>
  <c r="K265" i="2" s="1"/>
  <c r="K266" i="2" s="1"/>
  <c r="K267" i="2" s="1"/>
  <c r="K268" i="2" s="1"/>
  <c r="K269" i="2" s="1"/>
  <c r="K270" i="2" s="1"/>
  <c r="K271" i="2" s="1"/>
  <c r="K272" i="2" s="1"/>
  <c r="K273" i="2" s="1"/>
  <c r="K274" i="2" s="1"/>
  <c r="K275" i="2" s="1"/>
  <c r="K276" i="2" s="1"/>
  <c r="K277" i="2" s="1"/>
  <c r="K278" i="2" s="1"/>
  <c r="K279" i="2" s="1"/>
  <c r="K280" i="2" s="1"/>
  <c r="K281" i="2" s="1"/>
  <c r="K282" i="2" s="1"/>
  <c r="K283" i="2" s="1"/>
  <c r="K284" i="2" s="1"/>
  <c r="K285" i="2" s="1"/>
  <c r="K286" i="2" s="1"/>
  <c r="K287" i="2" s="1"/>
  <c r="K288" i="2" s="1"/>
  <c r="K289" i="2" s="1"/>
  <c r="K290" i="2" s="1"/>
  <c r="K291" i="2" s="1"/>
  <c r="K292" i="2" s="1"/>
  <c r="K293" i="2" s="1"/>
  <c r="K294" i="2" s="1"/>
  <c r="K295" i="2" s="1"/>
  <c r="K296" i="2" s="1"/>
  <c r="K297" i="2" s="1"/>
  <c r="K298" i="2" s="1"/>
  <c r="K299" i="2" s="1"/>
  <c r="K300" i="2" s="1"/>
  <c r="K301" i="2" s="1"/>
  <c r="K302" i="2" s="1"/>
  <c r="K303" i="2" s="1"/>
  <c r="K304" i="2" s="1"/>
  <c r="K305" i="2" s="1"/>
  <c r="K306" i="2" s="1"/>
  <c r="K307" i="2" s="1"/>
  <c r="K308" i="2" s="1"/>
  <c r="K309" i="2" s="1"/>
  <c r="K310" i="2" s="1"/>
  <c r="K311" i="2" s="1"/>
  <c r="K312" i="2" s="1"/>
  <c r="K313" i="2" s="1"/>
  <c r="K314" i="2" s="1"/>
  <c r="K315" i="2" s="1"/>
  <c r="K316" i="2" s="1"/>
  <c r="K317" i="2" s="1"/>
  <c r="K318" i="2" s="1"/>
  <c r="K319" i="2" s="1"/>
  <c r="K320" i="2" s="1"/>
  <c r="K321" i="2" s="1"/>
  <c r="K322" i="2" s="1"/>
  <c r="K323" i="2" s="1"/>
  <c r="K324" i="2" s="1"/>
  <c r="K325" i="2" s="1"/>
  <c r="K326" i="2" s="1"/>
  <c r="K327" i="2" s="1"/>
  <c r="K328" i="2" s="1"/>
  <c r="K329" i="2" s="1"/>
  <c r="K330" i="2" s="1"/>
  <c r="K331" i="2" s="1"/>
  <c r="K332" i="2" s="1"/>
  <c r="K333" i="2" s="1"/>
  <c r="K334" i="2" s="1"/>
  <c r="K335" i="2" s="1"/>
  <c r="K336" i="2" s="1"/>
  <c r="K337" i="2" s="1"/>
  <c r="K338" i="2" s="1"/>
  <c r="K339" i="2" s="1"/>
  <c r="K340" i="2" s="1"/>
  <c r="K341" i="2" s="1"/>
  <c r="K342" i="2" s="1"/>
  <c r="K343" i="2" s="1"/>
  <c r="K344" i="2" s="1"/>
  <c r="K345" i="2" s="1"/>
  <c r="K346" i="2" s="1"/>
  <c r="K347" i="2" s="1"/>
  <c r="K348" i="2" s="1"/>
  <c r="K349" i="2" s="1"/>
  <c r="K350" i="2" s="1"/>
  <c r="K351" i="2" s="1"/>
  <c r="K352" i="2" s="1"/>
  <c r="K353" i="2" s="1"/>
  <c r="K354" i="2" s="1"/>
  <c r="K355" i="2" s="1"/>
  <c r="K356" i="2" s="1"/>
  <c r="K357" i="2" s="1"/>
  <c r="K358" i="2" s="1"/>
  <c r="K359" i="2" s="1"/>
  <c r="K360" i="2" s="1"/>
  <c r="K361" i="2" s="1"/>
  <c r="K362" i="2" s="1"/>
  <c r="K363" i="2" s="1"/>
  <c r="K364" i="2" s="1"/>
  <c r="K365" i="2" s="1"/>
  <c r="K366" i="2" s="1"/>
  <c r="K367" i="2" s="1"/>
  <c r="K368" i="2" s="1"/>
  <c r="K369" i="2" s="1"/>
  <c r="K370" i="2" s="1"/>
  <c r="K371" i="2" s="1"/>
  <c r="K372" i="2" s="1"/>
  <c r="K373" i="2" s="1"/>
  <c r="K374" i="2" s="1"/>
  <c r="K375" i="2" s="1"/>
  <c r="K376" i="2" s="1"/>
  <c r="K377" i="2" s="1"/>
  <c r="K378" i="2" s="1"/>
  <c r="K379" i="2" s="1"/>
  <c r="K380" i="2" s="1"/>
  <c r="K381" i="2" s="1"/>
  <c r="K382" i="2" s="1"/>
  <c r="K383" i="2" s="1"/>
  <c r="K384" i="2" s="1"/>
  <c r="K385" i="2" s="1"/>
  <c r="K386" i="2" s="1"/>
  <c r="K387" i="2" s="1"/>
  <c r="K388" i="2" s="1"/>
  <c r="K389" i="2" s="1"/>
  <c r="K390" i="2" s="1"/>
  <c r="K391" i="2" s="1"/>
  <c r="K392" i="2" s="1"/>
  <c r="K393" i="2" s="1"/>
  <c r="K394" i="2" s="1"/>
  <c r="K395" i="2" s="1"/>
  <c r="K396" i="2" s="1"/>
  <c r="K397" i="2" s="1"/>
  <c r="K398" i="2" s="1"/>
  <c r="K399" i="2" s="1"/>
  <c r="K400" i="2" s="1"/>
  <c r="K401" i="2" s="1"/>
  <c r="K402" i="2" s="1"/>
  <c r="K403" i="2" s="1"/>
  <c r="K404" i="2" s="1"/>
  <c r="K405" i="2" s="1"/>
  <c r="I207" i="2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378" i="2" s="1"/>
  <c r="I379" i="2" s="1"/>
  <c r="I380" i="2" s="1"/>
  <c r="I381" i="2" s="1"/>
  <c r="I382" i="2" s="1"/>
  <c r="I383" i="2" s="1"/>
  <c r="I384" i="2" s="1"/>
  <c r="I385" i="2" s="1"/>
  <c r="I386" i="2" s="1"/>
  <c r="I387" i="2" s="1"/>
  <c r="I388" i="2" s="1"/>
  <c r="I389" i="2" s="1"/>
  <c r="I390" i="2" s="1"/>
  <c r="I391" i="2" s="1"/>
  <c r="I392" i="2" s="1"/>
  <c r="I393" i="2" s="1"/>
  <c r="I394" i="2" s="1"/>
  <c r="I395" i="2" s="1"/>
  <c r="I396" i="2" s="1"/>
  <c r="I397" i="2" s="1"/>
  <c r="I398" i="2" s="1"/>
  <c r="I399" i="2" s="1"/>
  <c r="I400" i="2" s="1"/>
  <c r="I401" i="2" s="1"/>
  <c r="I402" i="2" s="1"/>
  <c r="I403" i="2" s="1"/>
  <c r="I404" i="2" s="1"/>
  <c r="I405" i="2" s="1"/>
  <c r="G207" i="2"/>
  <c r="G208" i="2" s="1"/>
  <c r="G209" i="2" s="1"/>
  <c r="G210" i="2" s="1"/>
  <c r="D207" i="2"/>
  <c r="E206" i="2"/>
  <c r="G17" i="2"/>
  <c r="D17" i="2"/>
  <c r="E16" i="2"/>
  <c r="K7" i="2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K116" i="2" s="1"/>
  <c r="K117" i="2" s="1"/>
  <c r="K118" i="2" s="1"/>
  <c r="K119" i="2" s="1"/>
  <c r="K120" i="2" s="1"/>
  <c r="K121" i="2" s="1"/>
  <c r="K122" i="2" s="1"/>
  <c r="K123" i="2" s="1"/>
  <c r="K124" i="2" s="1"/>
  <c r="K125" i="2" s="1"/>
  <c r="K126" i="2" s="1"/>
  <c r="K127" i="2" s="1"/>
  <c r="K128" i="2" s="1"/>
  <c r="K129" i="2" s="1"/>
  <c r="K130" i="2" s="1"/>
  <c r="K131" i="2" s="1"/>
  <c r="K132" i="2" s="1"/>
  <c r="K133" i="2" s="1"/>
  <c r="K134" i="2" s="1"/>
  <c r="K135" i="2" s="1"/>
  <c r="K136" i="2" s="1"/>
  <c r="K137" i="2" s="1"/>
  <c r="K138" i="2" s="1"/>
  <c r="K139" i="2" s="1"/>
  <c r="K140" i="2" s="1"/>
  <c r="K141" i="2" s="1"/>
  <c r="K142" i="2" s="1"/>
  <c r="K143" i="2" s="1"/>
  <c r="K144" i="2" s="1"/>
  <c r="K145" i="2" s="1"/>
  <c r="K146" i="2" s="1"/>
  <c r="K147" i="2" s="1"/>
  <c r="K148" i="2" s="1"/>
  <c r="K149" i="2" s="1"/>
  <c r="K150" i="2" s="1"/>
  <c r="K151" i="2" s="1"/>
  <c r="K152" i="2" s="1"/>
  <c r="K153" i="2" s="1"/>
  <c r="K154" i="2" s="1"/>
  <c r="K155" i="2" s="1"/>
  <c r="K156" i="2" s="1"/>
  <c r="K157" i="2" s="1"/>
  <c r="K158" i="2" s="1"/>
  <c r="K159" i="2" s="1"/>
  <c r="K160" i="2" s="1"/>
  <c r="K161" i="2" s="1"/>
  <c r="K162" i="2" s="1"/>
  <c r="K163" i="2" s="1"/>
  <c r="K164" i="2" s="1"/>
  <c r="K165" i="2" s="1"/>
  <c r="K166" i="2" s="1"/>
  <c r="K167" i="2" s="1"/>
  <c r="K168" i="2" s="1"/>
  <c r="K169" i="2" s="1"/>
  <c r="K170" i="2" s="1"/>
  <c r="K171" i="2" s="1"/>
  <c r="K172" i="2" s="1"/>
  <c r="K173" i="2" s="1"/>
  <c r="K174" i="2" s="1"/>
  <c r="K175" i="2" s="1"/>
  <c r="K176" i="2" s="1"/>
  <c r="K177" i="2" s="1"/>
  <c r="K178" i="2" s="1"/>
  <c r="K179" i="2" s="1"/>
  <c r="K180" i="2" s="1"/>
  <c r="K181" i="2" s="1"/>
  <c r="K182" i="2" s="1"/>
  <c r="K183" i="2" s="1"/>
  <c r="K184" i="2" s="1"/>
  <c r="K185" i="2" s="1"/>
  <c r="K186" i="2" s="1"/>
  <c r="K187" i="2" s="1"/>
  <c r="K188" i="2" s="1"/>
  <c r="K189" i="2" s="1"/>
  <c r="K190" i="2" s="1"/>
  <c r="K191" i="2" s="1"/>
  <c r="K192" i="2" s="1"/>
  <c r="K193" i="2" s="1"/>
  <c r="K194" i="2" s="1"/>
  <c r="K195" i="2" s="1"/>
  <c r="K196" i="2" s="1"/>
  <c r="K197" i="2" s="1"/>
  <c r="K198" i="2" s="1"/>
  <c r="K199" i="2" s="1"/>
  <c r="K200" i="2" s="1"/>
  <c r="K201" i="2" s="1"/>
  <c r="K202" i="2" s="1"/>
  <c r="K203" i="2" s="1"/>
  <c r="K204" i="2" s="1"/>
  <c r="K205" i="2" s="1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G7" i="2"/>
  <c r="D7" i="2"/>
  <c r="E6" i="2"/>
  <c r="T114" i="1"/>
  <c r="T112" i="1"/>
  <c r="T110" i="1"/>
  <c r="T108" i="1"/>
  <c r="T106" i="1"/>
  <c r="T104" i="1"/>
  <c r="T100" i="1"/>
  <c r="T98" i="1"/>
  <c r="T96" i="1"/>
  <c r="T94" i="1"/>
  <c r="T92" i="1"/>
  <c r="T90" i="1"/>
  <c r="T86" i="1"/>
  <c r="T84" i="1"/>
  <c r="T82" i="1"/>
  <c r="T80" i="1"/>
  <c r="T78" i="1"/>
  <c r="T76" i="1"/>
  <c r="T72" i="1"/>
  <c r="T70" i="1"/>
  <c r="T68" i="1"/>
  <c r="T66" i="1"/>
  <c r="T64" i="1"/>
  <c r="T62" i="1"/>
  <c r="T56" i="1"/>
  <c r="T54" i="1"/>
  <c r="T52" i="1"/>
  <c r="T50" i="1"/>
  <c r="T48" i="1"/>
  <c r="T46" i="1"/>
  <c r="T42" i="1"/>
  <c r="T40" i="1"/>
  <c r="T38" i="1"/>
  <c r="T36" i="1"/>
  <c r="T34" i="1"/>
  <c r="T32" i="1"/>
  <c r="T28" i="1"/>
  <c r="T26" i="1"/>
  <c r="T24" i="1"/>
  <c r="T22" i="1"/>
  <c r="T20" i="1"/>
  <c r="T17" i="1"/>
  <c r="T15" i="1"/>
  <c r="T13" i="1"/>
  <c r="T11" i="1"/>
  <c r="T9" i="1"/>
  <c r="T7" i="1"/>
  <c r="W7" i="4"/>
  <c r="W8" i="4" s="1"/>
  <c r="W9" i="4" s="1"/>
  <c r="W10" i="4" s="1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W40" i="4" s="1"/>
  <c r="W41" i="4" s="1"/>
  <c r="W42" i="4" s="1"/>
  <c r="W43" i="4" s="1"/>
  <c r="W44" i="4" s="1"/>
  <c r="W45" i="4" s="1"/>
  <c r="W46" i="4" s="1"/>
  <c r="W47" i="4" s="1"/>
  <c r="W48" i="4" s="1"/>
  <c r="W49" i="4" s="1"/>
  <c r="W50" i="4" s="1"/>
  <c r="W51" i="4" s="1"/>
  <c r="W52" i="4" s="1"/>
  <c r="W53" i="4" s="1"/>
  <c r="W54" i="4" s="1"/>
  <c r="W55" i="4" s="1"/>
  <c r="W56" i="4" s="1"/>
  <c r="W57" i="4" s="1"/>
  <c r="W58" i="4" s="1"/>
  <c r="W59" i="4" s="1"/>
  <c r="W60" i="4" s="1"/>
  <c r="W61" i="4" s="1"/>
  <c r="W62" i="4" s="1"/>
  <c r="W63" i="4" s="1"/>
  <c r="W64" i="4" s="1"/>
  <c r="W65" i="4" s="1"/>
  <c r="W66" i="4" s="1"/>
  <c r="W67" i="4" s="1"/>
  <c r="W68" i="4" s="1"/>
  <c r="W69" i="4" s="1"/>
  <c r="W70" i="4" s="1"/>
  <c r="W71" i="4" s="1"/>
  <c r="W72" i="4" s="1"/>
  <c r="W73" i="4" s="1"/>
  <c r="W74" i="4" s="1"/>
  <c r="W75" i="4" s="1"/>
  <c r="W76" i="4" s="1"/>
  <c r="W77" i="4" s="1"/>
  <c r="W78" i="4" s="1"/>
  <c r="W79" i="4" s="1"/>
  <c r="W80" i="4" s="1"/>
  <c r="W81" i="4" s="1"/>
  <c r="W82" i="4" s="1"/>
  <c r="W83" i="4" s="1"/>
  <c r="W84" i="4" s="1"/>
  <c r="W85" i="4" s="1"/>
  <c r="W86" i="4" s="1"/>
  <c r="W87" i="4" s="1"/>
  <c r="W88" i="4" s="1"/>
  <c r="W89" i="4" s="1"/>
  <c r="W90" i="4" s="1"/>
  <c r="W91" i="4" s="1"/>
  <c r="W92" i="4" s="1"/>
  <c r="W93" i="4" s="1"/>
  <c r="W94" i="4" s="1"/>
  <c r="W95" i="4" s="1"/>
  <c r="W96" i="4" s="1"/>
  <c r="W97" i="4" s="1"/>
  <c r="W98" i="4" s="1"/>
  <c r="W99" i="4" s="1"/>
  <c r="W100" i="4" s="1"/>
  <c r="W101" i="4" s="1"/>
  <c r="W102" i="4" s="1"/>
  <c r="W103" i="4" s="1"/>
  <c r="W104" i="4" s="1"/>
  <c r="W105" i="4" s="1"/>
  <c r="W106" i="4" s="1"/>
  <c r="W107" i="4" s="1"/>
  <c r="W108" i="4" s="1"/>
  <c r="W109" i="4" s="1"/>
  <c r="W110" i="4" s="1"/>
  <c r="W111" i="4" s="1"/>
  <c r="W112" i="4" s="1"/>
  <c r="W113" i="4" s="1"/>
  <c r="W114" i="4" s="1"/>
  <c r="W115" i="4" s="1"/>
  <c r="W116" i="4" s="1"/>
  <c r="W117" i="4" s="1"/>
  <c r="W118" i="4" s="1"/>
  <c r="W119" i="4" s="1"/>
  <c r="W120" i="4" s="1"/>
  <c r="W121" i="4" s="1"/>
  <c r="W122" i="4" s="1"/>
  <c r="W123" i="4" s="1"/>
  <c r="W124" i="4" s="1"/>
  <c r="W125" i="4" s="1"/>
  <c r="P204" i="5"/>
  <c r="P203" i="5"/>
  <c r="P202" i="5"/>
  <c r="P201" i="5"/>
  <c r="P199" i="5"/>
  <c r="P198" i="5"/>
  <c r="P197" i="5"/>
  <c r="P196" i="5"/>
  <c r="P194" i="5"/>
  <c r="P193" i="5"/>
  <c r="P192" i="5"/>
  <c r="P191" i="5"/>
  <c r="P189" i="5"/>
  <c r="P188" i="5"/>
  <c r="P187" i="5"/>
  <c r="P186" i="5"/>
  <c r="P184" i="5"/>
  <c r="P183" i="5"/>
  <c r="P182" i="5"/>
  <c r="P181" i="5"/>
  <c r="P179" i="5"/>
  <c r="P178" i="5"/>
  <c r="P177" i="5"/>
  <c r="P176" i="5"/>
  <c r="P174" i="5"/>
  <c r="P173" i="5"/>
  <c r="P172" i="5"/>
  <c r="P171" i="5"/>
  <c r="P169" i="5"/>
  <c r="P168" i="5"/>
  <c r="P167" i="5"/>
  <c r="P166" i="5"/>
  <c r="P164" i="5"/>
  <c r="P163" i="5"/>
  <c r="P162" i="5"/>
  <c r="P161" i="5"/>
  <c r="P159" i="5"/>
  <c r="P158" i="5"/>
  <c r="P157" i="5"/>
  <c r="P156" i="5"/>
  <c r="P154" i="5"/>
  <c r="P153" i="5"/>
  <c r="P152" i="5"/>
  <c r="P151" i="5"/>
  <c r="P149" i="5"/>
  <c r="P148" i="5"/>
  <c r="P147" i="5"/>
  <c r="P146" i="5"/>
  <c r="P144" i="5"/>
  <c r="P143" i="5"/>
  <c r="P142" i="5"/>
  <c r="P141" i="5"/>
  <c r="P139" i="5"/>
  <c r="P138" i="5"/>
  <c r="P137" i="5"/>
  <c r="P136" i="5"/>
  <c r="P134" i="5"/>
  <c r="P133" i="5"/>
  <c r="P132" i="5"/>
  <c r="P131" i="5"/>
  <c r="P129" i="5"/>
  <c r="P128" i="5"/>
  <c r="AC127" i="5"/>
  <c r="AC128" i="5" s="1"/>
  <c r="AC129" i="5" s="1"/>
  <c r="AC130" i="5" s="1"/>
  <c r="P127" i="5"/>
  <c r="P126" i="5"/>
  <c r="P124" i="5"/>
  <c r="P123" i="5"/>
  <c r="P122" i="5"/>
  <c r="P121" i="5"/>
  <c r="P119" i="5"/>
  <c r="P118" i="5"/>
  <c r="P117" i="5"/>
  <c r="P116" i="5"/>
  <c r="P114" i="5"/>
  <c r="P113" i="5"/>
  <c r="P112" i="5"/>
  <c r="P111" i="5"/>
  <c r="P109" i="5"/>
  <c r="P108" i="5"/>
  <c r="AC107" i="5"/>
  <c r="AC108" i="5" s="1"/>
  <c r="AC109" i="5" s="1"/>
  <c r="AC110" i="5" s="1"/>
  <c r="P107" i="5"/>
  <c r="P106" i="5"/>
  <c r="P104" i="5"/>
  <c r="P103" i="5"/>
  <c r="P102" i="5"/>
  <c r="P101" i="5"/>
  <c r="P99" i="5"/>
  <c r="P98" i="5"/>
  <c r="P97" i="5"/>
  <c r="P96" i="5"/>
  <c r="P94" i="5"/>
  <c r="P93" i="5"/>
  <c r="P92" i="5"/>
  <c r="P91" i="5"/>
  <c r="P89" i="5"/>
  <c r="P88" i="5"/>
  <c r="AC87" i="5"/>
  <c r="AC88" i="5" s="1"/>
  <c r="AC89" i="5" s="1"/>
  <c r="AC90" i="5" s="1"/>
  <c r="P87" i="5"/>
  <c r="P86" i="5"/>
  <c r="P84" i="5"/>
  <c r="P83" i="5"/>
  <c r="P82" i="5"/>
  <c r="P81" i="5"/>
  <c r="P79" i="5"/>
  <c r="P78" i="5"/>
  <c r="P77" i="5"/>
  <c r="P76" i="5"/>
  <c r="P74" i="5"/>
  <c r="P73" i="5"/>
  <c r="P72" i="5"/>
  <c r="P71" i="5"/>
  <c r="P69" i="5"/>
  <c r="P68" i="5"/>
  <c r="AC67" i="5"/>
  <c r="AC68" i="5" s="1"/>
  <c r="AC69" i="5" s="1"/>
  <c r="AC70" i="5" s="1"/>
  <c r="P67" i="5"/>
  <c r="P66" i="5"/>
  <c r="P64" i="5"/>
  <c r="P63" i="5"/>
  <c r="P62" i="5"/>
  <c r="P61" i="5"/>
  <c r="P59" i="5"/>
  <c r="P58" i="5"/>
  <c r="AC57" i="5"/>
  <c r="AC58" i="5" s="1"/>
  <c r="AC59" i="5" s="1"/>
  <c r="AC60" i="5" s="1"/>
  <c r="P57" i="5"/>
  <c r="P56" i="5"/>
  <c r="P54" i="5"/>
  <c r="P53" i="5"/>
  <c r="AC52" i="5"/>
  <c r="AC53" i="5" s="1"/>
  <c r="AC54" i="5" s="1"/>
  <c r="AC55" i="5" s="1"/>
  <c r="P52" i="5"/>
  <c r="P51" i="5"/>
  <c r="P49" i="5"/>
  <c r="P48" i="5"/>
  <c r="AC47" i="5"/>
  <c r="AC48" i="5" s="1"/>
  <c r="AC49" i="5" s="1"/>
  <c r="AC50" i="5" s="1"/>
  <c r="P47" i="5"/>
  <c r="P46" i="5"/>
  <c r="P44" i="5"/>
  <c r="P43" i="5"/>
  <c r="P42" i="5"/>
  <c r="P41" i="5"/>
  <c r="P39" i="5"/>
  <c r="P38" i="5"/>
  <c r="AC37" i="5"/>
  <c r="AC38" i="5" s="1"/>
  <c r="AC39" i="5" s="1"/>
  <c r="AC40" i="5" s="1"/>
  <c r="P37" i="5"/>
  <c r="P36" i="5"/>
  <c r="P34" i="5"/>
  <c r="P33" i="5"/>
  <c r="AC32" i="5"/>
  <c r="AC33" i="5" s="1"/>
  <c r="AC34" i="5" s="1"/>
  <c r="AC35" i="5" s="1"/>
  <c r="P32" i="5"/>
  <c r="P31" i="5"/>
  <c r="P29" i="5"/>
  <c r="P28" i="5"/>
  <c r="AC27" i="5"/>
  <c r="AC28" i="5" s="1"/>
  <c r="AC29" i="5" s="1"/>
  <c r="AC30" i="5" s="1"/>
  <c r="P27" i="5"/>
  <c r="P26" i="5"/>
  <c r="P24" i="5"/>
  <c r="P23" i="5"/>
  <c r="P22" i="5"/>
  <c r="Q21" i="5"/>
  <c r="Q22" i="5" s="1"/>
  <c r="Q23" i="5" s="1"/>
  <c r="Q24" i="5" s="1"/>
  <c r="Q25" i="5" s="1"/>
  <c r="P21" i="5"/>
  <c r="AC19" i="5"/>
  <c r="AC20" i="5" s="1"/>
  <c r="P19" i="5"/>
  <c r="Q18" i="5"/>
  <c r="Q19" i="5" s="1"/>
  <c r="Q20" i="5" s="1"/>
  <c r="P18" i="5"/>
  <c r="AC17" i="5"/>
  <c r="AC18" i="5" s="1"/>
  <c r="P17" i="5"/>
  <c r="AC16" i="5"/>
  <c r="AC21" i="5" s="1"/>
  <c r="AC26" i="5" s="1"/>
  <c r="AC31" i="5" s="1"/>
  <c r="AC36" i="5" s="1"/>
  <c r="AC41" i="5" s="1"/>
  <c r="AC46" i="5" s="1"/>
  <c r="AC51" i="5" s="1"/>
  <c r="AC56" i="5" s="1"/>
  <c r="AC61" i="5" s="1"/>
  <c r="AC66" i="5" s="1"/>
  <c r="AC71" i="5" s="1"/>
  <c r="AC76" i="5" s="1"/>
  <c r="AC81" i="5" s="1"/>
  <c r="AC86" i="5" s="1"/>
  <c r="AC91" i="5" s="1"/>
  <c r="AC96" i="5" s="1"/>
  <c r="AC101" i="5" s="1"/>
  <c r="AC106" i="5" s="1"/>
  <c r="AC111" i="5" s="1"/>
  <c r="AC116" i="5" s="1"/>
  <c r="AC121" i="5" s="1"/>
  <c r="AC126" i="5" s="1"/>
  <c r="AC131" i="5" s="1"/>
  <c r="Q16" i="5"/>
  <c r="Q17" i="5" s="1"/>
  <c r="P16" i="5"/>
  <c r="P14" i="5"/>
  <c r="P13" i="5"/>
  <c r="AC12" i="5"/>
  <c r="AC13" i="5" s="1"/>
  <c r="AC14" i="5" s="1"/>
  <c r="AC15" i="5" s="1"/>
  <c r="P12" i="5"/>
  <c r="AD11" i="5"/>
  <c r="AD12" i="5" s="1"/>
  <c r="AD13" i="5" s="1"/>
  <c r="AD14" i="5" s="1"/>
  <c r="AD15" i="5" s="1"/>
  <c r="AC11" i="5"/>
  <c r="AB11" i="5"/>
  <c r="AB16" i="5" s="1"/>
  <c r="P11" i="5"/>
  <c r="AD9" i="5"/>
  <c r="AD10" i="5" s="1"/>
  <c r="P9" i="5"/>
  <c r="AD8" i="5"/>
  <c r="AC8" i="5"/>
  <c r="AC9" i="5" s="1"/>
  <c r="AC10" i="5" s="1"/>
  <c r="P8" i="5"/>
  <c r="AD7" i="5"/>
  <c r="AC7" i="5"/>
  <c r="AB7" i="5"/>
  <c r="AB8" i="5" s="1"/>
  <c r="AB9" i="5" s="1"/>
  <c r="AB10" i="5" s="1"/>
  <c r="Q7" i="5"/>
  <c r="Q8" i="5" s="1"/>
  <c r="Q9" i="5" s="1"/>
  <c r="Q10" i="5" s="1"/>
  <c r="Q11" i="5" s="1"/>
  <c r="Q12" i="5" s="1"/>
  <c r="Q13" i="5" s="1"/>
  <c r="Q14" i="5" s="1"/>
  <c r="Q15" i="5" s="1"/>
  <c r="P7" i="5"/>
  <c r="P6" i="5"/>
  <c r="Z17" i="6"/>
  <c r="Z23" i="6" s="1"/>
  <c r="Z29" i="6" s="1"/>
  <c r="Z35" i="6" s="1"/>
  <c r="Z41" i="6" s="1"/>
  <c r="Z47" i="6" s="1"/>
  <c r="H17" i="6"/>
  <c r="H23" i="6" s="1"/>
  <c r="H29" i="6" s="1"/>
  <c r="H35" i="6" s="1"/>
  <c r="H41" i="6" s="1"/>
  <c r="H47" i="6" s="1"/>
  <c r="Z16" i="6"/>
  <c r="Z22" i="6" s="1"/>
  <c r="Z28" i="6" s="1"/>
  <c r="Z34" i="6" s="1"/>
  <c r="Z40" i="6" s="1"/>
  <c r="Z46" i="6" s="1"/>
  <c r="H16" i="6"/>
  <c r="H22" i="6" s="1"/>
  <c r="H28" i="6" s="1"/>
  <c r="H34" i="6" s="1"/>
  <c r="H40" i="6" s="1"/>
  <c r="H46" i="6" s="1"/>
  <c r="Z15" i="6"/>
  <c r="Z21" i="6" s="1"/>
  <c r="Z27" i="6" s="1"/>
  <c r="Z33" i="6" s="1"/>
  <c r="Z39" i="6" s="1"/>
  <c r="Z45" i="6" s="1"/>
  <c r="H15" i="6"/>
  <c r="H21" i="6" s="1"/>
  <c r="H27" i="6" s="1"/>
  <c r="H33" i="6" s="1"/>
  <c r="H39" i="6" s="1"/>
  <c r="H45" i="6" s="1"/>
  <c r="Z14" i="6"/>
  <c r="Z20" i="6" s="1"/>
  <c r="Z26" i="6" s="1"/>
  <c r="Z32" i="6" s="1"/>
  <c r="Z38" i="6" s="1"/>
  <c r="Z44" i="6" s="1"/>
  <c r="H14" i="6"/>
  <c r="H20" i="6" s="1"/>
  <c r="H26" i="6" s="1"/>
  <c r="H32" i="6" s="1"/>
  <c r="H38" i="6" s="1"/>
  <c r="H44" i="6" s="1"/>
  <c r="Z13" i="6"/>
  <c r="Z19" i="6" s="1"/>
  <c r="Z25" i="6" s="1"/>
  <c r="Z31" i="6" s="1"/>
  <c r="Z37" i="6" s="1"/>
  <c r="Z43" i="6" s="1"/>
  <c r="H13" i="6"/>
  <c r="H19" i="6" s="1"/>
  <c r="H25" i="6" s="1"/>
  <c r="H31" i="6" s="1"/>
  <c r="H37" i="6" s="1"/>
  <c r="H43" i="6" s="1"/>
  <c r="Z12" i="6"/>
  <c r="Z18" i="6" s="1"/>
  <c r="Z24" i="6" s="1"/>
  <c r="Z30" i="6" s="1"/>
  <c r="Z36" i="6" s="1"/>
  <c r="Z42" i="6" s="1"/>
  <c r="H12" i="6"/>
  <c r="H18" i="6" s="1"/>
  <c r="H24" i="6" s="1"/>
  <c r="H30" i="6" s="1"/>
  <c r="H36" i="6" s="1"/>
  <c r="H42" i="6" s="1"/>
  <c r="AC115" i="8"/>
  <c r="U115" i="8"/>
  <c r="AC114" i="8"/>
  <c r="AC113" i="8"/>
  <c r="AC112" i="8"/>
  <c r="AC111" i="8"/>
  <c r="AC110" i="8"/>
  <c r="AC109" i="8"/>
  <c r="AC108" i="8"/>
  <c r="AC107" i="8"/>
  <c r="AC106" i="8"/>
  <c r="AC105" i="8"/>
  <c r="AC104" i="8"/>
  <c r="AC103" i="8"/>
  <c r="AC102" i="8"/>
  <c r="AC101" i="8"/>
  <c r="AC100" i="8"/>
  <c r="AC99" i="8"/>
  <c r="AC98" i="8"/>
  <c r="AC97" i="8"/>
  <c r="AC96" i="8"/>
  <c r="AC95" i="8"/>
  <c r="AC94" i="8"/>
  <c r="AC93" i="8"/>
  <c r="AC92" i="8"/>
  <c r="AC91" i="8"/>
  <c r="AC90" i="8"/>
  <c r="AC89" i="8"/>
  <c r="AC88" i="8"/>
  <c r="AC87" i="8"/>
  <c r="AC86" i="8"/>
  <c r="AC85" i="8"/>
  <c r="AC84" i="8"/>
  <c r="AC83" i="8"/>
  <c r="AC82" i="8"/>
  <c r="AC81" i="8"/>
  <c r="AC80" i="8"/>
  <c r="AC79" i="8"/>
  <c r="AC78" i="8"/>
  <c r="AC77" i="8"/>
  <c r="AC76" i="8"/>
  <c r="AC75" i="8"/>
  <c r="AC74" i="8"/>
  <c r="AC73" i="8"/>
  <c r="AC72" i="8"/>
  <c r="AC71" i="8"/>
  <c r="AC70" i="8"/>
  <c r="AC69" i="8"/>
  <c r="AC68" i="8"/>
  <c r="AC67" i="8"/>
  <c r="AC66" i="8"/>
  <c r="AC65" i="8"/>
  <c r="AC64" i="8"/>
  <c r="AC63" i="8"/>
  <c r="AC62" i="8"/>
  <c r="AC61" i="8"/>
  <c r="AC60" i="8"/>
  <c r="AC59" i="8"/>
  <c r="AC58" i="8"/>
  <c r="AC57" i="8"/>
  <c r="AC56" i="8"/>
  <c r="AC55" i="8"/>
  <c r="AC54" i="8"/>
  <c r="AC53" i="8"/>
  <c r="AC52" i="8"/>
  <c r="AC51" i="8"/>
  <c r="AC50" i="8"/>
  <c r="AC49" i="8"/>
  <c r="AC48" i="8"/>
  <c r="AC47" i="8"/>
  <c r="AC46" i="8"/>
  <c r="AC45" i="8"/>
  <c r="AC44" i="8"/>
  <c r="AC43" i="8"/>
  <c r="AC42" i="8"/>
  <c r="AC41" i="8"/>
  <c r="AC40" i="8"/>
  <c r="AC39" i="8"/>
  <c r="AC38" i="8"/>
  <c r="AC37" i="8"/>
  <c r="AC36" i="8"/>
  <c r="AC35" i="8"/>
  <c r="AC34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C18" i="8"/>
  <c r="AC17" i="8"/>
  <c r="AC16" i="8"/>
  <c r="F16" i="8"/>
  <c r="F26" i="8" s="1"/>
  <c r="F36" i="8" s="1"/>
  <c r="F46" i="8" s="1"/>
  <c r="F56" i="8" s="1"/>
  <c r="F66" i="8" s="1"/>
  <c r="F76" i="8" s="1"/>
  <c r="F86" i="8" s="1"/>
  <c r="F96" i="8" s="1"/>
  <c r="F106" i="8" s="1"/>
  <c r="E16" i="8"/>
  <c r="E17" i="8" s="1"/>
  <c r="E18" i="8" s="1"/>
  <c r="E19" i="8" s="1"/>
  <c r="E20" i="8" s="1"/>
  <c r="E21" i="8" s="1"/>
  <c r="E22" i="8" s="1"/>
  <c r="E23" i="8" s="1"/>
  <c r="E24" i="8" s="1"/>
  <c r="E25" i="8" s="1"/>
  <c r="C16" i="8"/>
  <c r="C26" i="8" s="1"/>
  <c r="U25" i="8" s="1"/>
  <c r="AC15" i="8"/>
  <c r="U15" i="8"/>
  <c r="U16" i="8" s="1"/>
  <c r="U17" i="8" s="1"/>
  <c r="U18" i="8" s="1"/>
  <c r="U19" i="8" s="1"/>
  <c r="U20" i="8" s="1"/>
  <c r="U21" i="8" s="1"/>
  <c r="U22" i="8" s="1"/>
  <c r="U23" i="8" s="1"/>
  <c r="U24" i="8" s="1"/>
  <c r="AC14" i="8"/>
  <c r="AC13" i="8"/>
  <c r="AC12" i="8"/>
  <c r="AC11" i="8"/>
  <c r="AC10" i="8"/>
  <c r="AC9" i="8"/>
  <c r="AC8" i="8"/>
  <c r="AI7" i="8"/>
  <c r="AI8" i="8" s="1"/>
  <c r="AI9" i="8" s="1"/>
  <c r="AI10" i="8" s="1"/>
  <c r="AI11" i="8" s="1"/>
  <c r="AI12" i="8" s="1"/>
  <c r="AI13" i="8" s="1"/>
  <c r="AI14" i="8" s="1"/>
  <c r="AI15" i="8" s="1"/>
  <c r="AI16" i="8" s="1"/>
  <c r="AI17" i="8" s="1"/>
  <c r="AI18" i="8" s="1"/>
  <c r="AI19" i="8" s="1"/>
  <c r="AI20" i="8" s="1"/>
  <c r="AI21" i="8" s="1"/>
  <c r="AI22" i="8" s="1"/>
  <c r="AI23" i="8" s="1"/>
  <c r="AI24" i="8" s="1"/>
  <c r="AI25" i="8" s="1"/>
  <c r="AI26" i="8" s="1"/>
  <c r="AI27" i="8" s="1"/>
  <c r="AI28" i="8" s="1"/>
  <c r="AI29" i="8" s="1"/>
  <c r="AI30" i="8" s="1"/>
  <c r="AI31" i="8" s="1"/>
  <c r="AI32" i="8" s="1"/>
  <c r="AI33" i="8" s="1"/>
  <c r="AI34" i="8" s="1"/>
  <c r="AI35" i="8" s="1"/>
  <c r="AI36" i="8" s="1"/>
  <c r="AI37" i="8" s="1"/>
  <c r="AI38" i="8" s="1"/>
  <c r="AI39" i="8" s="1"/>
  <c r="AI40" i="8" s="1"/>
  <c r="AI41" i="8" s="1"/>
  <c r="AI42" i="8" s="1"/>
  <c r="AI43" i="8" s="1"/>
  <c r="AI44" i="8" s="1"/>
  <c r="AI45" i="8" s="1"/>
  <c r="AI46" i="8" s="1"/>
  <c r="AI47" i="8" s="1"/>
  <c r="AI48" i="8" s="1"/>
  <c r="AI49" i="8" s="1"/>
  <c r="AI50" i="8" s="1"/>
  <c r="AI51" i="8" s="1"/>
  <c r="AI52" i="8" s="1"/>
  <c r="AI53" i="8" s="1"/>
  <c r="AI54" i="8" s="1"/>
  <c r="AI55" i="8" s="1"/>
  <c r="AI56" i="8" s="1"/>
  <c r="AI57" i="8" s="1"/>
  <c r="AI58" i="8" s="1"/>
  <c r="AI59" i="8" s="1"/>
  <c r="AI60" i="8" s="1"/>
  <c r="AI61" i="8" s="1"/>
  <c r="AI62" i="8" s="1"/>
  <c r="AI63" i="8" s="1"/>
  <c r="AI64" i="8" s="1"/>
  <c r="AI65" i="8" s="1"/>
  <c r="AI66" i="8" s="1"/>
  <c r="AI67" i="8" s="1"/>
  <c r="AI68" i="8" s="1"/>
  <c r="AI69" i="8" s="1"/>
  <c r="AI70" i="8" s="1"/>
  <c r="AI71" i="8" s="1"/>
  <c r="AI72" i="8" s="1"/>
  <c r="AI73" i="8" s="1"/>
  <c r="AI74" i="8" s="1"/>
  <c r="AI75" i="8" s="1"/>
  <c r="AI76" i="8" s="1"/>
  <c r="AI77" i="8" s="1"/>
  <c r="AI78" i="8" s="1"/>
  <c r="AI79" i="8" s="1"/>
  <c r="AI80" i="8" s="1"/>
  <c r="AI81" i="8" s="1"/>
  <c r="AI82" i="8" s="1"/>
  <c r="AI83" i="8" s="1"/>
  <c r="AI84" i="8" s="1"/>
  <c r="AI85" i="8" s="1"/>
  <c r="AI86" i="8" s="1"/>
  <c r="AI87" i="8" s="1"/>
  <c r="AI88" i="8" s="1"/>
  <c r="AI89" i="8" s="1"/>
  <c r="AI90" i="8" s="1"/>
  <c r="AI91" i="8" s="1"/>
  <c r="AI92" i="8" s="1"/>
  <c r="AI93" i="8" s="1"/>
  <c r="AI94" i="8" s="1"/>
  <c r="AI95" i="8" s="1"/>
  <c r="AI96" i="8" s="1"/>
  <c r="AI97" i="8" s="1"/>
  <c r="AI98" i="8" s="1"/>
  <c r="AI99" i="8" s="1"/>
  <c r="AI100" i="8" s="1"/>
  <c r="AI101" i="8" s="1"/>
  <c r="AI102" i="8" s="1"/>
  <c r="AI103" i="8" s="1"/>
  <c r="AI104" i="8" s="1"/>
  <c r="AI105" i="8" s="1"/>
  <c r="AI106" i="8" s="1"/>
  <c r="AI107" i="8" s="1"/>
  <c r="AI108" i="8" s="1"/>
  <c r="AI109" i="8" s="1"/>
  <c r="AI110" i="8" s="1"/>
  <c r="AI111" i="8" s="1"/>
  <c r="AI112" i="8" s="1"/>
  <c r="AI113" i="8" s="1"/>
  <c r="AI114" i="8" s="1"/>
  <c r="AI115" i="8" s="1"/>
  <c r="AH7" i="8"/>
  <c r="AH8" i="8" s="1"/>
  <c r="AH9" i="8" s="1"/>
  <c r="AH10" i="8" s="1"/>
  <c r="AH11" i="8" s="1"/>
  <c r="AH12" i="8" s="1"/>
  <c r="AH13" i="8" s="1"/>
  <c r="AH14" i="8" s="1"/>
  <c r="AH15" i="8" s="1"/>
  <c r="AH16" i="8" s="1"/>
  <c r="AH17" i="8" s="1"/>
  <c r="AH18" i="8" s="1"/>
  <c r="AH19" i="8" s="1"/>
  <c r="AH20" i="8" s="1"/>
  <c r="AH21" i="8" s="1"/>
  <c r="AH22" i="8" s="1"/>
  <c r="AH23" i="8" s="1"/>
  <c r="AH24" i="8" s="1"/>
  <c r="AH25" i="8" s="1"/>
  <c r="AH26" i="8" s="1"/>
  <c r="AH27" i="8" s="1"/>
  <c r="AH28" i="8" s="1"/>
  <c r="AH29" i="8" s="1"/>
  <c r="AH30" i="8" s="1"/>
  <c r="AH31" i="8" s="1"/>
  <c r="AH32" i="8" s="1"/>
  <c r="AH33" i="8" s="1"/>
  <c r="AH34" i="8" s="1"/>
  <c r="AH35" i="8" s="1"/>
  <c r="AH36" i="8" s="1"/>
  <c r="AH37" i="8" s="1"/>
  <c r="AH38" i="8" s="1"/>
  <c r="AH39" i="8" s="1"/>
  <c r="AH40" i="8" s="1"/>
  <c r="AH41" i="8" s="1"/>
  <c r="AH42" i="8" s="1"/>
  <c r="AH43" i="8" s="1"/>
  <c r="AH44" i="8" s="1"/>
  <c r="AH45" i="8" s="1"/>
  <c r="AH46" i="8" s="1"/>
  <c r="AH47" i="8" s="1"/>
  <c r="AH48" i="8" s="1"/>
  <c r="AH49" i="8" s="1"/>
  <c r="AH50" i="8" s="1"/>
  <c r="AH51" i="8" s="1"/>
  <c r="AH52" i="8" s="1"/>
  <c r="AH53" i="8" s="1"/>
  <c r="AH54" i="8" s="1"/>
  <c r="AH55" i="8" s="1"/>
  <c r="AH56" i="8" s="1"/>
  <c r="AH57" i="8" s="1"/>
  <c r="AH58" i="8" s="1"/>
  <c r="AH59" i="8" s="1"/>
  <c r="AH60" i="8" s="1"/>
  <c r="AH61" i="8" s="1"/>
  <c r="AH62" i="8" s="1"/>
  <c r="AH63" i="8" s="1"/>
  <c r="AH64" i="8" s="1"/>
  <c r="AH65" i="8" s="1"/>
  <c r="AH66" i="8" s="1"/>
  <c r="AH67" i="8" s="1"/>
  <c r="AH68" i="8" s="1"/>
  <c r="AH69" i="8" s="1"/>
  <c r="AH70" i="8" s="1"/>
  <c r="AH71" i="8" s="1"/>
  <c r="AH72" i="8" s="1"/>
  <c r="AH73" i="8" s="1"/>
  <c r="AH74" i="8" s="1"/>
  <c r="AH75" i="8" s="1"/>
  <c r="AH76" i="8" s="1"/>
  <c r="AH77" i="8" s="1"/>
  <c r="AH78" i="8" s="1"/>
  <c r="AH79" i="8" s="1"/>
  <c r="AH80" i="8" s="1"/>
  <c r="AH81" i="8" s="1"/>
  <c r="AH82" i="8" s="1"/>
  <c r="AH83" i="8" s="1"/>
  <c r="AH84" i="8" s="1"/>
  <c r="AH85" i="8" s="1"/>
  <c r="AH86" i="8" s="1"/>
  <c r="AH87" i="8" s="1"/>
  <c r="AH88" i="8" s="1"/>
  <c r="AH89" i="8" s="1"/>
  <c r="AH90" i="8" s="1"/>
  <c r="AH91" i="8" s="1"/>
  <c r="AH92" i="8" s="1"/>
  <c r="AH93" i="8" s="1"/>
  <c r="AH94" i="8" s="1"/>
  <c r="AH95" i="8" s="1"/>
  <c r="AH96" i="8" s="1"/>
  <c r="AH97" i="8" s="1"/>
  <c r="AH98" i="8" s="1"/>
  <c r="AH99" i="8" s="1"/>
  <c r="AH100" i="8" s="1"/>
  <c r="AH101" i="8" s="1"/>
  <c r="AH102" i="8" s="1"/>
  <c r="AH103" i="8" s="1"/>
  <c r="AH104" i="8" s="1"/>
  <c r="AH105" i="8" s="1"/>
  <c r="AH106" i="8" s="1"/>
  <c r="AH107" i="8" s="1"/>
  <c r="AH108" i="8" s="1"/>
  <c r="AH109" i="8" s="1"/>
  <c r="AH110" i="8" s="1"/>
  <c r="AH111" i="8" s="1"/>
  <c r="AH112" i="8" s="1"/>
  <c r="AH113" i="8" s="1"/>
  <c r="AH114" i="8" s="1"/>
  <c r="AH115" i="8" s="1"/>
  <c r="AC7" i="8"/>
  <c r="Y7" i="8"/>
  <c r="Y8" i="8" s="1"/>
  <c r="Y9" i="8" s="1"/>
  <c r="Y10" i="8" s="1"/>
  <c r="Y11" i="8" s="1"/>
  <c r="Y12" i="8" s="1"/>
  <c r="Y13" i="8" s="1"/>
  <c r="Y14" i="8" s="1"/>
  <c r="Y15" i="8" s="1"/>
  <c r="Y16" i="8" s="1"/>
  <c r="Y17" i="8" s="1"/>
  <c r="Y18" i="8" s="1"/>
  <c r="Y19" i="8" s="1"/>
  <c r="Y20" i="8" s="1"/>
  <c r="Y21" i="8" s="1"/>
  <c r="Y22" i="8" s="1"/>
  <c r="Y23" i="8" s="1"/>
  <c r="Y24" i="8" s="1"/>
  <c r="Y25" i="8" s="1"/>
  <c r="Y26" i="8" s="1"/>
  <c r="Y27" i="8" s="1"/>
  <c r="Y28" i="8" s="1"/>
  <c r="Y29" i="8" s="1"/>
  <c r="Y30" i="8" s="1"/>
  <c r="Y31" i="8" s="1"/>
  <c r="Y32" i="8" s="1"/>
  <c r="Y33" i="8" s="1"/>
  <c r="Y34" i="8" s="1"/>
  <c r="Y35" i="8" s="1"/>
  <c r="Y36" i="8" s="1"/>
  <c r="Y37" i="8" s="1"/>
  <c r="Y38" i="8" s="1"/>
  <c r="Y39" i="8" s="1"/>
  <c r="Y40" i="8" s="1"/>
  <c r="Y41" i="8" s="1"/>
  <c r="Y42" i="8" s="1"/>
  <c r="Y43" i="8" s="1"/>
  <c r="Y44" i="8" s="1"/>
  <c r="Y45" i="8" s="1"/>
  <c r="Y46" i="8" s="1"/>
  <c r="Y47" i="8" s="1"/>
  <c r="Y48" i="8" s="1"/>
  <c r="Y49" i="8" s="1"/>
  <c r="Y50" i="8" s="1"/>
  <c r="Y51" i="8" s="1"/>
  <c r="Y52" i="8" s="1"/>
  <c r="Y53" i="8" s="1"/>
  <c r="Y54" i="8" s="1"/>
  <c r="Y55" i="8" s="1"/>
  <c r="Y56" i="8" s="1"/>
  <c r="Y57" i="8" s="1"/>
  <c r="Y58" i="8" s="1"/>
  <c r="Y59" i="8" s="1"/>
  <c r="Y60" i="8" s="1"/>
  <c r="Y61" i="8" s="1"/>
  <c r="Y62" i="8" s="1"/>
  <c r="Y63" i="8" s="1"/>
  <c r="Y64" i="8" s="1"/>
  <c r="Y65" i="8" s="1"/>
  <c r="Y66" i="8" s="1"/>
  <c r="Y67" i="8" s="1"/>
  <c r="Y68" i="8" s="1"/>
  <c r="Y69" i="8" s="1"/>
  <c r="Y70" i="8" s="1"/>
  <c r="Y71" i="8" s="1"/>
  <c r="Y72" i="8" s="1"/>
  <c r="Y73" i="8" s="1"/>
  <c r="Y74" i="8" s="1"/>
  <c r="Y75" i="8" s="1"/>
  <c r="Y76" i="8" s="1"/>
  <c r="Y77" i="8" s="1"/>
  <c r="Y78" i="8" s="1"/>
  <c r="Y79" i="8" s="1"/>
  <c r="Y80" i="8" s="1"/>
  <c r="Y81" i="8" s="1"/>
  <c r="Y82" i="8" s="1"/>
  <c r="Y83" i="8" s="1"/>
  <c r="Y84" i="8" s="1"/>
  <c r="Y85" i="8" s="1"/>
  <c r="Y86" i="8" s="1"/>
  <c r="Y87" i="8" s="1"/>
  <c r="Y88" i="8" s="1"/>
  <c r="Y89" i="8" s="1"/>
  <c r="Y90" i="8" s="1"/>
  <c r="Y91" i="8" s="1"/>
  <c r="Y92" i="8" s="1"/>
  <c r="Y93" i="8" s="1"/>
  <c r="Y94" i="8" s="1"/>
  <c r="Y95" i="8" s="1"/>
  <c r="Y96" i="8" s="1"/>
  <c r="Y97" i="8" s="1"/>
  <c r="Y98" i="8" s="1"/>
  <c r="Y99" i="8" s="1"/>
  <c r="Y100" i="8" s="1"/>
  <c r="Y101" i="8" s="1"/>
  <c r="Y102" i="8" s="1"/>
  <c r="Y103" i="8" s="1"/>
  <c r="Y104" i="8" s="1"/>
  <c r="Y105" i="8" s="1"/>
  <c r="Y106" i="8" s="1"/>
  <c r="Y107" i="8" s="1"/>
  <c r="Y108" i="8" s="1"/>
  <c r="Y109" i="8" s="1"/>
  <c r="Y110" i="8" s="1"/>
  <c r="Y111" i="8" s="1"/>
  <c r="Y112" i="8" s="1"/>
  <c r="Y113" i="8" s="1"/>
  <c r="Y114" i="8" s="1"/>
  <c r="Y115" i="8" s="1"/>
  <c r="V7" i="8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V39" i="8" s="1"/>
  <c r="V40" i="8" s="1"/>
  <c r="V41" i="8" s="1"/>
  <c r="V42" i="8" s="1"/>
  <c r="V43" i="8" s="1"/>
  <c r="V44" i="8" s="1"/>
  <c r="V45" i="8" s="1"/>
  <c r="V46" i="8" s="1"/>
  <c r="V47" i="8" s="1"/>
  <c r="V48" i="8" s="1"/>
  <c r="V49" i="8" s="1"/>
  <c r="V50" i="8" s="1"/>
  <c r="V51" i="8" s="1"/>
  <c r="V52" i="8" s="1"/>
  <c r="V53" i="8" s="1"/>
  <c r="V54" i="8" s="1"/>
  <c r="V55" i="8" s="1"/>
  <c r="V56" i="8" s="1"/>
  <c r="V57" i="8" s="1"/>
  <c r="V58" i="8" s="1"/>
  <c r="V59" i="8" s="1"/>
  <c r="V60" i="8" s="1"/>
  <c r="V61" i="8" s="1"/>
  <c r="V62" i="8" s="1"/>
  <c r="V63" i="8" s="1"/>
  <c r="V64" i="8" s="1"/>
  <c r="V65" i="8" s="1"/>
  <c r="V66" i="8" s="1"/>
  <c r="V67" i="8" s="1"/>
  <c r="V68" i="8" s="1"/>
  <c r="V69" i="8" s="1"/>
  <c r="V70" i="8" s="1"/>
  <c r="V71" i="8" s="1"/>
  <c r="V72" i="8" s="1"/>
  <c r="V73" i="8" s="1"/>
  <c r="V74" i="8" s="1"/>
  <c r="V75" i="8" s="1"/>
  <c r="V76" i="8" s="1"/>
  <c r="V77" i="8" s="1"/>
  <c r="V78" i="8" s="1"/>
  <c r="V79" i="8" s="1"/>
  <c r="V80" i="8" s="1"/>
  <c r="V81" i="8" s="1"/>
  <c r="V82" i="8" s="1"/>
  <c r="V83" i="8" s="1"/>
  <c r="V84" i="8" s="1"/>
  <c r="V85" i="8" s="1"/>
  <c r="V86" i="8" s="1"/>
  <c r="V87" i="8" s="1"/>
  <c r="V88" i="8" s="1"/>
  <c r="V89" i="8" s="1"/>
  <c r="V90" i="8" s="1"/>
  <c r="V91" i="8" s="1"/>
  <c r="V92" i="8" s="1"/>
  <c r="V93" i="8" s="1"/>
  <c r="V94" i="8" s="1"/>
  <c r="V95" i="8" s="1"/>
  <c r="V96" i="8" s="1"/>
  <c r="V97" i="8" s="1"/>
  <c r="V98" i="8" s="1"/>
  <c r="V99" i="8" s="1"/>
  <c r="V100" i="8" s="1"/>
  <c r="V101" i="8" s="1"/>
  <c r="V102" i="8" s="1"/>
  <c r="V103" i="8" s="1"/>
  <c r="V104" i="8" s="1"/>
  <c r="V105" i="8" s="1"/>
  <c r="V106" i="8" s="1"/>
  <c r="V107" i="8" s="1"/>
  <c r="V108" i="8" s="1"/>
  <c r="V109" i="8" s="1"/>
  <c r="V110" i="8" s="1"/>
  <c r="V111" i="8" s="1"/>
  <c r="V112" i="8" s="1"/>
  <c r="V113" i="8" s="1"/>
  <c r="V114" i="8" s="1"/>
  <c r="V115" i="8" s="1"/>
  <c r="T7" i="8"/>
  <c r="F7" i="8"/>
  <c r="F8" i="8" s="1"/>
  <c r="F18" i="8" s="1"/>
  <c r="F28" i="8" s="1"/>
  <c r="F38" i="8" s="1"/>
  <c r="F48" i="8" s="1"/>
  <c r="F58" i="8" s="1"/>
  <c r="F68" i="8" s="1"/>
  <c r="F78" i="8" s="1"/>
  <c r="F88" i="8" s="1"/>
  <c r="F98" i="8" s="1"/>
  <c r="F108" i="8" s="1"/>
  <c r="E7" i="8"/>
  <c r="E8" i="8" s="1"/>
  <c r="E9" i="8" s="1"/>
  <c r="E10" i="8" s="1"/>
  <c r="E11" i="8" s="1"/>
  <c r="E12" i="8" s="1"/>
  <c r="E13" i="8" s="1"/>
  <c r="E14" i="8" s="1"/>
  <c r="E15" i="8" s="1"/>
  <c r="C7" i="8"/>
  <c r="AC6" i="8"/>
  <c r="L6" i="8"/>
  <c r="U115" i="7"/>
  <c r="AH16" i="7"/>
  <c r="AH17" i="7" s="1"/>
  <c r="AH18" i="7" s="1"/>
  <c r="AH19" i="7" s="1"/>
  <c r="AH20" i="7" s="1"/>
  <c r="AH21" i="7" s="1"/>
  <c r="AH22" i="7" s="1"/>
  <c r="AH23" i="7" s="1"/>
  <c r="AH24" i="7" s="1"/>
  <c r="AH25" i="7" s="1"/>
  <c r="F16" i="7"/>
  <c r="F26" i="7" s="1"/>
  <c r="E16" i="7"/>
  <c r="E26" i="7" s="1"/>
  <c r="C16" i="7"/>
  <c r="T17" i="7" s="1"/>
  <c r="AH7" i="7"/>
  <c r="AH8" i="7" s="1"/>
  <c r="AH9" i="7" s="1"/>
  <c r="AH10" i="7" s="1"/>
  <c r="AH11" i="7" s="1"/>
  <c r="AH12" i="7" s="1"/>
  <c r="AH13" i="7" s="1"/>
  <c r="AH14" i="7" s="1"/>
  <c r="AH15" i="7" s="1"/>
  <c r="AF7" i="7"/>
  <c r="AF8" i="7" s="1"/>
  <c r="AF9" i="7" s="1"/>
  <c r="AF10" i="7" s="1"/>
  <c r="AF11" i="7" s="1"/>
  <c r="AF12" i="7" s="1"/>
  <c r="AF13" i="7" s="1"/>
  <c r="AF14" i="7" s="1"/>
  <c r="AF15" i="7" s="1"/>
  <c r="AF16" i="7" s="1"/>
  <c r="AF17" i="7" s="1"/>
  <c r="AF18" i="7" s="1"/>
  <c r="AF19" i="7" s="1"/>
  <c r="AF20" i="7" s="1"/>
  <c r="AF21" i="7" s="1"/>
  <c r="AF22" i="7" s="1"/>
  <c r="AF23" i="7" s="1"/>
  <c r="AF24" i="7" s="1"/>
  <c r="AF25" i="7" s="1"/>
  <c r="AF26" i="7" s="1"/>
  <c r="AF27" i="7" s="1"/>
  <c r="AF28" i="7" s="1"/>
  <c r="AF29" i="7" s="1"/>
  <c r="AF30" i="7" s="1"/>
  <c r="AF31" i="7" s="1"/>
  <c r="AF32" i="7" s="1"/>
  <c r="AF33" i="7" s="1"/>
  <c r="AF34" i="7" s="1"/>
  <c r="AF35" i="7" s="1"/>
  <c r="AF36" i="7" s="1"/>
  <c r="AF37" i="7" s="1"/>
  <c r="AF38" i="7" s="1"/>
  <c r="AF39" i="7" s="1"/>
  <c r="AF40" i="7" s="1"/>
  <c r="AF41" i="7" s="1"/>
  <c r="AF42" i="7" s="1"/>
  <c r="AF43" i="7" s="1"/>
  <c r="AF44" i="7" s="1"/>
  <c r="AF45" i="7" s="1"/>
  <c r="AF46" i="7" s="1"/>
  <c r="AF47" i="7" s="1"/>
  <c r="AF48" i="7" s="1"/>
  <c r="AF49" i="7" s="1"/>
  <c r="AF50" i="7" s="1"/>
  <c r="AF51" i="7" s="1"/>
  <c r="AF52" i="7" s="1"/>
  <c r="AF53" i="7" s="1"/>
  <c r="AF54" i="7" s="1"/>
  <c r="AF55" i="7" s="1"/>
  <c r="AF56" i="7" s="1"/>
  <c r="AF57" i="7" s="1"/>
  <c r="AF58" i="7" s="1"/>
  <c r="AF59" i="7" s="1"/>
  <c r="AF60" i="7" s="1"/>
  <c r="AF61" i="7" s="1"/>
  <c r="AF62" i="7" s="1"/>
  <c r="AF63" i="7" s="1"/>
  <c r="AF64" i="7" s="1"/>
  <c r="AF65" i="7" s="1"/>
  <c r="AF66" i="7" s="1"/>
  <c r="AF67" i="7" s="1"/>
  <c r="AF68" i="7" s="1"/>
  <c r="AF69" i="7" s="1"/>
  <c r="AF70" i="7" s="1"/>
  <c r="AF71" i="7" s="1"/>
  <c r="AF72" i="7" s="1"/>
  <c r="AF73" i="7" s="1"/>
  <c r="AF74" i="7" s="1"/>
  <c r="AF75" i="7" s="1"/>
  <c r="AF76" i="7" s="1"/>
  <c r="AF77" i="7" s="1"/>
  <c r="AF78" i="7" s="1"/>
  <c r="AF79" i="7" s="1"/>
  <c r="AF80" i="7" s="1"/>
  <c r="AF81" i="7" s="1"/>
  <c r="AF82" i="7" s="1"/>
  <c r="AF83" i="7" s="1"/>
  <c r="AF84" i="7" s="1"/>
  <c r="AF85" i="7" s="1"/>
  <c r="AF86" i="7" s="1"/>
  <c r="AF87" i="7" s="1"/>
  <c r="AF88" i="7" s="1"/>
  <c r="AF89" i="7" s="1"/>
  <c r="AF90" i="7" s="1"/>
  <c r="AF91" i="7" s="1"/>
  <c r="AF92" i="7" s="1"/>
  <c r="AF93" i="7" s="1"/>
  <c r="AF94" i="7" s="1"/>
  <c r="AF95" i="7" s="1"/>
  <c r="AF96" i="7" s="1"/>
  <c r="AF97" i="7" s="1"/>
  <c r="AF98" i="7" s="1"/>
  <c r="AF99" i="7" s="1"/>
  <c r="AF100" i="7" s="1"/>
  <c r="AF101" i="7" s="1"/>
  <c r="AF102" i="7" s="1"/>
  <c r="AF103" i="7" s="1"/>
  <c r="AF104" i="7" s="1"/>
  <c r="AF105" i="7" s="1"/>
  <c r="AF106" i="7" s="1"/>
  <c r="AF107" i="7" s="1"/>
  <c r="AF108" i="7" s="1"/>
  <c r="AF109" i="7" s="1"/>
  <c r="AF110" i="7" s="1"/>
  <c r="AF111" i="7" s="1"/>
  <c r="AF112" i="7" s="1"/>
  <c r="AF113" i="7" s="1"/>
  <c r="AF114" i="7" s="1"/>
  <c r="AF115" i="7" s="1"/>
  <c r="AE7" i="7"/>
  <c r="AE8" i="7" s="1"/>
  <c r="AE9" i="7" s="1"/>
  <c r="AE10" i="7" s="1"/>
  <c r="AE11" i="7" s="1"/>
  <c r="AE12" i="7" s="1"/>
  <c r="AE13" i="7" s="1"/>
  <c r="AE14" i="7" s="1"/>
  <c r="AE15" i="7" s="1"/>
  <c r="AE16" i="7" s="1"/>
  <c r="AE17" i="7" s="1"/>
  <c r="AE18" i="7" s="1"/>
  <c r="AE19" i="7" s="1"/>
  <c r="AE20" i="7" s="1"/>
  <c r="AE21" i="7" s="1"/>
  <c r="AE22" i="7" s="1"/>
  <c r="AE23" i="7" s="1"/>
  <c r="AE24" i="7" s="1"/>
  <c r="AE25" i="7" s="1"/>
  <c r="AE26" i="7" s="1"/>
  <c r="AE27" i="7" s="1"/>
  <c r="AE28" i="7" s="1"/>
  <c r="AE29" i="7" s="1"/>
  <c r="AE30" i="7" s="1"/>
  <c r="AE31" i="7" s="1"/>
  <c r="AE32" i="7" s="1"/>
  <c r="AE33" i="7" s="1"/>
  <c r="AE34" i="7" s="1"/>
  <c r="AE35" i="7" s="1"/>
  <c r="AE36" i="7" s="1"/>
  <c r="AE37" i="7" s="1"/>
  <c r="AE38" i="7" s="1"/>
  <c r="AE39" i="7" s="1"/>
  <c r="AE40" i="7" s="1"/>
  <c r="AE41" i="7" s="1"/>
  <c r="AE42" i="7" s="1"/>
  <c r="AE43" i="7" s="1"/>
  <c r="AE44" i="7" s="1"/>
  <c r="AE45" i="7" s="1"/>
  <c r="AE46" i="7" s="1"/>
  <c r="AE47" i="7" s="1"/>
  <c r="AE48" i="7" s="1"/>
  <c r="AE49" i="7" s="1"/>
  <c r="AE50" i="7" s="1"/>
  <c r="AE51" i="7" s="1"/>
  <c r="AE52" i="7" s="1"/>
  <c r="AE53" i="7" s="1"/>
  <c r="AE54" i="7" s="1"/>
  <c r="AE55" i="7" s="1"/>
  <c r="AE56" i="7" s="1"/>
  <c r="AE57" i="7" s="1"/>
  <c r="AE58" i="7" s="1"/>
  <c r="AE59" i="7" s="1"/>
  <c r="AE60" i="7" s="1"/>
  <c r="AE61" i="7" s="1"/>
  <c r="AE62" i="7" s="1"/>
  <c r="AE63" i="7" s="1"/>
  <c r="AE64" i="7" s="1"/>
  <c r="AE65" i="7" s="1"/>
  <c r="AE66" i="7" s="1"/>
  <c r="AE67" i="7" s="1"/>
  <c r="AE68" i="7" s="1"/>
  <c r="AE69" i="7" s="1"/>
  <c r="AE70" i="7" s="1"/>
  <c r="AE71" i="7" s="1"/>
  <c r="AE72" i="7" s="1"/>
  <c r="AE73" i="7" s="1"/>
  <c r="AE74" i="7" s="1"/>
  <c r="AE75" i="7" s="1"/>
  <c r="AE76" i="7" s="1"/>
  <c r="AE77" i="7" s="1"/>
  <c r="AE78" i="7" s="1"/>
  <c r="AE79" i="7" s="1"/>
  <c r="AE80" i="7" s="1"/>
  <c r="AE81" i="7" s="1"/>
  <c r="AE82" i="7" s="1"/>
  <c r="AE83" i="7" s="1"/>
  <c r="AE84" i="7" s="1"/>
  <c r="AE85" i="7" s="1"/>
  <c r="AE86" i="7" s="1"/>
  <c r="AE87" i="7" s="1"/>
  <c r="AE88" i="7" s="1"/>
  <c r="AE89" i="7" s="1"/>
  <c r="AE90" i="7" s="1"/>
  <c r="AE91" i="7" s="1"/>
  <c r="AE92" i="7" s="1"/>
  <c r="AE93" i="7" s="1"/>
  <c r="AE94" i="7" s="1"/>
  <c r="AE95" i="7" s="1"/>
  <c r="AE96" i="7" s="1"/>
  <c r="AE97" i="7" s="1"/>
  <c r="AE98" i="7" s="1"/>
  <c r="AE99" i="7" s="1"/>
  <c r="AE100" i="7" s="1"/>
  <c r="AE101" i="7" s="1"/>
  <c r="AE102" i="7" s="1"/>
  <c r="AE103" i="7" s="1"/>
  <c r="AE104" i="7" s="1"/>
  <c r="AE105" i="7" s="1"/>
  <c r="AE106" i="7" s="1"/>
  <c r="AE107" i="7" s="1"/>
  <c r="AE108" i="7" s="1"/>
  <c r="AE109" i="7" s="1"/>
  <c r="AE110" i="7" s="1"/>
  <c r="AE111" i="7" s="1"/>
  <c r="AE112" i="7" s="1"/>
  <c r="AE113" i="7" s="1"/>
  <c r="AE114" i="7" s="1"/>
  <c r="AE115" i="7" s="1"/>
  <c r="V7" i="7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V27" i="7" s="1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V39" i="7" s="1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V51" i="7" s="1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V63" i="7" s="1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75" i="7" s="1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V87" i="7" s="1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V99" i="7" s="1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V111" i="7" s="1"/>
  <c r="V112" i="7" s="1"/>
  <c r="V113" i="7" s="1"/>
  <c r="V114" i="7" s="1"/>
  <c r="V115" i="7" s="1"/>
  <c r="T7" i="7"/>
  <c r="L7" i="7"/>
  <c r="L7" i="8" s="1"/>
  <c r="F7" i="7"/>
  <c r="F8" i="7" s="1"/>
  <c r="E7" i="7"/>
  <c r="E8" i="7" s="1"/>
  <c r="E9" i="7" s="1"/>
  <c r="E10" i="7" s="1"/>
  <c r="E11" i="7" s="1"/>
  <c r="E12" i="7" s="1"/>
  <c r="E13" i="7" s="1"/>
  <c r="E14" i="7" s="1"/>
  <c r="E15" i="7" s="1"/>
  <c r="C7" i="7"/>
  <c r="C8" i="7" s="1"/>
  <c r="R131" i="13"/>
  <c r="Q131" i="13"/>
  <c r="R130" i="13"/>
  <c r="Q130" i="13"/>
  <c r="R129" i="13"/>
  <c r="Q129" i="13"/>
  <c r="R128" i="13"/>
  <c r="Q128" i="13"/>
  <c r="R127" i="13"/>
  <c r="Q127" i="13"/>
  <c r="R126" i="13"/>
  <c r="Q126" i="13"/>
  <c r="R125" i="13"/>
  <c r="Q125" i="13"/>
  <c r="R124" i="13"/>
  <c r="Q124" i="13"/>
  <c r="R123" i="13"/>
  <c r="Q123" i="13"/>
  <c r="R122" i="13"/>
  <c r="Q122" i="13"/>
  <c r="R121" i="13"/>
  <c r="Q121" i="13"/>
  <c r="R120" i="13"/>
  <c r="Q120" i="13"/>
  <c r="R119" i="13"/>
  <c r="Q119" i="13"/>
  <c r="R118" i="13"/>
  <c r="Q118" i="13"/>
  <c r="R117" i="13"/>
  <c r="Q117" i="13"/>
  <c r="R116" i="13"/>
  <c r="Q116" i="13"/>
  <c r="R115" i="13"/>
  <c r="Q115" i="13"/>
  <c r="R114" i="13"/>
  <c r="Q114" i="13"/>
  <c r="R113" i="13"/>
  <c r="Q113" i="13"/>
  <c r="R112" i="13"/>
  <c r="Q112" i="13"/>
  <c r="R111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N51" i="13"/>
  <c r="M51" i="13"/>
  <c r="Q50" i="13"/>
  <c r="N50" i="13"/>
  <c r="M50" i="13"/>
  <c r="Q49" i="13"/>
  <c r="N49" i="13"/>
  <c r="M49" i="13"/>
  <c r="Q48" i="13"/>
  <c r="N48" i="13"/>
  <c r="M48" i="13"/>
  <c r="Q47" i="13"/>
  <c r="N47" i="13"/>
  <c r="M47" i="13"/>
  <c r="Q46" i="13"/>
  <c r="N46" i="13"/>
  <c r="M46" i="13"/>
  <c r="Q45" i="13"/>
  <c r="N45" i="13"/>
  <c r="M45" i="13"/>
  <c r="Q44" i="13"/>
  <c r="N44" i="13"/>
  <c r="M44" i="13"/>
  <c r="Q43" i="13"/>
  <c r="N43" i="13"/>
  <c r="M43" i="13"/>
  <c r="Q42" i="13"/>
  <c r="N42" i="13"/>
  <c r="M42" i="13"/>
  <c r="Q41" i="13"/>
  <c r="N41" i="13"/>
  <c r="M41" i="13"/>
  <c r="Q40" i="13"/>
  <c r="N40" i="13"/>
  <c r="M40" i="13"/>
  <c r="Q39" i="13"/>
  <c r="N39" i="13"/>
  <c r="M39" i="13"/>
  <c r="Q38" i="13"/>
  <c r="N38" i="13"/>
  <c r="M38" i="13"/>
  <c r="Q37" i="13"/>
  <c r="N37" i="13"/>
  <c r="M37" i="13"/>
  <c r="Q36" i="13"/>
  <c r="N36" i="13"/>
  <c r="M36" i="13"/>
  <c r="Q35" i="13"/>
  <c r="N35" i="13"/>
  <c r="M35" i="13"/>
  <c r="Q34" i="13"/>
  <c r="N34" i="13"/>
  <c r="M34" i="13"/>
  <c r="Q33" i="13"/>
  <c r="N33" i="13"/>
  <c r="M33" i="13"/>
  <c r="Q32" i="13"/>
  <c r="N32" i="13"/>
  <c r="M32" i="13"/>
  <c r="Q31" i="13"/>
  <c r="N31" i="13"/>
  <c r="M31" i="13"/>
  <c r="Q30" i="13"/>
  <c r="N30" i="13"/>
  <c r="M30" i="13"/>
  <c r="Q29" i="13"/>
  <c r="N29" i="13"/>
  <c r="M29" i="13"/>
  <c r="Q28" i="13"/>
  <c r="N28" i="13"/>
  <c r="M28" i="13"/>
  <c r="Q27" i="13"/>
  <c r="N27" i="13"/>
  <c r="M27" i="13"/>
  <c r="Q26" i="13"/>
  <c r="N26" i="13"/>
  <c r="M26" i="13"/>
  <c r="Q25" i="13"/>
  <c r="N25" i="13"/>
  <c r="M25" i="13"/>
  <c r="Q24" i="13"/>
  <c r="N24" i="13"/>
  <c r="M24" i="13"/>
  <c r="Q23" i="13"/>
  <c r="N23" i="13"/>
  <c r="M23" i="13"/>
  <c r="Q22" i="13"/>
  <c r="N22" i="13"/>
  <c r="M22" i="13"/>
  <c r="Q21" i="13"/>
  <c r="N21" i="13"/>
  <c r="M21" i="13"/>
  <c r="Q20" i="13"/>
  <c r="N20" i="13"/>
  <c r="M20" i="13"/>
  <c r="Q19" i="13"/>
  <c r="N19" i="13"/>
  <c r="M19" i="13"/>
  <c r="Q18" i="13"/>
  <c r="N18" i="13"/>
  <c r="M18" i="13"/>
  <c r="Q17" i="13"/>
  <c r="N17" i="13"/>
  <c r="M17" i="13"/>
  <c r="Q16" i="13"/>
  <c r="N16" i="13"/>
  <c r="M16" i="13"/>
  <c r="Q15" i="13"/>
  <c r="N15" i="13"/>
  <c r="M15" i="13"/>
  <c r="Q14" i="13"/>
  <c r="N14" i="13"/>
  <c r="M14" i="13"/>
  <c r="Q13" i="13"/>
  <c r="N13" i="13"/>
  <c r="M13" i="13"/>
  <c r="Q12" i="13"/>
  <c r="N12" i="13"/>
  <c r="M465" i="2" l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513" i="2" s="1"/>
  <c r="M514" i="2" s="1"/>
  <c r="M515" i="2" s="1"/>
  <c r="M516" i="2" s="1"/>
  <c r="M517" i="2" s="1"/>
  <c r="M518" i="2" s="1"/>
  <c r="M519" i="2" s="1"/>
  <c r="M520" i="2" s="1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47" i="2" s="1"/>
  <c r="M548" i="2" s="1"/>
  <c r="M549" i="2" s="1"/>
  <c r="M550" i="2" s="1"/>
  <c r="M551" i="2" s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89" i="2" s="1"/>
  <c r="M590" i="2" s="1"/>
  <c r="M591" i="2" s="1"/>
  <c r="M592" i="2" s="1"/>
  <c r="M593" i="2" s="1"/>
  <c r="M594" i="2" s="1"/>
  <c r="M595" i="2" s="1"/>
  <c r="M596" i="2" s="1"/>
  <c r="M597" i="2" s="1"/>
  <c r="M598" i="2" s="1"/>
  <c r="M599" i="2" s="1"/>
  <c r="M600" i="2" s="1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M613" i="2" s="1"/>
  <c r="M614" i="2" s="1"/>
  <c r="M615" i="2" s="1"/>
  <c r="M616" i="2" s="1"/>
  <c r="M617" i="2" s="1"/>
  <c r="M618" i="2" s="1"/>
  <c r="M619" i="2" s="1"/>
  <c r="M620" i="2" s="1"/>
  <c r="M621" i="2" s="1"/>
  <c r="M622" i="2" s="1"/>
  <c r="M623" i="2" s="1"/>
  <c r="M624" i="2" s="1"/>
  <c r="M625" i="2" s="1"/>
  <c r="M626" i="2" s="1"/>
  <c r="M627" i="2" s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M678" i="2" s="1"/>
  <c r="M679" i="2" s="1"/>
  <c r="M680" i="2" s="1"/>
  <c r="M681" i="2" s="1"/>
  <c r="M682" i="2" s="1"/>
  <c r="M683" i="2" s="1"/>
  <c r="M684" i="2" s="1"/>
  <c r="M685" i="2" s="1"/>
  <c r="M686" i="2" s="1"/>
  <c r="M687" i="2" s="1"/>
  <c r="M688" i="2" s="1"/>
  <c r="M689" i="2" s="1"/>
  <c r="M690" i="2" s="1"/>
  <c r="M691" i="2" s="1"/>
  <c r="M692" i="2" s="1"/>
  <c r="M693" i="2" s="1"/>
  <c r="M694" i="2" s="1"/>
  <c r="M695" i="2" s="1"/>
  <c r="M696" i="2" s="1"/>
  <c r="M697" i="2" s="1"/>
  <c r="M698" i="2" s="1"/>
  <c r="M699" i="2" s="1"/>
  <c r="M700" i="2" s="1"/>
  <c r="M701" i="2" s="1"/>
  <c r="M702" i="2" s="1"/>
  <c r="M703" i="2" s="1"/>
  <c r="M704" i="2" s="1"/>
  <c r="M705" i="2" s="1"/>
  <c r="M706" i="2" s="1"/>
  <c r="M707" i="2" s="1"/>
  <c r="M708" i="2" s="1"/>
  <c r="M709" i="2" s="1"/>
  <c r="M710" i="2" s="1"/>
  <c r="M711" i="2" s="1"/>
  <c r="M712" i="2" s="1"/>
  <c r="M713" i="2" s="1"/>
  <c r="M714" i="2" s="1"/>
  <c r="M715" i="2" s="1"/>
  <c r="M716" i="2" s="1"/>
  <c r="M717" i="2" s="1"/>
  <c r="M718" i="2" s="1"/>
  <c r="M719" i="2" s="1"/>
  <c r="M720" i="2" s="1"/>
  <c r="M721" i="2" s="1"/>
  <c r="M722" i="2" s="1"/>
  <c r="M723" i="2" s="1"/>
  <c r="M724" i="2" s="1"/>
  <c r="M725" i="2" s="1"/>
  <c r="D417" i="2"/>
  <c r="D418" i="2" s="1"/>
  <c r="J14" i="4" s="1"/>
  <c r="J13" i="4"/>
  <c r="E407" i="2"/>
  <c r="J7" i="4"/>
  <c r="AB12" i="5"/>
  <c r="AB13" i="5" s="1"/>
  <c r="AB14" i="5" s="1"/>
  <c r="AB15" i="5" s="1"/>
  <c r="G92" i="7"/>
  <c r="G82" i="8" s="1"/>
  <c r="G217" i="2"/>
  <c r="G218" i="2" s="1"/>
  <c r="G219" i="2" s="1"/>
  <c r="G220" i="2" s="1"/>
  <c r="D8" i="2"/>
  <c r="G18" i="2"/>
  <c r="E7" i="2"/>
  <c r="G8" i="2"/>
  <c r="E17" i="2"/>
  <c r="M212" i="2"/>
  <c r="M211" i="2" s="1"/>
  <c r="M214" i="2"/>
  <c r="M215" i="2" s="1"/>
  <c r="D408" i="2"/>
  <c r="J8" i="4" s="1"/>
  <c r="F9" i="8"/>
  <c r="E26" i="8"/>
  <c r="E36" i="8" s="1"/>
  <c r="F17" i="8"/>
  <c r="F27" i="8" s="1"/>
  <c r="F37" i="8" s="1"/>
  <c r="F47" i="8" s="1"/>
  <c r="F57" i="8" s="1"/>
  <c r="F67" i="8" s="1"/>
  <c r="F77" i="8" s="1"/>
  <c r="F87" i="8" s="1"/>
  <c r="F97" i="8" s="1"/>
  <c r="F107" i="8" s="1"/>
  <c r="C27" i="8"/>
  <c r="F36" i="7"/>
  <c r="F46" i="7" s="1"/>
  <c r="F56" i="7" s="1"/>
  <c r="F66" i="7" s="1"/>
  <c r="F76" i="7" s="1"/>
  <c r="F86" i="7" s="1"/>
  <c r="F96" i="7" s="1"/>
  <c r="F106" i="7" s="1"/>
  <c r="H37" i="7"/>
  <c r="W22" i="12"/>
  <c r="E18" i="12" s="1"/>
  <c r="J20" i="8"/>
  <c r="K20" i="8" s="1"/>
  <c r="J21" i="7"/>
  <c r="J21" i="8" s="1"/>
  <c r="K21" i="8" s="1"/>
  <c r="K20" i="7"/>
  <c r="U6" i="7"/>
  <c r="T8" i="7"/>
  <c r="C17" i="7"/>
  <c r="T18" i="7" s="1"/>
  <c r="C26" i="7"/>
  <c r="AH26" i="7"/>
  <c r="AH36" i="7" s="1"/>
  <c r="AH46" i="7" s="1"/>
  <c r="F17" i="7"/>
  <c r="F27" i="7" s="1"/>
  <c r="F37" i="7" s="1"/>
  <c r="F47" i="7" s="1"/>
  <c r="F57" i="7" s="1"/>
  <c r="F67" i="7" s="1"/>
  <c r="F77" i="7" s="1"/>
  <c r="F87" i="7" s="1"/>
  <c r="F97" i="7" s="1"/>
  <c r="F107" i="7" s="1"/>
  <c r="C9" i="7"/>
  <c r="U7" i="7"/>
  <c r="T9" i="7"/>
  <c r="F18" i="7"/>
  <c r="F28" i="7" s="1"/>
  <c r="F38" i="7" s="1"/>
  <c r="F48" i="7" s="1"/>
  <c r="F58" i="7" s="1"/>
  <c r="F68" i="7" s="1"/>
  <c r="F78" i="7" s="1"/>
  <c r="F88" i="7" s="1"/>
  <c r="F98" i="7" s="1"/>
  <c r="F108" i="7" s="1"/>
  <c r="F9" i="7"/>
  <c r="E36" i="7"/>
  <c r="E27" i="7"/>
  <c r="E28" i="7" s="1"/>
  <c r="E29" i="7" s="1"/>
  <c r="E30" i="7" s="1"/>
  <c r="E31" i="7" s="1"/>
  <c r="E32" i="7" s="1"/>
  <c r="E33" i="7" s="1"/>
  <c r="E34" i="7" s="1"/>
  <c r="E35" i="7" s="1"/>
  <c r="E27" i="8"/>
  <c r="E28" i="8" s="1"/>
  <c r="E29" i="8" s="1"/>
  <c r="E30" i="8" s="1"/>
  <c r="E31" i="8" s="1"/>
  <c r="E32" i="8" s="1"/>
  <c r="E33" i="8" s="1"/>
  <c r="E34" i="8" s="1"/>
  <c r="E35" i="8" s="1"/>
  <c r="T28" i="8"/>
  <c r="C28" i="8"/>
  <c r="U26" i="8"/>
  <c r="AB17" i="5"/>
  <c r="AB18" i="5" s="1"/>
  <c r="AB19" i="5" s="1"/>
  <c r="AB20" i="5" s="1"/>
  <c r="AB21" i="5"/>
  <c r="U15" i="7"/>
  <c r="U16" i="7" s="1"/>
  <c r="U17" i="7" s="1"/>
  <c r="U18" i="7" s="1"/>
  <c r="U19" i="7" s="1"/>
  <c r="U20" i="7" s="1"/>
  <c r="U21" i="7" s="1"/>
  <c r="U22" i="7" s="1"/>
  <c r="U23" i="7" s="1"/>
  <c r="U24" i="7" s="1"/>
  <c r="E17" i="7"/>
  <c r="E18" i="7" s="1"/>
  <c r="E19" i="7" s="1"/>
  <c r="E20" i="7" s="1"/>
  <c r="E21" i="7" s="1"/>
  <c r="E22" i="7" s="1"/>
  <c r="E23" i="7" s="1"/>
  <c r="E24" i="7" s="1"/>
  <c r="E25" i="7" s="1"/>
  <c r="C27" i="7"/>
  <c r="L8" i="7"/>
  <c r="AD8" i="7"/>
  <c r="AD9" i="7" s="1"/>
  <c r="AD11" i="7" s="1"/>
  <c r="AD12" i="7" s="1"/>
  <c r="AD14" i="7" s="1"/>
  <c r="AD15" i="7" s="1"/>
  <c r="T8" i="8"/>
  <c r="C8" i="8"/>
  <c r="U6" i="8"/>
  <c r="F19" i="8"/>
  <c r="F29" i="8" s="1"/>
  <c r="F39" i="8" s="1"/>
  <c r="F49" i="8" s="1"/>
  <c r="F59" i="8" s="1"/>
  <c r="F69" i="8" s="1"/>
  <c r="F79" i="8" s="1"/>
  <c r="F89" i="8" s="1"/>
  <c r="F99" i="8" s="1"/>
  <c r="F109" i="8" s="1"/>
  <c r="F10" i="8"/>
  <c r="C36" i="8"/>
  <c r="T27" i="8"/>
  <c r="AC132" i="5"/>
  <c r="AC133" i="5" s="1"/>
  <c r="AC134" i="5" s="1"/>
  <c r="AC135" i="5" s="1"/>
  <c r="AC136" i="5"/>
  <c r="AC22" i="5"/>
  <c r="AC23" i="5" s="1"/>
  <c r="AC24" i="5" s="1"/>
  <c r="AC25" i="5" s="1"/>
  <c r="AC42" i="5"/>
  <c r="AC43" i="5" s="1"/>
  <c r="AC44" i="5" s="1"/>
  <c r="AC45" i="5" s="1"/>
  <c r="AC62" i="5"/>
  <c r="AC63" i="5" s="1"/>
  <c r="AC64" i="5" s="1"/>
  <c r="AC65" i="5" s="1"/>
  <c r="AC82" i="5"/>
  <c r="AC83" i="5" s="1"/>
  <c r="AC84" i="5" s="1"/>
  <c r="AC85" i="5" s="1"/>
  <c r="AC102" i="5"/>
  <c r="AC103" i="5" s="1"/>
  <c r="AC104" i="5" s="1"/>
  <c r="AC105" i="5" s="1"/>
  <c r="AC122" i="5"/>
  <c r="AC123" i="5" s="1"/>
  <c r="AC124" i="5" s="1"/>
  <c r="AC125" i="5" s="1"/>
  <c r="C17" i="8"/>
  <c r="AD16" i="5"/>
  <c r="AC77" i="5"/>
  <c r="AC78" i="5" s="1"/>
  <c r="AC79" i="5" s="1"/>
  <c r="AC80" i="5" s="1"/>
  <c r="AC97" i="5"/>
  <c r="AC98" i="5" s="1"/>
  <c r="AC99" i="5" s="1"/>
  <c r="AC100" i="5" s="1"/>
  <c r="AC117" i="5"/>
  <c r="AC118" i="5" s="1"/>
  <c r="AC119" i="5" s="1"/>
  <c r="AC120" i="5" s="1"/>
  <c r="T17" i="8"/>
  <c r="Q26" i="5"/>
  <c r="AC72" i="5"/>
  <c r="AC73" i="5" s="1"/>
  <c r="AC74" i="5" s="1"/>
  <c r="AC75" i="5" s="1"/>
  <c r="AC92" i="5"/>
  <c r="AC93" i="5" s="1"/>
  <c r="AC94" i="5" s="1"/>
  <c r="AC95" i="5" s="1"/>
  <c r="AC112" i="5"/>
  <c r="AC113" i="5" s="1"/>
  <c r="AC114" i="5" s="1"/>
  <c r="AC115" i="5" s="1"/>
  <c r="E207" i="2"/>
  <c r="D208" i="2"/>
  <c r="M223" i="2"/>
  <c r="M217" i="2"/>
  <c r="M216" i="2" s="1"/>
  <c r="D18" i="2"/>
  <c r="G241" i="2"/>
  <c r="G246" i="2" s="1"/>
  <c r="G251" i="2" s="1"/>
  <c r="G237" i="2"/>
  <c r="G238" i="2" s="1"/>
  <c r="G239" i="2" s="1"/>
  <c r="G240" i="2" s="1"/>
  <c r="M219" i="2"/>
  <c r="M220" i="2" s="1"/>
  <c r="D216" i="2"/>
  <c r="D212" i="2"/>
  <c r="D419" i="2"/>
  <c r="E418" i="2"/>
  <c r="E417" i="2"/>
  <c r="E408" i="2"/>
  <c r="E416" i="2"/>
  <c r="D409" i="2" l="1"/>
  <c r="G93" i="7"/>
  <c r="G83" i="8" s="1"/>
  <c r="AN8" i="7"/>
  <c r="AM8" i="7"/>
  <c r="AL8" i="7"/>
  <c r="E8" i="2"/>
  <c r="D9" i="2"/>
  <c r="M726" i="2"/>
  <c r="M727" i="2" s="1"/>
  <c r="M728" i="2" s="1"/>
  <c r="M729" i="2" s="1"/>
  <c r="M730" i="2" s="1"/>
  <c r="M731" i="2" s="1"/>
  <c r="M732" i="2" s="1"/>
  <c r="M733" i="2" s="1"/>
  <c r="M734" i="2" s="1"/>
  <c r="M735" i="2" s="1"/>
  <c r="M736" i="2" s="1"/>
  <c r="M737" i="2" s="1"/>
  <c r="M738" i="2" s="1"/>
  <c r="M739" i="2" s="1"/>
  <c r="M740" i="2" s="1"/>
  <c r="M741" i="2" s="1"/>
  <c r="M742" i="2" s="1"/>
  <c r="M743" i="2" s="1"/>
  <c r="M744" i="2" s="1"/>
  <c r="M745" i="2" s="1"/>
  <c r="M746" i="2" s="1"/>
  <c r="M747" i="2" s="1"/>
  <c r="M748" i="2" s="1"/>
  <c r="M749" i="2" s="1"/>
  <c r="M750" i="2" s="1"/>
  <c r="M751" i="2" s="1"/>
  <c r="M752" i="2" s="1"/>
  <c r="M753" i="2" s="1"/>
  <c r="M754" i="2" s="1"/>
  <c r="M755" i="2" s="1"/>
  <c r="G19" i="2"/>
  <c r="G20" i="2" s="1"/>
  <c r="G9" i="2"/>
  <c r="AH37" i="7"/>
  <c r="AH38" i="7" s="1"/>
  <c r="AH39" i="7" s="1"/>
  <c r="AH40" i="7" s="1"/>
  <c r="AH41" i="7" s="1"/>
  <c r="AH42" i="7" s="1"/>
  <c r="AH43" i="7" s="1"/>
  <c r="AH44" i="7" s="1"/>
  <c r="AH45" i="7" s="1"/>
  <c r="I27" i="7"/>
  <c r="H38" i="7"/>
  <c r="I37" i="7"/>
  <c r="AH27" i="7"/>
  <c r="AH28" i="7" s="1"/>
  <c r="AH29" i="7" s="1"/>
  <c r="AH30" i="7" s="1"/>
  <c r="AH31" i="7" s="1"/>
  <c r="AH32" i="7" s="1"/>
  <c r="AH33" i="7" s="1"/>
  <c r="AH34" i="7" s="1"/>
  <c r="AH35" i="7" s="1"/>
  <c r="I47" i="7"/>
  <c r="W24" i="12"/>
  <c r="W62" i="12"/>
  <c r="J22" i="7"/>
  <c r="J22" i="8" s="1"/>
  <c r="K22" i="8" s="1"/>
  <c r="K21" i="7"/>
  <c r="C36" i="7"/>
  <c r="U25" i="7"/>
  <c r="T27" i="7"/>
  <c r="C18" i="7"/>
  <c r="C19" i="7" s="1"/>
  <c r="G242" i="2"/>
  <c r="G243" i="2" s="1"/>
  <c r="G244" i="2" s="1"/>
  <c r="G245" i="2" s="1"/>
  <c r="C46" i="8"/>
  <c r="T37" i="8"/>
  <c r="U35" i="8"/>
  <c r="C37" i="8"/>
  <c r="L8" i="8"/>
  <c r="L9" i="7"/>
  <c r="U26" i="7"/>
  <c r="T28" i="7"/>
  <c r="C28" i="7"/>
  <c r="T29" i="8"/>
  <c r="C29" i="8"/>
  <c r="U27" i="8"/>
  <c r="F19" i="7"/>
  <c r="F29" i="7" s="1"/>
  <c r="F39" i="7" s="1"/>
  <c r="F49" i="7" s="1"/>
  <c r="F59" i="7" s="1"/>
  <c r="F69" i="7" s="1"/>
  <c r="F79" i="7" s="1"/>
  <c r="F89" i="7" s="1"/>
  <c r="F99" i="7" s="1"/>
  <c r="F109" i="7" s="1"/>
  <c r="F10" i="7"/>
  <c r="C18" i="8"/>
  <c r="T18" i="8"/>
  <c r="T9" i="8"/>
  <c r="C9" i="8"/>
  <c r="U7" i="8"/>
  <c r="E37" i="8"/>
  <c r="E38" i="8" s="1"/>
  <c r="E39" i="8" s="1"/>
  <c r="E40" i="8" s="1"/>
  <c r="E41" i="8" s="1"/>
  <c r="E42" i="8" s="1"/>
  <c r="E43" i="8" s="1"/>
  <c r="E44" i="8" s="1"/>
  <c r="E45" i="8" s="1"/>
  <c r="E46" i="8"/>
  <c r="E46" i="7"/>
  <c r="E37" i="7"/>
  <c r="E38" i="7" s="1"/>
  <c r="E39" i="7" s="1"/>
  <c r="E40" i="7" s="1"/>
  <c r="E41" i="7" s="1"/>
  <c r="E42" i="7" s="1"/>
  <c r="E43" i="7" s="1"/>
  <c r="E44" i="7" s="1"/>
  <c r="E45" i="7" s="1"/>
  <c r="AH56" i="7"/>
  <c r="AH47" i="7"/>
  <c r="AH48" i="7" s="1"/>
  <c r="AH49" i="7" s="1"/>
  <c r="AH50" i="7" s="1"/>
  <c r="AH51" i="7" s="1"/>
  <c r="AH52" i="7" s="1"/>
  <c r="AH53" i="7" s="1"/>
  <c r="AH54" i="7" s="1"/>
  <c r="AH55" i="7" s="1"/>
  <c r="D420" i="2"/>
  <c r="J15" i="4" s="1"/>
  <c r="E419" i="2"/>
  <c r="D213" i="2"/>
  <c r="E212" i="2"/>
  <c r="D19" i="2"/>
  <c r="E18" i="2"/>
  <c r="E208" i="2"/>
  <c r="D209" i="2"/>
  <c r="D210" i="2" s="1"/>
  <c r="D10" i="2"/>
  <c r="E9" i="2"/>
  <c r="AC141" i="5"/>
  <c r="AC137" i="5"/>
  <c r="AC138" i="5" s="1"/>
  <c r="AC139" i="5" s="1"/>
  <c r="AC140" i="5" s="1"/>
  <c r="F20" i="8"/>
  <c r="F30" i="8" s="1"/>
  <c r="F40" i="8" s="1"/>
  <c r="F50" i="8" s="1"/>
  <c r="F60" i="8" s="1"/>
  <c r="F70" i="8" s="1"/>
  <c r="F80" i="8" s="1"/>
  <c r="F90" i="8" s="1"/>
  <c r="F100" i="8" s="1"/>
  <c r="F110" i="8" s="1"/>
  <c r="F11" i="8"/>
  <c r="D217" i="2"/>
  <c r="E216" i="2"/>
  <c r="D221" i="2"/>
  <c r="M224" i="2"/>
  <c r="M225" i="2" s="1"/>
  <c r="M222" i="2"/>
  <c r="M221" i="2" s="1"/>
  <c r="M228" i="2"/>
  <c r="Q27" i="5"/>
  <c r="Q28" i="5" s="1"/>
  <c r="Q29" i="5" s="1"/>
  <c r="Q30" i="5" s="1"/>
  <c r="Q31" i="5" s="1"/>
  <c r="Q32" i="5" s="1"/>
  <c r="Q33" i="5" s="1"/>
  <c r="Q34" i="5" s="1"/>
  <c r="Q35" i="5" s="1"/>
  <c r="Q36" i="5"/>
  <c r="AB22" i="5"/>
  <c r="AB23" i="5" s="1"/>
  <c r="AB24" i="5" s="1"/>
  <c r="AB25" i="5" s="1"/>
  <c r="AB26" i="5"/>
  <c r="AD17" i="5"/>
  <c r="AD18" i="5" s="1"/>
  <c r="AD19" i="5" s="1"/>
  <c r="AD20" i="5" s="1"/>
  <c r="AD21" i="5"/>
  <c r="C10" i="7"/>
  <c r="U8" i="7"/>
  <c r="T10" i="7"/>
  <c r="E409" i="2" l="1"/>
  <c r="J9" i="4"/>
  <c r="D410" i="2"/>
  <c r="J10" i="4" s="1"/>
  <c r="G94" i="7"/>
  <c r="G84" i="8" s="1"/>
  <c r="AN9" i="7"/>
  <c r="AM9" i="7"/>
  <c r="AL9" i="7"/>
  <c r="G10" i="2"/>
  <c r="M10" i="2"/>
  <c r="I48" i="7"/>
  <c r="H39" i="7"/>
  <c r="I38" i="7"/>
  <c r="I28" i="7"/>
  <c r="J23" i="7"/>
  <c r="J23" i="8" s="1"/>
  <c r="K23" i="8" s="1"/>
  <c r="K22" i="7"/>
  <c r="T19" i="7"/>
  <c r="T37" i="7"/>
  <c r="C37" i="7"/>
  <c r="C46" i="7"/>
  <c r="U35" i="7"/>
  <c r="AB27" i="5"/>
  <c r="AB28" i="5" s="1"/>
  <c r="AB29" i="5" s="1"/>
  <c r="AB30" i="5" s="1"/>
  <c r="AB31" i="5"/>
  <c r="M229" i="2"/>
  <c r="M230" i="2" s="1"/>
  <c r="M227" i="2"/>
  <c r="M226" i="2" s="1"/>
  <c r="M233" i="2"/>
  <c r="F12" i="8"/>
  <c r="F21" i="8"/>
  <c r="F31" i="8" s="1"/>
  <c r="F41" i="8" s="1"/>
  <c r="F51" i="8" s="1"/>
  <c r="F61" i="8" s="1"/>
  <c r="F71" i="8" s="1"/>
  <c r="F81" i="8" s="1"/>
  <c r="F91" i="8" s="1"/>
  <c r="F101" i="8" s="1"/>
  <c r="F111" i="8" s="1"/>
  <c r="D421" i="2"/>
  <c r="E420" i="2"/>
  <c r="AH57" i="7"/>
  <c r="AH58" i="7" s="1"/>
  <c r="AH59" i="7" s="1"/>
  <c r="AH60" i="7" s="1"/>
  <c r="AH61" i="7" s="1"/>
  <c r="AH62" i="7" s="1"/>
  <c r="AH63" i="7" s="1"/>
  <c r="AH64" i="7" s="1"/>
  <c r="AH65" i="7" s="1"/>
  <c r="AH66" i="7"/>
  <c r="C30" i="8"/>
  <c r="U28" i="8"/>
  <c r="T30" i="8"/>
  <c r="U27" i="7"/>
  <c r="T29" i="7"/>
  <c r="C29" i="7"/>
  <c r="C47" i="8"/>
  <c r="C56" i="8"/>
  <c r="T47" i="8"/>
  <c r="U45" i="8"/>
  <c r="D218" i="2"/>
  <c r="E217" i="2"/>
  <c r="E10" i="2"/>
  <c r="D11" i="2"/>
  <c r="E19" i="2"/>
  <c r="D20" i="2"/>
  <c r="D214" i="2"/>
  <c r="E213" i="2"/>
  <c r="F20" i="7"/>
  <c r="F30" i="7" s="1"/>
  <c r="F40" i="7" s="1"/>
  <c r="F50" i="7" s="1"/>
  <c r="F60" i="7" s="1"/>
  <c r="F70" i="7" s="1"/>
  <c r="F80" i="7" s="1"/>
  <c r="F90" i="7" s="1"/>
  <c r="F100" i="7" s="1"/>
  <c r="F110" i="7" s="1"/>
  <c r="F11" i="7"/>
  <c r="C38" i="8"/>
  <c r="T38" i="8"/>
  <c r="U36" i="8"/>
  <c r="G247" i="2"/>
  <c r="G248" i="2" s="1"/>
  <c r="G249" i="2" s="1"/>
  <c r="G250" i="2" s="1"/>
  <c r="C11" i="7"/>
  <c r="U9" i="7"/>
  <c r="T11" i="7"/>
  <c r="T20" i="7"/>
  <c r="C20" i="7"/>
  <c r="Q37" i="5"/>
  <c r="Q38" i="5" s="1"/>
  <c r="Q39" i="5" s="1"/>
  <c r="Q40" i="5" s="1"/>
  <c r="Q41" i="5" s="1"/>
  <c r="Q42" i="5" s="1"/>
  <c r="Q43" i="5" s="1"/>
  <c r="Q44" i="5" s="1"/>
  <c r="Q45" i="5" s="1"/>
  <c r="Q46" i="5"/>
  <c r="E210" i="2"/>
  <c r="E209" i="2"/>
  <c r="E56" i="7"/>
  <c r="E47" i="7"/>
  <c r="E48" i="7" s="1"/>
  <c r="E49" i="7" s="1"/>
  <c r="E50" i="7" s="1"/>
  <c r="E51" i="7" s="1"/>
  <c r="E52" i="7" s="1"/>
  <c r="E53" i="7" s="1"/>
  <c r="E54" i="7" s="1"/>
  <c r="E55" i="7" s="1"/>
  <c r="T19" i="8"/>
  <c r="C19" i="8"/>
  <c r="E410" i="2"/>
  <c r="D411" i="2"/>
  <c r="AD22" i="5"/>
  <c r="AD23" i="5" s="1"/>
  <c r="AD24" i="5" s="1"/>
  <c r="AD25" i="5" s="1"/>
  <c r="AD26" i="5"/>
  <c r="D226" i="2"/>
  <c r="D222" i="2"/>
  <c r="E221" i="2"/>
  <c r="AC142" i="5"/>
  <c r="AC143" i="5" s="1"/>
  <c r="AC144" i="5" s="1"/>
  <c r="AC145" i="5" s="1"/>
  <c r="AC146" i="5"/>
  <c r="E47" i="8"/>
  <c r="E48" i="8" s="1"/>
  <c r="E49" i="8" s="1"/>
  <c r="E50" i="8" s="1"/>
  <c r="E51" i="8" s="1"/>
  <c r="E52" i="8" s="1"/>
  <c r="E53" i="8" s="1"/>
  <c r="E54" i="8" s="1"/>
  <c r="E55" i="8" s="1"/>
  <c r="E56" i="8"/>
  <c r="C10" i="8"/>
  <c r="U8" i="8"/>
  <c r="T10" i="8"/>
  <c r="L9" i="8"/>
  <c r="L10" i="7"/>
  <c r="G95" i="7" l="1"/>
  <c r="G85" i="8" s="1"/>
  <c r="AN10" i="7"/>
  <c r="AL10" i="7"/>
  <c r="AM10" i="7"/>
  <c r="G21" i="2"/>
  <c r="G22" i="2" s="1"/>
  <c r="G23" i="2" s="1"/>
  <c r="M11" i="2"/>
  <c r="G11" i="2"/>
  <c r="H40" i="7"/>
  <c r="I39" i="7"/>
  <c r="I49" i="7"/>
  <c r="I29" i="7"/>
  <c r="J24" i="7"/>
  <c r="J24" i="8" s="1"/>
  <c r="K24" i="8" s="1"/>
  <c r="K23" i="7"/>
  <c r="U36" i="7"/>
  <c r="C38" i="7"/>
  <c r="T38" i="7"/>
  <c r="C47" i="7"/>
  <c r="U45" i="7"/>
  <c r="T47" i="7"/>
  <c r="C56" i="7"/>
  <c r="L10" i="8"/>
  <c r="L11" i="7"/>
  <c r="T11" i="8"/>
  <c r="U9" i="8"/>
  <c r="C11" i="8"/>
  <c r="E57" i="8"/>
  <c r="E58" i="8" s="1"/>
  <c r="E59" i="8" s="1"/>
  <c r="E60" i="8" s="1"/>
  <c r="E61" i="8" s="1"/>
  <c r="E62" i="8" s="1"/>
  <c r="E63" i="8" s="1"/>
  <c r="E64" i="8" s="1"/>
  <c r="E65" i="8" s="1"/>
  <c r="E66" i="8"/>
  <c r="D231" i="2"/>
  <c r="E226" i="2"/>
  <c r="D227" i="2"/>
  <c r="T20" i="8"/>
  <c r="C20" i="8"/>
  <c r="T21" i="7"/>
  <c r="C21" i="7"/>
  <c r="C12" i="7"/>
  <c r="U10" i="7"/>
  <c r="T12" i="7"/>
  <c r="D215" i="2"/>
  <c r="E215" i="2" s="1"/>
  <c r="E214" i="2"/>
  <c r="U46" i="8"/>
  <c r="C48" i="8"/>
  <c r="T48" i="8"/>
  <c r="AH67" i="7"/>
  <c r="AH68" i="7" s="1"/>
  <c r="AH69" i="7" s="1"/>
  <c r="AH70" i="7" s="1"/>
  <c r="AH71" i="7" s="1"/>
  <c r="AH72" i="7" s="1"/>
  <c r="AH73" i="7" s="1"/>
  <c r="AH74" i="7" s="1"/>
  <c r="AH75" i="7" s="1"/>
  <c r="AH76" i="7"/>
  <c r="D422" i="2"/>
  <c r="J16" i="4" s="1"/>
  <c r="E421" i="2"/>
  <c r="AB32" i="5"/>
  <c r="AB33" i="5" s="1"/>
  <c r="AB34" i="5" s="1"/>
  <c r="AB35" i="5" s="1"/>
  <c r="AB36" i="5"/>
  <c r="C39" i="8"/>
  <c r="T39" i="8"/>
  <c r="U37" i="8"/>
  <c r="D21" i="2"/>
  <c r="E20" i="2"/>
  <c r="U28" i="7"/>
  <c r="T30" i="7"/>
  <c r="C30" i="7"/>
  <c r="AC151" i="5"/>
  <c r="AC147" i="5"/>
  <c r="AC148" i="5" s="1"/>
  <c r="AC149" i="5" s="1"/>
  <c r="AC150" i="5" s="1"/>
  <c r="E411" i="2"/>
  <c r="D412" i="2"/>
  <c r="J11" i="4" s="1"/>
  <c r="G256" i="2"/>
  <c r="G261" i="2" s="1"/>
  <c r="G266" i="2" s="1"/>
  <c r="G252" i="2"/>
  <c r="G253" i="2" s="1"/>
  <c r="G254" i="2" s="1"/>
  <c r="G255" i="2" s="1"/>
  <c r="E218" i="2"/>
  <c r="D219" i="2"/>
  <c r="T31" i="8"/>
  <c r="U29" i="8"/>
  <c r="C31" i="8"/>
  <c r="F22" i="8"/>
  <c r="F32" i="8" s="1"/>
  <c r="F42" i="8" s="1"/>
  <c r="F52" i="8" s="1"/>
  <c r="F62" i="8" s="1"/>
  <c r="F72" i="8" s="1"/>
  <c r="F82" i="8" s="1"/>
  <c r="F92" i="8" s="1"/>
  <c r="F102" i="8" s="1"/>
  <c r="F112" i="8" s="1"/>
  <c r="F13" i="8"/>
  <c r="Q47" i="5"/>
  <c r="Q48" i="5" s="1"/>
  <c r="Q49" i="5" s="1"/>
  <c r="Q50" i="5" s="1"/>
  <c r="Q51" i="5" s="1"/>
  <c r="Q52" i="5" s="1"/>
  <c r="Q53" i="5" s="1"/>
  <c r="Q54" i="5" s="1"/>
  <c r="Q55" i="5" s="1"/>
  <c r="Q56" i="5"/>
  <c r="F21" i="7"/>
  <c r="F31" i="7" s="1"/>
  <c r="F41" i="7" s="1"/>
  <c r="F51" i="7" s="1"/>
  <c r="F61" i="7" s="1"/>
  <c r="F71" i="7" s="1"/>
  <c r="F81" i="7" s="1"/>
  <c r="F91" i="7" s="1"/>
  <c r="F101" i="7" s="1"/>
  <c r="F111" i="7" s="1"/>
  <c r="F12" i="7"/>
  <c r="D223" i="2"/>
  <c r="E222" i="2"/>
  <c r="AD27" i="5"/>
  <c r="AD28" i="5" s="1"/>
  <c r="AD29" i="5" s="1"/>
  <c r="AD30" i="5" s="1"/>
  <c r="AD31" i="5"/>
  <c r="E66" i="7"/>
  <c r="E57" i="7"/>
  <c r="E58" i="7" s="1"/>
  <c r="E59" i="7" s="1"/>
  <c r="E60" i="7" s="1"/>
  <c r="E61" i="7" s="1"/>
  <c r="E62" i="7" s="1"/>
  <c r="E63" i="7" s="1"/>
  <c r="E64" i="7" s="1"/>
  <c r="E65" i="7" s="1"/>
  <c r="D12" i="2"/>
  <c r="E11" i="2"/>
  <c r="C66" i="8"/>
  <c r="T57" i="8"/>
  <c r="U55" i="8"/>
  <c r="C57" i="8"/>
  <c r="M238" i="2"/>
  <c r="M234" i="2"/>
  <c r="M235" i="2" s="1"/>
  <c r="M232" i="2"/>
  <c r="M231" i="2" s="1"/>
  <c r="G96" i="7" l="1"/>
  <c r="G86" i="8" s="1"/>
  <c r="AN11" i="7"/>
  <c r="AM11" i="7"/>
  <c r="AL11" i="7"/>
  <c r="G24" i="2"/>
  <c r="G12" i="2"/>
  <c r="M12" i="2"/>
  <c r="I50" i="7"/>
  <c r="I30" i="7"/>
  <c r="H41" i="7"/>
  <c r="I40" i="7"/>
  <c r="H31" i="8"/>
  <c r="J25" i="7"/>
  <c r="K24" i="7"/>
  <c r="Z62" i="12"/>
  <c r="AB62" i="12" s="1"/>
  <c r="U46" i="7"/>
  <c r="C48" i="7"/>
  <c r="T48" i="7"/>
  <c r="I30" i="8"/>
  <c r="T57" i="7"/>
  <c r="C66" i="7"/>
  <c r="C57" i="7"/>
  <c r="U55" i="7"/>
  <c r="U37" i="7"/>
  <c r="C39" i="7"/>
  <c r="T39" i="7"/>
  <c r="H30" i="8"/>
  <c r="AC152" i="5"/>
  <c r="AC153" i="5" s="1"/>
  <c r="AC154" i="5" s="1"/>
  <c r="AC155" i="5" s="1"/>
  <c r="AC156" i="5"/>
  <c r="M237" i="2"/>
  <c r="M236" i="2" s="1"/>
  <c r="M243" i="2"/>
  <c r="M239" i="2"/>
  <c r="M240" i="2" s="1"/>
  <c r="C58" i="8"/>
  <c r="T58" i="8"/>
  <c r="U56" i="8"/>
  <c r="D224" i="2"/>
  <c r="E223" i="2"/>
  <c r="D220" i="2"/>
  <c r="E220" i="2" s="1"/>
  <c r="E219" i="2"/>
  <c r="U38" i="8"/>
  <c r="C40" i="8"/>
  <c r="T40" i="8"/>
  <c r="D228" i="2"/>
  <c r="E227" i="2"/>
  <c r="E67" i="7"/>
  <c r="E68" i="7" s="1"/>
  <c r="E69" i="7" s="1"/>
  <c r="E70" i="7" s="1"/>
  <c r="E71" i="7" s="1"/>
  <c r="E72" i="7" s="1"/>
  <c r="E73" i="7" s="1"/>
  <c r="E74" i="7" s="1"/>
  <c r="E75" i="7" s="1"/>
  <c r="E76" i="7"/>
  <c r="AD32" i="5"/>
  <c r="AD33" i="5" s="1"/>
  <c r="AD34" i="5" s="1"/>
  <c r="AD35" i="5" s="1"/>
  <c r="AD36" i="5"/>
  <c r="F22" i="7"/>
  <c r="F32" i="7" s="1"/>
  <c r="F42" i="7" s="1"/>
  <c r="F52" i="7" s="1"/>
  <c r="F62" i="7" s="1"/>
  <c r="F72" i="7" s="1"/>
  <c r="F82" i="7" s="1"/>
  <c r="F92" i="7" s="1"/>
  <c r="F102" i="7" s="1"/>
  <c r="F112" i="7" s="1"/>
  <c r="F13" i="7"/>
  <c r="F23" i="8"/>
  <c r="F33" i="8" s="1"/>
  <c r="F43" i="8" s="1"/>
  <c r="F53" i="8" s="1"/>
  <c r="F63" i="8" s="1"/>
  <c r="F73" i="8" s="1"/>
  <c r="F83" i="8" s="1"/>
  <c r="F93" i="8" s="1"/>
  <c r="F103" i="8" s="1"/>
  <c r="F113" i="8" s="1"/>
  <c r="F14" i="8"/>
  <c r="T32" i="8"/>
  <c r="C32" i="8"/>
  <c r="U30" i="8"/>
  <c r="AB37" i="5"/>
  <c r="AB38" i="5" s="1"/>
  <c r="AB39" i="5" s="1"/>
  <c r="AB40" i="5" s="1"/>
  <c r="AB41" i="5"/>
  <c r="D423" i="2"/>
  <c r="E422" i="2"/>
  <c r="C13" i="7"/>
  <c r="U11" i="7"/>
  <c r="T13" i="7"/>
  <c r="T12" i="8"/>
  <c r="C12" i="8"/>
  <c r="U10" i="8"/>
  <c r="AH77" i="7"/>
  <c r="AH78" i="7" s="1"/>
  <c r="AH79" i="7" s="1"/>
  <c r="AH80" i="7" s="1"/>
  <c r="AH81" i="7" s="1"/>
  <c r="AH82" i="7" s="1"/>
  <c r="AH83" i="7" s="1"/>
  <c r="AH84" i="7" s="1"/>
  <c r="AH85" i="7" s="1"/>
  <c r="T22" i="7"/>
  <c r="C22" i="7"/>
  <c r="T21" i="8"/>
  <c r="C21" i="8"/>
  <c r="D236" i="2"/>
  <c r="D232" i="2"/>
  <c r="E231" i="2"/>
  <c r="C67" i="8"/>
  <c r="C76" i="8"/>
  <c r="T67" i="8"/>
  <c r="U65" i="8"/>
  <c r="E12" i="2"/>
  <c r="D13" i="2"/>
  <c r="Q57" i="5"/>
  <c r="Q58" i="5" s="1"/>
  <c r="Q59" i="5" s="1"/>
  <c r="Q60" i="5" s="1"/>
  <c r="Q61" i="5" s="1"/>
  <c r="Q62" i="5" s="1"/>
  <c r="Q63" i="5" s="1"/>
  <c r="Q64" i="5" s="1"/>
  <c r="Q65" i="5" s="1"/>
  <c r="Q66" i="5"/>
  <c r="G257" i="2"/>
  <c r="G258" i="2" s="1"/>
  <c r="G259" i="2" s="1"/>
  <c r="G260" i="2" s="1"/>
  <c r="E412" i="2"/>
  <c r="D413" i="2"/>
  <c r="U29" i="7"/>
  <c r="T31" i="7"/>
  <c r="C31" i="7"/>
  <c r="E21" i="2"/>
  <c r="D22" i="2"/>
  <c r="T49" i="8"/>
  <c r="U47" i="8"/>
  <c r="C49" i="8"/>
  <c r="E67" i="8"/>
  <c r="E68" i="8" s="1"/>
  <c r="E69" i="8" s="1"/>
  <c r="E70" i="8" s="1"/>
  <c r="E71" i="8" s="1"/>
  <c r="E72" i="8" s="1"/>
  <c r="E73" i="8" s="1"/>
  <c r="E74" i="8" s="1"/>
  <c r="E75" i="8" s="1"/>
  <c r="E76" i="8"/>
  <c r="L12" i="7"/>
  <c r="L11" i="8"/>
  <c r="G97" i="7" l="1"/>
  <c r="G87" i="8" s="1"/>
  <c r="AN12" i="7"/>
  <c r="AM12" i="7"/>
  <c r="AL12" i="7"/>
  <c r="G25" i="2"/>
  <c r="M13" i="2"/>
  <c r="G13" i="2"/>
  <c r="I31" i="7"/>
  <c r="I31" i="8" s="1"/>
  <c r="H42" i="7"/>
  <c r="I41" i="7"/>
  <c r="I51" i="7"/>
  <c r="J26" i="7"/>
  <c r="K6" i="6" s="1"/>
  <c r="J25" i="8"/>
  <c r="K25" i="8" s="1"/>
  <c r="W23" i="12"/>
  <c r="E19" i="12" s="1"/>
  <c r="K25" i="7"/>
  <c r="AA62" i="12"/>
  <c r="T67" i="7"/>
  <c r="C76" i="7"/>
  <c r="C67" i="7"/>
  <c r="U65" i="7"/>
  <c r="T58" i="7"/>
  <c r="C58" i="7"/>
  <c r="U56" i="7"/>
  <c r="C40" i="7"/>
  <c r="T40" i="7"/>
  <c r="U38" i="7"/>
  <c r="H29" i="8"/>
  <c r="U47" i="7"/>
  <c r="T49" i="7"/>
  <c r="C49" i="7"/>
  <c r="I29" i="8"/>
  <c r="C50" i="8"/>
  <c r="T50" i="8"/>
  <c r="U48" i="8"/>
  <c r="D237" i="2"/>
  <c r="E236" i="2"/>
  <c r="D241" i="2"/>
  <c r="T33" i="8"/>
  <c r="C33" i="8"/>
  <c r="U31" i="8"/>
  <c r="D229" i="2"/>
  <c r="E228" i="2"/>
  <c r="M244" i="2"/>
  <c r="M245" i="2" s="1"/>
  <c r="M248" i="2"/>
  <c r="M242" i="2"/>
  <c r="M241" i="2" s="1"/>
  <c r="AC161" i="5"/>
  <c r="AC157" i="5"/>
  <c r="AC158" i="5" s="1"/>
  <c r="AC159" i="5" s="1"/>
  <c r="AC160" i="5" s="1"/>
  <c r="D14" i="2"/>
  <c r="E13" i="2"/>
  <c r="C22" i="8"/>
  <c r="T22" i="8"/>
  <c r="AD37" i="5"/>
  <c r="AD38" i="5" s="1"/>
  <c r="AD39" i="5" s="1"/>
  <c r="AD40" i="5" s="1"/>
  <c r="AD41" i="5"/>
  <c r="L12" i="8"/>
  <c r="L13" i="7"/>
  <c r="AH87" i="7"/>
  <c r="AH88" i="7" s="1"/>
  <c r="AH89" i="7" s="1"/>
  <c r="AH90" i="7" s="1"/>
  <c r="AH91" i="7" s="1"/>
  <c r="AH92" i="7" s="1"/>
  <c r="AH93" i="7" s="1"/>
  <c r="AH94" i="7" s="1"/>
  <c r="AH95" i="7" s="1"/>
  <c r="D424" i="2"/>
  <c r="J17" i="4" s="1"/>
  <c r="E423" i="2"/>
  <c r="F24" i="8"/>
  <c r="F34" i="8" s="1"/>
  <c r="F44" i="8" s="1"/>
  <c r="F54" i="8" s="1"/>
  <c r="F64" i="8" s="1"/>
  <c r="F74" i="8" s="1"/>
  <c r="F84" i="8" s="1"/>
  <c r="F94" i="8" s="1"/>
  <c r="F104" i="8" s="1"/>
  <c r="F114" i="8" s="1"/>
  <c r="F15" i="8"/>
  <c r="F25" i="8" s="1"/>
  <c r="F35" i="8" s="1"/>
  <c r="F45" i="8" s="1"/>
  <c r="F55" i="8" s="1"/>
  <c r="F65" i="8" s="1"/>
  <c r="F75" i="8" s="1"/>
  <c r="F85" i="8" s="1"/>
  <c r="F95" i="8" s="1"/>
  <c r="F105" i="8" s="1"/>
  <c r="F115" i="8" s="1"/>
  <c r="E224" i="2"/>
  <c r="D225" i="2"/>
  <c r="E225" i="2" s="1"/>
  <c r="C59" i="8"/>
  <c r="T59" i="8"/>
  <c r="U57" i="8"/>
  <c r="D23" i="2"/>
  <c r="E22" i="2"/>
  <c r="C86" i="8"/>
  <c r="T77" i="8"/>
  <c r="U75" i="8"/>
  <c r="C77" i="8"/>
  <c r="E77" i="8"/>
  <c r="E78" i="8" s="1"/>
  <c r="E79" i="8" s="1"/>
  <c r="E80" i="8" s="1"/>
  <c r="E81" i="8" s="1"/>
  <c r="E82" i="8" s="1"/>
  <c r="E83" i="8" s="1"/>
  <c r="E84" i="8" s="1"/>
  <c r="E85" i="8" s="1"/>
  <c r="E86" i="8"/>
  <c r="G262" i="2"/>
  <c r="G263" i="2" s="1"/>
  <c r="G264" i="2" s="1"/>
  <c r="G265" i="2" s="1"/>
  <c r="U66" i="8"/>
  <c r="C68" i="8"/>
  <c r="T68" i="8"/>
  <c r="U30" i="7"/>
  <c r="T32" i="7"/>
  <c r="C32" i="7"/>
  <c r="E413" i="2"/>
  <c r="D414" i="2"/>
  <c r="J12" i="4" s="1"/>
  <c r="Q67" i="5"/>
  <c r="Q68" i="5" s="1"/>
  <c r="Q69" i="5" s="1"/>
  <c r="Q70" i="5" s="1"/>
  <c r="Q71" i="5" s="1"/>
  <c r="Q72" i="5" s="1"/>
  <c r="Q73" i="5" s="1"/>
  <c r="Q74" i="5" s="1"/>
  <c r="Q75" i="5" s="1"/>
  <c r="Q76" i="5"/>
  <c r="E232" i="2"/>
  <c r="D233" i="2"/>
  <c r="T23" i="7"/>
  <c r="C23" i="7"/>
  <c r="T13" i="8"/>
  <c r="C13" i="8"/>
  <c r="U11" i="8"/>
  <c r="C14" i="7"/>
  <c r="U12" i="7"/>
  <c r="T14" i="7"/>
  <c r="AB42" i="5"/>
  <c r="AB43" i="5" s="1"/>
  <c r="AB44" i="5" s="1"/>
  <c r="AB45" i="5" s="1"/>
  <c r="AB46" i="5"/>
  <c r="F23" i="7"/>
  <c r="F33" i="7" s="1"/>
  <c r="F43" i="7" s="1"/>
  <c r="F53" i="7" s="1"/>
  <c r="F63" i="7" s="1"/>
  <c r="F73" i="7" s="1"/>
  <c r="F83" i="7" s="1"/>
  <c r="F93" i="7" s="1"/>
  <c r="F103" i="7" s="1"/>
  <c r="F113" i="7" s="1"/>
  <c r="F14" i="7"/>
  <c r="E86" i="7"/>
  <c r="E77" i="7"/>
  <c r="E78" i="7" s="1"/>
  <c r="E79" i="7" s="1"/>
  <c r="E80" i="7" s="1"/>
  <c r="E81" i="7" s="1"/>
  <c r="E82" i="7" s="1"/>
  <c r="E83" i="7" s="1"/>
  <c r="E84" i="7" s="1"/>
  <c r="E85" i="7" s="1"/>
  <c r="T41" i="8"/>
  <c r="U39" i="8"/>
  <c r="C41" i="8"/>
  <c r="K12" i="6" l="1"/>
  <c r="K18" i="6" s="1"/>
  <c r="K24" i="6" s="1"/>
  <c r="K30" i="6" s="1"/>
  <c r="K36" i="6" s="1"/>
  <c r="K42" i="6" s="1"/>
  <c r="K7" i="6"/>
  <c r="L6" i="6"/>
  <c r="L12" i="6" s="1"/>
  <c r="L18" i="6" s="1"/>
  <c r="L24" i="6" s="1"/>
  <c r="L30" i="6" s="1"/>
  <c r="L36" i="6" s="1"/>
  <c r="L42" i="6" s="1"/>
  <c r="G98" i="7"/>
  <c r="G88" i="8" s="1"/>
  <c r="AN13" i="7"/>
  <c r="AL13" i="7"/>
  <c r="AM13" i="7"/>
  <c r="J26" i="8"/>
  <c r="K26" i="8" s="1"/>
  <c r="G26" i="2"/>
  <c r="G14" i="2"/>
  <c r="M14" i="2"/>
  <c r="H43" i="7"/>
  <c r="I42" i="7"/>
  <c r="I52" i="7"/>
  <c r="I32" i="7"/>
  <c r="I32" i="8" s="1"/>
  <c r="H32" i="8"/>
  <c r="K26" i="7"/>
  <c r="J27" i="7"/>
  <c r="J27" i="8" s="1"/>
  <c r="K27" i="8" s="1"/>
  <c r="C50" i="7"/>
  <c r="U48" i="7"/>
  <c r="T50" i="7"/>
  <c r="C68" i="7"/>
  <c r="U66" i="7"/>
  <c r="T68" i="7"/>
  <c r="H28" i="8"/>
  <c r="T41" i="7"/>
  <c r="C41" i="7"/>
  <c r="U39" i="7"/>
  <c r="C59" i="7"/>
  <c r="U57" i="7"/>
  <c r="T59" i="7"/>
  <c r="T77" i="7"/>
  <c r="U75" i="7"/>
  <c r="C86" i="7"/>
  <c r="C77" i="7"/>
  <c r="I28" i="8"/>
  <c r="C15" i="7"/>
  <c r="U13" i="7"/>
  <c r="T15" i="7"/>
  <c r="U31" i="7"/>
  <c r="T33" i="7"/>
  <c r="C33" i="7"/>
  <c r="T24" i="7"/>
  <c r="C24" i="7"/>
  <c r="Q77" i="5"/>
  <c r="Q78" i="5" s="1"/>
  <c r="Q79" i="5" s="1"/>
  <c r="Q80" i="5" s="1"/>
  <c r="Q81" i="5" s="1"/>
  <c r="Q82" i="5" s="1"/>
  <c r="Q83" i="5" s="1"/>
  <c r="Q84" i="5" s="1"/>
  <c r="Q85" i="5" s="1"/>
  <c r="Q86" i="5"/>
  <c r="C96" i="8"/>
  <c r="T87" i="8"/>
  <c r="C87" i="8"/>
  <c r="AH97" i="7"/>
  <c r="AH98" i="7" s="1"/>
  <c r="AH99" i="7" s="1"/>
  <c r="AH100" i="7" s="1"/>
  <c r="AH101" i="7" s="1"/>
  <c r="AH102" i="7" s="1"/>
  <c r="AH103" i="7" s="1"/>
  <c r="AH104" i="7" s="1"/>
  <c r="AH105" i="7" s="1"/>
  <c r="AH107" i="7"/>
  <c r="AH108" i="7" s="1"/>
  <c r="AH109" i="7" s="1"/>
  <c r="AH110" i="7" s="1"/>
  <c r="AH111" i="7" s="1"/>
  <c r="AH112" i="7" s="1"/>
  <c r="AH113" i="7" s="1"/>
  <c r="AH114" i="7" s="1"/>
  <c r="AH115" i="7" s="1"/>
  <c r="C78" i="8"/>
  <c r="T78" i="8"/>
  <c r="U76" i="8"/>
  <c r="L13" i="8"/>
  <c r="L14" i="7"/>
  <c r="T23" i="8"/>
  <c r="C23" i="8"/>
  <c r="E14" i="2"/>
  <c r="D15" i="2"/>
  <c r="M253" i="2"/>
  <c r="M249" i="2"/>
  <c r="M250" i="2" s="1"/>
  <c r="M247" i="2"/>
  <c r="M246" i="2" s="1"/>
  <c r="D246" i="2"/>
  <c r="D242" i="2"/>
  <c r="E241" i="2"/>
  <c r="AB47" i="5"/>
  <c r="AB48" i="5" s="1"/>
  <c r="AB49" i="5" s="1"/>
  <c r="AB50" i="5" s="1"/>
  <c r="AB51" i="5"/>
  <c r="D234" i="2"/>
  <c r="E233" i="2"/>
  <c r="AD42" i="5"/>
  <c r="AD43" i="5" s="1"/>
  <c r="AD44" i="5" s="1"/>
  <c r="AD45" i="5" s="1"/>
  <c r="AD46" i="5"/>
  <c r="D230" i="2"/>
  <c r="E230" i="2" s="1"/>
  <c r="E229" i="2"/>
  <c r="E96" i="7"/>
  <c r="E87" i="7"/>
  <c r="E88" i="7" s="1"/>
  <c r="E89" i="7" s="1"/>
  <c r="E90" i="7" s="1"/>
  <c r="E91" i="7" s="1"/>
  <c r="E92" i="7" s="1"/>
  <c r="E93" i="7" s="1"/>
  <c r="E94" i="7" s="1"/>
  <c r="E95" i="7" s="1"/>
  <c r="G267" i="2"/>
  <c r="G268" i="2" s="1"/>
  <c r="G269" i="2" s="1"/>
  <c r="G270" i="2" s="1"/>
  <c r="G271" i="2"/>
  <c r="G276" i="2" s="1"/>
  <c r="E23" i="2"/>
  <c r="D24" i="2"/>
  <c r="D425" i="2"/>
  <c r="E424" i="2"/>
  <c r="C42" i="8"/>
  <c r="T42" i="8"/>
  <c r="U40" i="8"/>
  <c r="F24" i="7"/>
  <c r="F34" i="7" s="1"/>
  <c r="F44" i="7" s="1"/>
  <c r="F54" i="7" s="1"/>
  <c r="F64" i="7" s="1"/>
  <c r="F74" i="7" s="1"/>
  <c r="F84" i="7" s="1"/>
  <c r="F94" i="7" s="1"/>
  <c r="F104" i="7" s="1"/>
  <c r="F114" i="7" s="1"/>
  <c r="F15" i="7"/>
  <c r="F25" i="7" s="1"/>
  <c r="F35" i="7" s="1"/>
  <c r="F45" i="7" s="1"/>
  <c r="F55" i="7" s="1"/>
  <c r="F65" i="7" s="1"/>
  <c r="F75" i="7" s="1"/>
  <c r="F85" i="7" s="1"/>
  <c r="F95" i="7" s="1"/>
  <c r="F105" i="7" s="1"/>
  <c r="F115" i="7" s="1"/>
  <c r="C14" i="8"/>
  <c r="U12" i="8"/>
  <c r="T14" i="8"/>
  <c r="E414" i="2"/>
  <c r="T69" i="8"/>
  <c r="U67" i="8"/>
  <c r="C69" i="8"/>
  <c r="E87" i="8"/>
  <c r="E88" i="8" s="1"/>
  <c r="E89" i="8" s="1"/>
  <c r="E90" i="8" s="1"/>
  <c r="E91" i="8" s="1"/>
  <c r="E92" i="8" s="1"/>
  <c r="E93" i="8" s="1"/>
  <c r="E94" i="8" s="1"/>
  <c r="E95" i="8" s="1"/>
  <c r="E96" i="8"/>
  <c r="U58" i="8"/>
  <c r="C60" i="8"/>
  <c r="T60" i="8"/>
  <c r="AC162" i="5"/>
  <c r="AC163" i="5" s="1"/>
  <c r="AC164" i="5" s="1"/>
  <c r="AC165" i="5" s="1"/>
  <c r="AC166" i="5"/>
  <c r="C34" i="8"/>
  <c r="U32" i="8"/>
  <c r="T34" i="8"/>
  <c r="D238" i="2"/>
  <c r="E237" i="2"/>
  <c r="C51" i="8"/>
  <c r="T51" i="8"/>
  <c r="U49" i="8"/>
  <c r="K8" i="6" l="1"/>
  <c r="K13" i="6"/>
  <c r="K19" i="6" s="1"/>
  <c r="K25" i="6" s="1"/>
  <c r="K31" i="6" s="1"/>
  <c r="K37" i="6" s="1"/>
  <c r="K43" i="6" s="1"/>
  <c r="L7" i="6"/>
  <c r="L13" i="6" s="1"/>
  <c r="L19" i="6" s="1"/>
  <c r="L25" i="6" s="1"/>
  <c r="L31" i="6" s="1"/>
  <c r="L37" i="6" s="1"/>
  <c r="L43" i="6" s="1"/>
  <c r="G281" i="2"/>
  <c r="G286" i="2" s="1"/>
  <c r="G291" i="2" s="1"/>
  <c r="G296" i="2" s="1"/>
  <c r="G301" i="2" s="1"/>
  <c r="G306" i="2" s="1"/>
  <c r="G277" i="2"/>
  <c r="G99" i="7"/>
  <c r="G89" i="8" s="1"/>
  <c r="AL14" i="7"/>
  <c r="AM14" i="7"/>
  <c r="AN14" i="7"/>
  <c r="G27" i="2"/>
  <c r="M15" i="2"/>
  <c r="E15" i="2"/>
  <c r="G15" i="2"/>
  <c r="I53" i="7"/>
  <c r="I33" i="7"/>
  <c r="I33" i="8" s="1"/>
  <c r="H33" i="8"/>
  <c r="H44" i="7"/>
  <c r="I43" i="7"/>
  <c r="J28" i="7"/>
  <c r="J28" i="8" s="1"/>
  <c r="K28" i="8" s="1"/>
  <c r="K27" i="7"/>
  <c r="I27" i="8"/>
  <c r="T60" i="7"/>
  <c r="U58" i="7"/>
  <c r="C60" i="7"/>
  <c r="H27" i="8"/>
  <c r="U67" i="7"/>
  <c r="C69" i="7"/>
  <c r="T69" i="7"/>
  <c r="T78" i="7"/>
  <c r="C78" i="7"/>
  <c r="U76" i="7"/>
  <c r="U40" i="7"/>
  <c r="T42" i="7"/>
  <c r="C42" i="7"/>
  <c r="C87" i="7"/>
  <c r="T87" i="7"/>
  <c r="C96" i="7"/>
  <c r="U49" i="7"/>
  <c r="T51" i="7"/>
  <c r="C51" i="7"/>
  <c r="C43" i="8"/>
  <c r="T43" i="8"/>
  <c r="U41" i="8"/>
  <c r="Q87" i="5"/>
  <c r="Q88" i="5" s="1"/>
  <c r="Q89" i="5" s="1"/>
  <c r="Q90" i="5" s="1"/>
  <c r="Q91" i="5" s="1"/>
  <c r="Q92" i="5" s="1"/>
  <c r="Q93" i="5" s="1"/>
  <c r="Q94" i="5" s="1"/>
  <c r="Q95" i="5" s="1"/>
  <c r="Q96" i="5"/>
  <c r="C70" i="8"/>
  <c r="T70" i="8"/>
  <c r="U68" i="8"/>
  <c r="D426" i="2"/>
  <c r="J18" i="4" s="1"/>
  <c r="E425" i="2"/>
  <c r="C97" i="8"/>
  <c r="C106" i="8"/>
  <c r="U95" i="8"/>
  <c r="T97" i="8"/>
  <c r="U50" i="8"/>
  <c r="C52" i="8"/>
  <c r="T52" i="8"/>
  <c r="T61" i="8"/>
  <c r="U59" i="8"/>
  <c r="C61" i="8"/>
  <c r="E97" i="8"/>
  <c r="E98" i="8" s="1"/>
  <c r="E99" i="8" s="1"/>
  <c r="E100" i="8" s="1"/>
  <c r="E101" i="8" s="1"/>
  <c r="E102" i="8" s="1"/>
  <c r="E103" i="8" s="1"/>
  <c r="E104" i="8" s="1"/>
  <c r="E105" i="8" s="1"/>
  <c r="E106" i="8"/>
  <c r="E107" i="8" s="1"/>
  <c r="E108" i="8" s="1"/>
  <c r="E109" i="8" s="1"/>
  <c r="E110" i="8" s="1"/>
  <c r="E111" i="8" s="1"/>
  <c r="E112" i="8" s="1"/>
  <c r="E113" i="8" s="1"/>
  <c r="E114" i="8" s="1"/>
  <c r="E115" i="8" s="1"/>
  <c r="T15" i="8"/>
  <c r="U13" i="8"/>
  <c r="C15" i="8"/>
  <c r="E106" i="7"/>
  <c r="E107" i="7" s="1"/>
  <c r="E108" i="7" s="1"/>
  <c r="E109" i="7" s="1"/>
  <c r="E110" i="7" s="1"/>
  <c r="E111" i="7" s="1"/>
  <c r="E112" i="7" s="1"/>
  <c r="E113" i="7" s="1"/>
  <c r="E114" i="7" s="1"/>
  <c r="E115" i="7" s="1"/>
  <c r="E97" i="7"/>
  <c r="E98" i="7" s="1"/>
  <c r="E99" i="7" s="1"/>
  <c r="E100" i="7" s="1"/>
  <c r="E101" i="7" s="1"/>
  <c r="E102" i="7" s="1"/>
  <c r="E103" i="7" s="1"/>
  <c r="E104" i="7" s="1"/>
  <c r="E105" i="7" s="1"/>
  <c r="AD47" i="5"/>
  <c r="AD48" i="5" s="1"/>
  <c r="AD49" i="5" s="1"/>
  <c r="AD50" i="5" s="1"/>
  <c r="AD51" i="5"/>
  <c r="AB52" i="5"/>
  <c r="AB53" i="5" s="1"/>
  <c r="AB54" i="5" s="1"/>
  <c r="AB55" i="5" s="1"/>
  <c r="AB56" i="5"/>
  <c r="D251" i="2"/>
  <c r="D247" i="2"/>
  <c r="E246" i="2"/>
  <c r="T24" i="8"/>
  <c r="C24" i="8"/>
  <c r="C88" i="8"/>
  <c r="U86" i="8"/>
  <c r="T88" i="8"/>
  <c r="G272" i="2"/>
  <c r="G273" i="2" s="1"/>
  <c r="G274" i="2" s="1"/>
  <c r="G275" i="2" s="1"/>
  <c r="M258" i="2"/>
  <c r="M254" i="2"/>
  <c r="M255" i="2" s="1"/>
  <c r="M252" i="2"/>
  <c r="M251" i="2" s="1"/>
  <c r="AC171" i="5"/>
  <c r="AC167" i="5"/>
  <c r="AC168" i="5" s="1"/>
  <c r="AC169" i="5" s="1"/>
  <c r="AC170" i="5" s="1"/>
  <c r="C79" i="8"/>
  <c r="T79" i="8"/>
  <c r="U77" i="8"/>
  <c r="E238" i="2"/>
  <c r="D239" i="2"/>
  <c r="T35" i="8"/>
  <c r="U33" i="8"/>
  <c r="C35" i="8"/>
  <c r="L14" i="8"/>
  <c r="L15" i="7"/>
  <c r="U32" i="7"/>
  <c r="T34" i="7"/>
  <c r="C34" i="7"/>
  <c r="D25" i="2"/>
  <c r="E24" i="2"/>
  <c r="D235" i="2"/>
  <c r="E235" i="2" s="1"/>
  <c r="E234" i="2"/>
  <c r="D243" i="2"/>
  <c r="E242" i="2"/>
  <c r="T25" i="7"/>
  <c r="C25" i="7"/>
  <c r="T26" i="7" s="1"/>
  <c r="T16" i="7"/>
  <c r="U14" i="7"/>
  <c r="K9" i="6" l="1"/>
  <c r="K14" i="6"/>
  <c r="K20" i="6" s="1"/>
  <c r="K26" i="6" s="1"/>
  <c r="K32" i="6" s="1"/>
  <c r="K38" i="6" s="1"/>
  <c r="K44" i="6" s="1"/>
  <c r="L8" i="6"/>
  <c r="L14" i="6" s="1"/>
  <c r="L20" i="6" s="1"/>
  <c r="L26" i="6" s="1"/>
  <c r="L32" i="6" s="1"/>
  <c r="L38" i="6" s="1"/>
  <c r="L44" i="6" s="1"/>
  <c r="G311" i="2"/>
  <c r="G307" i="2"/>
  <c r="G308" i="2" s="1"/>
  <c r="G309" i="2" s="1"/>
  <c r="G310" i="2" s="1"/>
  <c r="G282" i="2"/>
  <c r="G283" i="2" s="1"/>
  <c r="G100" i="7"/>
  <c r="G90" i="8" s="1"/>
  <c r="AL15" i="7"/>
  <c r="AN15" i="7"/>
  <c r="AM15" i="7"/>
  <c r="G28" i="2"/>
  <c r="M16" i="2"/>
  <c r="I34" i="7"/>
  <c r="I34" i="8" s="1"/>
  <c r="H34" i="8"/>
  <c r="H45" i="7"/>
  <c r="I44" i="7"/>
  <c r="I54" i="7"/>
  <c r="J29" i="7"/>
  <c r="J29" i="8" s="1"/>
  <c r="K29" i="8" s="1"/>
  <c r="K28" i="7"/>
  <c r="C97" i="7"/>
  <c r="T97" i="7"/>
  <c r="C106" i="7"/>
  <c r="U95" i="7"/>
  <c r="C43" i="7"/>
  <c r="T43" i="7"/>
  <c r="U41" i="7"/>
  <c r="T79" i="7"/>
  <c r="C79" i="7"/>
  <c r="U77" i="7"/>
  <c r="U50" i="7"/>
  <c r="T52" i="7"/>
  <c r="C52" i="7"/>
  <c r="H26" i="8"/>
  <c r="H25" i="7"/>
  <c r="I25" i="7"/>
  <c r="I26" i="8"/>
  <c r="U86" i="7"/>
  <c r="C88" i="7"/>
  <c r="T88" i="7"/>
  <c r="T70" i="7"/>
  <c r="C70" i="7"/>
  <c r="U68" i="7"/>
  <c r="T61" i="7"/>
  <c r="C61" i="7"/>
  <c r="U59" i="7"/>
  <c r="D248" i="2"/>
  <c r="E247" i="2"/>
  <c r="L15" i="8"/>
  <c r="L16" i="7"/>
  <c r="U34" i="8"/>
  <c r="T36" i="8"/>
  <c r="AC172" i="5"/>
  <c r="AC173" i="5" s="1"/>
  <c r="AC174" i="5" s="1"/>
  <c r="AC175" i="5" s="1"/>
  <c r="AC176" i="5"/>
  <c r="U96" i="8"/>
  <c r="T98" i="8"/>
  <c r="C98" i="8"/>
  <c r="D244" i="2"/>
  <c r="E243" i="2"/>
  <c r="D240" i="2"/>
  <c r="E240" i="2" s="1"/>
  <c r="E239" i="2"/>
  <c r="T16" i="8"/>
  <c r="U14" i="8"/>
  <c r="AD52" i="5"/>
  <c r="AD53" i="5" s="1"/>
  <c r="AD54" i="5" s="1"/>
  <c r="AD55" i="5" s="1"/>
  <c r="AD56" i="5"/>
  <c r="C71" i="8"/>
  <c r="T71" i="8"/>
  <c r="U69" i="8"/>
  <c r="U78" i="8"/>
  <c r="C80" i="8"/>
  <c r="T80" i="8"/>
  <c r="T25" i="8"/>
  <c r="C25" i="8"/>
  <c r="T26" i="8" s="1"/>
  <c r="D256" i="2"/>
  <c r="D252" i="2"/>
  <c r="E251" i="2"/>
  <c r="C62" i="8"/>
  <c r="T62" i="8"/>
  <c r="U60" i="8"/>
  <c r="E25" i="2"/>
  <c r="D26" i="2"/>
  <c r="U33" i="7"/>
  <c r="T35" i="7"/>
  <c r="C35" i="7"/>
  <c r="M263" i="2"/>
  <c r="M257" i="2"/>
  <c r="M256" i="2" s="1"/>
  <c r="M259" i="2"/>
  <c r="M260" i="2" s="1"/>
  <c r="C89" i="8"/>
  <c r="U87" i="8"/>
  <c r="T89" i="8"/>
  <c r="AB57" i="5"/>
  <c r="AB58" i="5" s="1"/>
  <c r="AB59" i="5" s="1"/>
  <c r="AB60" i="5" s="1"/>
  <c r="AB61" i="5"/>
  <c r="T53" i="8"/>
  <c r="U51" i="8"/>
  <c r="C53" i="8"/>
  <c r="T107" i="8"/>
  <c r="C107" i="8"/>
  <c r="U105" i="8"/>
  <c r="D427" i="2"/>
  <c r="E426" i="2"/>
  <c r="Q97" i="5"/>
  <c r="Q98" i="5" s="1"/>
  <c r="Q99" i="5" s="1"/>
  <c r="Q100" i="5" s="1"/>
  <c r="Q101" i="5" s="1"/>
  <c r="Q102" i="5" s="1"/>
  <c r="Q103" i="5" s="1"/>
  <c r="Q104" i="5" s="1"/>
  <c r="Q105" i="5" s="1"/>
  <c r="Q106" i="5"/>
  <c r="U42" i="8"/>
  <c r="C44" i="8"/>
  <c r="T44" i="8"/>
  <c r="K10" i="6" l="1"/>
  <c r="K15" i="6"/>
  <c r="K21" i="6" s="1"/>
  <c r="K27" i="6" s="1"/>
  <c r="K33" i="6" s="1"/>
  <c r="K39" i="6" s="1"/>
  <c r="K45" i="6" s="1"/>
  <c r="L9" i="6"/>
  <c r="L15" i="6" s="1"/>
  <c r="L21" i="6" s="1"/>
  <c r="L27" i="6" s="1"/>
  <c r="L33" i="6" s="1"/>
  <c r="L39" i="6" s="1"/>
  <c r="L45" i="6" s="1"/>
  <c r="G278" i="2"/>
  <c r="G279" i="2" s="1"/>
  <c r="G280" i="2" s="1"/>
  <c r="G316" i="2"/>
  <c r="G312" i="2"/>
  <c r="G313" i="2" s="1"/>
  <c r="G314" i="2" s="1"/>
  <c r="G315" i="2" s="1"/>
  <c r="G101" i="7"/>
  <c r="G91" i="8" s="1"/>
  <c r="AG6" i="8"/>
  <c r="AL16" i="7"/>
  <c r="AM16" i="7"/>
  <c r="AN16" i="7"/>
  <c r="G29" i="2"/>
  <c r="M17" i="2"/>
  <c r="I55" i="7"/>
  <c r="I45" i="7"/>
  <c r="I35" i="7"/>
  <c r="I35" i="8" s="1"/>
  <c r="H35" i="8"/>
  <c r="J30" i="7"/>
  <c r="K29" i="7"/>
  <c r="I25" i="8"/>
  <c r="I24" i="7"/>
  <c r="H25" i="8"/>
  <c r="H24" i="7"/>
  <c r="T71" i="7"/>
  <c r="U69" i="7"/>
  <c r="C71" i="7"/>
  <c r="U87" i="7"/>
  <c r="C89" i="7"/>
  <c r="T89" i="7"/>
  <c r="C107" i="7"/>
  <c r="U105" i="7"/>
  <c r="T107" i="7"/>
  <c r="U60" i="7"/>
  <c r="T62" i="7"/>
  <c r="C62" i="7"/>
  <c r="C53" i="7"/>
  <c r="T53" i="7"/>
  <c r="U51" i="7"/>
  <c r="C80" i="7"/>
  <c r="U78" i="7"/>
  <c r="T80" i="7"/>
  <c r="C44" i="7"/>
  <c r="U42" i="7"/>
  <c r="T44" i="7"/>
  <c r="T98" i="7"/>
  <c r="C98" i="7"/>
  <c r="U96" i="7"/>
  <c r="U34" i="7"/>
  <c r="T36" i="7"/>
  <c r="T45" i="8"/>
  <c r="U43" i="8"/>
  <c r="C45" i="8"/>
  <c r="C108" i="8"/>
  <c r="T108" i="8"/>
  <c r="U106" i="8"/>
  <c r="T81" i="8"/>
  <c r="U79" i="8"/>
  <c r="C81" i="8"/>
  <c r="G284" i="2"/>
  <c r="G285" i="2" s="1"/>
  <c r="AC181" i="5"/>
  <c r="AC177" i="5"/>
  <c r="AC178" i="5" s="1"/>
  <c r="AC179" i="5" s="1"/>
  <c r="AC180" i="5" s="1"/>
  <c r="L16" i="8"/>
  <c r="L17" i="7"/>
  <c r="Q107" i="5"/>
  <c r="Q108" i="5" s="1"/>
  <c r="Q109" i="5" s="1"/>
  <c r="Q110" i="5" s="1"/>
  <c r="Q111" i="5" s="1"/>
  <c r="Q112" i="5" s="1"/>
  <c r="Q113" i="5" s="1"/>
  <c r="Q114" i="5" s="1"/>
  <c r="Q115" i="5" s="1"/>
  <c r="Q116" i="5"/>
  <c r="C54" i="8"/>
  <c r="T54" i="8"/>
  <c r="U52" i="8"/>
  <c r="M262" i="2"/>
  <c r="M261" i="2" s="1"/>
  <c r="M264" i="2"/>
  <c r="M265" i="2" s="1"/>
  <c r="M268" i="2"/>
  <c r="D261" i="2"/>
  <c r="D257" i="2"/>
  <c r="E256" i="2"/>
  <c r="AB62" i="5"/>
  <c r="AB63" i="5" s="1"/>
  <c r="AB64" i="5" s="1"/>
  <c r="AB65" i="5" s="1"/>
  <c r="AB66" i="5"/>
  <c r="U88" i="8"/>
  <c r="T90" i="8"/>
  <c r="C90" i="8"/>
  <c r="D253" i="2"/>
  <c r="E252" i="2"/>
  <c r="AD57" i="5"/>
  <c r="AD58" i="5" s="1"/>
  <c r="AD59" i="5" s="1"/>
  <c r="AD60" i="5" s="1"/>
  <c r="AD61" i="5"/>
  <c r="D27" i="2"/>
  <c r="E26" i="2"/>
  <c r="D428" i="2"/>
  <c r="J19" i="4" s="1"/>
  <c r="E427" i="2"/>
  <c r="T99" i="8"/>
  <c r="C99" i="8"/>
  <c r="U97" i="8"/>
  <c r="C63" i="8"/>
  <c r="T63" i="8"/>
  <c r="U61" i="8"/>
  <c r="U70" i="8"/>
  <c r="C72" i="8"/>
  <c r="T72" i="8"/>
  <c r="D245" i="2"/>
  <c r="E245" i="2" s="1"/>
  <c r="E244" i="2"/>
  <c r="D249" i="2"/>
  <c r="E248" i="2"/>
  <c r="K11" i="6" l="1"/>
  <c r="K16" i="6"/>
  <c r="K22" i="6" s="1"/>
  <c r="K28" i="6" s="1"/>
  <c r="K34" i="6" s="1"/>
  <c r="K40" i="6" s="1"/>
  <c r="K46" i="6" s="1"/>
  <c r="L10" i="6"/>
  <c r="L16" i="6" s="1"/>
  <c r="L22" i="6" s="1"/>
  <c r="L28" i="6" s="1"/>
  <c r="L34" i="6" s="1"/>
  <c r="L40" i="6" s="1"/>
  <c r="L46" i="6" s="1"/>
  <c r="G321" i="2"/>
  <c r="G317" i="2"/>
  <c r="G318" i="2" s="1"/>
  <c r="G319" i="2" s="1"/>
  <c r="G320" i="2" s="1"/>
  <c r="G102" i="7"/>
  <c r="G92" i="8" s="1"/>
  <c r="AG7" i="8"/>
  <c r="AL17" i="7"/>
  <c r="AM17" i="7"/>
  <c r="AN17" i="7"/>
  <c r="G30" i="2"/>
  <c r="M18" i="2"/>
  <c r="W25" i="12"/>
  <c r="E20" i="12" s="1"/>
  <c r="J30" i="8"/>
  <c r="K30" i="8" s="1"/>
  <c r="J31" i="7"/>
  <c r="J31" i="8" s="1"/>
  <c r="K31" i="8" s="1"/>
  <c r="K30" i="7"/>
  <c r="C81" i="7"/>
  <c r="T81" i="7"/>
  <c r="U79" i="7"/>
  <c r="C63" i="7"/>
  <c r="T63" i="7"/>
  <c r="U61" i="7"/>
  <c r="H24" i="8"/>
  <c r="H23" i="7"/>
  <c r="C45" i="7"/>
  <c r="T45" i="7"/>
  <c r="U43" i="7"/>
  <c r="U106" i="7"/>
  <c r="T108" i="7"/>
  <c r="C108" i="7"/>
  <c r="I24" i="8"/>
  <c r="I23" i="7"/>
  <c r="U97" i="7"/>
  <c r="C99" i="7"/>
  <c r="T99" i="7"/>
  <c r="T72" i="7"/>
  <c r="C72" i="7"/>
  <c r="U70" i="7"/>
  <c r="T54" i="7"/>
  <c r="C54" i="7"/>
  <c r="U52" i="7"/>
  <c r="U88" i="7"/>
  <c r="C90" i="7"/>
  <c r="T90" i="7"/>
  <c r="G287" i="2"/>
  <c r="G288" i="2" s="1"/>
  <c r="G289" i="2" s="1"/>
  <c r="G290" i="2" s="1"/>
  <c r="D250" i="2"/>
  <c r="E250" i="2" s="1"/>
  <c r="E249" i="2"/>
  <c r="T73" i="8"/>
  <c r="U71" i="8"/>
  <c r="C73" i="8"/>
  <c r="C100" i="8"/>
  <c r="T100" i="8"/>
  <c r="U98" i="8"/>
  <c r="E27" i="2"/>
  <c r="D28" i="2"/>
  <c r="D254" i="2"/>
  <c r="E253" i="2"/>
  <c r="AB67" i="5"/>
  <c r="AB68" i="5" s="1"/>
  <c r="AB69" i="5" s="1"/>
  <c r="AB70" i="5" s="1"/>
  <c r="AB71" i="5"/>
  <c r="D262" i="2"/>
  <c r="E261" i="2"/>
  <c r="D266" i="2"/>
  <c r="D271" i="2" s="1"/>
  <c r="M273" i="2"/>
  <c r="M278" i="2" s="1"/>
  <c r="M279" i="2" s="1"/>
  <c r="M280" i="2" s="1"/>
  <c r="M267" i="2"/>
  <c r="M266" i="2" s="1"/>
  <c r="M269" i="2"/>
  <c r="M270" i="2" s="1"/>
  <c r="U107" i="8"/>
  <c r="T109" i="8"/>
  <c r="C109" i="8"/>
  <c r="L17" i="8"/>
  <c r="L18" i="7"/>
  <c r="C82" i="8"/>
  <c r="T82" i="8"/>
  <c r="U80" i="8"/>
  <c r="D429" i="2"/>
  <c r="E428" i="2"/>
  <c r="C55" i="8"/>
  <c r="T55" i="8"/>
  <c r="U53" i="8"/>
  <c r="T46" i="8"/>
  <c r="U44" i="8"/>
  <c r="T91" i="8"/>
  <c r="C91" i="8"/>
  <c r="U89" i="8"/>
  <c r="U62" i="8"/>
  <c r="C64" i="8"/>
  <c r="T64" i="8"/>
  <c r="AD18" i="7"/>
  <c r="AD19" i="7" s="1"/>
  <c r="AD20" i="7" s="1"/>
  <c r="AD21" i="7" s="1"/>
  <c r="AD23" i="7" s="1"/>
  <c r="AD24" i="7" s="1"/>
  <c r="AD25" i="7" s="1"/>
  <c r="AD62" i="5"/>
  <c r="AD63" i="5" s="1"/>
  <c r="AD64" i="5" s="1"/>
  <c r="AD65" i="5" s="1"/>
  <c r="AD66" i="5"/>
  <c r="D258" i="2"/>
  <c r="E257" i="2"/>
  <c r="Q117" i="5"/>
  <c r="Q118" i="5" s="1"/>
  <c r="Q119" i="5" s="1"/>
  <c r="Q120" i="5" s="1"/>
  <c r="Q121" i="5" s="1"/>
  <c r="Q122" i="5" s="1"/>
  <c r="Q123" i="5" s="1"/>
  <c r="Q124" i="5" s="1"/>
  <c r="Q125" i="5" s="1"/>
  <c r="Q126" i="5"/>
  <c r="AC182" i="5"/>
  <c r="AC183" i="5" s="1"/>
  <c r="AC184" i="5" s="1"/>
  <c r="AC185" i="5" s="1"/>
  <c r="AC186" i="5"/>
  <c r="K17" i="6" l="1"/>
  <c r="K23" i="6" s="1"/>
  <c r="K29" i="6" s="1"/>
  <c r="K35" i="6" s="1"/>
  <c r="K41" i="6" s="1"/>
  <c r="K47" i="6" s="1"/>
  <c r="L11" i="6"/>
  <c r="L17" i="6" s="1"/>
  <c r="L23" i="6" s="1"/>
  <c r="L29" i="6" s="1"/>
  <c r="L35" i="6" s="1"/>
  <c r="L41" i="6" s="1"/>
  <c r="L47" i="6" s="1"/>
  <c r="G326" i="2"/>
  <c r="G322" i="2"/>
  <c r="G323" i="2" s="1"/>
  <c r="G324" i="2" s="1"/>
  <c r="G325" i="2" s="1"/>
  <c r="AG16" i="8"/>
  <c r="AM26" i="7"/>
  <c r="AJ26" i="7" s="1"/>
  <c r="AL26" i="7"/>
  <c r="G103" i="7"/>
  <c r="G93" i="8" s="1"/>
  <c r="AG8" i="8"/>
  <c r="AL18" i="7"/>
  <c r="AM18" i="7"/>
  <c r="AN18" i="7"/>
  <c r="G31" i="2"/>
  <c r="M19" i="2"/>
  <c r="W27" i="12"/>
  <c r="W63" i="12"/>
  <c r="Z63" i="12" s="1"/>
  <c r="J32" i="7"/>
  <c r="J32" i="8" s="1"/>
  <c r="K32" i="8" s="1"/>
  <c r="K31" i="7"/>
  <c r="C55" i="7"/>
  <c r="T55" i="7"/>
  <c r="U53" i="7"/>
  <c r="I22" i="7"/>
  <c r="I23" i="8"/>
  <c r="H23" i="8"/>
  <c r="H22" i="7"/>
  <c r="C64" i="7"/>
  <c r="T64" i="7"/>
  <c r="U62" i="7"/>
  <c r="U98" i="7"/>
  <c r="C100" i="7"/>
  <c r="T100" i="7"/>
  <c r="C109" i="7"/>
  <c r="U107" i="7"/>
  <c r="T109" i="7"/>
  <c r="U89" i="7"/>
  <c r="T91" i="7"/>
  <c r="C91" i="7"/>
  <c r="U71" i="7"/>
  <c r="T73" i="7"/>
  <c r="C73" i="7"/>
  <c r="T46" i="7"/>
  <c r="U44" i="7"/>
  <c r="T82" i="7"/>
  <c r="C82" i="7"/>
  <c r="U80" i="7"/>
  <c r="U108" i="8"/>
  <c r="T110" i="8"/>
  <c r="C110" i="8"/>
  <c r="Q136" i="5"/>
  <c r="Q127" i="5"/>
  <c r="Q128" i="5" s="1"/>
  <c r="Q129" i="5" s="1"/>
  <c r="Q130" i="5" s="1"/>
  <c r="Q131" i="5" s="1"/>
  <c r="Q132" i="5" s="1"/>
  <c r="Q133" i="5" s="1"/>
  <c r="Q134" i="5" s="1"/>
  <c r="Q135" i="5" s="1"/>
  <c r="T65" i="8"/>
  <c r="U63" i="8"/>
  <c r="C65" i="8"/>
  <c r="C92" i="8"/>
  <c r="T92" i="8"/>
  <c r="U90" i="8"/>
  <c r="D430" i="2"/>
  <c r="J20" i="4" s="1"/>
  <c r="E429" i="2"/>
  <c r="L18" i="8"/>
  <c r="L19" i="7"/>
  <c r="E28" i="2"/>
  <c r="D29" i="2"/>
  <c r="U99" i="8"/>
  <c r="T101" i="8"/>
  <c r="C101" i="8"/>
  <c r="E254" i="2"/>
  <c r="D255" i="2"/>
  <c r="E255" i="2" s="1"/>
  <c r="M274" i="2"/>
  <c r="M275" i="2" s="1"/>
  <c r="M272" i="2"/>
  <c r="M271" i="2" s="1"/>
  <c r="AB72" i="5"/>
  <c r="AB73" i="5" s="1"/>
  <c r="AB74" i="5" s="1"/>
  <c r="AB75" i="5" s="1"/>
  <c r="AB76" i="5"/>
  <c r="AC191" i="5"/>
  <c r="AC187" i="5"/>
  <c r="AC188" i="5" s="1"/>
  <c r="AC189" i="5" s="1"/>
  <c r="AC190" i="5" s="1"/>
  <c r="D259" i="2"/>
  <c r="E258" i="2"/>
  <c r="D263" i="2"/>
  <c r="E262" i="2"/>
  <c r="C74" i="8"/>
  <c r="T74" i="8"/>
  <c r="U72" i="8"/>
  <c r="AD67" i="5"/>
  <c r="AD68" i="5" s="1"/>
  <c r="AD69" i="5" s="1"/>
  <c r="AD70" i="5" s="1"/>
  <c r="AD71" i="5"/>
  <c r="U54" i="8"/>
  <c r="T56" i="8"/>
  <c r="C83" i="8"/>
  <c r="T83" i="8"/>
  <c r="U81" i="8"/>
  <c r="D272" i="2"/>
  <c r="D267" i="2"/>
  <c r="E266" i="2"/>
  <c r="G292" i="2"/>
  <c r="G293" i="2" s="1"/>
  <c r="G294" i="2" s="1"/>
  <c r="G295" i="2" s="1"/>
  <c r="G331" i="2" l="1"/>
  <c r="G327" i="2"/>
  <c r="G328" i="2" s="1"/>
  <c r="G329" i="2" s="1"/>
  <c r="G330" i="2" s="1"/>
  <c r="G104" i="7"/>
  <c r="G94" i="8" s="1"/>
  <c r="AG9" i="8"/>
  <c r="AL19" i="7"/>
  <c r="AM19" i="7"/>
  <c r="AN19" i="7"/>
  <c r="E22" i="12"/>
  <c r="E24" i="12"/>
  <c r="E23" i="12"/>
  <c r="G32" i="2"/>
  <c r="M20" i="2"/>
  <c r="AB63" i="12"/>
  <c r="AA63" i="12"/>
  <c r="J33" i="7"/>
  <c r="J33" i="8" s="1"/>
  <c r="K33" i="8" s="1"/>
  <c r="K32" i="7"/>
  <c r="C101" i="7"/>
  <c r="U99" i="7"/>
  <c r="T101" i="7"/>
  <c r="U63" i="7"/>
  <c r="T65" i="7"/>
  <c r="C65" i="7"/>
  <c r="I22" i="8"/>
  <c r="I21" i="7"/>
  <c r="H22" i="8"/>
  <c r="H21" i="7"/>
  <c r="C83" i="7"/>
  <c r="T83" i="7"/>
  <c r="U81" i="7"/>
  <c r="C74" i="7"/>
  <c r="U72" i="7"/>
  <c r="T74" i="7"/>
  <c r="U108" i="7"/>
  <c r="T110" i="7"/>
  <c r="C110" i="7"/>
  <c r="C92" i="7"/>
  <c r="T92" i="7"/>
  <c r="U90" i="7"/>
  <c r="U54" i="7"/>
  <c r="T56" i="7"/>
  <c r="E267" i="2"/>
  <c r="D268" i="2"/>
  <c r="M277" i="2"/>
  <c r="M276" i="2" s="1"/>
  <c r="M283" i="2"/>
  <c r="U82" i="8"/>
  <c r="C84" i="8"/>
  <c r="T84" i="8"/>
  <c r="E29" i="2"/>
  <c r="D30" i="2"/>
  <c r="T66" i="8"/>
  <c r="U64" i="8"/>
  <c r="Q146" i="5"/>
  <c r="Q137" i="5"/>
  <c r="Q138" i="5" s="1"/>
  <c r="Q139" i="5" s="1"/>
  <c r="Q140" i="5" s="1"/>
  <c r="Q141" i="5" s="1"/>
  <c r="Q142" i="5" s="1"/>
  <c r="Q143" i="5" s="1"/>
  <c r="Q144" i="5" s="1"/>
  <c r="Q145" i="5" s="1"/>
  <c r="AD72" i="5"/>
  <c r="AD73" i="5" s="1"/>
  <c r="AD74" i="5" s="1"/>
  <c r="AD75" i="5" s="1"/>
  <c r="AD76" i="5"/>
  <c r="C75" i="8"/>
  <c r="T75" i="8"/>
  <c r="U73" i="8"/>
  <c r="D260" i="2"/>
  <c r="E260" i="2" s="1"/>
  <c r="E259" i="2"/>
  <c r="U100" i="8"/>
  <c r="T102" i="8"/>
  <c r="C102" i="8"/>
  <c r="T111" i="8"/>
  <c r="C111" i="8"/>
  <c r="U109" i="8"/>
  <c r="G302" i="2"/>
  <c r="G303" i="2" s="1"/>
  <c r="G304" i="2" s="1"/>
  <c r="G305" i="2" s="1"/>
  <c r="G297" i="2"/>
  <c r="G298" i="2" s="1"/>
  <c r="G299" i="2" s="1"/>
  <c r="G300" i="2" s="1"/>
  <c r="U91" i="8"/>
  <c r="T93" i="8"/>
  <c r="C93" i="8"/>
  <c r="D276" i="2"/>
  <c r="E271" i="2"/>
  <c r="E263" i="2"/>
  <c r="D264" i="2"/>
  <c r="AC192" i="5"/>
  <c r="AC193" i="5" s="1"/>
  <c r="AC194" i="5" s="1"/>
  <c r="AC195" i="5" s="1"/>
  <c r="AC196" i="5"/>
  <c r="AB77" i="5"/>
  <c r="AB78" i="5" s="1"/>
  <c r="AB79" i="5" s="1"/>
  <c r="AB80" i="5" s="1"/>
  <c r="AB81" i="5"/>
  <c r="L19" i="8"/>
  <c r="L20" i="7"/>
  <c r="D431" i="2"/>
  <c r="E430" i="2"/>
  <c r="M282" i="2" l="1"/>
  <c r="M281" i="2" s="1"/>
  <c r="M284" i="2"/>
  <c r="M285" i="2" s="1"/>
  <c r="D281" i="2"/>
  <c r="D282" i="2" s="1"/>
  <c r="D277" i="2"/>
  <c r="G336" i="2"/>
  <c r="G332" i="2"/>
  <c r="G333" i="2" s="1"/>
  <c r="G334" i="2" s="1"/>
  <c r="G335" i="2" s="1"/>
  <c r="G105" i="7"/>
  <c r="G95" i="8" s="1"/>
  <c r="AG10" i="8"/>
  <c r="AL20" i="7"/>
  <c r="AM20" i="7"/>
  <c r="AN20" i="7"/>
  <c r="G33" i="2"/>
  <c r="G34" i="2" s="1"/>
  <c r="G35" i="2" s="1"/>
  <c r="M21" i="2"/>
  <c r="M22" i="2" s="1"/>
  <c r="M23" i="2" s="1"/>
  <c r="J34" i="7"/>
  <c r="J34" i="8" s="1"/>
  <c r="K34" i="8" s="1"/>
  <c r="K33" i="7"/>
  <c r="U91" i="7"/>
  <c r="T93" i="7"/>
  <c r="C93" i="7"/>
  <c r="I21" i="8"/>
  <c r="I20" i="7"/>
  <c r="U73" i="7"/>
  <c r="T75" i="7"/>
  <c r="C75" i="7"/>
  <c r="H21" i="8"/>
  <c r="H20" i="7"/>
  <c r="T66" i="7"/>
  <c r="U64" i="7"/>
  <c r="U109" i="7"/>
  <c r="T111" i="7"/>
  <c r="C111" i="7"/>
  <c r="U82" i="7"/>
  <c r="C84" i="7"/>
  <c r="T84" i="7"/>
  <c r="U100" i="7"/>
  <c r="T102" i="7"/>
  <c r="C102" i="7"/>
  <c r="D432" i="2"/>
  <c r="J21" i="4" s="1"/>
  <c r="E431" i="2"/>
  <c r="L20" i="8"/>
  <c r="L21" i="7"/>
  <c r="AC201" i="5"/>
  <c r="AC202" i="5" s="1"/>
  <c r="AC203" i="5" s="1"/>
  <c r="AC204" i="5" s="1"/>
  <c r="AC205" i="5" s="1"/>
  <c r="AC197" i="5"/>
  <c r="AC198" i="5" s="1"/>
  <c r="AC199" i="5" s="1"/>
  <c r="AC200" i="5" s="1"/>
  <c r="D273" i="2"/>
  <c r="E272" i="2"/>
  <c r="U74" i="8"/>
  <c r="T76" i="8"/>
  <c r="Q156" i="5"/>
  <c r="Q147" i="5"/>
  <c r="Q148" i="5" s="1"/>
  <c r="Q149" i="5" s="1"/>
  <c r="Q150" i="5" s="1"/>
  <c r="Q151" i="5" s="1"/>
  <c r="Q152" i="5" s="1"/>
  <c r="Q153" i="5" s="1"/>
  <c r="Q154" i="5" s="1"/>
  <c r="Q155" i="5" s="1"/>
  <c r="T85" i="8"/>
  <c r="U83" i="8"/>
  <c r="C85" i="8"/>
  <c r="AB82" i="5"/>
  <c r="AB83" i="5" s="1"/>
  <c r="AB84" i="5" s="1"/>
  <c r="AB85" i="5" s="1"/>
  <c r="AB86" i="5"/>
  <c r="D265" i="2"/>
  <c r="E265" i="2" s="1"/>
  <c r="E264" i="2"/>
  <c r="E276" i="2"/>
  <c r="U92" i="8"/>
  <c r="T94" i="8"/>
  <c r="C94" i="8"/>
  <c r="C112" i="8"/>
  <c r="U110" i="8"/>
  <c r="T112" i="8"/>
  <c r="T103" i="8"/>
  <c r="C103" i="8"/>
  <c r="U101" i="8"/>
  <c r="AD77" i="5"/>
  <c r="AD78" i="5" s="1"/>
  <c r="AD79" i="5" s="1"/>
  <c r="AD80" i="5" s="1"/>
  <c r="AD81" i="5"/>
  <c r="D31" i="2"/>
  <c r="E30" i="2"/>
  <c r="M288" i="2"/>
  <c r="D269" i="2"/>
  <c r="E268" i="2"/>
  <c r="G341" i="2" l="1"/>
  <c r="G337" i="2"/>
  <c r="G338" i="2" s="1"/>
  <c r="G339" i="2" s="1"/>
  <c r="G340" i="2" s="1"/>
  <c r="G106" i="7"/>
  <c r="G96" i="8" s="1"/>
  <c r="AG11" i="8"/>
  <c r="AL21" i="7"/>
  <c r="AM21" i="7"/>
  <c r="AJ21" i="7" s="1"/>
  <c r="AN21" i="7"/>
  <c r="AK21" i="7" s="1"/>
  <c r="M24" i="2"/>
  <c r="G36" i="2"/>
  <c r="AK20" i="7"/>
  <c r="AJ20" i="7"/>
  <c r="J35" i="7"/>
  <c r="K34" i="7"/>
  <c r="T76" i="7"/>
  <c r="U74" i="7"/>
  <c r="H20" i="8"/>
  <c r="H19" i="7"/>
  <c r="AJ19" i="7" s="1"/>
  <c r="C112" i="7"/>
  <c r="U110" i="7"/>
  <c r="T112" i="7"/>
  <c r="C94" i="7"/>
  <c r="U92" i="7"/>
  <c r="T94" i="7"/>
  <c r="U101" i="7"/>
  <c r="T103" i="7"/>
  <c r="C103" i="7"/>
  <c r="C85" i="7"/>
  <c r="U83" i="7"/>
  <c r="T85" i="7"/>
  <c r="I19" i="7"/>
  <c r="AK19" i="7" s="1"/>
  <c r="I20" i="8"/>
  <c r="D286" i="2"/>
  <c r="E281" i="2"/>
  <c r="T95" i="8"/>
  <c r="C95" i="8"/>
  <c r="U93" i="8"/>
  <c r="D278" i="2"/>
  <c r="E277" i="2"/>
  <c r="AB87" i="5"/>
  <c r="AB88" i="5" s="1"/>
  <c r="AB89" i="5" s="1"/>
  <c r="AB90" i="5" s="1"/>
  <c r="AB91" i="5"/>
  <c r="Q166" i="5"/>
  <c r="Q157" i="5"/>
  <c r="Q158" i="5" s="1"/>
  <c r="Q159" i="5" s="1"/>
  <c r="Q160" i="5" s="1"/>
  <c r="Q161" i="5" s="1"/>
  <c r="Q162" i="5" s="1"/>
  <c r="Q163" i="5" s="1"/>
  <c r="Q164" i="5" s="1"/>
  <c r="Q165" i="5" s="1"/>
  <c r="M293" i="2"/>
  <c r="M289" i="2"/>
  <c r="M290" i="2" s="1"/>
  <c r="M287" i="2"/>
  <c r="M286" i="2" s="1"/>
  <c r="E31" i="2"/>
  <c r="D32" i="2"/>
  <c r="C104" i="8"/>
  <c r="U102" i="8"/>
  <c r="T104" i="8"/>
  <c r="C113" i="8"/>
  <c r="U111" i="8"/>
  <c r="T113" i="8"/>
  <c r="L21" i="8"/>
  <c r="L22" i="7"/>
  <c r="D270" i="2"/>
  <c r="E270" i="2" s="1"/>
  <c r="E269" i="2"/>
  <c r="AD82" i="5"/>
  <c r="AD83" i="5" s="1"/>
  <c r="AD84" i="5" s="1"/>
  <c r="AD85" i="5" s="1"/>
  <c r="AD86" i="5"/>
  <c r="T86" i="8"/>
  <c r="U84" i="8"/>
  <c r="D274" i="2"/>
  <c r="E273" i="2"/>
  <c r="D433" i="2"/>
  <c r="E432" i="2"/>
  <c r="G346" i="2" l="1"/>
  <c r="G342" i="2"/>
  <c r="G343" i="2" s="1"/>
  <c r="G344" i="2" s="1"/>
  <c r="G345" i="2" s="1"/>
  <c r="G107" i="7"/>
  <c r="G97" i="8" s="1"/>
  <c r="AG12" i="8"/>
  <c r="AL22" i="7"/>
  <c r="AM22" i="7"/>
  <c r="AJ22" i="7" s="1"/>
  <c r="AN22" i="7"/>
  <c r="AK22" i="7" s="1"/>
  <c r="G37" i="2"/>
  <c r="M25" i="2"/>
  <c r="W26" i="12"/>
  <c r="E21" i="12" s="1"/>
  <c r="J35" i="8"/>
  <c r="K35" i="8" s="1"/>
  <c r="J36" i="7"/>
  <c r="J36" i="8" s="1"/>
  <c r="K36" i="8" s="1"/>
  <c r="K35" i="7"/>
  <c r="U93" i="7"/>
  <c r="T95" i="7"/>
  <c r="C95" i="7"/>
  <c r="H19" i="8"/>
  <c r="H18" i="7"/>
  <c r="AJ18" i="7" s="1"/>
  <c r="T86" i="7"/>
  <c r="U84" i="7"/>
  <c r="I18" i="7"/>
  <c r="AK18" i="7" s="1"/>
  <c r="I19" i="8"/>
  <c r="T104" i="7"/>
  <c r="C104" i="7"/>
  <c r="U102" i="7"/>
  <c r="C113" i="7"/>
  <c r="U111" i="7"/>
  <c r="T113" i="7"/>
  <c r="D275" i="2"/>
  <c r="E275" i="2" s="1"/>
  <c r="E274" i="2"/>
  <c r="U94" i="8"/>
  <c r="T96" i="8"/>
  <c r="D283" i="2"/>
  <c r="E282" i="2"/>
  <c r="C105" i="8"/>
  <c r="U103" i="8"/>
  <c r="T105" i="8"/>
  <c r="Q176" i="5"/>
  <c r="Q167" i="5"/>
  <c r="Q168" i="5" s="1"/>
  <c r="Q169" i="5" s="1"/>
  <c r="Q170" i="5" s="1"/>
  <c r="Q171" i="5" s="1"/>
  <c r="Q172" i="5" s="1"/>
  <c r="Q173" i="5" s="1"/>
  <c r="Q174" i="5" s="1"/>
  <c r="Q175" i="5" s="1"/>
  <c r="L22" i="8"/>
  <c r="L23" i="7"/>
  <c r="U112" i="8"/>
  <c r="T114" i="8"/>
  <c r="C114" i="8"/>
  <c r="D33" i="2"/>
  <c r="E32" i="2"/>
  <c r="M298" i="2"/>
  <c r="M294" i="2"/>
  <c r="M295" i="2" s="1"/>
  <c r="M292" i="2"/>
  <c r="M291" i="2" s="1"/>
  <c r="D279" i="2"/>
  <c r="E278" i="2"/>
  <c r="D291" i="2"/>
  <c r="D287" i="2"/>
  <c r="E286" i="2"/>
  <c r="D434" i="2"/>
  <c r="J22" i="4" s="1"/>
  <c r="E433" i="2"/>
  <c r="AD87" i="5"/>
  <c r="AD88" i="5" s="1"/>
  <c r="AD89" i="5" s="1"/>
  <c r="AD90" i="5" s="1"/>
  <c r="AD91" i="5"/>
  <c r="AB92" i="5"/>
  <c r="AB93" i="5" s="1"/>
  <c r="AB94" i="5" s="1"/>
  <c r="AB95" i="5" s="1"/>
  <c r="AB96" i="5"/>
  <c r="G38" i="2" l="1"/>
  <c r="G351" i="2"/>
  <c r="G347" i="2"/>
  <c r="G348" i="2" s="1"/>
  <c r="G349" i="2" s="1"/>
  <c r="G350" i="2" s="1"/>
  <c r="G108" i="7"/>
  <c r="G98" i="8" s="1"/>
  <c r="AG13" i="8"/>
  <c r="AL23" i="7"/>
  <c r="AN23" i="7"/>
  <c r="AK23" i="7" s="1"/>
  <c r="AM23" i="7"/>
  <c r="AJ23" i="7" s="1"/>
  <c r="M26" i="2"/>
  <c r="AN26" i="7" s="1"/>
  <c r="AK26" i="7" s="1"/>
  <c r="G39" i="2"/>
  <c r="AM36" i="7" s="1"/>
  <c r="AJ36" i="7" s="1"/>
  <c r="J37" i="7"/>
  <c r="J37" i="8" s="1"/>
  <c r="K37" i="8" s="1"/>
  <c r="K36" i="7"/>
  <c r="U112" i="7"/>
  <c r="T114" i="7"/>
  <c r="C114" i="7"/>
  <c r="I18" i="8"/>
  <c r="I17" i="7"/>
  <c r="AK17" i="7" s="1"/>
  <c r="U103" i="7"/>
  <c r="T105" i="7"/>
  <c r="C105" i="7"/>
  <c r="U94" i="7"/>
  <c r="T96" i="7"/>
  <c r="H18" i="8"/>
  <c r="H17" i="7"/>
  <c r="H16" i="7" s="1"/>
  <c r="D288" i="2"/>
  <c r="E287" i="2"/>
  <c r="Q186" i="5"/>
  <c r="Q177" i="5"/>
  <c r="Q178" i="5" s="1"/>
  <c r="Q179" i="5" s="1"/>
  <c r="Q180" i="5" s="1"/>
  <c r="Q181" i="5" s="1"/>
  <c r="Q182" i="5" s="1"/>
  <c r="Q183" i="5" s="1"/>
  <c r="Q184" i="5" s="1"/>
  <c r="Q185" i="5" s="1"/>
  <c r="M297" i="2"/>
  <c r="M296" i="2" s="1"/>
  <c r="M299" i="2"/>
  <c r="M300" i="2" s="1"/>
  <c r="M303" i="2"/>
  <c r="U104" i="8"/>
  <c r="T106" i="8"/>
  <c r="D284" i="2"/>
  <c r="E283" i="2"/>
  <c r="D435" i="2"/>
  <c r="E434" i="2"/>
  <c r="D296" i="2"/>
  <c r="D292" i="2"/>
  <c r="E291" i="2"/>
  <c r="D280" i="2"/>
  <c r="E280" i="2" s="1"/>
  <c r="E279" i="2"/>
  <c r="E33" i="2"/>
  <c r="D34" i="2"/>
  <c r="L23" i="8"/>
  <c r="L24" i="7"/>
  <c r="AB97" i="5"/>
  <c r="AB98" i="5" s="1"/>
  <c r="AB99" i="5" s="1"/>
  <c r="AB100" i="5" s="1"/>
  <c r="AB101" i="5"/>
  <c r="AD92" i="5"/>
  <c r="AD93" i="5" s="1"/>
  <c r="AD94" i="5" s="1"/>
  <c r="AD95" i="5" s="1"/>
  <c r="AD96" i="5"/>
  <c r="T115" i="8"/>
  <c r="C115" i="8"/>
  <c r="U114" i="8" s="1"/>
  <c r="U113" i="8"/>
  <c r="G356" i="2" l="1"/>
  <c r="G352" i="2"/>
  <c r="G353" i="2" s="1"/>
  <c r="G354" i="2" s="1"/>
  <c r="G355" i="2" s="1"/>
  <c r="G109" i="7"/>
  <c r="G99" i="8" s="1"/>
  <c r="AG14" i="8"/>
  <c r="AM24" i="7"/>
  <c r="AJ24" i="7" s="1"/>
  <c r="AL24" i="7"/>
  <c r="AN24" i="7"/>
  <c r="AK24" i="7" s="1"/>
  <c r="M27" i="2"/>
  <c r="AJ16" i="7"/>
  <c r="AJ17" i="7"/>
  <c r="G40" i="2"/>
  <c r="J38" i="7"/>
  <c r="J38" i="8" s="1"/>
  <c r="K38" i="8" s="1"/>
  <c r="K37" i="7"/>
  <c r="H17" i="8"/>
  <c r="T106" i="7"/>
  <c r="U104" i="7"/>
  <c r="C115" i="7"/>
  <c r="U114" i="7" s="1"/>
  <c r="T115" i="7"/>
  <c r="U113" i="7"/>
  <c r="I17" i="8"/>
  <c r="I16" i="7"/>
  <c r="AK16" i="7" s="1"/>
  <c r="L24" i="8"/>
  <c r="L25" i="7"/>
  <c r="M308" i="2"/>
  <c r="M304" i="2"/>
  <c r="M305" i="2" s="1"/>
  <c r="M302" i="2"/>
  <c r="M301" i="2" s="1"/>
  <c r="D436" i="2"/>
  <c r="J23" i="4" s="1"/>
  <c r="E435" i="2"/>
  <c r="D285" i="2"/>
  <c r="E285" i="2" s="1"/>
  <c r="E284" i="2"/>
  <c r="Q196" i="5"/>
  <c r="Q197" i="5" s="1"/>
  <c r="Q198" i="5" s="1"/>
  <c r="Q199" i="5" s="1"/>
  <c r="Q200" i="5" s="1"/>
  <c r="Q201" i="5" s="1"/>
  <c r="Q202" i="5" s="1"/>
  <c r="Q203" i="5" s="1"/>
  <c r="Q204" i="5" s="1"/>
  <c r="Q205" i="5" s="1"/>
  <c r="Q187" i="5"/>
  <c r="Q188" i="5" s="1"/>
  <c r="Q189" i="5" s="1"/>
  <c r="Q190" i="5" s="1"/>
  <c r="Q191" i="5" s="1"/>
  <c r="Q192" i="5" s="1"/>
  <c r="Q193" i="5" s="1"/>
  <c r="Q194" i="5" s="1"/>
  <c r="Q195" i="5" s="1"/>
  <c r="D293" i="2"/>
  <c r="E292" i="2"/>
  <c r="AD97" i="5"/>
  <c r="AD98" i="5" s="1"/>
  <c r="AD99" i="5" s="1"/>
  <c r="AD100" i="5" s="1"/>
  <c r="AD101" i="5"/>
  <c r="AB102" i="5"/>
  <c r="AB103" i="5" s="1"/>
  <c r="AB104" i="5" s="1"/>
  <c r="AB105" i="5" s="1"/>
  <c r="AB106" i="5"/>
  <c r="D35" i="2"/>
  <c r="E34" i="2"/>
  <c r="D301" i="2"/>
  <c r="D297" i="2"/>
  <c r="E296" i="2"/>
  <c r="D289" i="2"/>
  <c r="E288" i="2"/>
  <c r="G361" i="2" l="1"/>
  <c r="G357" i="2"/>
  <c r="G358" i="2" s="1"/>
  <c r="G359" i="2" s="1"/>
  <c r="G360" i="2" s="1"/>
  <c r="D302" i="2"/>
  <c r="D306" i="2"/>
  <c r="G110" i="7"/>
  <c r="G100" i="8" s="1"/>
  <c r="AG15" i="8"/>
  <c r="AL25" i="7"/>
  <c r="AM25" i="7"/>
  <c r="AJ25" i="7" s="1"/>
  <c r="AN25" i="7"/>
  <c r="AK25" i="7" s="1"/>
  <c r="M28" i="2"/>
  <c r="G41" i="2"/>
  <c r="J39" i="7"/>
  <c r="J39" i="8" s="1"/>
  <c r="K39" i="8" s="1"/>
  <c r="K38" i="7"/>
  <c r="I16" i="8"/>
  <c r="I15" i="7"/>
  <c r="AK15" i="7" s="1"/>
  <c r="H15" i="7"/>
  <c r="AJ15" i="7" s="1"/>
  <c r="H16" i="8"/>
  <c r="D290" i="2"/>
  <c r="E290" i="2" s="1"/>
  <c r="E289" i="2"/>
  <c r="D298" i="2"/>
  <c r="E297" i="2"/>
  <c r="AB107" i="5"/>
  <c r="AB108" i="5" s="1"/>
  <c r="AB109" i="5" s="1"/>
  <c r="AB110" i="5" s="1"/>
  <c r="AB111" i="5"/>
  <c r="AD102" i="5"/>
  <c r="AD103" i="5" s="1"/>
  <c r="AD104" i="5" s="1"/>
  <c r="AD105" i="5" s="1"/>
  <c r="AD106" i="5"/>
  <c r="D294" i="2"/>
  <c r="E293" i="2"/>
  <c r="D437" i="2"/>
  <c r="E436" i="2"/>
  <c r="L25" i="8"/>
  <c r="L26" i="7"/>
  <c r="E301" i="2"/>
  <c r="E35" i="2"/>
  <c r="D36" i="2"/>
  <c r="M313" i="2"/>
  <c r="M309" i="2"/>
  <c r="M310" i="2" s="1"/>
  <c r="M307" i="2"/>
  <c r="M306" i="2" s="1"/>
  <c r="G366" i="2" l="1"/>
  <c r="G362" i="2"/>
  <c r="G363" i="2" s="1"/>
  <c r="G364" i="2" s="1"/>
  <c r="G365" i="2" s="1"/>
  <c r="D311" i="2"/>
  <c r="D312" i="2" s="1"/>
  <c r="E306" i="2"/>
  <c r="D307" i="2"/>
  <c r="G111" i="7"/>
  <c r="G101" i="8" s="1"/>
  <c r="M29" i="2"/>
  <c r="G42" i="2"/>
  <c r="J40" i="7"/>
  <c r="K39" i="7"/>
  <c r="H14" i="7"/>
  <c r="AJ14" i="7" s="1"/>
  <c r="H15" i="8"/>
  <c r="I14" i="7"/>
  <c r="AK14" i="7" s="1"/>
  <c r="I15" i="8"/>
  <c r="D303" i="2"/>
  <c r="E302" i="2"/>
  <c r="D37" i="2"/>
  <c r="E36" i="2"/>
  <c r="AD27" i="7"/>
  <c r="AD107" i="5"/>
  <c r="AD108" i="5" s="1"/>
  <c r="AD109" i="5" s="1"/>
  <c r="AD110" i="5" s="1"/>
  <c r="AD111" i="5"/>
  <c r="D438" i="2"/>
  <c r="J24" i="4" s="1"/>
  <c r="E437" i="2"/>
  <c r="L26" i="8"/>
  <c r="L27" i="7"/>
  <c r="AB112" i="5"/>
  <c r="AB113" i="5" s="1"/>
  <c r="AB114" i="5" s="1"/>
  <c r="AB115" i="5" s="1"/>
  <c r="AB116" i="5"/>
  <c r="D299" i="2"/>
  <c r="E298" i="2"/>
  <c r="M318" i="2"/>
  <c r="M314" i="2"/>
  <c r="M315" i="2" s="1"/>
  <c r="M312" i="2"/>
  <c r="M311" i="2" s="1"/>
  <c r="D295" i="2"/>
  <c r="E295" i="2" s="1"/>
  <c r="E294" i="2"/>
  <c r="G371" i="2" l="1"/>
  <c r="G367" i="2"/>
  <c r="G368" i="2" s="1"/>
  <c r="G369" i="2" s="1"/>
  <c r="G370" i="2" s="1"/>
  <c r="E307" i="2"/>
  <c r="D308" i="2"/>
  <c r="E311" i="2"/>
  <c r="D316" i="2"/>
  <c r="G112" i="7"/>
  <c r="G102" i="8" s="1"/>
  <c r="AG17" i="8"/>
  <c r="AM27" i="7"/>
  <c r="AJ27" i="7" s="1"/>
  <c r="AL27" i="7"/>
  <c r="AN27" i="7"/>
  <c r="AK27" i="7" s="1"/>
  <c r="M30" i="2"/>
  <c r="G43" i="2"/>
  <c r="W28" i="12"/>
  <c r="E25" i="12" s="1"/>
  <c r="J40" i="8"/>
  <c r="K40" i="8" s="1"/>
  <c r="J41" i="7"/>
  <c r="J41" i="8" s="1"/>
  <c r="K41" i="8" s="1"/>
  <c r="K40" i="7"/>
  <c r="H8" i="13"/>
  <c r="I13" i="7"/>
  <c r="AK13" i="7" s="1"/>
  <c r="I14" i="8"/>
  <c r="H14" i="8"/>
  <c r="H13" i="7"/>
  <c r="AJ13" i="7" s="1"/>
  <c r="D300" i="2"/>
  <c r="E300" i="2" s="1"/>
  <c r="E299" i="2"/>
  <c r="AD112" i="5"/>
  <c r="AD113" i="5" s="1"/>
  <c r="AD114" i="5" s="1"/>
  <c r="AD115" i="5" s="1"/>
  <c r="AD116" i="5"/>
  <c r="L27" i="8"/>
  <c r="L28" i="7"/>
  <c r="M317" i="2"/>
  <c r="M316" i="2" s="1"/>
  <c r="M323" i="2"/>
  <c r="M319" i="2"/>
  <c r="M320" i="2" s="1"/>
  <c r="AD28" i="7"/>
  <c r="AB117" i="5"/>
  <c r="AB118" i="5" s="1"/>
  <c r="AB119" i="5" s="1"/>
  <c r="AB120" i="5" s="1"/>
  <c r="AB121" i="5"/>
  <c r="D439" i="2"/>
  <c r="E438" i="2"/>
  <c r="E37" i="2"/>
  <c r="D38" i="2"/>
  <c r="D304" i="2"/>
  <c r="D305" i="2" s="1"/>
  <c r="E303" i="2"/>
  <c r="G376" i="2" l="1"/>
  <c r="G372" i="2"/>
  <c r="G373" i="2" s="1"/>
  <c r="G374" i="2" s="1"/>
  <c r="G375" i="2" s="1"/>
  <c r="D313" i="2"/>
  <c r="E312" i="2"/>
  <c r="E308" i="2"/>
  <c r="D309" i="2"/>
  <c r="D321" i="2"/>
  <c r="D317" i="2"/>
  <c r="E316" i="2"/>
  <c r="G113" i="7"/>
  <c r="G103" i="8" s="1"/>
  <c r="AG18" i="8"/>
  <c r="AM28" i="7"/>
  <c r="AJ28" i="7" s="1"/>
  <c r="AL28" i="7"/>
  <c r="AN28" i="7"/>
  <c r="AK28" i="7" s="1"/>
  <c r="M31" i="2"/>
  <c r="G44" i="2"/>
  <c r="W30" i="12"/>
  <c r="W64" i="12"/>
  <c r="J42" i="7"/>
  <c r="J42" i="8" s="1"/>
  <c r="K42" i="8" s="1"/>
  <c r="K41" i="7"/>
  <c r="H13" i="8"/>
  <c r="H12" i="7"/>
  <c r="AJ12" i="7" s="1"/>
  <c r="I13" i="8"/>
  <c r="I12" i="7"/>
  <c r="AK12" i="7" s="1"/>
  <c r="M328" i="2"/>
  <c r="M324" i="2"/>
  <c r="M325" i="2" s="1"/>
  <c r="M322" i="2"/>
  <c r="M321" i="2" s="1"/>
  <c r="AD117" i="5"/>
  <c r="AD118" i="5" s="1"/>
  <c r="AD119" i="5" s="1"/>
  <c r="AD120" i="5" s="1"/>
  <c r="AD121" i="5"/>
  <c r="E305" i="2"/>
  <c r="E304" i="2"/>
  <c r="D440" i="2"/>
  <c r="J25" i="4" s="1"/>
  <c r="E439" i="2"/>
  <c r="AB122" i="5"/>
  <c r="AB123" i="5" s="1"/>
  <c r="AB124" i="5" s="1"/>
  <c r="AB125" i="5" s="1"/>
  <c r="AB126" i="5"/>
  <c r="AD29" i="7"/>
  <c r="L28" i="8"/>
  <c r="L29" i="7"/>
  <c r="D39" i="2"/>
  <c r="AL36" i="7" s="1"/>
  <c r="E38" i="2"/>
  <c r="G381" i="2" l="1"/>
  <c r="G377" i="2"/>
  <c r="G378" i="2" s="1"/>
  <c r="G379" i="2" s="1"/>
  <c r="G380" i="2" s="1"/>
  <c r="D310" i="2"/>
  <c r="E310" i="2" s="1"/>
  <c r="E309" i="2"/>
  <c r="D318" i="2"/>
  <c r="E317" i="2"/>
  <c r="D326" i="2"/>
  <c r="D322" i="2"/>
  <c r="E321" i="2"/>
  <c r="E313" i="2"/>
  <c r="D314" i="2"/>
  <c r="G114" i="7"/>
  <c r="G104" i="8" s="1"/>
  <c r="AG19" i="8"/>
  <c r="AM29" i="7"/>
  <c r="AJ29" i="7" s="1"/>
  <c r="AL29" i="7"/>
  <c r="AN29" i="7"/>
  <c r="AK29" i="7" s="1"/>
  <c r="E29" i="12"/>
  <c r="E28" i="12"/>
  <c r="E27" i="12"/>
  <c r="M32" i="2"/>
  <c r="G45" i="2"/>
  <c r="M9" i="12"/>
  <c r="Z64" i="12"/>
  <c r="J43" i="7"/>
  <c r="J43" i="8" s="1"/>
  <c r="K43" i="8" s="1"/>
  <c r="K42" i="7"/>
  <c r="I11" i="7"/>
  <c r="AK11" i="7" s="1"/>
  <c r="I12" i="8"/>
  <c r="H11" i="7"/>
  <c r="AJ11" i="7" s="1"/>
  <c r="H12" i="8"/>
  <c r="AD30" i="7"/>
  <c r="AD122" i="5"/>
  <c r="AD123" i="5" s="1"/>
  <c r="AD124" i="5" s="1"/>
  <c r="AD125" i="5" s="1"/>
  <c r="AD126" i="5"/>
  <c r="M329" i="2"/>
  <c r="M330" i="2" s="1"/>
  <c r="M333" i="2"/>
  <c r="M327" i="2"/>
  <c r="M326" i="2" s="1"/>
  <c r="E39" i="2"/>
  <c r="D40" i="2"/>
  <c r="D441" i="2"/>
  <c r="E440" i="2"/>
  <c r="L29" i="8"/>
  <c r="L30" i="7"/>
  <c r="AB127" i="5"/>
  <c r="AB128" i="5" s="1"/>
  <c r="AB129" i="5" s="1"/>
  <c r="AB130" i="5" s="1"/>
  <c r="AB131" i="5"/>
  <c r="G382" i="2" l="1"/>
  <c r="G383" i="2" s="1"/>
  <c r="G384" i="2" s="1"/>
  <c r="G385" i="2" s="1"/>
  <c r="G386" i="2"/>
  <c r="E326" i="2"/>
  <c r="D331" i="2"/>
  <c r="D327" i="2"/>
  <c r="D323" i="2"/>
  <c r="E322" i="2"/>
  <c r="E314" i="2"/>
  <c r="D315" i="2"/>
  <c r="E315" i="2" s="1"/>
  <c r="D319" i="2"/>
  <c r="E318" i="2"/>
  <c r="G115" i="7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AG20" i="8"/>
  <c r="AM30" i="7"/>
  <c r="AJ30" i="7" s="1"/>
  <c r="AL30" i="7"/>
  <c r="AN30" i="7"/>
  <c r="AK30" i="7" s="1"/>
  <c r="M33" i="2"/>
  <c r="M34" i="2" s="1"/>
  <c r="M35" i="2" s="1"/>
  <c r="G46" i="2"/>
  <c r="J44" i="7"/>
  <c r="J44" i="8" s="1"/>
  <c r="K44" i="8" s="1"/>
  <c r="K43" i="7"/>
  <c r="AA64" i="12"/>
  <c r="AB64" i="12"/>
  <c r="H10" i="7"/>
  <c r="H11" i="8"/>
  <c r="I11" i="8"/>
  <c r="I10" i="7"/>
  <c r="AK10" i="7" s="1"/>
  <c r="D442" i="2"/>
  <c r="J26" i="4" s="1"/>
  <c r="E441" i="2"/>
  <c r="L30" i="8"/>
  <c r="L31" i="7"/>
  <c r="M338" i="2"/>
  <c r="M334" i="2"/>
  <c r="M335" i="2" s="1"/>
  <c r="M332" i="2"/>
  <c r="M331" i="2" s="1"/>
  <c r="AD31" i="7"/>
  <c r="D41" i="2"/>
  <c r="E40" i="2"/>
  <c r="AB132" i="5"/>
  <c r="AB133" i="5" s="1"/>
  <c r="AB134" i="5" s="1"/>
  <c r="AB135" i="5" s="1"/>
  <c r="AB136" i="5"/>
  <c r="AD127" i="5"/>
  <c r="AD128" i="5" s="1"/>
  <c r="AD129" i="5" s="1"/>
  <c r="AD130" i="5" s="1"/>
  <c r="AD131" i="5"/>
  <c r="G391" i="2" l="1"/>
  <c r="G387" i="2"/>
  <c r="G388" i="2" s="1"/>
  <c r="G389" i="2" s="1"/>
  <c r="G390" i="2" s="1"/>
  <c r="D336" i="2"/>
  <c r="E331" i="2"/>
  <c r="D332" i="2"/>
  <c r="D320" i="2"/>
  <c r="E320" i="2" s="1"/>
  <c r="E319" i="2"/>
  <c r="D324" i="2"/>
  <c r="E323" i="2"/>
  <c r="D328" i="2"/>
  <c r="E327" i="2"/>
  <c r="AG21" i="8"/>
  <c r="AM31" i="7"/>
  <c r="AJ31" i="7" s="1"/>
  <c r="AL31" i="7"/>
  <c r="AN31" i="7"/>
  <c r="AK31" i="7" s="1"/>
  <c r="M36" i="2"/>
  <c r="H9" i="7"/>
  <c r="AJ9" i="7" s="1"/>
  <c r="AJ10" i="7"/>
  <c r="G47" i="2"/>
  <c r="K44" i="7"/>
  <c r="J45" i="7"/>
  <c r="I10" i="8"/>
  <c r="I9" i="7"/>
  <c r="AK9" i="7" s="1"/>
  <c r="H10" i="8"/>
  <c r="E41" i="2"/>
  <c r="D42" i="2"/>
  <c r="AD132" i="5"/>
  <c r="AD133" i="5" s="1"/>
  <c r="AD134" i="5" s="1"/>
  <c r="AD135" i="5" s="1"/>
  <c r="AD136" i="5"/>
  <c r="AB137" i="5"/>
  <c r="AB138" i="5" s="1"/>
  <c r="AB139" i="5" s="1"/>
  <c r="AB140" i="5" s="1"/>
  <c r="AB141" i="5"/>
  <c r="AD32" i="7"/>
  <c r="M343" i="2"/>
  <c r="M337" i="2"/>
  <c r="M336" i="2" s="1"/>
  <c r="M339" i="2"/>
  <c r="M340" i="2" s="1"/>
  <c r="L31" i="8"/>
  <c r="L32" i="7"/>
  <c r="D443" i="2"/>
  <c r="E442" i="2"/>
  <c r="G396" i="2" l="1"/>
  <c r="G392" i="2"/>
  <c r="G393" i="2" s="1"/>
  <c r="G394" i="2" s="1"/>
  <c r="G395" i="2" s="1"/>
  <c r="D329" i="2"/>
  <c r="E328" i="2"/>
  <c r="D325" i="2"/>
  <c r="E325" i="2" s="1"/>
  <c r="E324" i="2"/>
  <c r="D333" i="2"/>
  <c r="E332" i="2"/>
  <c r="D341" i="2"/>
  <c r="D337" i="2"/>
  <c r="E336" i="2"/>
  <c r="AG22" i="8"/>
  <c r="AM32" i="7"/>
  <c r="AJ32" i="7" s="1"/>
  <c r="AL32" i="7"/>
  <c r="AN32" i="7"/>
  <c r="AK32" i="7" s="1"/>
  <c r="M37" i="2"/>
  <c r="G48" i="2"/>
  <c r="W29" i="12"/>
  <c r="E26" i="12" s="1"/>
  <c r="J45" i="8"/>
  <c r="K45" i="8" s="1"/>
  <c r="K45" i="7"/>
  <c r="J46" i="7"/>
  <c r="J46" i="8" s="1"/>
  <c r="K46" i="8" s="1"/>
  <c r="I9" i="8"/>
  <c r="I8" i="7"/>
  <c r="AK8" i="7" s="1"/>
  <c r="H9" i="8"/>
  <c r="H8" i="7"/>
  <c r="AJ8" i="7" s="1"/>
  <c r="AD33" i="7"/>
  <c r="L32" i="8"/>
  <c r="L33" i="7"/>
  <c r="M348" i="2"/>
  <c r="M344" i="2"/>
  <c r="M345" i="2" s="1"/>
  <c r="M342" i="2"/>
  <c r="M341" i="2" s="1"/>
  <c r="AD137" i="5"/>
  <c r="AD138" i="5" s="1"/>
  <c r="AD139" i="5" s="1"/>
  <c r="AD140" i="5" s="1"/>
  <c r="AD141" i="5"/>
  <c r="D43" i="2"/>
  <c r="E42" i="2"/>
  <c r="D444" i="2"/>
  <c r="J27" i="4" s="1"/>
  <c r="E443" i="2"/>
  <c r="AB142" i="5"/>
  <c r="AB143" i="5" s="1"/>
  <c r="AB144" i="5" s="1"/>
  <c r="AB145" i="5" s="1"/>
  <c r="AB146" i="5"/>
  <c r="G397" i="2" l="1"/>
  <c r="G398" i="2" s="1"/>
  <c r="G399" i="2" s="1"/>
  <c r="G400" i="2" s="1"/>
  <c r="G401" i="2"/>
  <c r="G402" i="2" s="1"/>
  <c r="G403" i="2" s="1"/>
  <c r="G404" i="2" s="1"/>
  <c r="G405" i="2" s="1"/>
  <c r="D330" i="2"/>
  <c r="E330" i="2" s="1"/>
  <c r="E329" i="2"/>
  <c r="D338" i="2"/>
  <c r="E337" i="2"/>
  <c r="D334" i="2"/>
  <c r="E333" i="2"/>
  <c r="E341" i="2"/>
  <c r="D342" i="2"/>
  <c r="D346" i="2"/>
  <c r="M38" i="2"/>
  <c r="M39" i="2" s="1"/>
  <c r="AN36" i="7" s="1"/>
  <c r="AK36" i="7" s="1"/>
  <c r="AG23" i="8"/>
  <c r="AM33" i="7"/>
  <c r="AJ33" i="7" s="1"/>
  <c r="AL33" i="7"/>
  <c r="AN33" i="7"/>
  <c r="AK33" i="7" s="1"/>
  <c r="G49" i="2"/>
  <c r="K46" i="7"/>
  <c r="J47" i="7"/>
  <c r="J47" i="8" s="1"/>
  <c r="K47" i="8" s="1"/>
  <c r="H7" i="7"/>
  <c r="H8" i="8"/>
  <c r="I8" i="8"/>
  <c r="I7" i="7"/>
  <c r="AD142" i="5"/>
  <c r="AD143" i="5" s="1"/>
  <c r="AD144" i="5" s="1"/>
  <c r="AD145" i="5" s="1"/>
  <c r="AD146" i="5"/>
  <c r="L33" i="8"/>
  <c r="L34" i="7"/>
  <c r="E43" i="2"/>
  <c r="D44" i="2"/>
  <c r="AD34" i="7"/>
  <c r="AB147" i="5"/>
  <c r="AB148" i="5" s="1"/>
  <c r="AB149" i="5" s="1"/>
  <c r="AB150" i="5" s="1"/>
  <c r="AB151" i="5"/>
  <c r="D445" i="2"/>
  <c r="E444" i="2"/>
  <c r="M353" i="2"/>
  <c r="M349" i="2"/>
  <c r="M350" i="2" s="1"/>
  <c r="M347" i="2"/>
  <c r="M346" i="2" s="1"/>
  <c r="D343" i="2" l="1"/>
  <c r="E342" i="2"/>
  <c r="D351" i="2"/>
  <c r="D347" i="2"/>
  <c r="E346" i="2"/>
  <c r="E334" i="2"/>
  <c r="D335" i="2"/>
  <c r="E335" i="2" s="1"/>
  <c r="D339" i="2"/>
  <c r="E338" i="2"/>
  <c r="AG24" i="8"/>
  <c r="AM34" i="7"/>
  <c r="AJ34" i="7" s="1"/>
  <c r="AL34" i="7"/>
  <c r="AN34" i="7"/>
  <c r="AK34" i="7" s="1"/>
  <c r="I6" i="7"/>
  <c r="AK6" i="7" s="1"/>
  <c r="AK7" i="7"/>
  <c r="H6" i="7"/>
  <c r="AJ6" i="7" s="1"/>
  <c r="AJ7" i="7"/>
  <c r="G50" i="2"/>
  <c r="M40" i="2"/>
  <c r="K47" i="7"/>
  <c r="J48" i="7"/>
  <c r="J48" i="8" s="1"/>
  <c r="K48" i="8" s="1"/>
  <c r="I7" i="8"/>
  <c r="H7" i="8"/>
  <c r="M358" i="2"/>
  <c r="M354" i="2"/>
  <c r="M355" i="2" s="1"/>
  <c r="M352" i="2"/>
  <c r="M351" i="2" s="1"/>
  <c r="L34" i="8"/>
  <c r="L35" i="7"/>
  <c r="D446" i="2"/>
  <c r="J28" i="4" s="1"/>
  <c r="E445" i="2"/>
  <c r="AB152" i="5"/>
  <c r="AB153" i="5" s="1"/>
  <c r="AB154" i="5" s="1"/>
  <c r="AB155" i="5" s="1"/>
  <c r="AB156" i="5"/>
  <c r="AD35" i="7"/>
  <c r="D45" i="2"/>
  <c r="E44" i="2"/>
  <c r="AD147" i="5"/>
  <c r="AD148" i="5" s="1"/>
  <c r="AD149" i="5" s="1"/>
  <c r="AD150" i="5" s="1"/>
  <c r="AD151" i="5"/>
  <c r="E339" i="2" l="1"/>
  <c r="D340" i="2"/>
  <c r="E340" i="2" s="1"/>
  <c r="D348" i="2"/>
  <c r="E347" i="2"/>
  <c r="D356" i="2"/>
  <c r="D352" i="2"/>
  <c r="E351" i="2"/>
  <c r="E343" i="2"/>
  <c r="D344" i="2"/>
  <c r="AG25" i="8"/>
  <c r="AM35" i="7"/>
  <c r="AJ35" i="7" s="1"/>
  <c r="AL35" i="7"/>
  <c r="AN35" i="7"/>
  <c r="AK35" i="7" s="1"/>
  <c r="I6" i="8"/>
  <c r="H6" i="8"/>
  <c r="M41" i="2"/>
  <c r="G51" i="2"/>
  <c r="J49" i="7"/>
  <c r="J49" i="8" s="1"/>
  <c r="K49" i="8" s="1"/>
  <c r="K48" i="7"/>
  <c r="AD152" i="5"/>
  <c r="AD153" i="5" s="1"/>
  <c r="AD154" i="5" s="1"/>
  <c r="AD155" i="5" s="1"/>
  <c r="AD156" i="5"/>
  <c r="AB157" i="5"/>
  <c r="AB158" i="5" s="1"/>
  <c r="AB159" i="5" s="1"/>
  <c r="AB160" i="5" s="1"/>
  <c r="AB161" i="5"/>
  <c r="D447" i="2"/>
  <c r="E446" i="2"/>
  <c r="E45" i="2"/>
  <c r="D46" i="2"/>
  <c r="L35" i="8"/>
  <c r="L36" i="7"/>
  <c r="M359" i="2"/>
  <c r="M360" i="2" s="1"/>
  <c r="M357" i="2"/>
  <c r="M356" i="2" s="1"/>
  <c r="M363" i="2"/>
  <c r="D357" i="2" l="1"/>
  <c r="E356" i="2"/>
  <c r="D361" i="2"/>
  <c r="D353" i="2"/>
  <c r="E352" i="2"/>
  <c r="D345" i="2"/>
  <c r="E345" i="2" s="1"/>
  <c r="E344" i="2"/>
  <c r="D349" i="2"/>
  <c r="E348" i="2"/>
  <c r="G52" i="2"/>
  <c r="M42" i="2"/>
  <c r="AD37" i="7"/>
  <c r="J50" i="7"/>
  <c r="K49" i="7"/>
  <c r="M368" i="2"/>
  <c r="M364" i="2"/>
  <c r="M365" i="2" s="1"/>
  <c r="M362" i="2"/>
  <c r="M361" i="2" s="1"/>
  <c r="L36" i="8"/>
  <c r="L37" i="7"/>
  <c r="D448" i="2"/>
  <c r="J29" i="4" s="1"/>
  <c r="E447" i="2"/>
  <c r="D47" i="2"/>
  <c r="E46" i="2"/>
  <c r="AB162" i="5"/>
  <c r="AB163" i="5" s="1"/>
  <c r="AB164" i="5" s="1"/>
  <c r="AB165" i="5" s="1"/>
  <c r="AB166" i="5"/>
  <c r="AD157" i="5"/>
  <c r="AD158" i="5" s="1"/>
  <c r="AD159" i="5" s="1"/>
  <c r="AD160" i="5" s="1"/>
  <c r="AD161" i="5"/>
  <c r="E357" i="2" l="1"/>
  <c r="D358" i="2"/>
  <c r="D350" i="2"/>
  <c r="E350" i="2" s="1"/>
  <c r="E349" i="2"/>
  <c r="D354" i="2"/>
  <c r="E353" i="2"/>
  <c r="E361" i="2"/>
  <c r="D366" i="2"/>
  <c r="D362" i="2"/>
  <c r="AG27" i="8"/>
  <c r="AM37" i="7"/>
  <c r="AJ37" i="7" s="1"/>
  <c r="AL37" i="7"/>
  <c r="AN37" i="7"/>
  <c r="AK37" i="7" s="1"/>
  <c r="M43" i="2"/>
  <c r="G53" i="2"/>
  <c r="AD38" i="7"/>
  <c r="W31" i="12"/>
  <c r="E30" i="12" s="1"/>
  <c r="J50" i="8"/>
  <c r="K50" i="8" s="1"/>
  <c r="J51" i="7"/>
  <c r="J51" i="8" s="1"/>
  <c r="K51" i="8" s="1"/>
  <c r="K50" i="7"/>
  <c r="AB167" i="5"/>
  <c r="AB168" i="5" s="1"/>
  <c r="AB169" i="5" s="1"/>
  <c r="AB170" i="5" s="1"/>
  <c r="AB171" i="5"/>
  <c r="D449" i="2"/>
  <c r="E448" i="2"/>
  <c r="AD162" i="5"/>
  <c r="AD163" i="5" s="1"/>
  <c r="AD164" i="5" s="1"/>
  <c r="AD165" i="5" s="1"/>
  <c r="AD166" i="5"/>
  <c r="E47" i="2"/>
  <c r="D48" i="2"/>
  <c r="L37" i="8"/>
  <c r="L38" i="7"/>
  <c r="M367" i="2"/>
  <c r="M366" i="2" s="1"/>
  <c r="M369" i="2"/>
  <c r="M370" i="2" s="1"/>
  <c r="M373" i="2"/>
  <c r="D363" i="2" l="1"/>
  <c r="E362" i="2"/>
  <c r="D355" i="2"/>
  <c r="E355" i="2" s="1"/>
  <c r="E354" i="2"/>
  <c r="D371" i="2"/>
  <c r="D367" i="2"/>
  <c r="E366" i="2"/>
  <c r="E358" i="2"/>
  <c r="D359" i="2"/>
  <c r="AG28" i="8"/>
  <c r="AM38" i="7"/>
  <c r="AJ38" i="7" s="1"/>
  <c r="AL38" i="7"/>
  <c r="AN38" i="7"/>
  <c r="AK38" i="7" s="1"/>
  <c r="G54" i="2"/>
  <c r="M44" i="2"/>
  <c r="AD39" i="7"/>
  <c r="W33" i="12"/>
  <c r="W65" i="12"/>
  <c r="K51" i="7"/>
  <c r="J52" i="7"/>
  <c r="J52" i="8" s="1"/>
  <c r="K52" i="8" s="1"/>
  <c r="D450" i="2"/>
  <c r="J30" i="4" s="1"/>
  <c r="E449" i="2"/>
  <c r="E48" i="2"/>
  <c r="D49" i="2"/>
  <c r="AB172" i="5"/>
  <c r="AB173" i="5" s="1"/>
  <c r="AB174" i="5" s="1"/>
  <c r="AB175" i="5" s="1"/>
  <c r="AB176" i="5"/>
  <c r="L38" i="8"/>
  <c r="L39" i="7"/>
  <c r="AD167" i="5"/>
  <c r="AD168" i="5" s="1"/>
  <c r="AD169" i="5" s="1"/>
  <c r="AD170" i="5" s="1"/>
  <c r="AD171" i="5"/>
  <c r="M378" i="2"/>
  <c r="M374" i="2"/>
  <c r="M375" i="2" s="1"/>
  <c r="M372" i="2"/>
  <c r="M371" i="2" s="1"/>
  <c r="D360" i="2" l="1"/>
  <c r="E360" i="2" s="1"/>
  <c r="E359" i="2"/>
  <c r="D372" i="2"/>
  <c r="D376" i="2"/>
  <c r="E371" i="2"/>
  <c r="D368" i="2"/>
  <c r="E367" i="2"/>
  <c r="D364" i="2"/>
  <c r="E363" i="2"/>
  <c r="AG29" i="8"/>
  <c r="AM39" i="7"/>
  <c r="AJ39" i="7" s="1"/>
  <c r="AL39" i="7"/>
  <c r="AN39" i="7"/>
  <c r="AK39" i="7" s="1"/>
  <c r="E35" i="12"/>
  <c r="E33" i="12"/>
  <c r="E34" i="12"/>
  <c r="E32" i="12"/>
  <c r="M45" i="2"/>
  <c r="G55" i="2"/>
  <c r="AD40" i="7"/>
  <c r="J53" i="7"/>
  <c r="J53" i="8" s="1"/>
  <c r="K53" i="8" s="1"/>
  <c r="K52" i="7"/>
  <c r="N9" i="12"/>
  <c r="Z65" i="12"/>
  <c r="M383" i="2"/>
  <c r="M377" i="2"/>
  <c r="M376" i="2" s="1"/>
  <c r="M379" i="2"/>
  <c r="M380" i="2" s="1"/>
  <c r="L40" i="7"/>
  <c r="L39" i="8"/>
  <c r="AD172" i="5"/>
  <c r="AD173" i="5" s="1"/>
  <c r="AD174" i="5" s="1"/>
  <c r="AD175" i="5" s="1"/>
  <c r="AD176" i="5"/>
  <c r="AB177" i="5"/>
  <c r="AB178" i="5" s="1"/>
  <c r="AB179" i="5" s="1"/>
  <c r="AB180" i="5" s="1"/>
  <c r="AB181" i="5"/>
  <c r="E49" i="2"/>
  <c r="D50" i="2"/>
  <c r="D451" i="2"/>
  <c r="E450" i="2"/>
  <c r="D365" i="2" l="1"/>
  <c r="E365" i="2" s="1"/>
  <c r="E364" i="2"/>
  <c r="D381" i="2"/>
  <c r="E376" i="2"/>
  <c r="D377" i="2"/>
  <c r="D373" i="2"/>
  <c r="E372" i="2"/>
  <c r="D369" i="2"/>
  <c r="E368" i="2"/>
  <c r="AG30" i="8"/>
  <c r="AM40" i="7"/>
  <c r="AJ40" i="7" s="1"/>
  <c r="AL40" i="7"/>
  <c r="AN40" i="7"/>
  <c r="AK40" i="7" s="1"/>
  <c r="G56" i="2"/>
  <c r="M46" i="2"/>
  <c r="AD41" i="7"/>
  <c r="K53" i="7"/>
  <c r="J54" i="7"/>
  <c r="J54" i="8" s="1"/>
  <c r="K54" i="8" s="1"/>
  <c r="AA65" i="12"/>
  <c r="AB65" i="12"/>
  <c r="L40" i="8"/>
  <c r="L41" i="7"/>
  <c r="D452" i="2"/>
  <c r="J31" i="4" s="1"/>
  <c r="E451" i="2"/>
  <c r="AD177" i="5"/>
  <c r="AD178" i="5" s="1"/>
  <c r="AD179" i="5" s="1"/>
  <c r="AD180" i="5" s="1"/>
  <c r="AD181" i="5"/>
  <c r="M388" i="2"/>
  <c r="M384" i="2"/>
  <c r="M385" i="2" s="1"/>
  <c r="M382" i="2"/>
  <c r="M381" i="2" s="1"/>
  <c r="D51" i="2"/>
  <c r="E50" i="2"/>
  <c r="AB182" i="5"/>
  <c r="AB183" i="5" s="1"/>
  <c r="AB184" i="5" s="1"/>
  <c r="AB185" i="5" s="1"/>
  <c r="AB186" i="5"/>
  <c r="D382" i="2" l="1"/>
  <c r="E381" i="2"/>
  <c r="D386" i="2"/>
  <c r="D370" i="2"/>
  <c r="E370" i="2" s="1"/>
  <c r="E369" i="2"/>
  <c r="D374" i="2"/>
  <c r="E373" i="2"/>
  <c r="D378" i="2"/>
  <c r="E377" i="2"/>
  <c r="AG31" i="8"/>
  <c r="AM41" i="7"/>
  <c r="AJ41" i="7" s="1"/>
  <c r="AL41" i="7"/>
  <c r="AN41" i="7"/>
  <c r="AK41" i="7" s="1"/>
  <c r="M47" i="2"/>
  <c r="G57" i="2"/>
  <c r="AD42" i="7"/>
  <c r="J55" i="7"/>
  <c r="K54" i="7"/>
  <c r="D453" i="2"/>
  <c r="E452" i="2"/>
  <c r="M393" i="2"/>
  <c r="M389" i="2"/>
  <c r="M390" i="2" s="1"/>
  <c r="M387" i="2"/>
  <c r="M386" i="2" s="1"/>
  <c r="E51" i="2"/>
  <c r="D52" i="2"/>
  <c r="AD182" i="5"/>
  <c r="AD183" i="5" s="1"/>
  <c r="AD184" i="5" s="1"/>
  <c r="AD185" i="5" s="1"/>
  <c r="AD186" i="5"/>
  <c r="L41" i="8"/>
  <c r="L42" i="7"/>
  <c r="AB187" i="5"/>
  <c r="AB188" i="5" s="1"/>
  <c r="AB189" i="5" s="1"/>
  <c r="AB190" i="5" s="1"/>
  <c r="AB191" i="5"/>
  <c r="D379" i="2" l="1"/>
  <c r="E378" i="2"/>
  <c r="D375" i="2"/>
  <c r="E375" i="2" s="1"/>
  <c r="E374" i="2"/>
  <c r="D387" i="2"/>
  <c r="D391" i="2"/>
  <c r="E386" i="2"/>
  <c r="D383" i="2"/>
  <c r="E382" i="2"/>
  <c r="AG32" i="8"/>
  <c r="AM42" i="7"/>
  <c r="AJ42" i="7" s="1"/>
  <c r="AL42" i="7"/>
  <c r="AN42" i="7"/>
  <c r="AK42" i="7" s="1"/>
  <c r="G58" i="2"/>
  <c r="M48" i="2"/>
  <c r="AD43" i="7"/>
  <c r="W32" i="12"/>
  <c r="E31" i="12" s="1"/>
  <c r="J55" i="8"/>
  <c r="K55" i="8" s="1"/>
  <c r="K55" i="7"/>
  <c r="J56" i="7"/>
  <c r="J56" i="8" s="1"/>
  <c r="K56" i="8" s="1"/>
  <c r="AB192" i="5"/>
  <c r="AB193" i="5" s="1"/>
  <c r="AB194" i="5" s="1"/>
  <c r="AB195" i="5" s="1"/>
  <c r="AB196" i="5"/>
  <c r="E52" i="2"/>
  <c r="D53" i="2"/>
  <c r="D454" i="2"/>
  <c r="J32" i="4" s="1"/>
  <c r="E453" i="2"/>
  <c r="L42" i="8"/>
  <c r="L43" i="7"/>
  <c r="AD187" i="5"/>
  <c r="AD188" i="5" s="1"/>
  <c r="AD189" i="5" s="1"/>
  <c r="AD190" i="5" s="1"/>
  <c r="AD191" i="5"/>
  <c r="M398" i="2"/>
  <c r="M394" i="2"/>
  <c r="M395" i="2" s="1"/>
  <c r="M392" i="2"/>
  <c r="M391" i="2" s="1"/>
  <c r="D384" i="2" l="1"/>
  <c r="E383" i="2"/>
  <c r="D392" i="2"/>
  <c r="E391" i="2"/>
  <c r="D396" i="2"/>
  <c r="D388" i="2"/>
  <c r="E387" i="2"/>
  <c r="E379" i="2"/>
  <c r="D380" i="2"/>
  <c r="E380" i="2" s="1"/>
  <c r="AG33" i="8"/>
  <c r="AM43" i="7"/>
  <c r="AJ43" i="7" s="1"/>
  <c r="AL43" i="7"/>
  <c r="AN43" i="7"/>
  <c r="AK43" i="7" s="1"/>
  <c r="M49" i="2"/>
  <c r="G59" i="2"/>
  <c r="G60" i="2" s="1"/>
  <c r="AD44" i="7"/>
  <c r="J57" i="7"/>
  <c r="J57" i="8" s="1"/>
  <c r="K57" i="8" s="1"/>
  <c r="K56" i="7"/>
  <c r="D455" i="2"/>
  <c r="E454" i="2"/>
  <c r="M399" i="2"/>
  <c r="M400" i="2" s="1"/>
  <c r="M397" i="2"/>
  <c r="M396" i="2" s="1"/>
  <c r="M403" i="2"/>
  <c r="E53" i="2"/>
  <c r="D54" i="2"/>
  <c r="AB197" i="5"/>
  <c r="AB198" i="5" s="1"/>
  <c r="AB199" i="5" s="1"/>
  <c r="AB200" i="5" s="1"/>
  <c r="AB201" i="5"/>
  <c r="AB202" i="5" s="1"/>
  <c r="AB203" i="5" s="1"/>
  <c r="AB204" i="5" s="1"/>
  <c r="AB205" i="5" s="1"/>
  <c r="L43" i="8"/>
  <c r="L44" i="7"/>
  <c r="AD192" i="5"/>
  <c r="AD193" i="5" s="1"/>
  <c r="AD194" i="5" s="1"/>
  <c r="AD195" i="5" s="1"/>
  <c r="AD196" i="5"/>
  <c r="D393" i="2" l="1"/>
  <c r="E392" i="2"/>
  <c r="D389" i="2"/>
  <c r="E388" i="2"/>
  <c r="D397" i="2"/>
  <c r="D401" i="2"/>
  <c r="E396" i="2"/>
  <c r="D385" i="2"/>
  <c r="E385" i="2" s="1"/>
  <c r="E384" i="2"/>
  <c r="AG34" i="8"/>
  <c r="AM44" i="7"/>
  <c r="AJ44" i="7" s="1"/>
  <c r="AL44" i="7"/>
  <c r="AN44" i="7"/>
  <c r="AK44" i="7" s="1"/>
  <c r="G61" i="2"/>
  <c r="G62" i="2" s="1"/>
  <c r="M50" i="2"/>
  <c r="AD45" i="7"/>
  <c r="J58" i="7"/>
  <c r="J58" i="8" s="1"/>
  <c r="K58" i="8" s="1"/>
  <c r="K57" i="7"/>
  <c r="AD197" i="5"/>
  <c r="AD198" i="5" s="1"/>
  <c r="AD199" i="5" s="1"/>
  <c r="AD200" i="5" s="1"/>
  <c r="AD201" i="5"/>
  <c r="AD202" i="5" s="1"/>
  <c r="AD203" i="5" s="1"/>
  <c r="AD204" i="5" s="1"/>
  <c r="AD205" i="5" s="1"/>
  <c r="D456" i="2"/>
  <c r="J33" i="4" s="1"/>
  <c r="E455" i="2"/>
  <c r="L44" i="8"/>
  <c r="L45" i="7"/>
  <c r="E54" i="2"/>
  <c r="D55" i="2"/>
  <c r="M404" i="2"/>
  <c r="M405" i="2" s="1"/>
  <c r="M402" i="2"/>
  <c r="M401" i="2" s="1"/>
  <c r="D390" i="2" l="1"/>
  <c r="E390" i="2" s="1"/>
  <c r="E389" i="2"/>
  <c r="E401" i="2"/>
  <c r="D402" i="2"/>
  <c r="D398" i="2"/>
  <c r="E397" i="2"/>
  <c r="E393" i="2"/>
  <c r="D394" i="2"/>
  <c r="AG35" i="8"/>
  <c r="AM45" i="7"/>
  <c r="AJ45" i="7" s="1"/>
  <c r="AL45" i="7"/>
  <c r="AN45" i="7"/>
  <c r="AK45" i="7" s="1"/>
  <c r="AD46" i="7"/>
  <c r="M51" i="2"/>
  <c r="G63" i="2"/>
  <c r="G64" i="2" s="1"/>
  <c r="K58" i="7"/>
  <c r="J59" i="7"/>
  <c r="J59" i="8" s="1"/>
  <c r="K59" i="8" s="1"/>
  <c r="E55" i="2"/>
  <c r="D56" i="2"/>
  <c r="L45" i="8"/>
  <c r="L46" i="7"/>
  <c r="D457" i="2"/>
  <c r="E456" i="2"/>
  <c r="E394" i="2" l="1"/>
  <c r="D395" i="2"/>
  <c r="E395" i="2" s="1"/>
  <c r="E402" i="2"/>
  <c r="D403" i="2"/>
  <c r="D399" i="2"/>
  <c r="E398" i="2"/>
  <c r="AG36" i="8"/>
  <c r="AM46" i="7"/>
  <c r="AJ46" i="7" s="1"/>
  <c r="AL46" i="7"/>
  <c r="AN46" i="7"/>
  <c r="AK46" i="7" s="1"/>
  <c r="G65" i="2"/>
  <c r="G66" i="2" s="1"/>
  <c r="M52" i="2"/>
  <c r="AD47" i="7"/>
  <c r="J60" i="7"/>
  <c r="K59" i="7"/>
  <c r="L46" i="8"/>
  <c r="L47" i="7"/>
  <c r="D57" i="2"/>
  <c r="E56" i="2"/>
  <c r="D458" i="2"/>
  <c r="J34" i="4" s="1"/>
  <c r="E457" i="2"/>
  <c r="E403" i="2" l="1"/>
  <c r="D404" i="2"/>
  <c r="D400" i="2"/>
  <c r="E400" i="2" s="1"/>
  <c r="E399" i="2"/>
  <c r="AG37" i="8"/>
  <c r="AM47" i="7"/>
  <c r="AJ47" i="7" s="1"/>
  <c r="AL47" i="7"/>
  <c r="AN47" i="7"/>
  <c r="AK47" i="7" s="1"/>
  <c r="M53" i="2"/>
  <c r="G67" i="2"/>
  <c r="G68" i="2" s="1"/>
  <c r="AD48" i="7"/>
  <c r="W34" i="12"/>
  <c r="E36" i="12" s="1"/>
  <c r="J60" i="8"/>
  <c r="K60" i="8" s="1"/>
  <c r="J61" i="7"/>
  <c r="K60" i="7"/>
  <c r="L48" i="7"/>
  <c r="L47" i="8"/>
  <c r="D459" i="2"/>
  <c r="E458" i="2"/>
  <c r="K7" i="4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E57" i="2"/>
  <c r="D58" i="2"/>
  <c r="D405" i="2" l="1"/>
  <c r="E405" i="2" s="1"/>
  <c r="E404" i="2"/>
  <c r="AG38" i="8"/>
  <c r="AM48" i="7"/>
  <c r="AJ48" i="7" s="1"/>
  <c r="AL48" i="7"/>
  <c r="AN48" i="7"/>
  <c r="AK48" i="7" s="1"/>
  <c r="J61" i="8"/>
  <c r="K61" i="8" s="1"/>
  <c r="W66" i="12"/>
  <c r="Z66" i="12" s="1"/>
  <c r="G69" i="2"/>
  <c r="G70" i="2" s="1"/>
  <c r="M54" i="2"/>
  <c r="AD49" i="7"/>
  <c r="W36" i="12"/>
  <c r="J62" i="7"/>
  <c r="J62" i="8" s="1"/>
  <c r="K62" i="8" s="1"/>
  <c r="K61" i="7"/>
  <c r="D59" i="2"/>
  <c r="E58" i="2"/>
  <c r="L48" i="8"/>
  <c r="L49" i="7"/>
  <c r="D460" i="2"/>
  <c r="J35" i="4" s="1"/>
  <c r="E459" i="2"/>
  <c r="AG39" i="8" l="1"/>
  <c r="AM49" i="7"/>
  <c r="AJ49" i="7" s="1"/>
  <c r="AL49" i="7"/>
  <c r="AN49" i="7"/>
  <c r="AK49" i="7" s="1"/>
  <c r="E39" i="12"/>
  <c r="E42" i="12"/>
  <c r="E41" i="12"/>
  <c r="E40" i="12"/>
  <c r="E38" i="12"/>
  <c r="M55" i="2"/>
  <c r="G71" i="2"/>
  <c r="G72" i="2" s="1"/>
  <c r="AD50" i="7"/>
  <c r="K62" i="7"/>
  <c r="J63" i="7"/>
  <c r="J63" i="8" s="1"/>
  <c r="K63" i="8" s="1"/>
  <c r="O9" i="12"/>
  <c r="D461" i="2"/>
  <c r="E460" i="2"/>
  <c r="L49" i="8"/>
  <c r="L50" i="7"/>
  <c r="E59" i="2"/>
  <c r="D60" i="2"/>
  <c r="AG40" i="8" l="1"/>
  <c r="AM50" i="7"/>
  <c r="AJ50" i="7" s="1"/>
  <c r="AL50" i="7"/>
  <c r="AN50" i="7"/>
  <c r="AK50" i="7" s="1"/>
  <c r="G73" i="2"/>
  <c r="G74" i="2" s="1"/>
  <c r="M56" i="2"/>
  <c r="AD51" i="7"/>
  <c r="J64" i="7"/>
  <c r="J64" i="8" s="1"/>
  <c r="K64" i="8" s="1"/>
  <c r="K63" i="7"/>
  <c r="AA66" i="12"/>
  <c r="AB66" i="12"/>
  <c r="D462" i="2"/>
  <c r="J36" i="4" s="1"/>
  <c r="E461" i="2"/>
  <c r="E60" i="2"/>
  <c r="D61" i="2"/>
  <c r="L50" i="8"/>
  <c r="L51" i="7"/>
  <c r="AG41" i="8" l="1"/>
  <c r="AM51" i="7"/>
  <c r="AJ51" i="7" s="1"/>
  <c r="AL51" i="7"/>
  <c r="AN51" i="7"/>
  <c r="AK51" i="7" s="1"/>
  <c r="M57" i="2"/>
  <c r="G75" i="2"/>
  <c r="G76" i="2" s="1"/>
  <c r="AD52" i="7"/>
  <c r="J65" i="7"/>
  <c r="K64" i="7"/>
  <c r="L52" i="7"/>
  <c r="L51" i="8"/>
  <c r="E61" i="2"/>
  <c r="D62" i="2"/>
  <c r="D463" i="2"/>
  <c r="E462" i="2"/>
  <c r="AG42" i="8" l="1"/>
  <c r="AM52" i="7"/>
  <c r="AJ52" i="7" s="1"/>
  <c r="AL52" i="7"/>
  <c r="AN52" i="7"/>
  <c r="AK52" i="7" s="1"/>
  <c r="G77" i="2"/>
  <c r="G78" i="2" s="1"/>
  <c r="M58" i="2"/>
  <c r="AD53" i="7"/>
  <c r="W35" i="12"/>
  <c r="E37" i="12" s="1"/>
  <c r="J65" i="8"/>
  <c r="K65" i="8" s="1"/>
  <c r="J66" i="7"/>
  <c r="J66" i="8" s="1"/>
  <c r="K66" i="8" s="1"/>
  <c r="K65" i="7"/>
  <c r="D464" i="2"/>
  <c r="J37" i="4" s="1"/>
  <c r="E463" i="2"/>
  <c r="D63" i="2"/>
  <c r="E62" i="2"/>
  <c r="L52" i="8"/>
  <c r="L53" i="7"/>
  <c r="AG43" i="8" l="1"/>
  <c r="AM53" i="7"/>
  <c r="AJ53" i="7" s="1"/>
  <c r="AL53" i="7"/>
  <c r="AN53" i="7"/>
  <c r="AK53" i="7" s="1"/>
  <c r="M59" i="2"/>
  <c r="M60" i="2" s="1"/>
  <c r="G79" i="2"/>
  <c r="G80" i="2" s="1"/>
  <c r="AD54" i="7"/>
  <c r="K66" i="7"/>
  <c r="J67" i="7"/>
  <c r="J67" i="8" s="1"/>
  <c r="K67" i="8" s="1"/>
  <c r="E63" i="2"/>
  <c r="D64" i="2"/>
  <c r="D465" i="2"/>
  <c r="E464" i="2"/>
  <c r="L53" i="8"/>
  <c r="L54" i="7"/>
  <c r="AG44" i="8" l="1"/>
  <c r="AM54" i="7"/>
  <c r="AJ54" i="7" s="1"/>
  <c r="AL54" i="7"/>
  <c r="AN54" i="7"/>
  <c r="AK54" i="7" s="1"/>
  <c r="G81" i="2"/>
  <c r="G82" i="2" s="1"/>
  <c r="M61" i="2"/>
  <c r="M62" i="2" s="1"/>
  <c r="AD55" i="7"/>
  <c r="J68" i="7"/>
  <c r="J68" i="8" s="1"/>
  <c r="K68" i="8" s="1"/>
  <c r="K67" i="7"/>
  <c r="D466" i="2"/>
  <c r="E465" i="2"/>
  <c r="E64" i="2"/>
  <c r="D65" i="2"/>
  <c r="L54" i="8"/>
  <c r="L55" i="7"/>
  <c r="AG45" i="8" l="1"/>
  <c r="AM55" i="7"/>
  <c r="AJ55" i="7" s="1"/>
  <c r="AL55" i="7"/>
  <c r="AN55" i="7"/>
  <c r="AK55" i="7" s="1"/>
  <c r="M63" i="2"/>
  <c r="M64" i="2" s="1"/>
  <c r="G83" i="2"/>
  <c r="G84" i="2" s="1"/>
  <c r="K68" i="7"/>
  <c r="J69" i="7"/>
  <c r="J69" i="8" s="1"/>
  <c r="K69" i="8" s="1"/>
  <c r="L55" i="8"/>
  <c r="L56" i="7"/>
  <c r="E65" i="2"/>
  <c r="D66" i="2"/>
  <c r="D467" i="2"/>
  <c r="E466" i="2"/>
  <c r="AD57" i="7" l="1"/>
  <c r="AG46" i="8"/>
  <c r="AM56" i="7"/>
  <c r="AJ56" i="7" s="1"/>
  <c r="AL56" i="7"/>
  <c r="AN56" i="7"/>
  <c r="AK56" i="7" s="1"/>
  <c r="G85" i="2"/>
  <c r="G86" i="2" s="1"/>
  <c r="M65" i="2"/>
  <c r="J70" i="7"/>
  <c r="K69" i="7"/>
  <c r="D67" i="2"/>
  <c r="E66" i="2"/>
  <c r="L56" i="8"/>
  <c r="L57" i="7"/>
  <c r="D468" i="2"/>
  <c r="E467" i="2"/>
  <c r="AD58" i="7" l="1"/>
  <c r="AG47" i="8"/>
  <c r="AM57" i="7"/>
  <c r="AJ57" i="7" s="1"/>
  <c r="AL57" i="7"/>
  <c r="AN57" i="7"/>
  <c r="AK57" i="7" s="1"/>
  <c r="M66" i="2"/>
  <c r="M67" i="2" s="1"/>
  <c r="M68" i="2" s="1"/>
  <c r="G87" i="2"/>
  <c r="G88" i="2" s="1"/>
  <c r="W37" i="12"/>
  <c r="E43" i="12" s="1"/>
  <c r="J70" i="8"/>
  <c r="K70" i="8" s="1"/>
  <c r="K70" i="7"/>
  <c r="J71" i="7"/>
  <c r="J71" i="8" s="1"/>
  <c r="K71" i="8" s="1"/>
  <c r="D469" i="2"/>
  <c r="E468" i="2"/>
  <c r="L57" i="8"/>
  <c r="L58" i="7"/>
  <c r="E67" i="2"/>
  <c r="D68" i="2"/>
  <c r="AD59" i="7" l="1"/>
  <c r="AG48" i="8"/>
  <c r="AM58" i="7"/>
  <c r="AJ58" i="7" s="1"/>
  <c r="AL58" i="7"/>
  <c r="AN58" i="7"/>
  <c r="AK58" i="7" s="1"/>
  <c r="G89" i="2"/>
  <c r="G90" i="2" s="1"/>
  <c r="M69" i="2"/>
  <c r="M70" i="2" s="1"/>
  <c r="W39" i="12"/>
  <c r="W67" i="12"/>
  <c r="K71" i="7"/>
  <c r="J72" i="7"/>
  <c r="J72" i="8" s="1"/>
  <c r="K72" i="8" s="1"/>
  <c r="L58" i="8"/>
  <c r="L59" i="7"/>
  <c r="D69" i="2"/>
  <c r="E68" i="2"/>
  <c r="D470" i="2"/>
  <c r="E469" i="2"/>
  <c r="AD60" i="7" l="1"/>
  <c r="AG49" i="8"/>
  <c r="AM59" i="7"/>
  <c r="AJ59" i="7" s="1"/>
  <c r="AL59" i="7"/>
  <c r="AN59" i="7"/>
  <c r="AK59" i="7" s="1"/>
  <c r="E50" i="12"/>
  <c r="E46" i="12"/>
  <c r="E45" i="12"/>
  <c r="E49" i="12"/>
  <c r="E47" i="12"/>
  <c r="E48" i="12"/>
  <c r="M71" i="2"/>
  <c r="M72" i="2" s="1"/>
  <c r="G91" i="2"/>
  <c r="G92" i="2" s="1"/>
  <c r="J73" i="7"/>
  <c r="J73" i="8" s="1"/>
  <c r="K73" i="8" s="1"/>
  <c r="K72" i="7"/>
  <c r="Z67" i="12"/>
  <c r="P9" i="12"/>
  <c r="D471" i="2"/>
  <c r="E470" i="2"/>
  <c r="L59" i="8"/>
  <c r="L60" i="7"/>
  <c r="E69" i="2"/>
  <c r="D70" i="2"/>
  <c r="AD61" i="7" l="1"/>
  <c r="AG50" i="8"/>
  <c r="AM60" i="7"/>
  <c r="AJ60" i="7" s="1"/>
  <c r="AL60" i="7"/>
  <c r="AN60" i="7"/>
  <c r="AK60" i="7" s="1"/>
  <c r="G93" i="2"/>
  <c r="G94" i="2" s="1"/>
  <c r="M73" i="2"/>
  <c r="M74" i="2" s="1"/>
  <c r="AA67" i="12"/>
  <c r="AB67" i="12"/>
  <c r="J74" i="7"/>
  <c r="J74" i="8" s="1"/>
  <c r="K74" i="8" s="1"/>
  <c r="K73" i="7"/>
  <c r="E70" i="2"/>
  <c r="D71" i="2"/>
  <c r="L60" i="8"/>
  <c r="L61" i="7"/>
  <c r="D472" i="2"/>
  <c r="E471" i="2"/>
  <c r="AD62" i="7" l="1"/>
  <c r="AG51" i="8"/>
  <c r="AM61" i="7"/>
  <c r="AJ61" i="7" s="1"/>
  <c r="AL61" i="7"/>
  <c r="AN61" i="7"/>
  <c r="AK61" i="7" s="1"/>
  <c r="M75" i="2"/>
  <c r="M76" i="2" s="1"/>
  <c r="G95" i="2"/>
  <c r="G96" i="2" s="1"/>
  <c r="J75" i="7"/>
  <c r="J76" i="7" s="1"/>
  <c r="K74" i="7"/>
  <c r="E71" i="2"/>
  <c r="D72" i="2"/>
  <c r="D473" i="2"/>
  <c r="E472" i="2"/>
  <c r="L61" i="8"/>
  <c r="L62" i="7"/>
  <c r="AD63" i="7" l="1"/>
  <c r="AG52" i="8"/>
  <c r="AM62" i="7"/>
  <c r="AJ62" i="7" s="1"/>
  <c r="AN62" i="7"/>
  <c r="AK62" i="7" s="1"/>
  <c r="G97" i="2"/>
  <c r="G98" i="2" s="1"/>
  <c r="M77" i="2"/>
  <c r="M78" i="2" s="1"/>
  <c r="W38" i="12"/>
  <c r="E44" i="12" s="1"/>
  <c r="J75" i="8"/>
  <c r="K75" i="8" s="1"/>
  <c r="J76" i="8"/>
  <c r="K76" i="8" s="1"/>
  <c r="K75" i="7"/>
  <c r="L62" i="8"/>
  <c r="L63" i="7"/>
  <c r="D474" i="2"/>
  <c r="E473" i="2"/>
  <c r="E72" i="2"/>
  <c r="D73" i="2"/>
  <c r="AD64" i="7" l="1"/>
  <c r="AG53" i="8"/>
  <c r="AM63" i="7"/>
  <c r="AJ63" i="7" s="1"/>
  <c r="AN63" i="7"/>
  <c r="AK63" i="7" s="1"/>
  <c r="M79" i="2"/>
  <c r="M80" i="2" s="1"/>
  <c r="G99" i="2"/>
  <c r="G100" i="2" s="1"/>
  <c r="J77" i="7"/>
  <c r="J77" i="8" s="1"/>
  <c r="K77" i="8" s="1"/>
  <c r="K76" i="7"/>
  <c r="E73" i="2"/>
  <c r="D74" i="2"/>
  <c r="AL62" i="7" s="1"/>
  <c r="L63" i="8"/>
  <c r="L64" i="7"/>
  <c r="D475" i="2"/>
  <c r="E474" i="2"/>
  <c r="AD65" i="7" l="1"/>
  <c r="AG54" i="8"/>
  <c r="AM64" i="7"/>
  <c r="AJ64" i="7" s="1"/>
  <c r="AN64" i="7"/>
  <c r="AK64" i="7" s="1"/>
  <c r="G101" i="2"/>
  <c r="G102" i="2" s="1"/>
  <c r="M81" i="2"/>
  <c r="M82" i="2" s="1"/>
  <c r="K77" i="7"/>
  <c r="J78" i="7"/>
  <c r="J78" i="8" s="1"/>
  <c r="K78" i="8" s="1"/>
  <c r="L64" i="8"/>
  <c r="L65" i="7"/>
  <c r="D75" i="2"/>
  <c r="E74" i="2"/>
  <c r="D476" i="2"/>
  <c r="E475" i="2"/>
  <c r="AD68" i="7" l="1"/>
  <c r="AG55" i="8"/>
  <c r="AM65" i="7"/>
  <c r="AJ65" i="7" s="1"/>
  <c r="M83" i="2"/>
  <c r="M84" i="2" s="1"/>
  <c r="G103" i="2"/>
  <c r="G104" i="2" s="1"/>
  <c r="J79" i="7"/>
  <c r="J79" i="8" s="1"/>
  <c r="K79" i="8" s="1"/>
  <c r="K78" i="7"/>
  <c r="L65" i="8"/>
  <c r="L66" i="7"/>
  <c r="D477" i="2"/>
  <c r="E476" i="2"/>
  <c r="E75" i="2"/>
  <c r="D76" i="2"/>
  <c r="AD69" i="7" l="1"/>
  <c r="AD70" i="7"/>
  <c r="AG56" i="8"/>
  <c r="AN65" i="7"/>
  <c r="AK65" i="7" s="1"/>
  <c r="AM66" i="7"/>
  <c r="AJ66" i="7" s="1"/>
  <c r="G105" i="2"/>
  <c r="G106" i="2" s="1"/>
  <c r="M85" i="2"/>
  <c r="M86" i="2" s="1"/>
  <c r="AN66" i="7" s="1"/>
  <c r="AK66" i="7" s="1"/>
  <c r="J80" i="7"/>
  <c r="K79" i="7"/>
  <c r="L66" i="8"/>
  <c r="L67" i="7"/>
  <c r="E76" i="2"/>
  <c r="D77" i="2"/>
  <c r="AL63" i="7" s="1"/>
  <c r="D478" i="2"/>
  <c r="E477" i="2"/>
  <c r="AD71" i="7" l="1"/>
  <c r="AG57" i="8"/>
  <c r="AM67" i="7"/>
  <c r="AJ67" i="7" s="1"/>
  <c r="M87" i="2"/>
  <c r="M88" i="2" s="1"/>
  <c r="G107" i="2"/>
  <c r="G108" i="2" s="1"/>
  <c r="W40" i="12"/>
  <c r="E51" i="12" s="1"/>
  <c r="J80" i="8"/>
  <c r="K80" i="8" s="1"/>
  <c r="J81" i="7"/>
  <c r="J81" i="8" s="1"/>
  <c r="K81" i="8" s="1"/>
  <c r="K80" i="7"/>
  <c r="E77" i="2"/>
  <c r="D78" i="2"/>
  <c r="L68" i="7"/>
  <c r="L67" i="8"/>
  <c r="D479" i="2"/>
  <c r="E478" i="2"/>
  <c r="AD72" i="7" l="1"/>
  <c r="AG58" i="8"/>
  <c r="AM68" i="7"/>
  <c r="AJ68" i="7" s="1"/>
  <c r="G109" i="2"/>
  <c r="G110" i="2" s="1"/>
  <c r="M89" i="2"/>
  <c r="W42" i="12"/>
  <c r="W68" i="12"/>
  <c r="J82" i="7"/>
  <c r="J82" i="8" s="1"/>
  <c r="K82" i="8" s="1"/>
  <c r="K81" i="7"/>
  <c r="L68" i="8"/>
  <c r="L69" i="7"/>
  <c r="D480" i="2"/>
  <c r="E479" i="2"/>
  <c r="E78" i="2"/>
  <c r="D79" i="2"/>
  <c r="AD73" i="7" l="1"/>
  <c r="AG59" i="8"/>
  <c r="M90" i="2"/>
  <c r="M91" i="2" s="1"/>
  <c r="M92" i="2" s="1"/>
  <c r="AN68" i="7" s="1"/>
  <c r="AK68" i="7" s="1"/>
  <c r="AN67" i="7"/>
  <c r="AK67" i="7" s="1"/>
  <c r="E54" i="12"/>
  <c r="E57" i="12"/>
  <c r="E56" i="12"/>
  <c r="E55" i="12"/>
  <c r="E53" i="12"/>
  <c r="AM69" i="7"/>
  <c r="AJ69" i="7" s="1"/>
  <c r="G111" i="2"/>
  <c r="G112" i="2" s="1"/>
  <c r="Z68" i="12"/>
  <c r="AB68" i="12" s="1"/>
  <c r="Q9" i="12"/>
  <c r="J83" i="7"/>
  <c r="J83" i="8" s="1"/>
  <c r="K83" i="8" s="1"/>
  <c r="K82" i="7"/>
  <c r="L69" i="8"/>
  <c r="L70" i="7"/>
  <c r="E79" i="2"/>
  <c r="D80" i="2"/>
  <c r="D481" i="2"/>
  <c r="E480" i="2"/>
  <c r="AD74" i="7" l="1"/>
  <c r="AG60" i="8"/>
  <c r="AL64" i="7"/>
  <c r="AM70" i="7"/>
  <c r="AJ70" i="7" s="1"/>
  <c r="G113" i="2"/>
  <c r="G114" i="2" s="1"/>
  <c r="M93" i="2"/>
  <c r="M94" i="2" s="1"/>
  <c r="K83" i="7"/>
  <c r="J84" i="7"/>
  <c r="J84" i="8" s="1"/>
  <c r="K84" i="8" s="1"/>
  <c r="AA68" i="12"/>
  <c r="D482" i="2"/>
  <c r="E481" i="2"/>
  <c r="L70" i="8"/>
  <c r="L71" i="7"/>
  <c r="E80" i="2"/>
  <c r="D81" i="2"/>
  <c r="AD75" i="7" l="1"/>
  <c r="AG61" i="8"/>
  <c r="AM71" i="7"/>
  <c r="AJ71" i="7" s="1"/>
  <c r="M95" i="2"/>
  <c r="G115" i="2"/>
  <c r="G116" i="2" s="1"/>
  <c r="J85" i="7"/>
  <c r="L1" i="7" s="1"/>
  <c r="K84" i="7"/>
  <c r="L71" i="8"/>
  <c r="L72" i="7"/>
  <c r="D483" i="2"/>
  <c r="E482" i="2"/>
  <c r="E81" i="2"/>
  <c r="D82" i="2"/>
  <c r="AG62" i="8" l="1"/>
  <c r="J86" i="7"/>
  <c r="J86" i="8" s="1"/>
  <c r="K86" i="8" s="1"/>
  <c r="M96" i="2"/>
  <c r="M97" i="2" s="1"/>
  <c r="M98" i="2" s="1"/>
  <c r="AN70" i="7" s="1"/>
  <c r="AK70" i="7" s="1"/>
  <c r="AN69" i="7"/>
  <c r="AK69" i="7" s="1"/>
  <c r="AM72" i="7"/>
  <c r="AJ72" i="7" s="1"/>
  <c r="G117" i="2"/>
  <c r="G118" i="2" s="1"/>
  <c r="W41" i="12"/>
  <c r="E52" i="12" s="1"/>
  <c r="J85" i="8"/>
  <c r="K85" i="8" s="1"/>
  <c r="K85" i="7"/>
  <c r="D83" i="2"/>
  <c r="AL65" i="7" s="1"/>
  <c r="E82" i="2"/>
  <c r="L72" i="8"/>
  <c r="L73" i="7"/>
  <c r="D484" i="2"/>
  <c r="E483" i="2"/>
  <c r="AG63" i="8" l="1"/>
  <c r="AM73" i="7"/>
  <c r="AJ73" i="7" s="1"/>
  <c r="M99" i="2"/>
  <c r="M100" i="2" s="1"/>
  <c r="G119" i="2"/>
  <c r="G120" i="2" s="1"/>
  <c r="K86" i="7"/>
  <c r="J87" i="7"/>
  <c r="J87" i="8" s="1"/>
  <c r="K87" i="8" s="1"/>
  <c r="D485" i="2"/>
  <c r="E484" i="2"/>
  <c r="L73" i="8"/>
  <c r="L74" i="7"/>
  <c r="E83" i="2"/>
  <c r="D84" i="2"/>
  <c r="AG64" i="8" l="1"/>
  <c r="AM74" i="7"/>
  <c r="AJ74" i="7" s="1"/>
  <c r="G121" i="2"/>
  <c r="G122" i="2" s="1"/>
  <c r="M101" i="2"/>
  <c r="K87" i="7"/>
  <c r="J88" i="7"/>
  <c r="E84" i="2"/>
  <c r="D85" i="2"/>
  <c r="L74" i="8"/>
  <c r="L75" i="7"/>
  <c r="D486" i="2"/>
  <c r="E485" i="2"/>
  <c r="AG65" i="8" l="1"/>
  <c r="M102" i="2"/>
  <c r="M103" i="2" s="1"/>
  <c r="M104" i="2" s="1"/>
  <c r="AN72" i="7" s="1"/>
  <c r="AK72" i="7" s="1"/>
  <c r="AN71" i="7"/>
  <c r="AK71" i="7" s="1"/>
  <c r="J88" i="8"/>
  <c r="K88" i="8" s="1"/>
  <c r="AM75" i="7"/>
  <c r="AJ75" i="7" s="1"/>
  <c r="G123" i="2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K88" i="7"/>
  <c r="J89" i="7"/>
  <c r="J89" i="8" s="1"/>
  <c r="K89" i="8" s="1"/>
  <c r="L76" i="7"/>
  <c r="L75" i="8"/>
  <c r="D487" i="2"/>
  <c r="E486" i="2"/>
  <c r="E85" i="2"/>
  <c r="D86" i="2"/>
  <c r="AG66" i="8" l="1"/>
  <c r="AL66" i="7"/>
  <c r="AM76" i="7"/>
  <c r="AJ76" i="7" s="1"/>
  <c r="M105" i="2"/>
  <c r="M106" i="2" s="1"/>
  <c r="J90" i="7"/>
  <c r="J90" i="8" s="1"/>
  <c r="K90" i="8" s="1"/>
  <c r="K89" i="7"/>
  <c r="D488" i="2"/>
  <c r="E487" i="2"/>
  <c r="E86" i="2"/>
  <c r="D87" i="2"/>
  <c r="L76" i="8"/>
  <c r="L77" i="7"/>
  <c r="AG67" i="8" l="1"/>
  <c r="W43" i="12"/>
  <c r="E58" i="12" s="1"/>
  <c r="AM77" i="7"/>
  <c r="AJ77" i="7" s="1"/>
  <c r="M107" i="2"/>
  <c r="AN73" i="7" s="1"/>
  <c r="AK73" i="7" s="1"/>
  <c r="J91" i="7"/>
  <c r="K90" i="7"/>
  <c r="I8" i="13"/>
  <c r="L77" i="8"/>
  <c r="L78" i="7"/>
  <c r="E87" i="2"/>
  <c r="D88" i="2"/>
  <c r="D489" i="2"/>
  <c r="E488" i="2"/>
  <c r="AG68" i="8" l="1"/>
  <c r="W45" i="12"/>
  <c r="E60" i="12" s="1"/>
  <c r="AM78" i="7"/>
  <c r="AJ78" i="7" s="1"/>
  <c r="M108" i="2"/>
  <c r="J91" i="8"/>
  <c r="K91" i="8" s="1"/>
  <c r="W69" i="12"/>
  <c r="Z69" i="12" s="1"/>
  <c r="AA69" i="12" s="1"/>
  <c r="K91" i="7"/>
  <c r="J92" i="7"/>
  <c r="J92" i="8" s="1"/>
  <c r="K92" i="8" s="1"/>
  <c r="L78" i="8"/>
  <c r="L79" i="7"/>
  <c r="D89" i="2"/>
  <c r="AL67" i="7" s="1"/>
  <c r="E88" i="2"/>
  <c r="D490" i="2"/>
  <c r="E489" i="2"/>
  <c r="AG69" i="8" l="1"/>
  <c r="AM79" i="7"/>
  <c r="AJ79" i="7" s="1"/>
  <c r="M109" i="2"/>
  <c r="M110" i="2" s="1"/>
  <c r="AN74" i="7" s="1"/>
  <c r="AK74" i="7" s="1"/>
  <c r="AB69" i="12"/>
  <c r="J93" i="7"/>
  <c r="J93" i="8" s="1"/>
  <c r="K93" i="8" s="1"/>
  <c r="K92" i="7"/>
  <c r="D491" i="2"/>
  <c r="E490" i="2"/>
  <c r="E89" i="2"/>
  <c r="D90" i="2"/>
  <c r="L79" i="8"/>
  <c r="L80" i="7"/>
  <c r="AG70" i="8" l="1"/>
  <c r="M111" i="2"/>
  <c r="M112" i="2" s="1"/>
  <c r="M113" i="2" s="1"/>
  <c r="AN75" i="7" s="1"/>
  <c r="AK75" i="7" s="1"/>
  <c r="AM80" i="7"/>
  <c r="AJ80" i="7" s="1"/>
  <c r="K93" i="7"/>
  <c r="J94" i="7"/>
  <c r="J94" i="8" s="1"/>
  <c r="K94" i="8" s="1"/>
  <c r="D492" i="2"/>
  <c r="E491" i="2"/>
  <c r="D91" i="2"/>
  <c r="E90" i="2"/>
  <c r="L80" i="8"/>
  <c r="L81" i="7"/>
  <c r="AG71" i="8" l="1"/>
  <c r="AM81" i="7"/>
  <c r="AJ81" i="7" s="1"/>
  <c r="M114" i="2"/>
  <c r="J95" i="7"/>
  <c r="W44" i="12" s="1"/>
  <c r="E59" i="12" s="1"/>
  <c r="K94" i="7"/>
  <c r="L81" i="8"/>
  <c r="L82" i="7"/>
  <c r="E91" i="2"/>
  <c r="D92" i="2"/>
  <c r="D493" i="2"/>
  <c r="J38" i="4" s="1"/>
  <c r="E492" i="2"/>
  <c r="AG72" i="8" l="1"/>
  <c r="AL68" i="7"/>
  <c r="AM82" i="7"/>
  <c r="AJ82" i="7" s="1"/>
  <c r="M115" i="2"/>
  <c r="M116" i="2" s="1"/>
  <c r="J95" i="8"/>
  <c r="K95" i="8" s="1"/>
  <c r="J96" i="7"/>
  <c r="K95" i="7"/>
  <c r="D494" i="2"/>
  <c r="E493" i="2"/>
  <c r="E92" i="2"/>
  <c r="D93" i="2"/>
  <c r="L82" i="8"/>
  <c r="L83" i="7"/>
  <c r="AG73" i="8" l="1"/>
  <c r="M117" i="2"/>
  <c r="M118" i="2" s="1"/>
  <c r="M119" i="2" s="1"/>
  <c r="J96" i="8"/>
  <c r="K96" i="8" s="1"/>
  <c r="AM83" i="7"/>
  <c r="AJ83" i="7" s="1"/>
  <c r="K96" i="7"/>
  <c r="J97" i="7"/>
  <c r="J97" i="8" s="1"/>
  <c r="K97" i="8" s="1"/>
  <c r="E93" i="2"/>
  <c r="D94" i="2"/>
  <c r="D495" i="2"/>
  <c r="E494" i="2"/>
  <c r="L84" i="7"/>
  <c r="L83" i="8"/>
  <c r="AN76" i="7" l="1"/>
  <c r="AK76" i="7" s="1"/>
  <c r="AG74" i="8"/>
  <c r="AM84" i="7"/>
  <c r="AJ84" i="7" s="1"/>
  <c r="M120" i="2"/>
  <c r="AN77" i="7" s="1"/>
  <c r="AK77" i="7" s="1"/>
  <c r="J98" i="7"/>
  <c r="K97" i="7"/>
  <c r="L84" i="8"/>
  <c r="L85" i="7"/>
  <c r="D496" i="2"/>
  <c r="J39" i="4" s="1"/>
  <c r="E495" i="2"/>
  <c r="D95" i="2"/>
  <c r="AL69" i="7" s="1"/>
  <c r="E94" i="2"/>
  <c r="AD86" i="7" l="1"/>
  <c r="AG75" i="8"/>
  <c r="J98" i="8"/>
  <c r="K98" i="8" s="1"/>
  <c r="AM85" i="7"/>
  <c r="AJ85" i="7" s="1"/>
  <c r="M121" i="2"/>
  <c r="M122" i="2" s="1"/>
  <c r="K98" i="7"/>
  <c r="J99" i="7"/>
  <c r="J99" i="8" s="1"/>
  <c r="K99" i="8" s="1"/>
  <c r="E95" i="2"/>
  <c r="D96" i="2"/>
  <c r="L86" i="7"/>
  <c r="L85" i="8"/>
  <c r="O1" i="7"/>
  <c r="D497" i="2"/>
  <c r="E496" i="2"/>
  <c r="AD87" i="7" l="1"/>
  <c r="AG76" i="8"/>
  <c r="M123" i="2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AM86" i="7"/>
  <c r="AJ86" i="7" s="1"/>
  <c r="J100" i="7"/>
  <c r="J100" i="8" s="1"/>
  <c r="K100" i="8" s="1"/>
  <c r="K99" i="7"/>
  <c r="L86" i="8"/>
  <c r="L87" i="7"/>
  <c r="E96" i="2"/>
  <c r="D97" i="2"/>
  <c r="D498" i="2"/>
  <c r="E497" i="2"/>
  <c r="AD88" i="7" l="1"/>
  <c r="M196" i="2"/>
  <c r="M197" i="2" s="1"/>
  <c r="M198" i="2" s="1"/>
  <c r="M199" i="2" s="1"/>
  <c r="M200" i="2" s="1"/>
  <c r="M201" i="2" s="1"/>
  <c r="M202" i="2" s="1"/>
  <c r="M203" i="2" s="1"/>
  <c r="M204" i="2" s="1"/>
  <c r="M205" i="2" s="1"/>
  <c r="AN78" i="7"/>
  <c r="AK78" i="7" s="1"/>
  <c r="AG77" i="8"/>
  <c r="AN79" i="7"/>
  <c r="AK79" i="7" s="1"/>
  <c r="W46" i="12"/>
  <c r="AM87" i="7"/>
  <c r="AJ87" i="7" s="1"/>
  <c r="J101" i="7"/>
  <c r="K100" i="7"/>
  <c r="E97" i="2"/>
  <c r="D98" i="2"/>
  <c r="L88" i="7"/>
  <c r="L87" i="8"/>
  <c r="D499" i="2"/>
  <c r="J40" i="4" s="1"/>
  <c r="E498" i="2"/>
  <c r="AD89" i="7" l="1"/>
  <c r="AG78" i="8"/>
  <c r="AL70" i="7"/>
  <c r="AN80" i="7"/>
  <c r="AK80" i="7" s="1"/>
  <c r="W48" i="12"/>
  <c r="AM88" i="7"/>
  <c r="AJ88" i="7" s="1"/>
  <c r="J101" i="8"/>
  <c r="K101" i="8" s="1"/>
  <c r="W70" i="12"/>
  <c r="Z70" i="12" s="1"/>
  <c r="J102" i="7"/>
  <c r="J102" i="8" s="1"/>
  <c r="K102" i="8" s="1"/>
  <c r="K101" i="7"/>
  <c r="D99" i="2"/>
  <c r="E98" i="2"/>
  <c r="D500" i="2"/>
  <c r="E499" i="2"/>
  <c r="L89" i="7"/>
  <c r="L88" i="8"/>
  <c r="AD90" i="7" l="1"/>
  <c r="AG79" i="8"/>
  <c r="AN81" i="7"/>
  <c r="AK81" i="7" s="1"/>
  <c r="AM89" i="7"/>
  <c r="AJ89" i="7" s="1"/>
  <c r="AA70" i="12"/>
  <c r="AB70" i="12"/>
  <c r="K102" i="7"/>
  <c r="J103" i="7"/>
  <c r="D501" i="2"/>
  <c r="E500" i="2"/>
  <c r="E99" i="2"/>
  <c r="D100" i="2"/>
  <c r="L89" i="8"/>
  <c r="L90" i="7"/>
  <c r="AD91" i="7" l="1"/>
  <c r="AG80" i="8"/>
  <c r="AN82" i="7"/>
  <c r="AK82" i="7" s="1"/>
  <c r="J103" i="8"/>
  <c r="K103" i="8" s="1"/>
  <c r="AM90" i="7"/>
  <c r="AJ90" i="7" s="1"/>
  <c r="J104" i="7"/>
  <c r="J104" i="8" s="1"/>
  <c r="K104" i="8" s="1"/>
  <c r="K103" i="7"/>
  <c r="L90" i="8"/>
  <c r="L91" i="7"/>
  <c r="D101" i="2"/>
  <c r="AL71" i="7" s="1"/>
  <c r="E100" i="2"/>
  <c r="D502" i="2"/>
  <c r="J41" i="4" s="1"/>
  <c r="E501" i="2"/>
  <c r="AD92" i="7" l="1"/>
  <c r="AG81" i="8"/>
  <c r="AN83" i="7"/>
  <c r="AK83" i="7" s="1"/>
  <c r="AM91" i="7"/>
  <c r="AJ91" i="7" s="1"/>
  <c r="J105" i="7"/>
  <c r="W47" i="12" s="1"/>
  <c r="K104" i="7"/>
  <c r="E101" i="2"/>
  <c r="D102" i="2"/>
  <c r="L92" i="7"/>
  <c r="L91" i="8"/>
  <c r="D503" i="2"/>
  <c r="E502" i="2"/>
  <c r="AD93" i="7" l="1"/>
  <c r="AG82" i="8"/>
  <c r="AN84" i="7"/>
  <c r="AK84" i="7" s="1"/>
  <c r="AM92" i="7"/>
  <c r="AJ92" i="7" s="1"/>
  <c r="J105" i="8"/>
  <c r="K105" i="8" s="1"/>
  <c r="J106" i="7"/>
  <c r="K105" i="7"/>
  <c r="D504" i="2"/>
  <c r="E503" i="2"/>
  <c r="E102" i="2"/>
  <c r="D103" i="2"/>
  <c r="L92" i="8"/>
  <c r="L93" i="7"/>
  <c r="AD94" i="7" l="1"/>
  <c r="AG83" i="8"/>
  <c r="AN85" i="7"/>
  <c r="AK85" i="7" s="1"/>
  <c r="J106" i="8"/>
  <c r="K106" i="8" s="1"/>
  <c r="AM93" i="7"/>
  <c r="AJ93" i="7" s="1"/>
  <c r="K106" i="7"/>
  <c r="J107" i="7"/>
  <c r="J107" i="8" s="1"/>
  <c r="K107" i="8" s="1"/>
  <c r="L94" i="7"/>
  <c r="L93" i="8"/>
  <c r="E103" i="2"/>
  <c r="D104" i="2"/>
  <c r="D505" i="2"/>
  <c r="J42" i="4" s="1"/>
  <c r="E504" i="2"/>
  <c r="AD95" i="7" l="1"/>
  <c r="AG84" i="8"/>
  <c r="AL72" i="7"/>
  <c r="AN86" i="7"/>
  <c r="AK86" i="7" s="1"/>
  <c r="AM94" i="7"/>
  <c r="AJ94" i="7" s="1"/>
  <c r="J108" i="7"/>
  <c r="K107" i="7"/>
  <c r="L94" i="8"/>
  <c r="L95" i="7"/>
  <c r="D506" i="2"/>
  <c r="E505" i="2"/>
  <c r="D105" i="2"/>
  <c r="E104" i="2"/>
  <c r="AD96" i="7" l="1"/>
  <c r="AG85" i="8"/>
  <c r="AN87" i="7"/>
  <c r="AK87" i="7" s="1"/>
  <c r="J108" i="8"/>
  <c r="K108" i="8" s="1"/>
  <c r="AM95" i="7"/>
  <c r="AJ95" i="7" s="1"/>
  <c r="J109" i="7"/>
  <c r="J109" i="8" s="1"/>
  <c r="K109" i="8" s="1"/>
  <c r="K108" i="7"/>
  <c r="E105" i="2"/>
  <c r="D106" i="2"/>
  <c r="L96" i="7"/>
  <c r="L95" i="8"/>
  <c r="D507" i="2"/>
  <c r="E506" i="2"/>
  <c r="AD97" i="7" l="1"/>
  <c r="AG86" i="8"/>
  <c r="AN88" i="7"/>
  <c r="AK88" i="7" s="1"/>
  <c r="AM96" i="7"/>
  <c r="AJ96" i="7" s="1"/>
  <c r="J110" i="7"/>
  <c r="K109" i="7"/>
  <c r="D508" i="2"/>
  <c r="J43" i="4" s="1"/>
  <c r="E507" i="2"/>
  <c r="D107" i="2"/>
  <c r="AL73" i="7" s="1"/>
  <c r="E106" i="2"/>
  <c r="L97" i="7"/>
  <c r="L96" i="8"/>
  <c r="AG87" i="8" l="1"/>
  <c r="AD98" i="7"/>
  <c r="AN89" i="7"/>
  <c r="AK89" i="7" s="1"/>
  <c r="J110" i="8"/>
  <c r="K110" i="8" s="1"/>
  <c r="W49" i="12"/>
  <c r="AG88" i="8"/>
  <c r="AM97" i="7"/>
  <c r="AJ97" i="7" s="1"/>
  <c r="J111" i="7"/>
  <c r="K110" i="7"/>
  <c r="D509" i="2"/>
  <c r="E508" i="2"/>
  <c r="L97" i="8"/>
  <c r="L98" i="7"/>
  <c r="E107" i="2"/>
  <c r="D108" i="2"/>
  <c r="AD99" i="7" l="1"/>
  <c r="AN90" i="7"/>
  <c r="AK90" i="7" s="1"/>
  <c r="W51" i="12"/>
  <c r="AM98" i="7"/>
  <c r="AJ98" i="7" s="1"/>
  <c r="J111" i="8"/>
  <c r="K111" i="8" s="1"/>
  <c r="W71" i="12"/>
  <c r="Z71" i="12" s="1"/>
  <c r="J112" i="7"/>
  <c r="J112" i="8" s="1"/>
  <c r="K112" i="8" s="1"/>
  <c r="K111" i="7"/>
  <c r="D109" i="2"/>
  <c r="E108" i="2"/>
  <c r="D510" i="2"/>
  <c r="E509" i="2"/>
  <c r="L98" i="8"/>
  <c r="L99" i="7"/>
  <c r="AG89" i="8" l="1"/>
  <c r="AD100" i="7"/>
  <c r="AN91" i="7"/>
  <c r="AK91" i="7" s="1"/>
  <c r="AM99" i="7"/>
  <c r="AJ99" i="7" s="1"/>
  <c r="AB71" i="12"/>
  <c r="AA71" i="12"/>
  <c r="J113" i="7"/>
  <c r="K112" i="7"/>
  <c r="L99" i="8"/>
  <c r="L100" i="7"/>
  <c r="E109" i="2"/>
  <c r="D110" i="2"/>
  <c r="D511" i="2"/>
  <c r="J44" i="4" s="1"/>
  <c r="E510" i="2"/>
  <c r="AD101" i="7" l="1"/>
  <c r="AG90" i="8"/>
  <c r="AL74" i="7"/>
  <c r="AN92" i="7"/>
  <c r="AK92" i="7" s="1"/>
  <c r="J113" i="8"/>
  <c r="K113" i="8" s="1"/>
  <c r="AM100" i="7"/>
  <c r="AJ100" i="7" s="1"/>
  <c r="J114" i="7"/>
  <c r="J114" i="8" s="1"/>
  <c r="K114" i="8" s="1"/>
  <c r="K113" i="7"/>
  <c r="D512" i="2"/>
  <c r="E511" i="2"/>
  <c r="E110" i="2"/>
  <c r="D111" i="2"/>
  <c r="L100" i="8"/>
  <c r="L101" i="7"/>
  <c r="AD102" i="7" l="1"/>
  <c r="AG91" i="8"/>
  <c r="AN93" i="7"/>
  <c r="AK93" i="7" s="1"/>
  <c r="AM101" i="7"/>
  <c r="AJ101" i="7" s="1"/>
  <c r="J115" i="7"/>
  <c r="W50" i="12" s="1"/>
  <c r="K114" i="7"/>
  <c r="L101" i="8"/>
  <c r="L102" i="7"/>
  <c r="D513" i="2"/>
  <c r="E512" i="2"/>
  <c r="E111" i="2"/>
  <c r="D112" i="2"/>
  <c r="AD103" i="7" l="1"/>
  <c r="AG92" i="8"/>
  <c r="AN94" i="7"/>
  <c r="AK94" i="7" s="1"/>
  <c r="AM102" i="7"/>
  <c r="AJ102" i="7" s="1"/>
  <c r="K115" i="7"/>
  <c r="J115" i="8"/>
  <c r="K115" i="8" s="1"/>
  <c r="E112" i="2"/>
  <c r="D113" i="2"/>
  <c r="AL75" i="7" s="1"/>
  <c r="L102" i="8"/>
  <c r="L103" i="7"/>
  <c r="D514" i="2"/>
  <c r="J45" i="4" s="1"/>
  <c r="E513" i="2"/>
  <c r="AD104" i="7" l="1"/>
  <c r="AG93" i="8"/>
  <c r="AN95" i="7"/>
  <c r="AK95" i="7" s="1"/>
  <c r="AM103" i="7"/>
  <c r="AJ103" i="7" s="1"/>
  <c r="E113" i="2"/>
  <c r="D114" i="2"/>
  <c r="D515" i="2"/>
  <c r="E514" i="2"/>
  <c r="L104" i="7"/>
  <c r="L103" i="8"/>
  <c r="AD105" i="7" l="1"/>
  <c r="AG94" i="8"/>
  <c r="AN96" i="7"/>
  <c r="AK96" i="7" s="1"/>
  <c r="AM104" i="7"/>
  <c r="AJ104" i="7" s="1"/>
  <c r="D516" i="2"/>
  <c r="E515" i="2"/>
  <c r="D115" i="2"/>
  <c r="E114" i="2"/>
  <c r="L105" i="7"/>
  <c r="L104" i="8"/>
  <c r="AD106" i="7" l="1"/>
  <c r="AG95" i="8"/>
  <c r="AN97" i="7"/>
  <c r="AK97" i="7" s="1"/>
  <c r="AM105" i="7"/>
  <c r="AJ105" i="7" s="1"/>
  <c r="E115" i="2"/>
  <c r="D116" i="2"/>
  <c r="L105" i="8"/>
  <c r="L106" i="7"/>
  <c r="D517" i="2"/>
  <c r="J46" i="4" s="1"/>
  <c r="E516" i="2"/>
  <c r="AD107" i="7" l="1"/>
  <c r="AG96" i="8"/>
  <c r="AN98" i="7"/>
  <c r="AK98" i="7" s="1"/>
  <c r="AM106" i="7"/>
  <c r="AJ106" i="7" s="1"/>
  <c r="L106" i="8"/>
  <c r="L107" i="7"/>
  <c r="D117" i="2"/>
  <c r="AL76" i="7" s="1"/>
  <c r="E116" i="2"/>
  <c r="D518" i="2"/>
  <c r="E517" i="2"/>
  <c r="AD108" i="7" l="1"/>
  <c r="AG97" i="8"/>
  <c r="AN99" i="7"/>
  <c r="AK99" i="7" s="1"/>
  <c r="AM107" i="7"/>
  <c r="AJ107" i="7" s="1"/>
  <c r="E117" i="2"/>
  <c r="D118" i="2"/>
  <c r="L107" i="8"/>
  <c r="L108" i="7"/>
  <c r="D519" i="2"/>
  <c r="E518" i="2"/>
  <c r="AD109" i="7" l="1"/>
  <c r="AG98" i="8"/>
  <c r="AN100" i="7"/>
  <c r="AK100" i="7" s="1"/>
  <c r="AM108" i="7"/>
  <c r="AJ108" i="7" s="1"/>
  <c r="D520" i="2"/>
  <c r="J47" i="4" s="1"/>
  <c r="E519" i="2"/>
  <c r="L109" i="7"/>
  <c r="L108" i="8"/>
  <c r="D119" i="2"/>
  <c r="E118" i="2"/>
  <c r="AD110" i="7" l="1"/>
  <c r="AG99" i="8"/>
  <c r="AN101" i="7"/>
  <c r="AK101" i="7" s="1"/>
  <c r="AM109" i="7"/>
  <c r="AJ109" i="7" s="1"/>
  <c r="L109" i="8"/>
  <c r="L110" i="7"/>
  <c r="E119" i="2"/>
  <c r="D120" i="2"/>
  <c r="AL77" i="7" s="1"/>
  <c r="D521" i="2"/>
  <c r="E520" i="2"/>
  <c r="AD111" i="7" l="1"/>
  <c r="AG100" i="8"/>
  <c r="AN102" i="7"/>
  <c r="AK102" i="7" s="1"/>
  <c r="AM110" i="7"/>
  <c r="AJ110" i="7" s="1"/>
  <c r="D522" i="2"/>
  <c r="E521" i="2"/>
  <c r="D121" i="2"/>
  <c r="E120" i="2"/>
  <c r="L110" i="8"/>
  <c r="L111" i="7"/>
  <c r="AD112" i="7" l="1"/>
  <c r="AG101" i="8"/>
  <c r="AN103" i="7"/>
  <c r="AK103" i="7" s="1"/>
  <c r="AM111" i="7"/>
  <c r="AJ111" i="7" s="1"/>
  <c r="L112" i="7"/>
  <c r="L111" i="8"/>
  <c r="D523" i="2"/>
  <c r="J48" i="4" s="1"/>
  <c r="E522" i="2"/>
  <c r="E121" i="2"/>
  <c r="D122" i="2"/>
  <c r="AD113" i="7" l="1"/>
  <c r="AG102" i="8"/>
  <c r="AN104" i="7"/>
  <c r="AK104" i="7" s="1"/>
  <c r="AM112" i="7"/>
  <c r="AJ112" i="7" s="1"/>
  <c r="D123" i="2"/>
  <c r="E122" i="2"/>
  <c r="D524" i="2"/>
  <c r="E523" i="2"/>
  <c r="L113" i="7"/>
  <c r="L112" i="8"/>
  <c r="AD114" i="7" l="1"/>
  <c r="AG103" i="8"/>
  <c r="AN113" i="7"/>
  <c r="AK113" i="7" s="1"/>
  <c r="AN105" i="7"/>
  <c r="AK105" i="7" s="1"/>
  <c r="AM113" i="7"/>
  <c r="AJ113" i="7" s="1"/>
  <c r="L113" i="8"/>
  <c r="L114" i="7"/>
  <c r="E123" i="2"/>
  <c r="D124" i="2"/>
  <c r="D525" i="2"/>
  <c r="E524" i="2"/>
  <c r="AD115" i="7" l="1"/>
  <c r="AG104" i="8"/>
  <c r="D125" i="2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AL78" i="7"/>
  <c r="AN106" i="7"/>
  <c r="AK106" i="7" s="1"/>
  <c r="AN107" i="7"/>
  <c r="AK107" i="7" s="1"/>
  <c r="AN108" i="7"/>
  <c r="AK108" i="7" s="1"/>
  <c r="AN109" i="7"/>
  <c r="AK109" i="7" s="1"/>
  <c r="AN110" i="7"/>
  <c r="AK110" i="7" s="1"/>
  <c r="AN111" i="7"/>
  <c r="AK111" i="7" s="1"/>
  <c r="AN112" i="7"/>
  <c r="AK112" i="7" s="1"/>
  <c r="AM114" i="7"/>
  <c r="AJ114" i="7" s="1"/>
  <c r="AN114" i="7"/>
  <c r="AK114" i="7" s="1"/>
  <c r="D526" i="2"/>
  <c r="J49" i="4" s="1"/>
  <c r="E525" i="2"/>
  <c r="L114" i="8"/>
  <c r="L115" i="7"/>
  <c r="L115" i="8" s="1"/>
  <c r="E124" i="2"/>
  <c r="AG105" i="8" l="1"/>
  <c r="AG106" i="8" s="1"/>
  <c r="AG107" i="8" s="1"/>
  <c r="AG108" i="8" s="1"/>
  <c r="AG109" i="8" s="1"/>
  <c r="AG110" i="8" s="1"/>
  <c r="AG111" i="8" s="1"/>
  <c r="AG112" i="8" s="1"/>
  <c r="AG113" i="8" s="1"/>
  <c r="AG114" i="8" s="1"/>
  <c r="AG115" i="8" s="1"/>
  <c r="AL79" i="7"/>
  <c r="AM115" i="7"/>
  <c r="AJ115" i="7" s="1"/>
  <c r="AN115" i="7"/>
  <c r="AK115" i="7" s="1"/>
  <c r="E125" i="2"/>
  <c r="D527" i="2"/>
  <c r="E526" i="2"/>
  <c r="AL80" i="7" l="1"/>
  <c r="E126" i="2"/>
  <c r="D528" i="2"/>
  <c r="E527" i="2"/>
  <c r="AL81" i="7" l="1"/>
  <c r="E127" i="2"/>
  <c r="D529" i="2"/>
  <c r="J50" i="4" s="1"/>
  <c r="E528" i="2"/>
  <c r="AL82" i="7" l="1"/>
  <c r="E128" i="2"/>
  <c r="D530" i="2"/>
  <c r="E529" i="2"/>
  <c r="AL83" i="7" l="1"/>
  <c r="E129" i="2"/>
  <c r="D531" i="2"/>
  <c r="E530" i="2"/>
  <c r="AL84" i="7" l="1"/>
  <c r="E130" i="2"/>
  <c r="D532" i="2"/>
  <c r="J51" i="4" s="1"/>
  <c r="E531" i="2"/>
  <c r="AL85" i="7" l="1"/>
  <c r="E131" i="2"/>
  <c r="D533" i="2"/>
  <c r="E532" i="2"/>
  <c r="AL86" i="7" l="1"/>
  <c r="E132" i="2"/>
  <c r="D534" i="2"/>
  <c r="E533" i="2"/>
  <c r="AL87" i="7" l="1"/>
  <c r="E133" i="2"/>
  <c r="D535" i="2"/>
  <c r="J52" i="4" s="1"/>
  <c r="E534" i="2"/>
  <c r="AL88" i="7" l="1"/>
  <c r="E134" i="2"/>
  <c r="D536" i="2"/>
  <c r="E535" i="2"/>
  <c r="AL89" i="7" l="1"/>
  <c r="E135" i="2"/>
  <c r="D537" i="2"/>
  <c r="E536" i="2"/>
  <c r="AL90" i="7" l="1"/>
  <c r="E136" i="2"/>
  <c r="D538" i="2"/>
  <c r="J53" i="4" s="1"/>
  <c r="E537" i="2"/>
  <c r="AL91" i="7" l="1"/>
  <c r="E137" i="2"/>
  <c r="D539" i="2"/>
  <c r="E538" i="2"/>
  <c r="AL92" i="7" l="1"/>
  <c r="E138" i="2"/>
  <c r="D540" i="2"/>
  <c r="E539" i="2"/>
  <c r="AL93" i="7" l="1"/>
  <c r="E139" i="2"/>
  <c r="D541" i="2"/>
  <c r="J54" i="4" s="1"/>
  <c r="E540" i="2"/>
  <c r="AL94" i="7" l="1"/>
  <c r="E140" i="2"/>
  <c r="D542" i="2"/>
  <c r="E541" i="2"/>
  <c r="AL95" i="7" l="1"/>
  <c r="E141" i="2"/>
  <c r="D543" i="2"/>
  <c r="E542" i="2"/>
  <c r="AL96" i="7" l="1"/>
  <c r="E142" i="2"/>
  <c r="D544" i="2"/>
  <c r="J55" i="4" s="1"/>
  <c r="E543" i="2"/>
  <c r="AL97" i="7" l="1"/>
  <c r="E143" i="2"/>
  <c r="D545" i="2"/>
  <c r="E544" i="2"/>
  <c r="AL98" i="7" l="1"/>
  <c r="E144" i="2"/>
  <c r="D546" i="2"/>
  <c r="E545" i="2"/>
  <c r="AL99" i="7" l="1"/>
  <c r="E146" i="2"/>
  <c r="E145" i="2"/>
  <c r="D547" i="2"/>
  <c r="J56" i="4" s="1"/>
  <c r="E546" i="2"/>
  <c r="AL100" i="7" l="1"/>
  <c r="E147" i="2"/>
  <c r="D548" i="2"/>
  <c r="E547" i="2"/>
  <c r="AL101" i="7" l="1"/>
  <c r="E148" i="2"/>
  <c r="D549" i="2"/>
  <c r="E548" i="2"/>
  <c r="AL102" i="7" l="1"/>
  <c r="E149" i="2"/>
  <c r="AL103" i="7"/>
  <c r="D550" i="2"/>
  <c r="J57" i="4" s="1"/>
  <c r="E549" i="2"/>
  <c r="E186" i="2" l="1"/>
  <c r="E150" i="2"/>
  <c r="D551" i="2"/>
  <c r="E550" i="2"/>
  <c r="E187" i="2" l="1"/>
  <c r="E151" i="2"/>
  <c r="AL104" i="7"/>
  <c r="D552" i="2"/>
  <c r="E551" i="2"/>
  <c r="E188" i="2" l="1"/>
  <c r="E152" i="2"/>
  <c r="D553" i="2"/>
  <c r="J58" i="4" s="1"/>
  <c r="E552" i="2"/>
  <c r="E189" i="2" l="1"/>
  <c r="E153" i="2"/>
  <c r="AL105" i="7"/>
  <c r="D554" i="2"/>
  <c r="E553" i="2"/>
  <c r="E190" i="2" l="1"/>
  <c r="E154" i="2"/>
  <c r="D555" i="2"/>
  <c r="E554" i="2"/>
  <c r="E191" i="2" l="1"/>
  <c r="E155" i="2"/>
  <c r="AL106" i="7"/>
  <c r="D556" i="2"/>
  <c r="J59" i="4" s="1"/>
  <c r="E555" i="2"/>
  <c r="E192" i="2" l="1"/>
  <c r="E156" i="2"/>
  <c r="D557" i="2"/>
  <c r="E556" i="2"/>
  <c r="E193" i="2" l="1"/>
  <c r="E157" i="2"/>
  <c r="AL107" i="7"/>
  <c r="D558" i="2"/>
  <c r="E557" i="2"/>
  <c r="E194" i="2" l="1"/>
  <c r="E158" i="2"/>
  <c r="D559" i="2"/>
  <c r="J60" i="4" s="1"/>
  <c r="E558" i="2"/>
  <c r="E195" i="2" l="1"/>
  <c r="E159" i="2"/>
  <c r="AL108" i="7"/>
  <c r="D560" i="2"/>
  <c r="E559" i="2"/>
  <c r="E196" i="2" l="1"/>
  <c r="E160" i="2"/>
  <c r="D561" i="2"/>
  <c r="E560" i="2"/>
  <c r="E197" i="2" l="1"/>
  <c r="E161" i="2"/>
  <c r="AL109" i="7"/>
  <c r="D562" i="2"/>
  <c r="J61" i="4" s="1"/>
  <c r="E561" i="2"/>
  <c r="E198" i="2" l="1"/>
  <c r="E162" i="2"/>
  <c r="D563" i="2"/>
  <c r="E562" i="2"/>
  <c r="E199" i="2" l="1"/>
  <c r="E163" i="2"/>
  <c r="AL110" i="7"/>
  <c r="D564" i="2"/>
  <c r="E563" i="2"/>
  <c r="E200" i="2" l="1"/>
  <c r="E164" i="2"/>
  <c r="D565" i="2"/>
  <c r="J62" i="4" s="1"/>
  <c r="E564" i="2"/>
  <c r="E201" i="2" l="1"/>
  <c r="E165" i="2"/>
  <c r="AL111" i="7"/>
  <c r="D566" i="2"/>
  <c r="E565" i="2"/>
  <c r="E202" i="2" l="1"/>
  <c r="E166" i="2"/>
  <c r="D567" i="2"/>
  <c r="E566" i="2"/>
  <c r="E203" i="2" l="1"/>
  <c r="E167" i="2"/>
  <c r="AL112" i="7"/>
  <c r="D568" i="2"/>
  <c r="J63" i="4" s="1"/>
  <c r="E567" i="2"/>
  <c r="E204" i="2" l="1"/>
  <c r="E168" i="2"/>
  <c r="D569" i="2"/>
  <c r="E568" i="2"/>
  <c r="E205" i="2" l="1"/>
  <c r="E169" i="2"/>
  <c r="AL113" i="7"/>
  <c r="D570" i="2"/>
  <c r="E569" i="2"/>
  <c r="E170" i="2" l="1"/>
  <c r="D571" i="2"/>
  <c r="J64" i="4" s="1"/>
  <c r="E570" i="2"/>
  <c r="E171" i="2" l="1"/>
  <c r="AL114" i="7"/>
  <c r="D572" i="2"/>
  <c r="E571" i="2"/>
  <c r="E172" i="2" l="1"/>
  <c r="D573" i="2"/>
  <c r="E572" i="2"/>
  <c r="E173" i="2" l="1"/>
  <c r="AL115" i="7"/>
  <c r="D574" i="2"/>
  <c r="J65" i="4" s="1"/>
  <c r="E573" i="2"/>
  <c r="E174" i="2" l="1"/>
  <c r="D575" i="2"/>
  <c r="E574" i="2"/>
  <c r="E175" i="2" l="1"/>
  <c r="D576" i="2"/>
  <c r="E575" i="2"/>
  <c r="E176" i="2" l="1"/>
  <c r="D577" i="2"/>
  <c r="J66" i="4" s="1"/>
  <c r="E576" i="2"/>
  <c r="E177" i="2" l="1"/>
  <c r="D578" i="2"/>
  <c r="E577" i="2"/>
  <c r="E178" i="2" l="1"/>
  <c r="D579" i="2"/>
  <c r="E578" i="2"/>
  <c r="E179" i="2" l="1"/>
  <c r="D580" i="2"/>
  <c r="J67" i="4" s="1"/>
  <c r="E579" i="2"/>
  <c r="E180" i="2" l="1"/>
  <c r="D581" i="2"/>
  <c r="E580" i="2"/>
  <c r="E181" i="2" l="1"/>
  <c r="D582" i="2"/>
  <c r="E581" i="2"/>
  <c r="E182" i="2" l="1"/>
  <c r="D583" i="2"/>
  <c r="J68" i="4" s="1"/>
  <c r="E582" i="2"/>
  <c r="E183" i="2" l="1"/>
  <c r="D584" i="2"/>
  <c r="E583" i="2"/>
  <c r="E184" i="2" l="1"/>
  <c r="E185" i="2"/>
  <c r="D585" i="2"/>
  <c r="E584" i="2"/>
  <c r="D586" i="2" l="1"/>
  <c r="J69" i="4" s="1"/>
  <c r="E585" i="2"/>
  <c r="D587" i="2" l="1"/>
  <c r="E586" i="2"/>
  <c r="D588" i="2" l="1"/>
  <c r="E587" i="2"/>
  <c r="D589" i="2" l="1"/>
  <c r="J70" i="4" s="1"/>
  <c r="E588" i="2"/>
  <c r="D590" i="2" l="1"/>
  <c r="E589" i="2"/>
  <c r="D591" i="2" l="1"/>
  <c r="E590" i="2"/>
  <c r="D592" i="2" l="1"/>
  <c r="J71" i="4" s="1"/>
  <c r="E591" i="2"/>
  <c r="D593" i="2" l="1"/>
  <c r="E592" i="2"/>
  <c r="D594" i="2" l="1"/>
  <c r="E593" i="2"/>
  <c r="D595" i="2" l="1"/>
  <c r="J72" i="4" s="1"/>
  <c r="E594" i="2"/>
  <c r="D596" i="2" l="1"/>
  <c r="E595" i="2"/>
  <c r="D597" i="2" l="1"/>
  <c r="E596" i="2"/>
  <c r="D598" i="2" l="1"/>
  <c r="J73" i="4" s="1"/>
  <c r="E597" i="2"/>
  <c r="D599" i="2" l="1"/>
  <c r="E598" i="2"/>
  <c r="D600" i="2" l="1"/>
  <c r="E599" i="2"/>
  <c r="D601" i="2" l="1"/>
  <c r="J74" i="4" s="1"/>
  <c r="E600" i="2"/>
  <c r="D602" i="2" l="1"/>
  <c r="E601" i="2"/>
  <c r="D603" i="2" l="1"/>
  <c r="E602" i="2"/>
  <c r="D604" i="2" l="1"/>
  <c r="J75" i="4" s="1"/>
  <c r="E603" i="2"/>
  <c r="D605" i="2" l="1"/>
  <c r="E604" i="2"/>
  <c r="D606" i="2" l="1"/>
  <c r="E605" i="2"/>
  <c r="D607" i="2" l="1"/>
  <c r="J76" i="4" s="1"/>
  <c r="E606" i="2"/>
  <c r="D608" i="2" l="1"/>
  <c r="E607" i="2"/>
  <c r="D609" i="2" l="1"/>
  <c r="E608" i="2"/>
  <c r="D610" i="2" l="1"/>
  <c r="J77" i="4" s="1"/>
  <c r="E609" i="2"/>
  <c r="D611" i="2" l="1"/>
  <c r="E610" i="2"/>
  <c r="D612" i="2" l="1"/>
  <c r="E611" i="2"/>
  <c r="D613" i="2" l="1"/>
  <c r="J78" i="4" s="1"/>
  <c r="E612" i="2"/>
  <c r="D614" i="2" l="1"/>
  <c r="E613" i="2"/>
  <c r="D615" i="2" l="1"/>
  <c r="E614" i="2"/>
  <c r="D616" i="2" l="1"/>
  <c r="J79" i="4" s="1"/>
  <c r="E615" i="2"/>
  <c r="D617" i="2" l="1"/>
  <c r="E616" i="2"/>
  <c r="D618" i="2" l="1"/>
  <c r="E617" i="2"/>
  <c r="D619" i="2" l="1"/>
  <c r="J80" i="4" s="1"/>
  <c r="E618" i="2"/>
  <c r="D620" i="2" l="1"/>
  <c r="E619" i="2"/>
  <c r="D621" i="2" l="1"/>
  <c r="E620" i="2"/>
  <c r="D622" i="2" l="1"/>
  <c r="J81" i="4" s="1"/>
  <c r="E621" i="2"/>
  <c r="D623" i="2" l="1"/>
  <c r="E622" i="2"/>
  <c r="D624" i="2" l="1"/>
  <c r="E623" i="2"/>
  <c r="D625" i="2" l="1"/>
  <c r="J82" i="4" s="1"/>
  <c r="E624" i="2"/>
  <c r="D626" i="2" l="1"/>
  <c r="E625" i="2"/>
  <c r="D627" i="2" l="1"/>
  <c r="E626" i="2"/>
  <c r="D628" i="2" l="1"/>
  <c r="J83" i="4" s="1"/>
  <c r="E627" i="2"/>
  <c r="D629" i="2" l="1"/>
  <c r="E628" i="2"/>
  <c r="D630" i="2" l="1"/>
  <c r="E629" i="2"/>
  <c r="D631" i="2" l="1"/>
  <c r="J84" i="4" s="1"/>
  <c r="E630" i="2"/>
  <c r="D632" i="2" l="1"/>
  <c r="E631" i="2"/>
  <c r="D633" i="2" l="1"/>
  <c r="E632" i="2"/>
  <c r="D634" i="2" l="1"/>
  <c r="J85" i="4" s="1"/>
  <c r="E633" i="2"/>
  <c r="D635" i="2" l="1"/>
  <c r="E634" i="2"/>
  <c r="D636" i="2" l="1"/>
  <c r="E635" i="2"/>
  <c r="D637" i="2" l="1"/>
  <c r="J86" i="4" s="1"/>
  <c r="E636" i="2"/>
  <c r="D638" i="2" l="1"/>
  <c r="E637" i="2"/>
  <c r="D639" i="2" l="1"/>
  <c r="E638" i="2"/>
  <c r="D640" i="2" l="1"/>
  <c r="J87" i="4" s="1"/>
  <c r="E639" i="2"/>
  <c r="D641" i="2" l="1"/>
  <c r="E640" i="2"/>
  <c r="D642" i="2" l="1"/>
  <c r="E641" i="2"/>
  <c r="D643" i="2" l="1"/>
  <c r="J88" i="4" s="1"/>
  <c r="E642" i="2"/>
  <c r="D644" i="2" l="1"/>
  <c r="E643" i="2"/>
  <c r="D645" i="2" l="1"/>
  <c r="E644" i="2"/>
  <c r="D646" i="2" l="1"/>
  <c r="J89" i="4" s="1"/>
  <c r="E645" i="2"/>
  <c r="D647" i="2" l="1"/>
  <c r="E646" i="2"/>
  <c r="D648" i="2" l="1"/>
  <c r="E647" i="2"/>
  <c r="D649" i="2" l="1"/>
  <c r="J90" i="4" s="1"/>
  <c r="E648" i="2"/>
  <c r="D650" i="2" l="1"/>
  <c r="E649" i="2"/>
  <c r="D651" i="2" l="1"/>
  <c r="E650" i="2"/>
  <c r="D652" i="2" l="1"/>
  <c r="J91" i="4" s="1"/>
  <c r="E651" i="2"/>
  <c r="D653" i="2" l="1"/>
  <c r="E652" i="2"/>
  <c r="D654" i="2" l="1"/>
  <c r="E653" i="2"/>
  <c r="D655" i="2" l="1"/>
  <c r="J92" i="4" s="1"/>
  <c r="E654" i="2"/>
  <c r="D656" i="2" l="1"/>
  <c r="E655" i="2"/>
  <c r="D657" i="2" l="1"/>
  <c r="E656" i="2"/>
  <c r="E657" i="2" l="1"/>
  <c r="D658" i="2"/>
  <c r="J93" i="4" s="1"/>
  <c r="E658" i="2" l="1"/>
  <c r="D659" i="2"/>
  <c r="E659" i="2" l="1"/>
  <c r="D660" i="2"/>
  <c r="E660" i="2" l="1"/>
  <c r="D661" i="2"/>
  <c r="J94" i="4" s="1"/>
  <c r="E661" i="2" l="1"/>
  <c r="D662" i="2"/>
  <c r="E662" i="2" l="1"/>
  <c r="D663" i="2"/>
  <c r="E663" i="2" l="1"/>
  <c r="D664" i="2"/>
  <c r="J95" i="4" s="1"/>
  <c r="E664" i="2" l="1"/>
  <c r="D665" i="2"/>
  <c r="E665" i="2" l="1"/>
  <c r="D666" i="2"/>
  <c r="E666" i="2" l="1"/>
  <c r="D667" i="2"/>
  <c r="J96" i="4" s="1"/>
  <c r="E667" i="2" l="1"/>
  <c r="D668" i="2"/>
  <c r="E668" i="2" l="1"/>
  <c r="D669" i="2"/>
  <c r="E669" i="2" l="1"/>
  <c r="D670" i="2"/>
  <c r="J97" i="4" s="1"/>
  <c r="E670" i="2" l="1"/>
  <c r="D671" i="2"/>
  <c r="E671" i="2" l="1"/>
  <c r="D672" i="2"/>
  <c r="E672" i="2" l="1"/>
  <c r="D673" i="2"/>
  <c r="J98" i="4" s="1"/>
  <c r="E673" i="2" l="1"/>
  <c r="D674" i="2"/>
  <c r="E674" i="2" l="1"/>
  <c r="D675" i="2"/>
  <c r="E675" i="2" l="1"/>
  <c r="D676" i="2"/>
  <c r="J99" i="4" s="1"/>
  <c r="E676" i="2" l="1"/>
  <c r="D677" i="2"/>
  <c r="E677" i="2" l="1"/>
  <c r="D678" i="2"/>
  <c r="E678" i="2" l="1"/>
  <c r="D679" i="2"/>
  <c r="J100" i="4" s="1"/>
  <c r="E679" i="2" l="1"/>
  <c r="D680" i="2"/>
  <c r="E680" i="2" l="1"/>
  <c r="D681" i="2"/>
  <c r="E681" i="2" l="1"/>
  <c r="D682" i="2"/>
  <c r="J101" i="4" s="1"/>
  <c r="E682" i="2" l="1"/>
  <c r="D683" i="2"/>
  <c r="E683" i="2" l="1"/>
  <c r="D684" i="2"/>
  <c r="E684" i="2" l="1"/>
  <c r="D685" i="2"/>
  <c r="J102" i="4" s="1"/>
  <c r="E685" i="2" l="1"/>
  <c r="D686" i="2"/>
  <c r="E686" i="2" l="1"/>
  <c r="D687" i="2"/>
  <c r="E687" i="2" l="1"/>
  <c r="D688" i="2"/>
  <c r="J103" i="4" s="1"/>
  <c r="E688" i="2" l="1"/>
  <c r="D689" i="2"/>
  <c r="E689" i="2" l="1"/>
  <c r="D690" i="2"/>
  <c r="E690" i="2" l="1"/>
  <c r="D691" i="2"/>
  <c r="J104" i="4" s="1"/>
  <c r="E691" i="2" l="1"/>
  <c r="D692" i="2"/>
  <c r="E692" i="2" l="1"/>
  <c r="D693" i="2"/>
  <c r="E693" i="2" l="1"/>
  <c r="D694" i="2"/>
  <c r="J105" i="4" s="1"/>
  <c r="E694" i="2" l="1"/>
  <c r="D695" i="2"/>
  <c r="E695" i="2" l="1"/>
  <c r="D696" i="2"/>
  <c r="E696" i="2" l="1"/>
  <c r="D697" i="2"/>
  <c r="J106" i="4" s="1"/>
  <c r="E697" i="2" l="1"/>
  <c r="D698" i="2"/>
  <c r="E698" i="2" l="1"/>
  <c r="D699" i="2"/>
  <c r="E699" i="2" l="1"/>
  <c r="D700" i="2"/>
  <c r="J107" i="4" s="1"/>
  <c r="E700" i="2" l="1"/>
  <c r="D701" i="2"/>
  <c r="E701" i="2" l="1"/>
  <c r="D702" i="2"/>
  <c r="E702" i="2" l="1"/>
  <c r="D703" i="2"/>
  <c r="J108" i="4" s="1"/>
  <c r="D704" i="2" l="1"/>
  <c r="E703" i="2"/>
  <c r="E704" i="2" l="1"/>
  <c r="D705" i="2"/>
  <c r="E705" i="2" l="1"/>
  <c r="D706" i="2"/>
  <c r="J109" i="4" s="1"/>
  <c r="E706" i="2" l="1"/>
  <c r="D707" i="2"/>
  <c r="E707" i="2" l="1"/>
  <c r="D708" i="2"/>
  <c r="E708" i="2" l="1"/>
  <c r="D709" i="2"/>
  <c r="J110" i="4" s="1"/>
  <c r="E709" i="2" l="1"/>
  <c r="D710" i="2"/>
  <c r="E710" i="2" l="1"/>
  <c r="D711" i="2"/>
  <c r="E711" i="2" l="1"/>
  <c r="D712" i="2"/>
  <c r="J111" i="4" s="1"/>
  <c r="E712" i="2" l="1"/>
  <c r="D713" i="2"/>
  <c r="E713" i="2" l="1"/>
  <c r="D714" i="2"/>
  <c r="E714" i="2" l="1"/>
  <c r="D715" i="2"/>
  <c r="J112" i="4" s="1"/>
  <c r="E715" i="2" l="1"/>
  <c r="D716" i="2"/>
  <c r="E716" i="2" l="1"/>
  <c r="D717" i="2"/>
  <c r="E717" i="2" l="1"/>
  <c r="D718" i="2"/>
  <c r="J113" i="4" s="1"/>
  <c r="E718" i="2" l="1"/>
  <c r="D719" i="2"/>
  <c r="E719" i="2" l="1"/>
  <c r="D720" i="2"/>
  <c r="E720" i="2" l="1"/>
  <c r="D721" i="2"/>
  <c r="J114" i="4" s="1"/>
  <c r="E721" i="2" l="1"/>
  <c r="D722" i="2"/>
  <c r="E722" i="2" l="1"/>
  <c r="D723" i="2"/>
  <c r="E723" i="2" l="1"/>
  <c r="D724" i="2"/>
  <c r="J115" i="4" s="1"/>
  <c r="E724" i="2" l="1"/>
  <c r="D725" i="2"/>
  <c r="E725" i="2" l="1"/>
  <c r="D726" i="2"/>
  <c r="E726" i="2" l="1"/>
  <c r="D727" i="2"/>
  <c r="J116" i="4" s="1"/>
  <c r="E727" i="2" l="1"/>
  <c r="D728" i="2"/>
  <c r="E728" i="2" l="1"/>
  <c r="D729" i="2"/>
  <c r="E729" i="2" l="1"/>
  <c r="D730" i="2"/>
  <c r="J117" i="4" s="1"/>
  <c r="E730" i="2" l="1"/>
  <c r="D731" i="2"/>
  <c r="E731" i="2" l="1"/>
  <c r="D732" i="2"/>
  <c r="E732" i="2" l="1"/>
  <c r="D733" i="2"/>
  <c r="J118" i="4" s="1"/>
  <c r="E733" i="2" l="1"/>
  <c r="D734" i="2"/>
  <c r="E734" i="2" l="1"/>
  <c r="D735" i="2"/>
  <c r="E735" i="2" l="1"/>
  <c r="D736" i="2"/>
  <c r="J119" i="4" s="1"/>
  <c r="E736" i="2" l="1"/>
  <c r="D737" i="2"/>
  <c r="E737" i="2" l="1"/>
  <c r="D738" i="2"/>
  <c r="E738" i="2" l="1"/>
  <c r="D739" i="2"/>
  <c r="J120" i="4" s="1"/>
  <c r="E739" i="2" l="1"/>
  <c r="D740" i="2"/>
  <c r="E740" i="2" l="1"/>
  <c r="D741" i="2"/>
  <c r="E741" i="2" l="1"/>
  <c r="D742" i="2"/>
  <c r="J121" i="4" s="1"/>
  <c r="E742" i="2" l="1"/>
  <c r="D743" i="2"/>
  <c r="E743" i="2" l="1"/>
  <c r="D744" i="2"/>
  <c r="D745" i="2" l="1"/>
  <c r="J122" i="4" s="1"/>
  <c r="E744" i="2"/>
  <c r="E745" i="2" l="1"/>
  <c r="D746" i="2"/>
  <c r="D747" i="2" l="1"/>
  <c r="E746" i="2"/>
  <c r="D748" i="2" l="1"/>
  <c r="J123" i="4" s="1"/>
  <c r="E747" i="2"/>
  <c r="D749" i="2" l="1"/>
  <c r="E748" i="2"/>
  <c r="D750" i="2" l="1"/>
  <c r="E749" i="2"/>
  <c r="D751" i="2" l="1"/>
  <c r="J124" i="4" s="1"/>
  <c r="E750" i="2"/>
  <c r="D752" i="2" l="1"/>
  <c r="E751" i="2"/>
  <c r="D753" i="2" l="1"/>
  <c r="E752" i="2"/>
  <c r="D754" i="2" l="1"/>
  <c r="J125" i="4" s="1"/>
  <c r="E753" i="2"/>
  <c r="D755" i="2" l="1"/>
  <c r="E755" i="2" s="1"/>
  <c r="E754" i="2"/>
  <c r="K8" i="13" l="1"/>
  <c r="L8" i="13" l="1"/>
  <c r="M8" i="13" l="1"/>
  <c r="N8" i="13" l="1"/>
  <c r="T12" i="12" l="1"/>
  <c r="S12" i="12"/>
  <c r="T13" i="12" l="1"/>
  <c r="S13" i="12"/>
  <c r="K13" i="12"/>
  <c r="G14" i="12"/>
  <c r="S14" i="12" l="1"/>
  <c r="T14" i="12"/>
  <c r="H14" i="12"/>
  <c r="J14" i="12"/>
  <c r="K14" i="12" s="1"/>
  <c r="I14" i="12"/>
  <c r="G15" i="12" s="1"/>
  <c r="S15" i="12" l="1"/>
  <c r="T15" i="12"/>
  <c r="H15" i="12"/>
  <c r="J15" i="12"/>
  <c r="K15" i="12" s="1"/>
  <c r="I15" i="12"/>
  <c r="G16" i="12" s="1"/>
  <c r="I16" i="12" l="1"/>
  <c r="G17" i="12" s="1"/>
  <c r="H17" i="12" s="1"/>
  <c r="S16" i="12"/>
  <c r="T16" i="12"/>
  <c r="H16" i="12"/>
  <c r="J16" i="12"/>
  <c r="K16" i="12" s="1"/>
  <c r="I17" i="12" l="1"/>
  <c r="G18" i="12" s="1"/>
  <c r="S17" i="12"/>
  <c r="T17" i="12"/>
  <c r="J17" i="12"/>
  <c r="K17" i="12" s="1"/>
  <c r="S18" i="12" l="1"/>
  <c r="T18" i="12"/>
  <c r="H18" i="12"/>
  <c r="J18" i="12"/>
  <c r="K18" i="12" s="1"/>
  <c r="I18" i="12"/>
  <c r="G19" i="12" s="1"/>
  <c r="J19" i="12" l="1"/>
  <c r="K19" i="12" s="1"/>
  <c r="H19" i="12" l="1"/>
  <c r="S19" i="12"/>
  <c r="I19" i="12"/>
  <c r="G20" i="12" s="1"/>
  <c r="J20" i="12" s="1"/>
  <c r="K20" i="12" s="1"/>
  <c r="T19" i="12"/>
  <c r="H20" i="12" l="1"/>
  <c r="T20" i="12"/>
  <c r="I20" i="12"/>
  <c r="G21" i="12" s="1"/>
  <c r="S20" i="12"/>
  <c r="H21" i="12" l="1"/>
  <c r="J21" i="12"/>
  <c r="K21" i="12" s="1"/>
  <c r="T21" i="12"/>
  <c r="S21" i="12"/>
  <c r="I21" i="12"/>
  <c r="G22" i="12" s="1"/>
  <c r="I22" i="12" l="1"/>
  <c r="G23" i="12" s="1"/>
  <c r="H23" i="12" s="1"/>
  <c r="T22" i="12"/>
  <c r="S22" i="12"/>
  <c r="H22" i="12"/>
  <c r="J22" i="12"/>
  <c r="K22" i="12" s="1"/>
  <c r="I23" i="12" l="1"/>
  <c r="G24" i="12" s="1"/>
  <c r="T24" i="12" s="1"/>
  <c r="T23" i="12"/>
  <c r="J23" i="12"/>
  <c r="K23" i="12" s="1"/>
  <c r="S23" i="12"/>
  <c r="L24" i="12" l="1"/>
  <c r="H24" i="12"/>
  <c r="J24" i="12"/>
  <c r="K24" i="12" s="1"/>
  <c r="I24" i="12"/>
  <c r="G25" i="12" s="1"/>
  <c r="S24" i="12"/>
  <c r="H25" i="12" l="1"/>
  <c r="J25" i="12"/>
  <c r="K25" i="12" s="1"/>
  <c r="S25" i="12"/>
  <c r="T25" i="12"/>
  <c r="I25" i="12"/>
  <c r="G26" i="12" s="1"/>
  <c r="T26" i="12" s="1"/>
  <c r="S26" i="12" l="1"/>
  <c r="H26" i="12"/>
  <c r="J26" i="12"/>
  <c r="K26" i="12" s="1"/>
  <c r="I26" i="12"/>
  <c r="G27" i="12" s="1"/>
  <c r="S27" i="12" l="1"/>
  <c r="I27" i="12"/>
  <c r="G28" i="12" s="1"/>
  <c r="H28" i="12" s="1"/>
  <c r="H27" i="12"/>
  <c r="J27" i="12"/>
  <c r="K27" i="12" s="1"/>
  <c r="T27" i="12"/>
  <c r="T28" i="12" l="1"/>
  <c r="I28" i="12"/>
  <c r="G29" i="12" s="1"/>
  <c r="J28" i="12"/>
  <c r="K28" i="12" s="1"/>
  <c r="S28" i="12"/>
  <c r="H29" i="12" l="1"/>
  <c r="L29" i="12"/>
  <c r="J29" i="12"/>
  <c r="K29" i="12" s="1"/>
  <c r="S29" i="12"/>
  <c r="I29" i="12"/>
  <c r="H30" i="12" s="1"/>
  <c r="T29" i="12"/>
  <c r="I30" i="12" l="1"/>
  <c r="G31" i="12" s="1"/>
  <c r="S31" i="12" s="1"/>
  <c r="S30" i="12"/>
  <c r="J30" i="12"/>
  <c r="K30" i="12" s="1"/>
  <c r="T30" i="12"/>
  <c r="T31" i="12" l="1"/>
  <c r="J31" i="12"/>
  <c r="K31" i="12" s="1"/>
  <c r="E9" i="12" s="1"/>
  <c r="I31" i="12"/>
  <c r="G32" i="12" s="1"/>
  <c r="H31" i="12"/>
  <c r="I32" i="12" l="1"/>
  <c r="G33" i="12" s="1"/>
  <c r="H33" i="12" s="1"/>
  <c r="T32" i="12"/>
  <c r="J32" i="12"/>
  <c r="K32" i="12" s="1"/>
  <c r="H32" i="12"/>
  <c r="S32" i="12"/>
  <c r="T33" i="12" l="1"/>
  <c r="S33" i="12"/>
  <c r="J33" i="12"/>
  <c r="K33" i="12" s="1"/>
  <c r="I33" i="12"/>
  <c r="G34" i="12" s="1"/>
  <c r="H34" i="12" s="1"/>
  <c r="S34" i="12" l="1"/>
  <c r="J34" i="12"/>
  <c r="K34" i="12" s="1"/>
  <c r="T34" i="12"/>
  <c r="I34" i="12"/>
  <c r="G35" i="12" s="1"/>
  <c r="S35" i="12" s="1"/>
  <c r="I35" i="12" l="1"/>
  <c r="G36" i="12" s="1"/>
  <c r="J36" i="12" s="1"/>
  <c r="K36" i="12" s="1"/>
  <c r="L35" i="12"/>
  <c r="J35" i="12"/>
  <c r="K35" i="12" s="1"/>
  <c r="H35" i="12"/>
  <c r="T35" i="12"/>
  <c r="T36" i="12" l="1"/>
  <c r="S36" i="12"/>
  <c r="I36" i="12"/>
  <c r="G37" i="12" s="1"/>
  <c r="T37" i="12" s="1"/>
  <c r="H36" i="12"/>
  <c r="J37" i="12" l="1"/>
  <c r="K37" i="12" s="1"/>
  <c r="S37" i="12"/>
  <c r="I37" i="12"/>
  <c r="G38" i="12" s="1"/>
  <c r="H37" i="12"/>
  <c r="S38" i="12" l="1"/>
  <c r="J38" i="12"/>
  <c r="K38" i="12" s="1"/>
  <c r="I38" i="12"/>
  <c r="G39" i="12" s="1"/>
  <c r="T38" i="12"/>
  <c r="H38" i="12"/>
  <c r="I39" i="12" l="1"/>
  <c r="G40" i="12" s="1"/>
  <c r="J40" i="12" s="1"/>
  <c r="K40" i="12" s="1"/>
  <c r="H39" i="12"/>
  <c r="S39" i="12"/>
  <c r="T39" i="12"/>
  <c r="J39" i="12"/>
  <c r="K39" i="12" s="1"/>
  <c r="H40" i="12" l="1"/>
  <c r="S40" i="12"/>
  <c r="T40" i="12"/>
  <c r="I40" i="12"/>
  <c r="G41" i="12" s="1"/>
  <c r="H41" i="12" s="1"/>
  <c r="S41" i="12" l="1"/>
  <c r="I41" i="12"/>
  <c r="G42" i="12" s="1"/>
  <c r="J42" i="12" s="1"/>
  <c r="K42" i="12" s="1"/>
  <c r="T41" i="12"/>
  <c r="J41" i="12"/>
  <c r="K41" i="12" s="1"/>
  <c r="F9" i="12" s="1"/>
  <c r="L42" i="12" l="1"/>
  <c r="H42" i="12"/>
  <c r="T42" i="12"/>
  <c r="S42" i="12"/>
  <c r="I42" i="12"/>
  <c r="G43" i="12" s="1"/>
  <c r="I43" i="12" l="1"/>
  <c r="G44" i="12" s="1"/>
  <c r="J44" i="12" s="1"/>
  <c r="K44" i="12" s="1"/>
  <c r="J43" i="12"/>
  <c r="K43" i="12" s="1"/>
  <c r="S43" i="12"/>
  <c r="T43" i="12"/>
  <c r="H43" i="12"/>
  <c r="I44" i="12" l="1"/>
  <c r="G45" i="12" s="1"/>
  <c r="T44" i="12"/>
  <c r="S44" i="12"/>
  <c r="H44" i="12"/>
  <c r="T45" i="12" l="1"/>
  <c r="J45" i="12"/>
  <c r="K45" i="12" s="1"/>
  <c r="I45" i="12"/>
  <c r="S45" i="12"/>
  <c r="H45" i="12"/>
  <c r="G46" i="12" l="1"/>
  <c r="T46" i="12" l="1"/>
  <c r="S46" i="12"/>
  <c r="I46" i="12"/>
  <c r="G47" i="12" s="1"/>
  <c r="H47" i="12" s="1"/>
  <c r="J46" i="12"/>
  <c r="K46" i="12" s="1"/>
  <c r="H46" i="12"/>
  <c r="S47" i="12" l="1"/>
  <c r="T47" i="12"/>
  <c r="I47" i="12"/>
  <c r="G48" i="12" s="1"/>
  <c r="T48" i="12" s="1"/>
  <c r="J47" i="12"/>
  <c r="K47" i="12" s="1"/>
  <c r="I48" i="12" l="1"/>
  <c r="G49" i="12" s="1"/>
  <c r="H48" i="12"/>
  <c r="J48" i="12"/>
  <c r="K48" i="12" s="1"/>
  <c r="S48" i="12"/>
  <c r="J49" i="12" l="1"/>
  <c r="K49" i="12" s="1"/>
  <c r="I49" i="12"/>
  <c r="G50" i="12" s="1"/>
  <c r="T50" i="12" s="1"/>
  <c r="H49" i="12"/>
  <c r="T49" i="12"/>
  <c r="S49" i="12"/>
  <c r="L50" i="12" l="1"/>
  <c r="H50" i="12"/>
  <c r="J50" i="12"/>
  <c r="K50" i="12" s="1"/>
  <c r="I50" i="12"/>
  <c r="G51" i="12" s="1"/>
  <c r="J51" i="12" s="1"/>
  <c r="K51" i="12" s="1"/>
  <c r="G9" i="12" s="1"/>
  <c r="S50" i="12"/>
  <c r="T51" i="12" l="1"/>
  <c r="I51" i="12"/>
  <c r="G52" i="12" s="1"/>
  <c r="T52" i="12" s="1"/>
  <c r="S51" i="12"/>
  <c r="H51" i="12"/>
  <c r="I52" i="12" l="1"/>
  <c r="G53" i="12" s="1"/>
  <c r="S52" i="12"/>
  <c r="J52" i="12"/>
  <c r="K52" i="12" s="1"/>
  <c r="H52" i="12"/>
  <c r="T53" i="12" l="1"/>
  <c r="J53" i="12"/>
  <c r="K53" i="12" s="1"/>
  <c r="H53" i="12"/>
  <c r="S53" i="12"/>
  <c r="I53" i="12"/>
  <c r="G54" i="12" s="1"/>
  <c r="J54" i="12" s="1"/>
  <c r="K54" i="12" s="1"/>
  <c r="I54" i="12" l="1"/>
  <c r="G55" i="12" s="1"/>
  <c r="J55" i="12" s="1"/>
  <c r="K55" i="12" s="1"/>
  <c r="T54" i="12"/>
  <c r="S54" i="12"/>
  <c r="H54" i="12"/>
  <c r="T55" i="12" l="1"/>
  <c r="H55" i="12"/>
  <c r="I55" i="12"/>
  <c r="G56" i="12" s="1"/>
  <c r="T56" i="12" s="1"/>
  <c r="S55" i="12"/>
  <c r="J56" i="12" l="1"/>
  <c r="K56" i="12" s="1"/>
  <c r="I56" i="12"/>
  <c r="G57" i="12" s="1"/>
  <c r="S56" i="12"/>
  <c r="H56" i="12"/>
  <c r="H57" i="12" l="1"/>
  <c r="L57" i="12"/>
  <c r="I57" i="12"/>
  <c r="G58" i="12" s="1"/>
  <c r="T58" i="12" s="1"/>
  <c r="S57" i="12"/>
  <c r="T57" i="12"/>
  <c r="J57" i="12"/>
  <c r="K57" i="12" s="1"/>
  <c r="I58" i="12" l="1"/>
  <c r="G59" i="12" s="1"/>
  <c r="J59" i="12" s="1"/>
  <c r="K59" i="12" s="1"/>
  <c r="S58" i="12"/>
  <c r="H58" i="12"/>
  <c r="J58" i="12"/>
  <c r="K58" i="12" s="1"/>
  <c r="I59" i="12" l="1"/>
  <c r="G60" i="12" s="1"/>
  <c r="S59" i="12"/>
  <c r="T59" i="12"/>
  <c r="H59" i="12"/>
  <c r="S60" i="12" l="1"/>
  <c r="L60" i="12"/>
  <c r="I60" i="12"/>
  <c r="J60" i="12"/>
  <c r="K60" i="12" s="1"/>
  <c r="H9" i="12" s="1"/>
  <c r="B4" i="12" s="1"/>
  <c r="S9" i="12"/>
  <c r="P3" i="12" s="1"/>
  <c r="T60" i="12"/>
  <c r="I9" i="12" s="1"/>
  <c r="H60" i="12"/>
  <c r="S4" i="12"/>
  <c r="T9" i="12" l="1"/>
  <c r="P4" i="12" s="1"/>
  <c r="S5" i="12"/>
  <c r="J4" i="12"/>
  <c r="B5" i="12"/>
  <c r="J5" i="12"/>
</calcChain>
</file>

<file path=xl/comments1.xml><?xml version="1.0" encoding="utf-8"?>
<comments xmlns="http://schemas.openxmlformats.org/spreadsheetml/2006/main">
  <authors>
    <author>taekhoon</author>
  </authors>
  <commentList>
    <comment ref="M6" authorId="0" shapeId="0">
      <text>
        <r>
          <rPr>
            <b/>
            <sz val="9"/>
            <color indexed="8"/>
            <rFont val="돋움"/>
            <family val="3"/>
            <charset val="129"/>
          </rPr>
          <t>추가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캐릭터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생성시</t>
        </r>
        <r>
          <rPr>
            <b/>
            <sz val="9"/>
            <color indexed="8"/>
            <rFont val="Tahoma"/>
            <family val="3"/>
            <charset val="129"/>
          </rPr>
          <t xml:space="preserve"> 튜토리얼 진행을 하지않아 공격피해량0가 적용되지않고, 장비를 착용안하는 맨손 공격상태일 가능성이 높아 방어력을 현저히 낮춰야함.
</t>
        </r>
      </text>
    </comment>
  </commentList>
</comments>
</file>

<file path=xl/sharedStrings.xml><?xml version="1.0" encoding="utf-8"?>
<sst xmlns="http://schemas.openxmlformats.org/spreadsheetml/2006/main" count="7560" uniqueCount="3049">
  <si>
    <t>Monster</t>
  </si>
  <si>
    <t>Tool 에서 읽어들이는 값에 대한 여부를 결정하는 필드</t>
  </si>
  <si>
    <t>몬스터 네임</t>
  </si>
  <si>
    <t>몬스터 종류 별 코드</t>
  </si>
  <si>
    <t>몬스터 설명 텍스트 코드</t>
  </si>
  <si>
    <t>몬스터 타입설정</t>
  </si>
  <si>
    <t>Comment</t>
  </si>
  <si>
    <t>몬스터 체력증가비</t>
  </si>
  <si>
    <t>몬스터 체력회복률 증가비</t>
  </si>
  <si>
    <t>활력충전도(몬스터비사용) 증가비</t>
  </si>
  <si>
    <t>몬스터 기본공격력 증가비</t>
  </si>
  <si>
    <t>몬스터공격속도 증가비</t>
  </si>
  <si>
    <t>치명타 확률 증가비</t>
  </si>
  <si>
    <t>치명타 세기 증가비</t>
  </si>
  <si>
    <t>치명타저항 증가비</t>
  </si>
  <si>
    <t>피해감소 증가비</t>
  </si>
  <si>
    <t>방어력 증가비</t>
  </si>
  <si>
    <t>회피율 증가비</t>
  </si>
  <si>
    <t>적중도 증가비</t>
  </si>
  <si>
    <t>상태이상저항 증가비</t>
  </si>
  <si>
    <t>이동속도 증가비</t>
  </si>
  <si>
    <t>흑마력 증가비</t>
  </si>
  <si>
    <t>Tool</t>
  </si>
  <si>
    <t>Common</t>
  </si>
  <si>
    <t>Client</t>
  </si>
  <si>
    <t>bool</t>
  </si>
  <si>
    <t>string</t>
  </si>
  <si>
    <t>int</t>
  </si>
  <si>
    <t>enum : 
sbyte : 
TableEnum.eMonsterGrade</t>
  </si>
  <si>
    <t>float</t>
  </si>
  <si>
    <t>Read</t>
  </si>
  <si>
    <t>Description</t>
  </si>
  <si>
    <t>GeneralTypeCode</t>
  </si>
  <si>
    <t>NameTextKey</t>
  </si>
  <si>
    <t>MonsterGradeType</t>
  </si>
  <si>
    <t>RandomMonsterLevelPart</t>
  </si>
  <si>
    <t>HP</t>
  </si>
  <si>
    <t>HpRegenerationPer5Sec</t>
  </si>
  <si>
    <t>StmChrg</t>
  </si>
  <si>
    <t>AttkPow</t>
  </si>
  <si>
    <t>AttkSpd</t>
  </si>
  <si>
    <t>CrtRt</t>
  </si>
  <si>
    <t>CtrPow</t>
  </si>
  <si>
    <t>CrtPowDecr</t>
  </si>
  <si>
    <t>DmgDecr</t>
  </si>
  <si>
    <t>DfsPow</t>
  </si>
  <si>
    <t>AvdRt</t>
  </si>
  <si>
    <t>Accr</t>
  </si>
  <si>
    <t>StReg</t>
  </si>
  <si>
    <t>MvSpd</t>
  </si>
  <si>
    <t>DkFrc</t>
  </si>
  <si>
    <t>피그미</t>
  </si>
  <si>
    <t>Normal</t>
  </si>
  <si>
    <t>1</t>
  </si>
  <si>
    <t>2.5</t>
  </si>
  <si>
    <t>시체청소부 피구르</t>
  </si>
  <si>
    <t>Elite</t>
  </si>
  <si>
    <t>2</t>
  </si>
  <si>
    <t>피그마</t>
  </si>
  <si>
    <t>0.85</t>
  </si>
  <si>
    <t>1.1</t>
  </si>
  <si>
    <t>인색한 피기마르</t>
  </si>
  <si>
    <t>나가일족 전사</t>
  </si>
  <si>
    <t>1.3</t>
  </si>
  <si>
    <t>0.8</t>
  </si>
  <si>
    <t>명사수 페르미토</t>
  </si>
  <si>
    <t>나가일족 사냥꾼</t>
  </si>
  <si>
    <t>1.2</t>
  </si>
  <si>
    <t>1.03</t>
  </si>
  <si>
    <t>돌격의 수페르모</t>
  </si>
  <si>
    <t>나가일족 마법사</t>
  </si>
  <si>
    <t>법관 판도라</t>
  </si>
  <si>
    <t>레글리스</t>
  </si>
  <si>
    <t>1.4</t>
  </si>
  <si>
    <t>1.05</t>
  </si>
  <si>
    <t>자연의 레글리스</t>
  </si>
  <si>
    <t>Intermediate</t>
  </si>
  <si>
    <t>3</t>
  </si>
  <si>
    <t>시험의 퀸투스</t>
  </si>
  <si>
    <t>Boss</t>
  </si>
  <si>
    <t>모르델로</t>
  </si>
  <si>
    <t>날랜 레토</t>
  </si>
  <si>
    <t>레토라</t>
  </si>
  <si>
    <t>0.95</t>
  </si>
  <si>
    <t>일격의 다프네</t>
  </si>
  <si>
    <t>세피엔스</t>
  </si>
  <si>
    <t>돌팔매의 판달로</t>
  </si>
  <si>
    <t>칼리고</t>
  </si>
  <si>
    <t>공포의 오넬로</t>
  </si>
  <si>
    <t>갈퀴털 라스테르</t>
  </si>
  <si>
    <t>2.2</t>
  </si>
  <si>
    <t>사악한 베아루스</t>
  </si>
  <si>
    <t>충돌의 쿠르크</t>
  </si>
  <si>
    <t>1.9</t>
  </si>
  <si>
    <t>추악한 페르페투스</t>
  </si>
  <si>
    <t>셀레투스 워리어</t>
  </si>
  <si>
    <t>악혼 칼리오페</t>
  </si>
  <si>
    <t>셀레투스 아처</t>
  </si>
  <si>
    <t>영원한 칼리로에</t>
  </si>
  <si>
    <t>에레시스 워리어</t>
  </si>
  <si>
    <t>0.9</t>
  </si>
  <si>
    <t>2.1</t>
  </si>
  <si>
    <t>교살자 그리모크</t>
  </si>
  <si>
    <t>에레시스 프리스트</t>
  </si>
  <si>
    <t>참살자 데스로크</t>
  </si>
  <si>
    <t>셀레투스 메이지</t>
  </si>
  <si>
    <t>1.15</t>
  </si>
  <si>
    <t>무덤수호자 데루크</t>
  </si>
  <si>
    <t>나가일족 흑마법사</t>
  </si>
  <si>
    <t>칠흑의 테네시움</t>
  </si>
  <si>
    <t>역겨운 쿠이안</t>
  </si>
  <si>
    <t>0.7</t>
  </si>
  <si>
    <t>타락한 황제-멜</t>
  </si>
  <si>
    <t>우리온</t>
  </si>
  <si>
    <t>2.6</t>
  </si>
  <si>
    <t>탐욕의 그로울린</t>
  </si>
  <si>
    <t>우리안</t>
  </si>
  <si>
    <t>2.4</t>
  </si>
  <si>
    <t>야비한 테쿨로트</t>
  </si>
  <si>
    <t>크루티오</t>
  </si>
  <si>
    <t>억압하는 프레쿠스</t>
  </si>
  <si>
    <t>크라테오</t>
  </si>
  <si>
    <t>감시하는 스페쿠트</t>
  </si>
  <si>
    <t>용암 페르셰크</t>
  </si>
  <si>
    <t>1.25</t>
  </si>
  <si>
    <t>1.02</t>
  </si>
  <si>
    <t>2.8</t>
  </si>
  <si>
    <t>어둠추적자 로켈토즈</t>
  </si>
  <si>
    <t>용암 발리두스</t>
  </si>
  <si>
    <t>괴력의 쿠메투스</t>
  </si>
  <si>
    <t>강압의 드레이크</t>
  </si>
  <si>
    <t>타락한 빛 로난</t>
  </si>
  <si>
    <t>카텔러스</t>
  </si>
  <si>
    <t>아칸소환수 아이스골렘</t>
  </si>
  <si>
    <t>누키프</t>
  </si>
  <si>
    <t>2.3</t>
  </si>
  <si>
    <t>파고드는 포디코</t>
  </si>
  <si>
    <t>누케이프</t>
  </si>
  <si>
    <t>쇄도하는 미카투스</t>
  </si>
  <si>
    <t>크로코딘 워리어</t>
  </si>
  <si>
    <t>춤추는 모르데크</t>
  </si>
  <si>
    <t>크로코딘 스피어</t>
  </si>
  <si>
    <t>꿰뚫는 라스파고</t>
  </si>
  <si>
    <t>레플리스</t>
  </si>
  <si>
    <t>고약한 레플리스</t>
  </si>
  <si>
    <t>고대 페르셰크</t>
  </si>
  <si>
    <t>암살자 미아스튜터</t>
  </si>
  <si>
    <t>강철주먹 케라버그</t>
  </si>
  <si>
    <t>1.7</t>
  </si>
  <si>
    <t>신전수호자 브란데움</t>
  </si>
  <si>
    <t>세마누</t>
  </si>
  <si>
    <t>거대한 퓨네로스</t>
  </si>
  <si>
    <t>세마니아</t>
  </si>
  <si>
    <t>돌연변이 클루라즈</t>
  </si>
  <si>
    <t>황야 트루크스</t>
  </si>
  <si>
    <t>학살자 바르베우스</t>
  </si>
  <si>
    <t>황야 트렉스</t>
  </si>
  <si>
    <t>일발필중 글로레즈</t>
  </si>
  <si>
    <t>황야 페트레일</t>
  </si>
  <si>
    <t>악몽의 라피뎀</t>
  </si>
  <si>
    <t>황야 펠키움</t>
  </si>
  <si>
    <t>기도하는 에피네즈</t>
  </si>
  <si>
    <t>무덤바위 루스트룸</t>
  </si>
  <si>
    <t>황야의 지배자 잉겔리아</t>
  </si>
  <si>
    <t>헤젤로</t>
  </si>
  <si>
    <t>변덕스런 아타</t>
  </si>
  <si>
    <t>헤젤린</t>
  </si>
  <si>
    <t>괴팍한 모로고스</t>
  </si>
  <si>
    <t>하스코</t>
  </si>
  <si>
    <t>급습하는 레키토</t>
  </si>
  <si>
    <t>헤스코</t>
  </si>
  <si>
    <t>마구잡이 데프토르</t>
  </si>
  <si>
    <t>빙정 발리두스</t>
  </si>
  <si>
    <t>정신나간 포르페즈</t>
  </si>
  <si>
    <t>빙정 페트레일</t>
  </si>
  <si>
    <t>빙한의 델키움</t>
  </si>
  <si>
    <t>빙정신수 프리겔리두즈</t>
  </si>
  <si>
    <t>푸른 불꽃 베르디우스</t>
  </si>
  <si>
    <t>엘베토</t>
  </si>
  <si>
    <t>도려내는 보른</t>
  </si>
  <si>
    <t>벨라토</t>
  </si>
  <si>
    <t>맹독의 스켈루스</t>
  </si>
  <si>
    <t>티펠티오</t>
  </si>
  <si>
    <t>맹신의 잉겔룬</t>
  </si>
  <si>
    <t>티펠레오</t>
  </si>
  <si>
    <t>중얼거리는 넬로포스</t>
  </si>
  <si>
    <t>지옥 펠키움</t>
  </si>
  <si>
    <t>지옥늪 이베르나</t>
  </si>
  <si>
    <t>셀레투스 킹</t>
  </si>
  <si>
    <t>지옥수렁 솔리누스</t>
  </si>
  <si>
    <t>포효하는 헤르케리움</t>
  </si>
  <si>
    <t>파멸의 보이드</t>
  </si>
  <si>
    <t>초월던전 황야의 지배자 잉겔리아</t>
  </si>
  <si>
    <t>초월던전 추악한 페르페투스</t>
  </si>
  <si>
    <t>초월던전 푸른불꽃 베르디우스</t>
  </si>
  <si>
    <t>MonsterStandardStatus</t>
  </si>
  <si>
    <t>레벨 표준</t>
  </si>
  <si>
    <t>레벨</t>
  </si>
  <si>
    <t>기본체력</t>
  </si>
  <si>
    <t>5초마다 체력회복량</t>
  </si>
  <si>
    <t>활력충전도
(몬스터사용안함)</t>
  </si>
  <si>
    <t>몬스터 기본공격력</t>
  </si>
  <si>
    <t>몬스터공격속도</t>
  </si>
  <si>
    <t>치명타 확률</t>
  </si>
  <si>
    <t>치명타 세기</t>
  </si>
  <si>
    <t>치명타저항</t>
  </si>
  <si>
    <t>피해감소</t>
  </si>
  <si>
    <t>방어력</t>
  </si>
  <si>
    <t>회피율</t>
  </si>
  <si>
    <t>적중도</t>
  </si>
  <si>
    <t>상태이상저항</t>
  </si>
  <si>
    <t>이동속도</t>
  </si>
  <si>
    <t>흑마력</t>
  </si>
  <si>
    <t>Float</t>
  </si>
  <si>
    <t>Level</t>
  </si>
  <si>
    <t>일반 1레벨 표준</t>
  </si>
  <si>
    <t>일반 2레벨 표준</t>
  </si>
  <si>
    <t>일반 3레벨 표준</t>
  </si>
  <si>
    <t>일반 4레벨 표준</t>
  </si>
  <si>
    <t>일반 5레벨 표준</t>
  </si>
  <si>
    <t>일반 6레벨 표준</t>
  </si>
  <si>
    <t>일반 7레벨 표준</t>
  </si>
  <si>
    <t>일반 8레벨 표준</t>
  </si>
  <si>
    <t>일반 9레벨 표준</t>
  </si>
  <si>
    <t>일반 10레벨 표준</t>
  </si>
  <si>
    <t>일반 11레벨 표준</t>
  </si>
  <si>
    <t>일반 12레벨 표준</t>
  </si>
  <si>
    <t>일반 13레벨 표준</t>
  </si>
  <si>
    <t>일반 14레벨 표준</t>
  </si>
  <si>
    <t>일반 15레벨 표준</t>
  </si>
  <si>
    <t>일반 16레벨 표준</t>
  </si>
  <si>
    <t>일반 17레벨 표준</t>
  </si>
  <si>
    <t>일반 18레벨 표준</t>
  </si>
  <si>
    <t>일반 19레벨 표준</t>
  </si>
  <si>
    <t>일반 20레벨 표준</t>
  </si>
  <si>
    <t>일반 21레벨 표준</t>
  </si>
  <si>
    <t>일반 22레벨 표준</t>
  </si>
  <si>
    <t>일반 23레벨 표준</t>
  </si>
  <si>
    <t>일반 24레벨 표준</t>
  </si>
  <si>
    <t>일반 25레벨 표준</t>
  </si>
  <si>
    <t>일반 26레벨 표준</t>
  </si>
  <si>
    <t>일반 27레벨 표준</t>
  </si>
  <si>
    <t>일반 28레벨 표준</t>
  </si>
  <si>
    <t>일반 29레벨 표준</t>
  </si>
  <si>
    <t>일반 30레벨 표준</t>
  </si>
  <si>
    <t>일반 31레벨 표준</t>
  </si>
  <si>
    <t>일반 32레벨 표준</t>
  </si>
  <si>
    <t>일반 33레벨 표준</t>
  </si>
  <si>
    <t>일반 34레벨 표준</t>
  </si>
  <si>
    <t>일반 35레벨 표준</t>
  </si>
  <si>
    <t>일반 36레벨 표준</t>
  </si>
  <si>
    <t>일반 37레벨 표준</t>
  </si>
  <si>
    <t>일반 38레벨 표준</t>
  </si>
  <si>
    <t>일반 39레벨 표준</t>
  </si>
  <si>
    <t>일반 40레벨 표준</t>
  </si>
  <si>
    <t>일반 41레벨 표준</t>
  </si>
  <si>
    <t>일반 42레벨 표준</t>
  </si>
  <si>
    <t>일반 43레벨 표준</t>
  </si>
  <si>
    <t>일반 44레벨 표준</t>
  </si>
  <si>
    <t>일반 45레벨 표준</t>
  </si>
  <si>
    <t>일반 46레벨 표준</t>
  </si>
  <si>
    <t>일반 47레벨 표준</t>
  </si>
  <si>
    <t>일반 48레벨 표준</t>
  </si>
  <si>
    <t>일반 49레벨 표준</t>
  </si>
  <si>
    <t>일반 50레벨 표준</t>
  </si>
  <si>
    <t>일반 51레벨 표준</t>
  </si>
  <si>
    <t>일반 52레벨 표준</t>
  </si>
  <si>
    <t>일반 53레벨 표준</t>
  </si>
  <si>
    <t>일반 54레벨 표준</t>
  </si>
  <si>
    <t>일반 55레벨 표준</t>
  </si>
  <si>
    <t>일반 56레벨 표준</t>
  </si>
  <si>
    <t>일반 57레벨 표준</t>
  </si>
  <si>
    <t>일반 58레벨 표준</t>
  </si>
  <si>
    <t>일반 59레벨 표준</t>
  </si>
  <si>
    <t>일반 60레벨 표준</t>
  </si>
  <si>
    <t>일반 61레벨 표준</t>
  </si>
  <si>
    <t>일반 62레벨 표준</t>
  </si>
  <si>
    <t>일반 63레벨 표준</t>
  </si>
  <si>
    <t>일반 64레벨 표준</t>
  </si>
  <si>
    <t>일반 65레벨 표준</t>
  </si>
  <si>
    <t>일반 66레벨 표준</t>
  </si>
  <si>
    <t>일반 67레벨 표준</t>
  </si>
  <si>
    <t>일반 68레벨 표준</t>
  </si>
  <si>
    <t>일반 69레벨 표준</t>
  </si>
  <si>
    <t>일반 70레벨 표준</t>
  </si>
  <si>
    <t>일반 71레벨 표준</t>
  </si>
  <si>
    <t>일반 72레벨 표준</t>
  </si>
  <si>
    <t>일반 73레벨 표준</t>
  </si>
  <si>
    <t>일반 74레벨 표준</t>
  </si>
  <si>
    <t>일반 75레벨 표준</t>
  </si>
  <si>
    <t>일반 76레벨 표준</t>
  </si>
  <si>
    <t>일반 77레벨 표준</t>
  </si>
  <si>
    <t>일반 78레벨 표준</t>
  </si>
  <si>
    <t>일반 79레벨 표준</t>
  </si>
  <si>
    <t>일반 80레벨 표준</t>
  </si>
  <si>
    <t>일반 81레벨 표준</t>
  </si>
  <si>
    <t>MonsterSpawn</t>
  </si>
  <si>
    <t>enum : 
sbyte : 
TableEnum.eLevelSelectType</t>
  </si>
  <si>
    <t>MonsterCode</t>
  </si>
  <si>
    <t>LevelSelectType</t>
  </si>
  <si>
    <t>LevelSelectStaticValue</t>
  </si>
  <si>
    <t>LevelOffsetMin</t>
  </si>
  <si>
    <t>LevelOffsetMax</t>
  </si>
  <si>
    <t>SpawnMinRadius</t>
  </si>
  <si>
    <t>SpawnMaxRadius</t>
  </si>
  <si>
    <t>Count</t>
  </si>
  <si>
    <t>Creator</t>
  </si>
  <si>
    <t>TranscendentStage</t>
  </si>
  <si>
    <t>01 - 로비
02 - 마을
03 - 일반던전
04 - 정예던전
05 - 요일던전
06 - 균열던전
07 - 초월던전
08 - PVP 결투장
09 - 길드 단체전
10 - 월드보스</t>
  </si>
  <si>
    <t>1 - 로비
2 - 마을
3 - 일반던전
4 - 정예던전
5 - 요일던전
6 - 균열던전
7 - 초월던전
8 - PVP 결투장
9 - 길드 단체전
10 - 월드보스</t>
  </si>
  <si>
    <t>데미지
배율</t>
  </si>
  <si>
    <t>방어력
배율</t>
  </si>
  <si>
    <t>클리어
캐릭터
경험치
보상
지급안함</t>
  </si>
  <si>
    <t>수호자경험치 추가</t>
  </si>
  <si>
    <t>보스 소환 가능
적 체력누적 게이지</t>
  </si>
  <si>
    <t>클리어
골드 보상</t>
  </si>
  <si>
    <t>모드별 플레이
시간(초) 제한 설정</t>
  </si>
  <si>
    <t>장비 + 반지 지급
DB &gt; TranscendentStageReward</t>
  </si>
  <si>
    <t>최초 클리어 수호석 1개 지급
100% 지급
DB &gt; TranscendentGudianStoneReward</t>
  </si>
  <si>
    <t>수호석 지급
확률에 의해 지급 안될 수 있음
DB &gt; TranscendentGudianStoneReward</t>
  </si>
  <si>
    <t>모드별 파티 보상
그룹 인덱스</t>
    <phoneticPr fontId="0" type="Hiragana"/>
  </si>
  <si>
    <t>입장권 인덱스
-균열석-</t>
  </si>
  <si>
    <t>입장권 수량</t>
  </si>
  <si>
    <t>1일 입장 횟수 제한
FALSE - 제한 없음
TRUE - 횟수 제한</t>
  </si>
  <si>
    <t>입장 횟수</t>
  </si>
  <si>
    <t>사용안함</t>
  </si>
  <si>
    <t>스테이지 설명 스트링</t>
  </si>
  <si>
    <t>DB &gt; TextTranscendentStageName
스테이지 명칭 스트링</t>
  </si>
  <si>
    <t>Desc</t>
  </si>
  <si>
    <t>StageType</t>
  </si>
  <si>
    <t>StageNumberInAct</t>
  </si>
  <si>
    <t>AtkRatio</t>
  </si>
  <si>
    <t>DefRatio</t>
  </si>
  <si>
    <t>StageExp</t>
  </si>
  <si>
    <t>GuardianExp</t>
  </si>
  <si>
    <t>BossSpawnHPAmount</t>
  </si>
  <si>
    <t>StageGold</t>
  </si>
  <si>
    <t>BGMIndex</t>
  </si>
  <si>
    <t>LimitTimeSecond</t>
  </si>
  <si>
    <t>RecommendLevel</t>
  </si>
  <si>
    <t>RewardGeneralCode</t>
  </si>
  <si>
    <t>RewardCountMin</t>
  </si>
  <si>
    <t>RewardCountMax</t>
  </si>
  <si>
    <t>FirstRewardGeneralCode</t>
  </si>
  <si>
    <t>RewardGeneralCode1</t>
  </si>
  <si>
    <t>RewardCountMin1</t>
  </si>
  <si>
    <t>RewardCountMax1</t>
  </si>
  <si>
    <t>PartyRewardGroupCode</t>
    <phoneticPr fontId="0" type="Hiragana"/>
  </si>
  <si>
    <t>EntryCostType</t>
  </si>
  <si>
    <t>EntryCostAmount</t>
  </si>
  <si>
    <t>EntryLimitType</t>
  </si>
  <si>
    <t>EntryLimitCount</t>
  </si>
  <si>
    <t>BossMonsterCode</t>
  </si>
  <si>
    <t>MonsterLevel</t>
  </si>
  <si>
    <t>StageDescriptionKey</t>
  </si>
  <si>
    <t>AutoSkillCost</t>
  </si>
  <si>
    <t>초월던전 1단계</t>
  </si>
  <si>
    <t>FALSE</t>
  </si>
  <si>
    <t>-1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</si>
  <si>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</si>
  <si>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</si>
  <si>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</si>
  <si>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</si>
  <si>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</si>
  <si>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</si>
  <si>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</si>
  <si>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</si>
  <si>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</si>
  <si>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</si>
  <si>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</si>
  <si>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</si>
  <si>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</si>
  <si>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</si>
  <si>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</si>
  <si>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</si>
  <si>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</si>
  <si>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</si>
  <si>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</si>
  <si>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</si>
  <si>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</si>
  <si>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</si>
  <si>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</si>
  <si>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</si>
  <si>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</si>
  <si>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</si>
  <si>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</si>
  <si>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</si>
  <si>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</si>
  <si>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</si>
  <si>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</si>
  <si>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</si>
  <si>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</si>
  <si>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</si>
  <si>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</si>
  <si>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</si>
  <si>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</si>
  <si>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</si>
  <si>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</si>
  <si>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</si>
  <si>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</si>
  <si>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</si>
  <si>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</si>
  <si>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</si>
  <si>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</si>
  <si>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</si>
  <si>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</si>
  <si>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</si>
  <si>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</si>
  <si>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</si>
  <si>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</si>
  <si>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</si>
  <si>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</si>
  <si>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</si>
  <si>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</si>
  <si>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</si>
  <si>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</si>
  <si>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</si>
  <si>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</si>
  <si>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</si>
  <si>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</si>
  <si>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</si>
  <si>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</si>
  <si>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</si>
  <si>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</si>
  <si>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</si>
  <si>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</si>
  <si>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</si>
  <si>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</si>
  <si>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</si>
  <si>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</si>
  <si>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</si>
  <si>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</si>
  <si>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</si>
  <si>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</si>
  <si>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</si>
  <si>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</si>
  <si>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</si>
  <si>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</si>
  <si>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</si>
  <si>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</si>
  <si>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</si>
  <si>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</si>
  <si>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</si>
  <si>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</si>
  <si>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</si>
  <si>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</si>
  <si>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</si>
  <si>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</si>
  <si>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</si>
  <si>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</si>
  <si>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</si>
  <si>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</si>
  <si>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</si>
  <si>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</si>
  <si>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</si>
  <si>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</si>
  <si>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</si>
  <si>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</si>
  <si>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</si>
  <si>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</si>
  <si>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</si>
  <si>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</si>
  <si>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</si>
  <si>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</si>
  <si>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</si>
  <si>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</si>
  <si>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</si>
  <si>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</si>
  <si>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</si>
  <si>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</si>
  <si>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</si>
  <si>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</si>
  <si>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</si>
  <si>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</si>
  <si>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</si>
  <si>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</si>
  <si>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</si>
  <si>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</si>
  <si>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RiftStage</t>
  </si>
  <si>
    <t>웨이브 수</t>
  </si>
  <si>
    <t>캐릭터
경험치 보상</t>
  </si>
  <si>
    <t>수호자
경험치 보상</t>
  </si>
  <si>
    <t>( -1 : 없음 )</t>
  </si>
  <si>
    <t>입장가능 레벨</t>
  </si>
  <si>
    <t>5번째 웨이브마다
-1 지정하여 게임종료</t>
  </si>
  <si>
    <t>1000 - 일반던전
2000 - 정예던전
3000 - 요일던전
4000 - 균열던전
5000 - 초월던전
무조건 보상 지급
DB &gt; RiftStageReward</t>
  </si>
  <si>
    <t>아이템지급
최소 횟수</t>
  </si>
  <si>
    <t>아이템지급
최대 횟수</t>
  </si>
  <si>
    <t>복수의 균열석을 확률에 의해 지급하기 위해 추가
확률에 의해 지급 안될 수 있음
DB &gt; RiftStageRiftStoneReward</t>
  </si>
  <si>
    <t>균열석지급
최소 횟수</t>
  </si>
  <si>
    <t>균열석지급
최대 횟수</t>
  </si>
  <si>
    <t>입장권 인덱스
-열쇠-</t>
  </si>
  <si>
    <t>DB &gt; TextRiftStageDesc
스테이지 설명 스트링</t>
  </si>
  <si>
    <t>DB &gt; TextRiftStageName
스테이지 명칭 스트링</t>
  </si>
  <si>
    <t>ActNumber</t>
  </si>
  <si>
    <t>WaveNumberLv</t>
  </si>
  <si>
    <t>NextStageCode</t>
  </si>
  <si>
    <t>일반 Ⅰ - Wave 1</t>
  </si>
  <si>
    <t>120600102</t>
  </si>
  <si>
    <t>일반 Ⅰ - Wave 2</t>
  </si>
  <si>
    <t>120600103</t>
  </si>
  <si>
    <t>NoData</t>
  </si>
  <si>
    <t>일반 Ⅰ - Wave 3</t>
  </si>
  <si>
    <t>120600104</t>
  </si>
  <si>
    <t>일반 Ⅰ - Wave 4</t>
  </si>
  <si>
    <t>120600105</t>
  </si>
  <si>
    <t>일반 Ⅰ - Wave 5</t>
  </si>
  <si>
    <t>일반 Ⅱ - Wave 1</t>
  </si>
  <si>
    <t>120600201</t>
  </si>
  <si>
    <t>120600202</t>
  </si>
  <si>
    <t>일반 Ⅱ - Wave 2</t>
  </si>
  <si>
    <t>120600203</t>
  </si>
  <si>
    <t>일반 Ⅱ - Wave 3</t>
  </si>
  <si>
    <t>120600204</t>
  </si>
  <si>
    <t>일반 Ⅱ - Wave 4</t>
  </si>
  <si>
    <t>120600205</t>
  </si>
  <si>
    <t>일반 Ⅱ - Wave 5</t>
  </si>
  <si>
    <t>일반 Ⅲ - Wave 1</t>
  </si>
  <si>
    <t>120600301</t>
  </si>
  <si>
    <t>120600302</t>
  </si>
  <si>
    <t>일반 Ⅲ - Wave 2</t>
  </si>
  <si>
    <t>120600303</t>
  </si>
  <si>
    <t>일반 Ⅲ - Wave 3</t>
  </si>
  <si>
    <t>120600304</t>
  </si>
  <si>
    <t>일반 Ⅲ - Wave 4</t>
  </si>
  <si>
    <t>120600305</t>
  </si>
  <si>
    <t>일반 Ⅲ - Wave 5</t>
  </si>
  <si>
    <t>일반 Ⅳ - Wave 1</t>
  </si>
  <si>
    <t>120600401</t>
  </si>
  <si>
    <t>120600402</t>
  </si>
  <si>
    <t>일반 Ⅳ - Wave 2</t>
  </si>
  <si>
    <t>120600403</t>
  </si>
  <si>
    <t>일반 Ⅳ - Wave 3</t>
  </si>
  <si>
    <t>120600404</t>
  </si>
  <si>
    <t>일반 Ⅳ - Wave 4</t>
  </si>
  <si>
    <t>120600405</t>
  </si>
  <si>
    <t>일반 Ⅳ - Wave 5</t>
  </si>
  <si>
    <t>일반 Ⅴ - Wave 1</t>
  </si>
  <si>
    <t>120600501</t>
  </si>
  <si>
    <t>120600502</t>
  </si>
  <si>
    <t>일반 Ⅴ - Wave 2</t>
  </si>
  <si>
    <t>120600503</t>
  </si>
  <si>
    <t>일반 Ⅴ - Wave 3</t>
  </si>
  <si>
    <t>120600504</t>
  </si>
  <si>
    <t>일반 Ⅴ - Wave 4</t>
  </si>
  <si>
    <t>120600505</t>
  </si>
  <si>
    <t>일반 Ⅴ - Wave 5</t>
  </si>
  <si>
    <t>어려움 Ⅰ - Wave 1</t>
  </si>
  <si>
    <t>120600601</t>
  </si>
  <si>
    <t>120600602</t>
  </si>
  <si>
    <t>어려움 Ⅰ - Wave 2</t>
  </si>
  <si>
    <t>120600603</t>
  </si>
  <si>
    <t>어려움 Ⅰ - Wave 3</t>
  </si>
  <si>
    <t>120600604</t>
  </si>
  <si>
    <t>어려움 Ⅰ - Wave 4</t>
  </si>
  <si>
    <t>120600605</t>
  </si>
  <si>
    <t>어려움 Ⅰ - Wave 5</t>
  </si>
  <si>
    <t>어려움 Ⅱ - Wave 1</t>
  </si>
  <si>
    <t>120600701</t>
  </si>
  <si>
    <t>120600702</t>
  </si>
  <si>
    <t>어려움 Ⅱ - Wave 2</t>
  </si>
  <si>
    <t>120600703</t>
  </si>
  <si>
    <t>어려움 Ⅱ - Wave 3</t>
  </si>
  <si>
    <t>120600704</t>
  </si>
  <si>
    <t>어려움 Ⅱ - Wave 4</t>
  </si>
  <si>
    <t>120600705</t>
  </si>
  <si>
    <t>어려움 Ⅱ - Wave 5</t>
  </si>
  <si>
    <t>어려움 Ⅲ - Wave 1</t>
  </si>
  <si>
    <t>120600801</t>
  </si>
  <si>
    <t>120600802</t>
  </si>
  <si>
    <t>어려움 Ⅲ - Wave 2</t>
  </si>
  <si>
    <t>120600803</t>
  </si>
  <si>
    <t>어려움 Ⅲ - Wave 3</t>
  </si>
  <si>
    <t>120600804</t>
  </si>
  <si>
    <t>어려움 Ⅲ - Wave 4</t>
  </si>
  <si>
    <t>120600805</t>
  </si>
  <si>
    <t>어려움 Ⅲ - Wave 5</t>
  </si>
  <si>
    <t>어려움 Ⅳ - Wave 1</t>
  </si>
  <si>
    <t>120600901</t>
  </si>
  <si>
    <t>120600902</t>
  </si>
  <si>
    <t>어려움 Ⅳ - Wave 2</t>
  </si>
  <si>
    <t>120600903</t>
  </si>
  <si>
    <t>어려움 Ⅳ - Wave 3</t>
  </si>
  <si>
    <t>120600904</t>
  </si>
  <si>
    <t>어려움 Ⅳ - Wave 4</t>
  </si>
  <si>
    <t>120600905</t>
  </si>
  <si>
    <t>어려움 Ⅳ - Wave 5</t>
  </si>
  <si>
    <t>어려움 Ⅴ - Wave 1</t>
  </si>
  <si>
    <t>120601001</t>
  </si>
  <si>
    <t>120601002</t>
  </si>
  <si>
    <t>어려움 Ⅴ - Wave 2</t>
  </si>
  <si>
    <t>120601003</t>
  </si>
  <si>
    <t>어려움 Ⅴ - Wave 3</t>
  </si>
  <si>
    <t>120601004</t>
  </si>
  <si>
    <t>어려움 Ⅴ - Wave 4</t>
  </si>
  <si>
    <t>120601005</t>
  </si>
  <si>
    <t>어려움 Ⅴ - Wave 5</t>
  </si>
  <si>
    <t>고수 Ⅰ - Wave 1</t>
  </si>
  <si>
    <t>120601101</t>
  </si>
  <si>
    <t>120601102</t>
  </si>
  <si>
    <t>고수 Ⅰ - Wave 2</t>
  </si>
  <si>
    <t>120601103</t>
  </si>
  <si>
    <t>고수 Ⅰ - Wave 3</t>
  </si>
  <si>
    <t>120601104</t>
  </si>
  <si>
    <t>고수 Ⅰ - Wave 4</t>
  </si>
  <si>
    <t>120601105</t>
  </si>
  <si>
    <t>고수 Ⅰ - Wave 5</t>
  </si>
  <si>
    <t>고수 Ⅱ - Wave 1</t>
  </si>
  <si>
    <t>120601201</t>
  </si>
  <si>
    <t>120601202</t>
  </si>
  <si>
    <t>고수 Ⅱ - Wave 2</t>
  </si>
  <si>
    <t>120601203</t>
  </si>
  <si>
    <t>고수 Ⅱ - Wave 3</t>
  </si>
  <si>
    <t>120601204</t>
  </si>
  <si>
    <t>고수 Ⅱ - Wave 4</t>
  </si>
  <si>
    <t>120601205</t>
  </si>
  <si>
    <t>고수 Ⅱ - Wave 5</t>
  </si>
  <si>
    <t>고수 Ⅲ - Wave 1</t>
  </si>
  <si>
    <t>120601301</t>
  </si>
  <si>
    <t>120601302</t>
  </si>
  <si>
    <t>고수 Ⅲ - Wave 2</t>
  </si>
  <si>
    <t>120601303</t>
  </si>
  <si>
    <t>고수 Ⅲ - Wave 3</t>
  </si>
  <si>
    <t>120601304</t>
  </si>
  <si>
    <t>고수 Ⅲ - Wave 4</t>
  </si>
  <si>
    <t>120601305</t>
  </si>
  <si>
    <t>고수 Ⅲ - Wave 5</t>
  </si>
  <si>
    <t>고수 Ⅳ - Wave 1</t>
  </si>
  <si>
    <t>120601401</t>
  </si>
  <si>
    <t>120601402</t>
  </si>
  <si>
    <t>고수 Ⅳ - Wave 2</t>
  </si>
  <si>
    <t>120601403</t>
  </si>
  <si>
    <t>고수 Ⅳ - Wave 3</t>
  </si>
  <si>
    <t>120601404</t>
  </si>
  <si>
    <t>고수 Ⅳ - Wave 4</t>
  </si>
  <si>
    <t>120601405</t>
  </si>
  <si>
    <t>고수 Ⅳ - Wave 5</t>
  </si>
  <si>
    <t>고수 Ⅴ - Wave 1</t>
  </si>
  <si>
    <t>120601501</t>
  </si>
  <si>
    <t>120601502</t>
  </si>
  <si>
    <t>고수 Ⅴ - Wave 2</t>
  </si>
  <si>
    <t>120601503</t>
  </si>
  <si>
    <t>고수 Ⅴ - Wave 3</t>
  </si>
  <si>
    <t>120601504</t>
  </si>
  <si>
    <t>고수 Ⅴ - Wave 4</t>
  </si>
  <si>
    <t>120601505</t>
  </si>
  <si>
    <t>고수 Ⅴ - Wave 5</t>
  </si>
  <si>
    <t>120601601</t>
  </si>
  <si>
    <t>120601602</t>
  </si>
  <si>
    <t>120601603</t>
  </si>
  <si>
    <t>120601604</t>
  </si>
  <si>
    <t>120601605</t>
  </si>
  <si>
    <t>120601701</t>
  </si>
  <si>
    <t>120601702</t>
  </si>
  <si>
    <t>120601703</t>
  </si>
  <si>
    <t>120601704</t>
  </si>
  <si>
    <t>120601705</t>
  </si>
  <si>
    <t>120601801</t>
  </si>
  <si>
    <t>120601802</t>
  </si>
  <si>
    <t>120601803</t>
  </si>
  <si>
    <t>120601804</t>
  </si>
  <si>
    <t>120601805</t>
  </si>
  <si>
    <t>120601901</t>
  </si>
  <si>
    <t>120601902</t>
  </si>
  <si>
    <t>120601903</t>
  </si>
  <si>
    <t>120601904</t>
  </si>
  <si>
    <t>120601905</t>
  </si>
  <si>
    <t>120602001</t>
  </si>
  <si>
    <t>120602002</t>
  </si>
  <si>
    <t>120602003</t>
  </si>
  <si>
    <t>120602004</t>
  </si>
  <si>
    <t>120602005</t>
  </si>
  <si>
    <t>120602101</t>
  </si>
  <si>
    <t>120602102</t>
  </si>
  <si>
    <t>120602103</t>
  </si>
  <si>
    <t>120602104</t>
  </si>
  <si>
    <t>120602105</t>
  </si>
  <si>
    <t>120602201</t>
  </si>
  <si>
    <t>120602202</t>
  </si>
  <si>
    <t>120602203</t>
  </si>
  <si>
    <t>120602204</t>
  </si>
  <si>
    <t>120602205</t>
  </si>
  <si>
    <t>120602301</t>
  </si>
  <si>
    <t>120602302</t>
  </si>
  <si>
    <t>120602303</t>
  </si>
  <si>
    <t>120602304</t>
  </si>
  <si>
    <t>120602305</t>
  </si>
  <si>
    <t>120602401</t>
  </si>
  <si>
    <t>120602402</t>
  </si>
  <si>
    <t>120602403</t>
  </si>
  <si>
    <t>120602404</t>
  </si>
  <si>
    <t>120602405</t>
  </si>
  <si>
    <t>120602501</t>
  </si>
  <si>
    <t>120602502</t>
  </si>
  <si>
    <t>120602503</t>
  </si>
  <si>
    <t>120602504</t>
  </si>
  <si>
    <t>120602505</t>
  </si>
  <si>
    <t>120602601</t>
  </si>
  <si>
    <t>120602602</t>
  </si>
  <si>
    <t>120602603</t>
  </si>
  <si>
    <t>120602604</t>
  </si>
  <si>
    <t>120602605</t>
  </si>
  <si>
    <t>120602701</t>
  </si>
  <si>
    <t>120602702</t>
  </si>
  <si>
    <t>120602703</t>
  </si>
  <si>
    <t>120602704</t>
  </si>
  <si>
    <t>120602705</t>
  </si>
  <si>
    <t>120602801</t>
  </si>
  <si>
    <t>120602802</t>
  </si>
  <si>
    <t>120602803</t>
  </si>
  <si>
    <t>120602804</t>
  </si>
  <si>
    <t>120602805</t>
  </si>
  <si>
    <t>120602901</t>
  </si>
  <si>
    <t>120602902</t>
  </si>
  <si>
    <t>120602903</t>
  </si>
  <si>
    <t>120602904</t>
  </si>
  <si>
    <t>120602905</t>
  </si>
  <si>
    <t>120603001</t>
  </si>
  <si>
    <t>120603002</t>
  </si>
  <si>
    <t>120603003</t>
  </si>
  <si>
    <t>120603004</t>
  </si>
  <si>
    <t>120603005</t>
  </si>
  <si>
    <t>120603101</t>
  </si>
  <si>
    <t>120603102</t>
  </si>
  <si>
    <t>120603103</t>
  </si>
  <si>
    <t>120603104</t>
  </si>
  <si>
    <t>120603105</t>
  </si>
  <si>
    <t>120603201</t>
  </si>
  <si>
    <t>120603202</t>
  </si>
  <si>
    <t>120603203</t>
  </si>
  <si>
    <t>120603204</t>
  </si>
  <si>
    <t>120603205</t>
  </si>
  <si>
    <t>120603301</t>
  </si>
  <si>
    <t>120603302</t>
  </si>
  <si>
    <t>120603303</t>
  </si>
  <si>
    <t>120603304</t>
  </si>
  <si>
    <t>120603305</t>
  </si>
  <si>
    <t>120603401</t>
  </si>
  <si>
    <t>120603402</t>
  </si>
  <si>
    <t>120603403</t>
  </si>
  <si>
    <t>120603404</t>
  </si>
  <si>
    <t>120603405</t>
  </si>
  <si>
    <t>120603501</t>
  </si>
  <si>
    <t>120603502</t>
  </si>
  <si>
    <t>120603503</t>
  </si>
  <si>
    <t>120603504</t>
  </si>
  <si>
    <t>120603505</t>
  </si>
  <si>
    <t>120603601</t>
  </si>
  <si>
    <t>120603602</t>
  </si>
  <si>
    <t>120603603</t>
  </si>
  <si>
    <t>120603604</t>
  </si>
  <si>
    <t>120603605</t>
  </si>
  <si>
    <t>120603701</t>
  </si>
  <si>
    <t>120603702</t>
  </si>
  <si>
    <t>120603703</t>
  </si>
  <si>
    <t>120603704</t>
  </si>
  <si>
    <t>120603705</t>
  </si>
  <si>
    <t>120603801</t>
  </si>
  <si>
    <t>120603802</t>
  </si>
  <si>
    <t>120603803</t>
  </si>
  <si>
    <t>120603804</t>
  </si>
  <si>
    <t>120603805</t>
  </si>
  <si>
    <t>120603901</t>
  </si>
  <si>
    <t>120603902</t>
  </si>
  <si>
    <t>120603903</t>
  </si>
  <si>
    <t>120603904</t>
  </si>
  <si>
    <t>120603905</t>
  </si>
  <si>
    <t>120604001</t>
  </si>
  <si>
    <t>120604002</t>
  </si>
  <si>
    <t>120604003</t>
  </si>
  <si>
    <t>120604004</t>
  </si>
  <si>
    <t>120604005</t>
  </si>
  <si>
    <t>초월 402레벨 표준</t>
  </si>
  <si>
    <t>초월 403레벨 표준</t>
  </si>
  <si>
    <t>초월 404레벨 표준</t>
  </si>
  <si>
    <t>초월 405레벨 표준</t>
  </si>
  <si>
    <t>초월 406레벨 표준</t>
  </si>
  <si>
    <t>초월 407레벨 표준</t>
  </si>
  <si>
    <t>초월 408레벨 표준</t>
  </si>
  <si>
    <t>초월 409레벨 표준</t>
  </si>
  <si>
    <t>초월 410레벨 표준</t>
  </si>
  <si>
    <t>초월 411레벨 표준</t>
  </si>
  <si>
    <t>초월 412레벨 표준</t>
  </si>
  <si>
    <t>초월 413레벨 표준</t>
  </si>
  <si>
    <t>초월 414레벨 표준</t>
  </si>
  <si>
    <t>초월 415레벨 표준</t>
  </si>
  <si>
    <t>초월 416레벨 표준</t>
  </si>
  <si>
    <t>초월 417레벨 표준</t>
  </si>
  <si>
    <t>초월 418레벨 표준</t>
  </si>
  <si>
    <t>초월 419레벨 표준</t>
  </si>
  <si>
    <t>초월 420레벨 표준</t>
  </si>
  <si>
    <t>초월 421레벨 표준</t>
  </si>
  <si>
    <t>초월 422레벨 표준</t>
  </si>
  <si>
    <t>초월 423레벨 표준</t>
  </si>
  <si>
    <t>초월 424레벨 표준</t>
  </si>
  <si>
    <t>초월 425레벨 표준</t>
  </si>
  <si>
    <t>초월 426레벨 표준</t>
  </si>
  <si>
    <t>초월 427레벨 표준</t>
  </si>
  <si>
    <t>초월 428레벨 표준</t>
  </si>
  <si>
    <t>초월 429레벨 표준</t>
  </si>
  <si>
    <t>초월 430레벨 표준</t>
  </si>
  <si>
    <t>초월 431레벨 표준</t>
  </si>
  <si>
    <t>초월 432레벨 표준</t>
  </si>
  <si>
    <t>초월 433레벨 표준</t>
  </si>
  <si>
    <t>초월 434레벨 표준</t>
  </si>
  <si>
    <t>초월 435레벨 표준</t>
  </si>
  <si>
    <t>초월 436레벨 표준</t>
  </si>
  <si>
    <t>초월 437레벨 표준</t>
  </si>
  <si>
    <t>초월 438레벨 표준</t>
  </si>
  <si>
    <t>초월 439레벨 표준</t>
  </si>
  <si>
    <t>초월 440레벨 표준</t>
  </si>
  <si>
    <t>초월 441레벨 표준</t>
  </si>
  <si>
    <t>초월 442레벨 표준</t>
  </si>
  <si>
    <t>초월 443레벨 표준</t>
  </si>
  <si>
    <t>초월 444레벨 표준</t>
  </si>
  <si>
    <t>초월 445레벨 표준</t>
  </si>
  <si>
    <t>초월 446레벨 표준</t>
  </si>
  <si>
    <t>초월 447레벨 표준</t>
  </si>
  <si>
    <t>초월 448레벨 표준</t>
  </si>
  <si>
    <t>초월 449레벨 표준</t>
  </si>
  <si>
    <t>초월 450레벨 표준</t>
  </si>
  <si>
    <t>WeeklyStage</t>
  </si>
  <si>
    <t>던전별입장요일
0 - 월요일
1 - 화요일
2 - 수요일
3 - 목요일
4 - 금요일
5 - 토요일
6 - 일요일</t>
  </si>
  <si>
    <t>UI 권장전투력표시</t>
  </si>
  <si>
    <t>클리어
캐릭터
경험치
보상</t>
  </si>
  <si>
    <t>1000 - 일반던전
2000 - 정예던전
3000 - 요일던전
4000 - 균열던전
5000 - 초월던전</t>
  </si>
  <si>
    <t>DB &gt; TextWeeklyStageDesc
스테이지 설명 스트링</t>
  </si>
  <si>
    <t>DB &gt; TextJewelrySetName
스테이지 명칭 스트링</t>
  </si>
  <si>
    <t>난이도 아이콘
인덱스</t>
  </si>
  <si>
    <t>DayOfWeek</t>
  </si>
  <si>
    <t>RecommendAtk</t>
  </si>
  <si>
    <t>ImageCode</t>
  </si>
  <si>
    <t>방어구 승급템 파밍던전 - 난이도 1</t>
  </si>
  <si>
    <t>120501001</t>
  </si>
  <si>
    <t>TRUE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</si>
  <si>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</si>
  <si>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</si>
  <si>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</si>
  <si>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</si>
  <si>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</si>
  <si>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</si>
  <si>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</si>
  <si>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</si>
  <si>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</si>
  <si>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</si>
  <si>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</si>
  <si>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장신구 승급템 파밍던전 - 난이도 1</t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</si>
  <si>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</si>
  <si>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</si>
  <si>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</si>
  <si>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</si>
  <si>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</si>
  <si>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</si>
  <si>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</si>
  <si>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</si>
  <si>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</si>
  <si>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</si>
  <si>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</si>
  <si>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</si>
  <si>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</si>
  <si>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</si>
  <si>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</si>
  <si>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</si>
  <si>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</si>
  <si>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Stage</t>
  </si>
  <si>
    <t>None = -1
BonusGold = 0
BonusExp = 1
BonusItem = 2</t>
  </si>
  <si>
    <t>BonusItem : 추가 되는 보너스 아이템 개수(보상 테이블의 최대 개수를 넘을수 없음)
BonusExp : 추가 되는 경험치%(스테이지 보상 경험치에 비례)
BonusGold : 추가되는 골드%(스테이지 보상 골드에 비례)</t>
  </si>
  <si>
    <t>입장가능 최소레벨</t>
  </si>
  <si>
    <t>입장가능 최대레벨
필요한가?</t>
  </si>
  <si>
    <t>DB &gt; TextStageDescription
스테이지 설명 스트링</t>
  </si>
  <si>
    <t>DB &gt; TextStageName
스테이지 명칭 스트링</t>
  </si>
  <si>
    <t>enum : 
sbyte : 
eBonusType</t>
  </si>
  <si>
    <t>BonusType</t>
  </si>
  <si>
    <t>BonusValue</t>
  </si>
  <si>
    <t>RecommendLevelMin</t>
  </si>
  <si>
    <t>RecommendLevelMax</t>
  </si>
  <si>
    <t>PreviousStageCode</t>
  </si>
  <si>
    <t>None</t>
  </si>
  <si>
    <t>BonusGold</t>
  </si>
  <si>
    <t>BonusExp</t>
  </si>
  <si>
    <t>EliteStage</t>
  </si>
  <si>
    <t>필요한가?</t>
  </si>
  <si>
    <t>조력자 조각을 확률에 의해 지급하기 위해 추가</t>
  </si>
  <si>
    <t>조력자 조각 지급
최소수량</t>
  </si>
  <si>
    <t>조력자 조각 지급
최대수량</t>
  </si>
  <si>
    <t>DB &gt; TextEliteStageDescription
스테이지 설명 스트링</t>
  </si>
  <si>
    <t>DB &gt; TextEliteStageName
스테이지 명칭 스트링</t>
  </si>
  <si>
    <t>초월 451레벨 표준</t>
  </si>
  <si>
    <t>초월 452레벨 표준</t>
  </si>
  <si>
    <t>초월 453레벨 표준</t>
  </si>
  <si>
    <t>초월 454레벨 표준</t>
  </si>
  <si>
    <t>초월 455레벨 표준</t>
  </si>
  <si>
    <t>초월 456레벨 표준</t>
  </si>
  <si>
    <t>초월 457레벨 표준</t>
  </si>
  <si>
    <t>초월 458레벨 표준</t>
  </si>
  <si>
    <t>초월 459레벨 표준</t>
  </si>
  <si>
    <t>초월 460레벨 표준</t>
  </si>
  <si>
    <t>초월 461레벨 표준</t>
  </si>
  <si>
    <t>초월 462레벨 표준</t>
  </si>
  <si>
    <t>초월 463레벨 표준</t>
  </si>
  <si>
    <t>초월 464레벨 표준</t>
  </si>
  <si>
    <t>초월 465레벨 표준</t>
  </si>
  <si>
    <t>초월 466레벨 표준</t>
  </si>
  <si>
    <t>초월 467레벨 표준</t>
  </si>
  <si>
    <t>초월 468레벨 표준</t>
  </si>
  <si>
    <t>초월 469레벨 표준</t>
  </si>
  <si>
    <t>초월 470레벨 표준</t>
  </si>
  <si>
    <t>초월 471레벨 표준</t>
  </si>
  <si>
    <t>초월 472레벨 표준</t>
  </si>
  <si>
    <t>초월 473레벨 표준</t>
  </si>
  <si>
    <t>초월 474레벨 표준</t>
  </si>
  <si>
    <t>초월 475레벨 표준</t>
  </si>
  <si>
    <t>초월 476레벨 표준</t>
  </si>
  <si>
    <t>초월 477레벨 표준</t>
  </si>
  <si>
    <t>초월 478레벨 표준</t>
  </si>
  <si>
    <t>초월 479레벨 표준</t>
  </si>
  <si>
    <t>초월 480레벨 표준</t>
  </si>
  <si>
    <t>초월 481레벨 표준</t>
  </si>
  <si>
    <t>초월 482레벨 표준</t>
  </si>
  <si>
    <t>초월 483레벨 표준</t>
  </si>
  <si>
    <t>초월 484레벨 표준</t>
  </si>
  <si>
    <t>초월 485레벨 표준</t>
  </si>
  <si>
    <t>초월 486레벨 표준</t>
  </si>
  <si>
    <t>초월 487레벨 표준</t>
  </si>
  <si>
    <t>초월 488레벨 표준</t>
  </si>
  <si>
    <t>초월 489레벨 표준</t>
  </si>
  <si>
    <t>초월 490레벨 표준</t>
  </si>
  <si>
    <t>초월 491레벨 표준</t>
  </si>
  <si>
    <t>초월 492레벨 표준</t>
  </si>
  <si>
    <t>초월 493레벨 표준</t>
  </si>
  <si>
    <t>초월 494레벨 표준</t>
  </si>
  <si>
    <t>초월 495레벨 표준</t>
  </si>
  <si>
    <t>초월 496레벨 표준</t>
  </si>
  <si>
    <t>초월 497레벨 표준</t>
  </si>
  <si>
    <t>초월 498레벨 표준</t>
  </si>
  <si>
    <t>초월 499레벨 표준</t>
  </si>
  <si>
    <t>초월 500레벨 표준</t>
  </si>
  <si>
    <t>초월 501레벨 표준</t>
  </si>
  <si>
    <t>초월 502레벨 표준</t>
  </si>
  <si>
    <t>초월 503레벨 표준</t>
  </si>
  <si>
    <t>초월 504레벨 표준</t>
  </si>
  <si>
    <t>초월 505레벨 표준</t>
  </si>
  <si>
    <t>초월 506레벨 표준</t>
  </si>
  <si>
    <t>초월 507레벨 표준</t>
  </si>
  <si>
    <t>초월 508레벨 표준</t>
  </si>
  <si>
    <t>초월 509레벨 표준</t>
  </si>
  <si>
    <t>초월 510레벨 표준</t>
  </si>
  <si>
    <t>초월 511레벨 표준</t>
  </si>
  <si>
    <t>초월 512레벨 표준</t>
  </si>
  <si>
    <t>초월 513레벨 표준</t>
  </si>
  <si>
    <t>초월 514레벨 표준</t>
  </si>
  <si>
    <t>초월 515레벨 표준</t>
  </si>
  <si>
    <t>초월 516레벨 표준</t>
  </si>
  <si>
    <t>초월 517레벨 표준</t>
  </si>
  <si>
    <t>초월 518레벨 표준</t>
  </si>
  <si>
    <t>초월 519레벨 표준</t>
  </si>
  <si>
    <t>초월 520레벨 표준</t>
  </si>
  <si>
    <t>초월 521레벨 표준</t>
  </si>
  <si>
    <t>초월 522레벨 표준</t>
  </si>
  <si>
    <t>초월 523레벨 표준</t>
  </si>
  <si>
    <t>초월 524레벨 표준</t>
  </si>
  <si>
    <t>초월 525레벨 표준</t>
  </si>
  <si>
    <t>초월 526레벨 표준</t>
  </si>
  <si>
    <t>초월 527레벨 표준</t>
  </si>
  <si>
    <t>초월 528레벨 표준</t>
  </si>
  <si>
    <t>초월 529레벨 표준</t>
  </si>
  <si>
    <t>초월 530레벨 표준</t>
  </si>
  <si>
    <t>초월 531레벨 표준</t>
  </si>
  <si>
    <t>초월 532레벨 표준</t>
  </si>
  <si>
    <t>초월 533레벨 표준</t>
  </si>
  <si>
    <t>초월 534레벨 표준</t>
  </si>
  <si>
    <t>초월 535레벨 표준</t>
  </si>
  <si>
    <t>초월 536레벨 표준</t>
  </si>
  <si>
    <t>초월 537레벨 표준</t>
  </si>
  <si>
    <t>초월 538레벨 표준</t>
  </si>
  <si>
    <t>초월 539레벨 표준</t>
  </si>
  <si>
    <t>초월 540레벨 표준</t>
  </si>
  <si>
    <t>초월 541레벨 표준</t>
  </si>
  <si>
    <t>초월 542레벨 표준</t>
  </si>
  <si>
    <t>초월 543레벨 표준</t>
  </si>
  <si>
    <t>초월 544레벨 표준</t>
  </si>
  <si>
    <t>초월 545레벨 표준</t>
  </si>
  <si>
    <t>초월 546레벨 표준</t>
  </si>
  <si>
    <t>초월 547레벨 표준</t>
  </si>
  <si>
    <t>초월 548레벨 표준</t>
  </si>
  <si>
    <t>초월 549레벨 표준</t>
  </si>
  <si>
    <t>초월 550레벨 표준</t>
  </si>
  <si>
    <t>Grade</t>
  </si>
  <si>
    <t>1.098</t>
    <phoneticPr fontId="0" type="Hiragana"/>
  </si>
  <si>
    <t>1</t>
    <phoneticPr fontId="0" type="Hiragana"/>
  </si>
  <si>
    <t>UI 권장전투력표시</t>
    <phoneticPr fontId="0" type="Hiragana"/>
  </si>
  <si>
    <t>None = -1
BonusGold = 0
BonusExp = 1
BonusItem = 2</t>
    <phoneticPr fontId="0" type="Hiragana"/>
  </si>
  <si>
    <t>UI 권장전투력표시</t>
    <phoneticPr fontId="0" type="Hiragana"/>
  </si>
  <si>
    <t>1</t>
    <phoneticPr fontId="0" type="Hiragana"/>
  </si>
  <si>
    <t>0.18</t>
    <phoneticPr fontId="0" type="Hiragana"/>
  </si>
  <si>
    <t>8</t>
    <phoneticPr fontId="0" type="Hiragana"/>
  </si>
  <si>
    <t>8</t>
    <phoneticPr fontId="0" type="Hiragana"/>
  </si>
  <si>
    <t>9</t>
    <phoneticPr fontId="0" type="Hiragana"/>
  </si>
  <si>
    <t>22</t>
    <phoneticPr fontId="0" type="Hiragana"/>
  </si>
  <si>
    <t>24</t>
    <phoneticPr fontId="0" type="Hiragana"/>
  </si>
  <si>
    <t>25</t>
    <phoneticPr fontId="0" type="Hiragana"/>
  </si>
  <si>
    <t>11.5</t>
    <phoneticPr fontId="0" type="Hiragana"/>
  </si>
  <si>
    <t>13</t>
    <phoneticPr fontId="0" type="Hiragana"/>
  </si>
  <si>
    <t>5</t>
    <phoneticPr fontId="0" type="Hiragana"/>
  </si>
  <si>
    <t>1</t>
    <phoneticPr fontId="0" type="Hiragana"/>
  </si>
  <si>
    <t>1.000003</t>
    <phoneticPr fontId="0" type="Hiragana"/>
  </si>
  <si>
    <t>0.32</t>
    <phoneticPr fontId="0" type="Hiragana"/>
  </si>
  <si>
    <t>균열 1단계 Wave1</t>
    <phoneticPr fontId="0" type="Hiragana"/>
  </si>
  <si>
    <t>균열 1단계 Wave2</t>
    <phoneticPr fontId="0" type="Hiragana"/>
  </si>
  <si>
    <t>균열 1단계 Wave3</t>
  </si>
  <si>
    <t>균열 1단계 Wave4</t>
  </si>
  <si>
    <t>균열 1단계 Wave5</t>
  </si>
  <si>
    <t>균열 2단계 Wave1</t>
  </si>
  <si>
    <t>균열 2단계 Wave2</t>
  </si>
  <si>
    <t>균열 2단계 Wave3</t>
  </si>
  <si>
    <t>균열 2단계 Wave4</t>
  </si>
  <si>
    <t>균열 2단계 Wave5</t>
  </si>
  <si>
    <t>균열 3단계 Wave1</t>
  </si>
  <si>
    <t>균열 3단계 Wave2</t>
  </si>
  <si>
    <t>균열 3단계 Wave3</t>
  </si>
  <si>
    <t>균열 3단계 Wave4</t>
  </si>
  <si>
    <t>균열 3단계 Wave5</t>
  </si>
  <si>
    <t>균열 4단계 Wave1</t>
  </si>
  <si>
    <t>균열 4단계 Wave2</t>
  </si>
  <si>
    <t>균열 4단계 Wave3</t>
  </si>
  <si>
    <t>균열 4단계 Wave4</t>
  </si>
  <si>
    <t>균열 4단계 Wave5</t>
  </si>
  <si>
    <t>균열 5단계 Wave1</t>
  </si>
  <si>
    <t>균열 5단계 Wave2</t>
  </si>
  <si>
    <t>균열 5단계 Wave3</t>
  </si>
  <si>
    <t>균열 5단계 Wave4</t>
  </si>
  <si>
    <t>균열 5단계 Wave5</t>
  </si>
  <si>
    <t>균열 6단계 Wave1</t>
  </si>
  <si>
    <t>균열 6단계 Wave2</t>
  </si>
  <si>
    <t>균열 6단계 Wave3</t>
  </si>
  <si>
    <t>균열 6단계 Wave4</t>
  </si>
  <si>
    <t>균열 6단계 Wave5</t>
  </si>
  <si>
    <t>균열 7단계 Wave1</t>
  </si>
  <si>
    <t>균열 7단계 Wave2</t>
  </si>
  <si>
    <t>균열 7단계 Wave3</t>
  </si>
  <si>
    <t>균열 7단계 Wave4</t>
  </si>
  <si>
    <t>균열 7단계 Wave5</t>
  </si>
  <si>
    <t>균열 8단계 Wave1</t>
  </si>
  <si>
    <t>균열 8단계 Wave2</t>
  </si>
  <si>
    <t>균열 8단계 Wave3</t>
  </si>
  <si>
    <t>균열 8단계 Wave4</t>
  </si>
  <si>
    <t>균열 8단계 Wave5</t>
  </si>
  <si>
    <t>균열 9단계 Wave1</t>
  </si>
  <si>
    <t>균열 9단계 Wave2</t>
  </si>
  <si>
    <t>균열 9단계 Wave3</t>
  </si>
  <si>
    <t>균열 9단계 Wave4</t>
  </si>
  <si>
    <t>균열 9단계 Wave5</t>
  </si>
  <si>
    <t>균열 10단계 Wave1</t>
  </si>
  <si>
    <t>균열 10단계 Wave2</t>
  </si>
  <si>
    <t>균열 10단계 Wave3</t>
  </si>
  <si>
    <t>균열 10단계 Wave4</t>
  </si>
  <si>
    <t>균열 10단계 Wave5</t>
  </si>
  <si>
    <t>균열 11단계 Wave1</t>
  </si>
  <si>
    <t>균열 11단계 Wave2</t>
  </si>
  <si>
    <t>균열 11단계 Wave3</t>
  </si>
  <si>
    <t>균열 11단계 Wave4</t>
  </si>
  <si>
    <t>균열 11단계 Wave5</t>
  </si>
  <si>
    <t>균열 12단계 Wave1</t>
  </si>
  <si>
    <t>균열 12단계 Wave2</t>
  </si>
  <si>
    <t>균열 12단계 Wave3</t>
  </si>
  <si>
    <t>균열 12단계 Wave4</t>
  </si>
  <si>
    <t>균열 12단계 Wave5</t>
  </si>
  <si>
    <t>균열 13단계 Wave1</t>
  </si>
  <si>
    <t>균열 13단계 Wave2</t>
  </si>
  <si>
    <t>균열 13단계 Wave3</t>
  </si>
  <si>
    <t>균열 13단계 Wave4</t>
  </si>
  <si>
    <t>균열 13단계 Wave5</t>
  </si>
  <si>
    <t>균열 14단계 Wave1</t>
  </si>
  <si>
    <t>균열 14단계 Wave2</t>
  </si>
  <si>
    <t>균열 14단계 Wave3</t>
  </si>
  <si>
    <t>균열 14단계 Wave4</t>
  </si>
  <si>
    <t>균열 14단계 Wave5</t>
  </si>
  <si>
    <t>균열 15단계 Wave1</t>
  </si>
  <si>
    <t>균열 15단계 Wave2</t>
  </si>
  <si>
    <t>균열 15단계 Wave3</t>
  </si>
  <si>
    <t>균열 15단계 Wave4</t>
  </si>
  <si>
    <t>균열 15단계 Wave5</t>
  </si>
  <si>
    <t>균열 16단계 Wave1</t>
  </si>
  <si>
    <t>균열 16단계 Wave2</t>
  </si>
  <si>
    <t>균열 16단계 Wave3</t>
  </si>
  <si>
    <t>균열 16단계 Wave4</t>
  </si>
  <si>
    <t>균열 16단계 Wave5</t>
  </si>
  <si>
    <t>균열 17단계 Wave1</t>
  </si>
  <si>
    <t>균열 17단계 Wave2</t>
  </si>
  <si>
    <t>균열 17단계 Wave3</t>
  </si>
  <si>
    <t>균열 17단계 Wave4</t>
  </si>
  <si>
    <t>균열 17단계 Wave5</t>
  </si>
  <si>
    <t>균열 18단계 Wave1</t>
  </si>
  <si>
    <t>균열 18단계 Wave2</t>
  </si>
  <si>
    <t>균열 18단계 Wave3</t>
  </si>
  <si>
    <t>균열 18단계 Wave4</t>
  </si>
  <si>
    <t>균열 18단계 Wave5</t>
  </si>
  <si>
    <t>균열 19단계 Wave1</t>
  </si>
  <si>
    <t>균열 19단계 Wave2</t>
  </si>
  <si>
    <t>균열 19단계 Wave3</t>
  </si>
  <si>
    <t>균열 19단계 Wave4</t>
  </si>
  <si>
    <t>균열 19단계 Wave5</t>
  </si>
  <si>
    <t>균열 20단계 Wave1</t>
  </si>
  <si>
    <t>균열 20단계 Wave2</t>
  </si>
  <si>
    <t>균열 20단계 Wave3</t>
  </si>
  <si>
    <t>균열 20단계 Wave4</t>
  </si>
  <si>
    <t>균열 20단계 Wave5</t>
  </si>
  <si>
    <t>균열 21단계 Wave1</t>
  </si>
  <si>
    <t>균열 21단계 Wave2</t>
  </si>
  <si>
    <t>균열 21단계 Wave3</t>
  </si>
  <si>
    <t>균열 21단계 Wave4</t>
  </si>
  <si>
    <t>균열 21단계 Wave5</t>
  </si>
  <si>
    <t>균열 22단계 Wave1</t>
  </si>
  <si>
    <t>균열 22단계 Wave2</t>
  </si>
  <si>
    <t>균열 22단계 Wave3</t>
  </si>
  <si>
    <t>균열 22단계 Wave4</t>
  </si>
  <si>
    <t>균열 22단계 Wave5</t>
  </si>
  <si>
    <t>균열 23단계 Wave1</t>
  </si>
  <si>
    <t>균열 23단계 Wave2</t>
  </si>
  <si>
    <t>균열 23단계 Wave3</t>
  </si>
  <si>
    <t>균열 23단계 Wave4</t>
  </si>
  <si>
    <t>균열 23단계 Wave5</t>
  </si>
  <si>
    <t>균열 24단계 Wave1</t>
  </si>
  <si>
    <t>균열 24단계 Wave2</t>
  </si>
  <si>
    <t>균열 24단계 Wave3</t>
  </si>
  <si>
    <t>균열 24단계 Wave4</t>
  </si>
  <si>
    <t>균열 24단계 Wave5</t>
  </si>
  <si>
    <t>균열 25단계 Wave1</t>
  </si>
  <si>
    <t>균열 25단계 Wave2</t>
  </si>
  <si>
    <t>균열 25단계 Wave3</t>
  </si>
  <si>
    <t>균열 25단계 Wave4</t>
  </si>
  <si>
    <t>균열 25단계 Wave5</t>
  </si>
  <si>
    <t>균열 26단계 Wave1</t>
  </si>
  <si>
    <t>균열 26단계 Wave2</t>
  </si>
  <si>
    <t>균열 26단계 Wave3</t>
  </si>
  <si>
    <t>균열 26단계 Wave4</t>
  </si>
  <si>
    <t>균열 26단계 Wave5</t>
  </si>
  <si>
    <t>균열 27단계 Wave1</t>
  </si>
  <si>
    <t>균열 27단계 Wave2</t>
  </si>
  <si>
    <t>균열 27단계 Wave3</t>
  </si>
  <si>
    <t>균열 27단계 Wave4</t>
  </si>
  <si>
    <t>균열 27단계 Wave5</t>
  </si>
  <si>
    <t>균열 28단계 Wave1</t>
  </si>
  <si>
    <t>균열 28단계 Wave2</t>
  </si>
  <si>
    <t>균열 28단계 Wave3</t>
  </si>
  <si>
    <t>균열 28단계 Wave4</t>
  </si>
  <si>
    <t>균열 28단계 Wave5</t>
  </si>
  <si>
    <t>균열 29단계 Wave1</t>
  </si>
  <si>
    <t>균열 29단계 Wave2</t>
  </si>
  <si>
    <t>균열 29단계 Wave3</t>
  </si>
  <si>
    <t>균열 29단계 Wave4</t>
  </si>
  <si>
    <t>균열 29단계 Wave5</t>
  </si>
  <si>
    <t>균열 30단계 Wave1</t>
  </si>
  <si>
    <t>균열 30단계 Wave2</t>
  </si>
  <si>
    <t>균열 30단계 Wave3</t>
  </si>
  <si>
    <t>균열 30단계 Wave4</t>
  </si>
  <si>
    <t>균열 30단계 Wave5</t>
  </si>
  <si>
    <t>균열 31단계 Wave1</t>
  </si>
  <si>
    <t>균열 31단계 Wave2</t>
  </si>
  <si>
    <t>균열 31단계 Wave3</t>
  </si>
  <si>
    <t>균열 31단계 Wave4</t>
  </si>
  <si>
    <t>균열 31단계 Wave5</t>
  </si>
  <si>
    <t>균열 32단계 Wave1</t>
  </si>
  <si>
    <t>균열 32단계 Wave2</t>
  </si>
  <si>
    <t>균열 32단계 Wave3</t>
  </si>
  <si>
    <t>균열 32단계 Wave4</t>
  </si>
  <si>
    <t>균열 32단계 Wave5</t>
  </si>
  <si>
    <t>균열 33단계 Wave1</t>
  </si>
  <si>
    <t>균열 33단계 Wave2</t>
  </si>
  <si>
    <t>균열 33단계 Wave3</t>
  </si>
  <si>
    <t>균열 33단계 Wave4</t>
  </si>
  <si>
    <t>균열 33단계 Wave5</t>
  </si>
  <si>
    <t>균열 34단계 Wave1</t>
  </si>
  <si>
    <t>균열 34단계 Wave2</t>
  </si>
  <si>
    <t>균열 34단계 Wave3</t>
  </si>
  <si>
    <t>균열 34단계 Wave4</t>
  </si>
  <si>
    <t>균열 34단계 Wave5</t>
  </si>
  <si>
    <t>균열 35단계 Wave1</t>
  </si>
  <si>
    <t>균열 35단계 Wave2</t>
  </si>
  <si>
    <t>균열 35단계 Wave3</t>
  </si>
  <si>
    <t>균열 35단계 Wave4</t>
  </si>
  <si>
    <t>균열 35단계 Wave5</t>
  </si>
  <si>
    <t>균열 36단계 Wave1</t>
  </si>
  <si>
    <t>균열 36단계 Wave2</t>
  </si>
  <si>
    <t>균열 36단계 Wave3</t>
  </si>
  <si>
    <t>균열 36단계 Wave4</t>
  </si>
  <si>
    <t>균열 36단계 Wave5</t>
  </si>
  <si>
    <t>균열 37단계 Wave1</t>
  </si>
  <si>
    <t>균열 37단계 Wave2</t>
  </si>
  <si>
    <t>균열 37단계 Wave3</t>
  </si>
  <si>
    <t>균열 37단계 Wave4</t>
  </si>
  <si>
    <t>균열 37단계 Wave5</t>
  </si>
  <si>
    <t>균열 38단계 Wave1</t>
  </si>
  <si>
    <t>균열 38단계 Wave2</t>
  </si>
  <si>
    <t>균열 38단계 Wave3</t>
  </si>
  <si>
    <t>균열 38단계 Wave4</t>
  </si>
  <si>
    <t>균열 38단계 Wave5</t>
  </si>
  <si>
    <t>균열 39단계 Wave1</t>
  </si>
  <si>
    <t>균열 39단계 Wave2</t>
  </si>
  <si>
    <t>균열 39단계 Wave3</t>
  </si>
  <si>
    <t>균열 39단계 Wave4</t>
  </si>
  <si>
    <t>균열 39단계 Wave5</t>
  </si>
  <si>
    <t>균열 40단계 Wave1</t>
  </si>
  <si>
    <t>균열 40단계 Wave2</t>
  </si>
  <si>
    <t>균열 40단계 Wave3</t>
  </si>
  <si>
    <t>균열 40단계 Wave4</t>
  </si>
  <si>
    <t>균열 40단계 Wave5</t>
  </si>
  <si>
    <t>추가 보상 지급 인덱스
Map에서 활용되는 AddReward 에 대한 전체 드롭 내역을 묶는 인덱스</t>
  </si>
  <si>
    <t>AddRewardGroupCode</t>
  </si>
  <si>
    <t>1.7</t>
    <phoneticPr fontId="0" type="Hiragana"/>
  </si>
  <si>
    <t>1.5</t>
    <phoneticPr fontId="0" type="Hiragana"/>
  </si>
  <si>
    <t>3.4</t>
    <phoneticPr fontId="0" type="Hiragana"/>
  </si>
  <si>
    <t>3.6</t>
    <phoneticPr fontId="0" type="Hiragana"/>
  </si>
  <si>
    <t>3.7</t>
    <phoneticPr fontId="0" type="Hiragana"/>
  </si>
  <si>
    <t>5</t>
    <phoneticPr fontId="0" type="Hiragana"/>
  </si>
  <si>
    <t>4%</t>
    <phoneticPr fontId="0" type="Hiragana"/>
  </si>
  <si>
    <t>9%</t>
    <phoneticPr fontId="0" type="Hiragana"/>
  </si>
  <si>
    <t>1.95%</t>
    <phoneticPr fontId="0" type="Hiragana"/>
  </si>
  <si>
    <t>일반 82레벨 표준</t>
  </si>
  <si>
    <t>일반 83레벨 표준</t>
  </si>
  <si>
    <t>일반 84레벨 표준</t>
  </si>
  <si>
    <t>일반 85레벨 표준</t>
  </si>
  <si>
    <t>일반 86레벨 표준</t>
  </si>
  <si>
    <t>일반 87레벨 표준</t>
  </si>
  <si>
    <t>일반 88레벨 표준</t>
  </si>
  <si>
    <t>일반 89레벨 표준</t>
  </si>
  <si>
    <t>일반 90레벨 표준</t>
  </si>
  <si>
    <t>일반 91레벨 표준</t>
  </si>
  <si>
    <t>일반 92레벨 표준</t>
  </si>
  <si>
    <t>일반 93레벨 표준</t>
  </si>
  <si>
    <t>일반 94레벨 표준</t>
  </si>
  <si>
    <t>일반 95레벨 표준</t>
  </si>
  <si>
    <t>일반 96레벨 표준</t>
  </si>
  <si>
    <t>일반 97레벨 표준</t>
  </si>
  <si>
    <t>일반 98레벨 표준</t>
  </si>
  <si>
    <t>일반 99레벨 표준</t>
  </si>
  <si>
    <t>일반 100레벨 표준</t>
  </si>
  <si>
    <t>일반 101레벨 표준</t>
  </si>
  <si>
    <t>일반 102레벨 표준</t>
  </si>
  <si>
    <t>일반 103레벨 표준</t>
  </si>
  <si>
    <t>일반 104레벨 표준</t>
  </si>
  <si>
    <t>일반 105레벨 표준</t>
  </si>
  <si>
    <t>일반 106레벨 표준</t>
  </si>
  <si>
    <t>일반 107레벨 표준</t>
  </si>
  <si>
    <t>일반 108레벨 표준</t>
  </si>
  <si>
    <t>일반 109레벨 표준</t>
  </si>
  <si>
    <t>일반 110레벨 표준</t>
  </si>
  <si>
    <t>일반 111레벨 표준</t>
  </si>
  <si>
    <t>일반 112레벨 표준</t>
  </si>
  <si>
    <t>일반 113레벨 표준</t>
  </si>
  <si>
    <t>일반 114레벨 표준</t>
  </si>
  <si>
    <t>일반 115레벨 표준</t>
  </si>
  <si>
    <t>일반 116레벨 표준</t>
  </si>
  <si>
    <t>일반 117레벨 표준</t>
  </si>
  <si>
    <t>일반 118레벨 표준</t>
  </si>
  <si>
    <t>일반 119레벨 표준</t>
  </si>
  <si>
    <t>일반 120레벨 표준</t>
  </si>
  <si>
    <t>1.2</t>
    <phoneticPr fontId="0" type="Hiragana"/>
  </si>
  <si>
    <t>0.8</t>
    <phoneticPr fontId="0" type="Hiragana"/>
  </si>
  <si>
    <t>1.039</t>
    <phoneticPr fontId="0" type="Hiragana"/>
  </si>
  <si>
    <t>1.037</t>
    <phoneticPr fontId="0" type="Hiragana"/>
  </si>
  <si>
    <t>TextEliteStageName</t>
  </si>
  <si>
    <t>TextData</t>
  </si>
  <si>
    <t>TextKey</t>
  </si>
  <si>
    <t>TextKorean</t>
  </si>
  <si>
    <t>TextEnglish</t>
  </si>
  <si>
    <t>TextChinease</t>
  </si>
  <si>
    <t>[1-1] 피그미 군락</t>
  </si>
  <si>
    <t>[1-2] 웨르의 숲 입구</t>
  </si>
  <si>
    <t>[1-3] 나가 일족 야영지</t>
  </si>
  <si>
    <t>[1-4] 나가 일족 본거지</t>
  </si>
  <si>
    <t>[1-5] 보이드의 연락책</t>
  </si>
  <si>
    <t>[1-6] 나가 일족의 반격 I</t>
  </si>
  <si>
    <t>[1-7] 나가 일족의 반격 II</t>
  </si>
  <si>
    <t>[1-8] 나가 일족의 반격 III</t>
  </si>
  <si>
    <t>[1-9] 나가 일족 최후의 사투</t>
  </si>
  <si>
    <t>[1-10] 퀸투스의 시험</t>
  </si>
  <si>
    <t>[2-1]  베히모스 요새 서문</t>
  </si>
  <si>
    <t>[2-2] 베히모스 요새 남서부 경계 초소 I</t>
  </si>
  <si>
    <t>[2-3] 베히모스 요새 남서부 경계 초소 II</t>
  </si>
  <si>
    <t>[2-4] 베히모스 요새 남부 진지</t>
  </si>
  <si>
    <t>[2-5] 베히모스 요새 남동부 경계 초소</t>
  </si>
  <si>
    <t>[2-6] 베히모스 요새 동부 진지</t>
  </si>
  <si>
    <t>[2-7] 베히모스 요새 북동부 경계 초소</t>
  </si>
  <si>
    <t>[2-8] 베히모스 요새 북부 진지</t>
  </si>
  <si>
    <t>[2-9] 베히모스 요새 중심부</t>
  </si>
  <si>
    <t>[2-10] 페르페투스의 전당</t>
  </si>
  <si>
    <t>[3-1] 로아나프 지하 성채 입구</t>
  </si>
  <si>
    <t>[3-2] 로아나프 지하 성채 통로</t>
  </si>
  <si>
    <t>[3-3] 로아나프 지하 시체 안치소</t>
  </si>
  <si>
    <t>[3-4] 로아나프 지하 비밀 회당</t>
  </si>
  <si>
    <t>[3-5] 셀레투스 의식의 성소</t>
  </si>
  <si>
    <t>[3-6] 에레시스와의 악연</t>
  </si>
  <si>
    <t>[3-7] 그림자 나가 일족</t>
  </si>
  <si>
    <t>[3-8] 에레시스의 시련</t>
  </si>
  <si>
    <t>[3-9] 로아나프 지하 영혼 감옥소</t>
  </si>
  <si>
    <t>[3-10] 로아나프 지하 성채</t>
  </si>
  <si>
    <t>[4-1] 아그문트 용암 지대</t>
  </si>
  <si>
    <t>[4-2] 아그문트 북부 용암 지대</t>
  </si>
  <si>
    <t>[4-3] 아그문트 북부 용암 광산</t>
  </si>
  <si>
    <t>[4-4] 아그문트 용암 감옥 입구</t>
  </si>
  <si>
    <t>[4-5] 용암 감옥 수문장</t>
  </si>
  <si>
    <t>[4-6] 아그문트 용암 감옥 내부</t>
  </si>
  <si>
    <t>[4-7] 또 다른 용암 감옥으로</t>
  </si>
  <si>
    <t>[4-8] 아그문트 용암 감옥 본부</t>
  </si>
  <si>
    <t>[4-9] 타락한 빛을 찾아서</t>
  </si>
  <si>
    <t>[4-10] 로난의 참회</t>
  </si>
  <si>
    <t>[5-1] 레피루스 고룡 신전</t>
  </si>
  <si>
    <t>[5-2] 버려진 고룡 신전</t>
  </si>
  <si>
    <t>[5-3] 버려진 고룡 신전 깊은 곳</t>
  </si>
  <si>
    <t>[5-4] 용린의 길</t>
  </si>
  <si>
    <t xml:space="preserve">[5-5] 고룡 신전 수문장 </t>
  </si>
  <si>
    <t>[5-6] 레피루스 고룡 신전 내부</t>
  </si>
  <si>
    <t>[5-7] 레피루스 고룡 신전 진입로</t>
  </si>
  <si>
    <t>[5-8] 레피루스 고룡 신전 입구</t>
  </si>
  <si>
    <t>[5-9] 레피루스 고룡 신전 중심부</t>
  </si>
  <si>
    <t>[5-10] 신전 수호자의 성소</t>
  </si>
  <si>
    <t>[6-1] 붉은 모래 사막 지대</t>
  </si>
  <si>
    <t>[6-2] 붉은 모래 수렁</t>
  </si>
  <si>
    <t>[6-3] 붉은 모래의 신전 초입부</t>
  </si>
  <si>
    <t>[6-4] 황야의 시련</t>
  </si>
  <si>
    <t>[6-5] 모래 바위 무덤 수호자</t>
  </si>
  <si>
    <t>[6-6] 붉은 모래의 신전 내부</t>
  </si>
  <si>
    <t>[6-7] 죽음의 땅</t>
  </si>
  <si>
    <t>[6-8] 붉은 모래의 신전 진입로</t>
  </si>
  <si>
    <t>[6-9] 붉은 모래의 신전 중심부</t>
  </si>
  <si>
    <t>[6-10] 황야의 지배자</t>
  </si>
  <si>
    <t>[7-1] 카이온 빙한 지대</t>
  </si>
  <si>
    <t>[7-2] 타락한 정령들</t>
  </si>
  <si>
    <t>[7-3] 얼어붙은 숲</t>
  </si>
  <si>
    <t>[7-4] 빙정 호수로 가는 길</t>
  </si>
  <si>
    <t>[7-5] 얼어붙은 군락지</t>
  </si>
  <si>
    <t>[7-6] 빙한의 나비스 평원</t>
  </si>
  <si>
    <t>[7-7] 정령의 성역</t>
  </si>
  <si>
    <t>[7-8] 정령의 성소</t>
  </si>
  <si>
    <t>[7-9] 빙정 호수 진입로</t>
  </si>
  <si>
    <t>[7-10] 베르디우스의 빙정 호수</t>
  </si>
  <si>
    <t>[8-1] 아슬란 파멸 수렁 지대</t>
  </si>
  <si>
    <t>[8-2] 파멸 수렁 진입로</t>
  </si>
  <si>
    <t>[8-3] 망자들의 집념</t>
  </si>
  <si>
    <t>[8-4] 파멸의 격전지</t>
  </si>
  <si>
    <t>[8-5] 포효하는 헤르케리움</t>
  </si>
  <si>
    <t>[8-6] 파멸 지옥 늪수렁</t>
  </si>
  <si>
    <t>[8-7] 파멸의 신기루</t>
  </si>
  <si>
    <t>[8-8] 신념의 끝</t>
  </si>
  <si>
    <t>[8-9] 망자들의 안식처</t>
  </si>
  <si>
    <t>[8-10] 보이드의 성역</t>
  </si>
  <si>
    <t>TextStageName</t>
  </si>
  <si>
    <t>일반던전</t>
    <phoneticPr fontId="0" type="Hiragana"/>
  </si>
  <si>
    <t>Act</t>
    <phoneticPr fontId="0" type="Hiragana"/>
  </si>
  <si>
    <t>Lv.50 달성 일수</t>
    <phoneticPr fontId="0" type="Hiragana"/>
  </si>
  <si>
    <t>Lv.100 달성 일수</t>
    <phoneticPr fontId="0" type="Hiragana"/>
  </si>
  <si>
    <t>Lv.700 달성 일수</t>
    <phoneticPr fontId="0" type="Hiragana"/>
  </si>
  <si>
    <t>Lv.1000 달성 일수</t>
    <phoneticPr fontId="0" type="Hiragana"/>
  </si>
  <si>
    <t>Lv.1500 달성 일수</t>
    <phoneticPr fontId="0" type="Hiragana"/>
  </si>
  <si>
    <t>Lv.2000 달성 일수</t>
    <phoneticPr fontId="0" type="Hiragana"/>
  </si>
  <si>
    <t>균열던전</t>
    <phoneticPr fontId="0" type="Hiragana"/>
  </si>
  <si>
    <t>초월던전</t>
    <phoneticPr fontId="0" type="Hiragana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</si>
  <si>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</si>
  <si>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</si>
  <si>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</si>
  <si>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</si>
  <si>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</si>
  <si>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</si>
  <si>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</si>
  <si>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</si>
  <si>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</si>
  <si>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자동 풀충전
필요 시간(시간)</t>
    <phoneticPr fontId="26" type="noConversion"/>
  </si>
  <si>
    <t>자동 풀충전
필요 시간(분)</t>
    <phoneticPr fontId="26" type="noConversion"/>
  </si>
  <si>
    <t>StageExp</t>
    <phoneticPr fontId="26" type="noConversion"/>
  </si>
  <si>
    <t>2-6</t>
    <phoneticPr fontId="26" type="noConversion"/>
  </si>
  <si>
    <t>3-6</t>
    <phoneticPr fontId="26" type="noConversion"/>
  </si>
  <si>
    <t>4-6</t>
    <phoneticPr fontId="26" type="noConversion"/>
  </si>
  <si>
    <t>5-6</t>
    <phoneticPr fontId="26" type="noConversion"/>
  </si>
  <si>
    <t>6-6</t>
    <phoneticPr fontId="26" type="noConversion"/>
  </si>
  <si>
    <t>7-6</t>
    <phoneticPr fontId="26" type="noConversion"/>
  </si>
  <si>
    <t>8-6</t>
    <phoneticPr fontId="26" type="noConversion"/>
  </si>
  <si>
    <t>Lv.20</t>
    <phoneticPr fontId="0" type="Hiragana"/>
  </si>
  <si>
    <t>Lv.30</t>
    <phoneticPr fontId="0" type="Hiragana"/>
  </si>
  <si>
    <t>Lv.40</t>
    <phoneticPr fontId="0" type="Hiragana"/>
  </si>
  <si>
    <t>Lv.50</t>
    <phoneticPr fontId="0" type="Hiragana"/>
  </si>
  <si>
    <t>신버전 레벨별 달성 일수</t>
    <phoneticPr fontId="26" type="noConversion"/>
  </si>
  <si>
    <t>부족 열쇠수</t>
    <phoneticPr fontId="0" type="Hiragana"/>
  </si>
  <si>
    <t>4-6 지역</t>
    <phoneticPr fontId="0" type="Hiragana"/>
  </si>
  <si>
    <t>5-6 지역</t>
    <phoneticPr fontId="0" type="Hiragana"/>
  </si>
  <si>
    <t>6-6 지역</t>
    <phoneticPr fontId="0" type="Hiragana"/>
  </si>
  <si>
    <t>7-6 지역</t>
    <phoneticPr fontId="0" type="Hiragana"/>
  </si>
  <si>
    <t>8-6 지역</t>
    <phoneticPr fontId="0" type="Hiragana"/>
  </si>
  <si>
    <t>열쇠 소모량</t>
    <phoneticPr fontId="26" type="noConversion"/>
  </si>
  <si>
    <t>자동 풀충전
평균 소요시간</t>
    <phoneticPr fontId="0" type="Hiragana"/>
  </si>
  <si>
    <t>최대 열쇠
보유량</t>
    <phoneticPr fontId="26" type="noConversion"/>
  </si>
  <si>
    <t>입장 던전별
열쇠 소모</t>
    <phoneticPr fontId="26" type="noConversion"/>
  </si>
  <si>
    <t>최대 열쇠로
플레이 가능 횟수</t>
    <phoneticPr fontId="26" type="noConversion"/>
  </si>
  <si>
    <t>&lt;&lt; 유저 플레이 패턴별 레벨 달성 &gt;&gt;</t>
    <phoneticPr fontId="26" type="noConversion"/>
  </si>
  <si>
    <t>1. 일반적인 플레이</t>
    <phoneticPr fontId="26" type="noConversion"/>
  </si>
  <si>
    <t>2. 앱플레이 등 이용 24시간 연속전투</t>
    <phoneticPr fontId="26" type="noConversion"/>
  </si>
  <si>
    <t>3. 앱플레이 등 이용 1일 3회 연속전투</t>
    <phoneticPr fontId="26" type="noConversion"/>
  </si>
  <si>
    <t>총 열쇠 구매</t>
    <phoneticPr fontId="26" type="noConversion"/>
  </si>
  <si>
    <t>1일 최대 
플레이</t>
    <phoneticPr fontId="0" type="Hiragana"/>
  </si>
  <si>
    <t>경험치</t>
    <phoneticPr fontId="0" type="Hiragana"/>
  </si>
  <si>
    <t>수호자경험치</t>
    <phoneticPr fontId="0" type="Hiragana"/>
  </si>
  <si>
    <t>난이도</t>
    <phoneticPr fontId="0" type="Hiragana"/>
  </si>
  <si>
    <t>1일 균열 최대
플레이 횟수</t>
    <phoneticPr fontId="0" type="Hiragana"/>
  </si>
  <si>
    <t>1일 초월 평균
플레이 횟수</t>
    <phoneticPr fontId="0" type="Hiragana"/>
  </si>
  <si>
    <t>입장 웨이브</t>
    <phoneticPr fontId="26" type="noConversion"/>
  </si>
  <si>
    <t>신버전 경험치</t>
    <phoneticPr fontId="26" type="noConversion"/>
  </si>
  <si>
    <t>가중치</t>
    <phoneticPr fontId="26" type="noConversion"/>
  </si>
  <si>
    <t>액트 변경</t>
    <phoneticPr fontId="26" type="noConversion"/>
  </si>
  <si>
    <t>열쇠 수량
변경 액트</t>
    <phoneticPr fontId="26" type="noConversion"/>
  </si>
  <si>
    <t>액트별 무한 연속전투 Lv.50 달성 일수</t>
    <phoneticPr fontId="26" type="noConversion"/>
  </si>
  <si>
    <t>&gt; 무료 다이아 또는 유료 다이아를 열쇠 구매로 활용하여 최대 연속전투를 플레이하는 패턴
&gt; 1회 평균 120초 클리어 시간을 가정하여 117회를 연속전투 플레이 하기 위해선 234분(약 4시간) 소요 예상
&gt; 가방 최대 슬롯을 211개로 확장 후 1회 플레이 시 1.8개 아이템 획득이 가능하므로 117회 연속전투가 가능
&gt; 4시간 마다 가방의 아이템을 분해 또는 판매하고, 다시 117회 연속전투를 위한 열쇠 구매 후 연속전투 117회 실행
&gt; 1일 최대 6회 사이클이지만, 수면 시간을 고려할 때 1일 5회 X 117회 연속전투가 가능함
&gt; 1일 1회 117회 연속전투 핫타임 경험치 50% 적용을 기준으로 소요예상 일을 산정</t>
    <phoneticPr fontId="26" type="noConversion"/>
  </si>
  <si>
    <t>&gt; 2번 방식과 동일한 패턴
&gt; 117회 연속전투를 오전, 오후, 저녁 3회만 가능한 패턴
&gt; 1일 1회 117회 연속전투 핫타임 경험치 50% 적용을 기준으로 소요예상 일을 산정</t>
    <phoneticPr fontId="26" type="noConversion"/>
  </si>
  <si>
    <t>&gt; 균열던전 도전 시 3웨이브 클리어로 약 3개의 균열석을 획득하여 1일 30개 획득 기준</t>
    <phoneticPr fontId="43" type="noConversion"/>
  </si>
  <si>
    <t>&gt; 30개 균열석으로 초월던전 30회 플레이를 기준</t>
    <phoneticPr fontId="43" type="noConversion"/>
  </si>
  <si>
    <t>&gt; 균열던전 1일 10회 기본 입장 횟수 플레이를 기준</t>
    <phoneticPr fontId="43" type="noConversion"/>
  </si>
  <si>
    <t>&lt;&lt; 수호자 Lv.2000 레벨업 &gt;&gt;</t>
    <phoneticPr fontId="43" type="noConversion"/>
  </si>
  <si>
    <t>3액트 상승</t>
    <phoneticPr fontId="26" type="noConversion"/>
  </si>
  <si>
    <t>1액트 상승</t>
    <phoneticPr fontId="26" type="noConversion"/>
  </si>
  <si>
    <t>2~8액트 상승</t>
    <phoneticPr fontId="26" type="noConversion"/>
  </si>
  <si>
    <t>1-1</t>
  </si>
  <si>
    <t>2 액트 초반</t>
  </si>
  <si>
    <t>2 액트 초반</t>
    <phoneticPr fontId="26" type="noConversion"/>
  </si>
  <si>
    <t>2 액트 후반</t>
  </si>
  <si>
    <t>2 액트 후반</t>
    <phoneticPr fontId="26" type="noConversion"/>
  </si>
  <si>
    <t>2 액트 반복</t>
    <phoneticPr fontId="26" type="noConversion"/>
  </si>
  <si>
    <t>3 액트 초반</t>
  </si>
  <si>
    <t>3 액트 후반</t>
  </si>
  <si>
    <t>3 액트 반복</t>
  </si>
  <si>
    <t>4 액트 초반</t>
  </si>
  <si>
    <t>4 액트 후반</t>
  </si>
  <si>
    <t>4 액트 반복</t>
  </si>
  <si>
    <t>5 액트 초반</t>
  </si>
  <si>
    <t>5 액트 후반</t>
  </si>
  <si>
    <t>5 액트 반복</t>
  </si>
  <si>
    <t>6 액트 초반</t>
  </si>
  <si>
    <t>6 액트 후반</t>
  </si>
  <si>
    <t>6 액트 반복</t>
  </si>
  <si>
    <t>7 액트 초반</t>
  </si>
  <si>
    <t>7 액트 후반</t>
  </si>
  <si>
    <t>7 액트 반복</t>
  </si>
  <si>
    <t>8 액트 초반</t>
  </si>
  <si>
    <t>8 액트 후반</t>
  </si>
  <si>
    <t>8 액트 반복</t>
  </si>
  <si>
    <t>누적 플레이
횟수</t>
    <phoneticPr fontId="19" type="Hiragana"/>
  </si>
  <si>
    <t>누적 플레이
일수</t>
    <phoneticPr fontId="19" type="Hiragana"/>
  </si>
  <si>
    <t>신버전
누적 경험치</t>
    <phoneticPr fontId="26" type="noConversion"/>
  </si>
  <si>
    <t>신버전
구간 경험치</t>
    <phoneticPr fontId="26" type="noConversion"/>
  </si>
  <si>
    <t>신버전
던전 경험치</t>
    <phoneticPr fontId="26" type="noConversion"/>
  </si>
  <si>
    <t>플레이
던전</t>
    <phoneticPr fontId="26" type="noConversion"/>
  </si>
  <si>
    <t>플레이
횟수</t>
    <phoneticPr fontId="26" type="noConversion"/>
  </si>
  <si>
    <t>구간별
획득 경험치</t>
    <phoneticPr fontId="26" type="noConversion"/>
  </si>
  <si>
    <t>잉여
경험치</t>
    <phoneticPr fontId="26" type="noConversion"/>
  </si>
  <si>
    <t>1-5</t>
    <phoneticPr fontId="26" type="noConversion"/>
  </si>
  <si>
    <t>부족 열쇠 구매</t>
    <phoneticPr fontId="26" type="noConversion"/>
  </si>
  <si>
    <t>경험치
증가량</t>
    <phoneticPr fontId="26" type="noConversion"/>
  </si>
  <si>
    <t>&gt; 액트별 Exp +50% 던전별 효율 비교</t>
    <phoneticPr fontId="26" type="noConversion"/>
  </si>
  <si>
    <t>100개 열쇠 기준
플레이 가능 횟수</t>
    <phoneticPr fontId="26" type="noConversion"/>
  </si>
  <si>
    <t>획득 가능
경험치량</t>
    <phoneticPr fontId="26" type="noConversion"/>
  </si>
  <si>
    <t>총 열쇠
소모량</t>
    <phoneticPr fontId="26" type="noConversion"/>
  </si>
  <si>
    <t>부족 열쇠
수량</t>
    <phoneticPr fontId="26" type="noConversion"/>
  </si>
  <si>
    <t>Lv</t>
    <phoneticPr fontId="26" type="noConversion"/>
  </si>
  <si>
    <t>자동 충전
(10분)</t>
    <phoneticPr fontId="26" type="noConversion"/>
  </si>
  <si>
    <t>&gt; 오전, 오후, 저녁, 심야 각 1시간 정도씩 플레이 하는 직장인 패턴
&gt; 풀충전 평균 소요시간 : 4시간 32분
&gt; 1일 4회 풀충전 후 접속 예상 시간 : 7~9시, 12~2시, 16~18시, 22~24시
&gt; 평균 최대 열쇠 보유량 75개, 1회 플레이 시 4.5개 소모 시 1일 약 70회 플레이 가능
&gt; 1일 1회 핫타임 경험치 50% 적용을 기준으로 소요예상 일을 산정</t>
    <phoneticPr fontId="26" type="noConversion"/>
  </si>
  <si>
    <t>평균 경험치</t>
    <phoneticPr fontId="0" type="Hiragana"/>
  </si>
  <si>
    <t>* 액트별 반복은 경험치 +50% 지급 던전 플레이</t>
    <phoneticPr fontId="26" type="noConversion"/>
  </si>
  <si>
    <t>HP</t>
    <phoneticPr fontId="26" type="noConversion"/>
  </si>
  <si>
    <t>몬스터</t>
  </si>
  <si>
    <t>AtkRatio</t>
    <phoneticPr fontId="26" type="noConversion"/>
  </si>
  <si>
    <t>DefRatio</t>
    <phoneticPr fontId="26" type="noConversion"/>
  </si>
  <si>
    <t>AtkRatio &amp;
DefRatio</t>
    <phoneticPr fontId="26" type="noConversion"/>
  </si>
  <si>
    <t>1.142</t>
    <phoneticPr fontId="0" type="Hiragana"/>
  </si>
  <si>
    <t>0.03</t>
    <phoneticPr fontId="26" type="noConversion"/>
  </si>
  <si>
    <t>1.6</t>
    <phoneticPr fontId="0" type="Hiragana"/>
  </si>
  <si>
    <t>1.4</t>
    <phoneticPr fontId="0" type="Hiragana"/>
  </si>
  <si>
    <t>1</t>
    <phoneticPr fontId="26" type="noConversion"/>
  </si>
  <si>
    <t>7 액트 반복</t>
    <phoneticPr fontId="26" type="noConversion"/>
  </si>
  <si>
    <t>9-6</t>
    <phoneticPr fontId="26" type="noConversion"/>
  </si>
  <si>
    <t>10-6</t>
    <phoneticPr fontId="26" type="noConversion"/>
  </si>
  <si>
    <t>11-6</t>
    <phoneticPr fontId="26" type="noConversion"/>
  </si>
  <si>
    <t>신규 액트 변경</t>
    <phoneticPr fontId="26" type="noConversion"/>
  </si>
  <si>
    <t>9 액트 초반</t>
  </si>
  <si>
    <t>9 액트 후반</t>
  </si>
  <si>
    <t>9 액트 반복</t>
  </si>
  <si>
    <t>10 액트 초반</t>
  </si>
  <si>
    <t>10 액트 후반</t>
  </si>
  <si>
    <t>10 액트 반복</t>
  </si>
  <si>
    <t>11 액트 초반</t>
  </si>
  <si>
    <t>11 액트 후반</t>
  </si>
  <si>
    <t>11 액트 반복</t>
  </si>
  <si>
    <t>일반 121레벨 표준</t>
  </si>
  <si>
    <t>일반 122레벨 표준</t>
  </si>
  <si>
    <t>일반 123레벨 표준</t>
  </si>
  <si>
    <t>일반 124레벨 표준</t>
  </si>
  <si>
    <t>일반 125레벨 표준</t>
  </si>
  <si>
    <t>일반 126레벨 표준</t>
  </si>
  <si>
    <t>일반 127레벨 표준</t>
  </si>
  <si>
    <t>일반 128레벨 표준</t>
  </si>
  <si>
    <t>일반 129레벨 표준</t>
  </si>
  <si>
    <t>일반 130레벨 표준</t>
  </si>
  <si>
    <t>일반 131레벨 표준</t>
  </si>
  <si>
    <t>일반 132레벨 표준</t>
  </si>
  <si>
    <t>일반 133레벨 표준</t>
  </si>
  <si>
    <t>일반 134레벨 표준</t>
  </si>
  <si>
    <t>일반 135레벨 표준</t>
  </si>
  <si>
    <t>일반 136레벨 표준</t>
  </si>
  <si>
    <t>일반 137레벨 표준</t>
  </si>
  <si>
    <t>일반 138레벨 표준</t>
  </si>
  <si>
    <t>일반 139레벨 표준</t>
  </si>
  <si>
    <t>일반 140레벨 표준</t>
  </si>
  <si>
    <t>일반 141레벨 표준</t>
  </si>
  <si>
    <t>일반 142레벨 표준</t>
  </si>
  <si>
    <t>일반 143레벨 표준</t>
  </si>
  <si>
    <t>일반 144레벨 표준</t>
  </si>
  <si>
    <t>일반 145레벨 표준</t>
  </si>
  <si>
    <t>일반 146레벨 표준</t>
  </si>
  <si>
    <t>일반 147레벨 표준</t>
  </si>
  <si>
    <t>일반 148레벨 표준</t>
  </si>
  <si>
    <t>일반 149레벨 표준</t>
  </si>
  <si>
    <t>일반 150레벨 표준</t>
  </si>
  <si>
    <t>일반 151레벨 표준</t>
  </si>
  <si>
    <t>일반 152레벨 표준</t>
  </si>
  <si>
    <t>일반 153레벨 표준</t>
  </si>
  <si>
    <t>일반 154레벨 표준</t>
  </si>
  <si>
    <t>일반 155레벨 표준</t>
  </si>
  <si>
    <t>일반 156레벨 표준</t>
  </si>
  <si>
    <t>일반 157레벨 표준</t>
  </si>
  <si>
    <t>일반 158레벨 표준</t>
  </si>
  <si>
    <t>일반 159레벨 표준</t>
  </si>
  <si>
    <t>일반 160레벨 표준</t>
  </si>
  <si>
    <t>일반 161레벨 표준</t>
  </si>
  <si>
    <t>일반 162레벨 표준</t>
  </si>
  <si>
    <t>일반 163레벨 표준</t>
  </si>
  <si>
    <t>일반 164레벨 표준</t>
  </si>
  <si>
    <t>일반 165레벨 표준</t>
  </si>
  <si>
    <t>일반 166레벨 표준</t>
  </si>
  <si>
    <t>일반 167레벨 표준</t>
  </si>
  <si>
    <t>일반 168레벨 표준</t>
  </si>
  <si>
    <t>일반 169레벨 표준</t>
  </si>
  <si>
    <t>일반 170레벨 표준</t>
  </si>
  <si>
    <t>일반 171레벨 표준</t>
  </si>
  <si>
    <t>일반 172레벨 표준</t>
  </si>
  <si>
    <t>일반 173레벨 표준</t>
  </si>
  <si>
    <t>일반 174레벨 표준</t>
  </si>
  <si>
    <t>일반 175레벨 표준</t>
  </si>
  <si>
    <t>일반 176레벨 표준</t>
  </si>
  <si>
    <t>일반 177레벨 표준</t>
  </si>
  <si>
    <t>일반 178레벨 표준</t>
  </si>
  <si>
    <t>일반 179레벨 표준</t>
  </si>
  <si>
    <t>일반 180레벨 표준</t>
  </si>
  <si>
    <t>일반 181레벨 표준</t>
  </si>
  <si>
    <t>일반 182레벨 표준</t>
  </si>
  <si>
    <t>일반 183레벨 표준</t>
  </si>
  <si>
    <t>일반 184레벨 표준</t>
  </si>
  <si>
    <t>일반 185레벨 표준</t>
  </si>
  <si>
    <t>일반 186레벨 표준</t>
  </si>
  <si>
    <t>일반 187레벨 표준</t>
  </si>
  <si>
    <t>일반 188레벨 표준</t>
  </si>
  <si>
    <t>일반 189레벨 표준</t>
  </si>
  <si>
    <t>일반 190레벨 표준</t>
  </si>
  <si>
    <t>일반 191레벨 표준</t>
  </si>
  <si>
    <t>일반 192레벨 표준</t>
  </si>
  <si>
    <t>일반 193레벨 표준</t>
  </si>
  <si>
    <t>일반 194레벨 표준</t>
  </si>
  <si>
    <t>일반 195레벨 표준</t>
  </si>
  <si>
    <t>일반 196레벨 표준</t>
  </si>
  <si>
    <t>일반 197레벨 표준</t>
  </si>
  <si>
    <t>일반 198레벨 표준</t>
  </si>
  <si>
    <t>일반 199레벨 표준</t>
  </si>
  <si>
    <t>일반 200레벨 표준</t>
  </si>
  <si>
    <t>1.01</t>
    <phoneticPr fontId="26" type="noConversion"/>
  </si>
  <si>
    <t>1.22</t>
    <phoneticPr fontId="26" type="noConversion"/>
  </si>
  <si>
    <t>초월 551레벨 표준</t>
  </si>
  <si>
    <t>초월 552레벨 표준</t>
  </si>
  <si>
    <t>초월 553레벨 표준</t>
  </si>
  <si>
    <t>초월 554레벨 표준</t>
  </si>
  <si>
    <t>초월 555레벨 표준</t>
  </si>
  <si>
    <t>초월 556레벨 표준</t>
  </si>
  <si>
    <t>초월 557레벨 표준</t>
  </si>
  <si>
    <t>초월 558레벨 표준</t>
  </si>
  <si>
    <t>초월 559레벨 표준</t>
  </si>
  <si>
    <t>초월 560레벨 표준</t>
  </si>
  <si>
    <t>초월 561레벨 표준</t>
  </si>
  <si>
    <t>초월 562레벨 표준</t>
  </si>
  <si>
    <t>초월 563레벨 표준</t>
  </si>
  <si>
    <t>초월 564레벨 표준</t>
  </si>
  <si>
    <t>초월 565레벨 표준</t>
  </si>
  <si>
    <t>초월 566레벨 표준</t>
  </si>
  <si>
    <t>초월 567레벨 표준</t>
  </si>
  <si>
    <t>초월 568레벨 표준</t>
  </si>
  <si>
    <t>초월 569레벨 표준</t>
  </si>
  <si>
    <t>초월 570레벨 표준</t>
  </si>
  <si>
    <t>초월 571레벨 표준</t>
  </si>
  <si>
    <t>초월 572레벨 표준</t>
  </si>
  <si>
    <t>초월 573레벨 표준</t>
  </si>
  <si>
    <t>초월 574레벨 표준</t>
  </si>
  <si>
    <t>초월 575레벨 표준</t>
  </si>
  <si>
    <t>초월 576레벨 표준</t>
  </si>
  <si>
    <t>초월 577레벨 표준</t>
  </si>
  <si>
    <t>초월 578레벨 표준</t>
  </si>
  <si>
    <t>초월 579레벨 표준</t>
  </si>
  <si>
    <t>초월 580레벨 표준</t>
  </si>
  <si>
    <t>초월 581레벨 표준</t>
  </si>
  <si>
    <t>초월 582레벨 표준</t>
  </si>
  <si>
    <t>초월 583레벨 표준</t>
  </si>
  <si>
    <t>초월 584레벨 표준</t>
  </si>
  <si>
    <t>초월 585레벨 표준</t>
  </si>
  <si>
    <t>초월 586레벨 표준</t>
  </si>
  <si>
    <t>초월 587레벨 표준</t>
  </si>
  <si>
    <t>초월 588레벨 표준</t>
  </si>
  <si>
    <t>초월 589레벨 표준</t>
  </si>
  <si>
    <t>초월 590레벨 표준</t>
  </si>
  <si>
    <t>초월 591레벨 표준</t>
  </si>
  <si>
    <t>초월 592레벨 표준</t>
  </si>
  <si>
    <t>초월 593레벨 표준</t>
  </si>
  <si>
    <t>초월 594레벨 표준</t>
  </si>
  <si>
    <t>초월 595레벨 표준</t>
  </si>
  <si>
    <t>초월 596레벨 표준</t>
  </si>
  <si>
    <t>초월 597레벨 표준</t>
  </si>
  <si>
    <t>초월 598레벨 표준</t>
  </si>
  <si>
    <t>초월 599레벨 표준</t>
  </si>
  <si>
    <t>초월 600레벨 표준</t>
  </si>
  <si>
    <t>초월 601레벨 표준</t>
  </si>
  <si>
    <t>초월 602레벨 표준</t>
  </si>
  <si>
    <t>초월 603레벨 표준</t>
  </si>
  <si>
    <t>초월 604레벨 표준</t>
  </si>
  <si>
    <t>초월 605레벨 표준</t>
  </si>
  <si>
    <t>초월 606레벨 표준</t>
  </si>
  <si>
    <t>초월 607레벨 표준</t>
  </si>
  <si>
    <t>초월 608레벨 표준</t>
  </si>
  <si>
    <t>초월 609레벨 표준</t>
  </si>
  <si>
    <t>초월 610레벨 표준</t>
  </si>
  <si>
    <t>초월 611레벨 표준</t>
  </si>
  <si>
    <t>초월 612레벨 표준</t>
  </si>
  <si>
    <t>초월 613레벨 표준</t>
  </si>
  <si>
    <t>초월 614레벨 표준</t>
  </si>
  <si>
    <t>초월 615레벨 표준</t>
  </si>
  <si>
    <t>초월 616레벨 표준</t>
  </si>
  <si>
    <t>초월 617레벨 표준</t>
  </si>
  <si>
    <t>초월 618레벨 표준</t>
  </si>
  <si>
    <t>초월 619레벨 표준</t>
  </si>
  <si>
    <t>초월 620레벨 표준</t>
  </si>
  <si>
    <t>초월 621레벨 표준</t>
  </si>
  <si>
    <t>초월 622레벨 표준</t>
  </si>
  <si>
    <t>초월 623레벨 표준</t>
  </si>
  <si>
    <t>초월 624레벨 표준</t>
  </si>
  <si>
    <t>초월 625레벨 표준</t>
  </si>
  <si>
    <t>초월 626레벨 표준</t>
  </si>
  <si>
    <t>초월 627레벨 표준</t>
  </si>
  <si>
    <t>초월 628레벨 표준</t>
  </si>
  <si>
    <t>초월 629레벨 표준</t>
  </si>
  <si>
    <t>초월 630레벨 표준</t>
  </si>
  <si>
    <t>초월 631레벨 표준</t>
  </si>
  <si>
    <t>초월 632레벨 표준</t>
  </si>
  <si>
    <t>초월 633레벨 표준</t>
  </si>
  <si>
    <t>초월 634레벨 표준</t>
  </si>
  <si>
    <t>초월 635레벨 표준</t>
  </si>
  <si>
    <t>초월 636레벨 표준</t>
  </si>
  <si>
    <t>초월 637레벨 표준</t>
  </si>
  <si>
    <t>초월 638레벨 표준</t>
  </si>
  <si>
    <t>초월 639레벨 표준</t>
  </si>
  <si>
    <t>초월 640레벨 표준</t>
  </si>
  <si>
    <t>초월 641레벨 표준</t>
  </si>
  <si>
    <t>초월 642레벨 표준</t>
  </si>
  <si>
    <t>초월 643레벨 표준</t>
  </si>
  <si>
    <t>초월 644레벨 표준</t>
  </si>
  <si>
    <t>초월 645레벨 표준</t>
  </si>
  <si>
    <t>초월 646레벨 표준</t>
  </si>
  <si>
    <t>초월 647레벨 표준</t>
  </si>
  <si>
    <t>초월 648레벨 표준</t>
  </si>
  <si>
    <t>초월 649레벨 표준</t>
  </si>
  <si>
    <t>초월 650레벨 표준</t>
  </si>
  <si>
    <t>StageArea</t>
  </si>
  <si>
    <t>eStage - 일반던전
eEliteStage - 정예던전
eWeeklyStage - 요일던전
eRiftStage - 균열던전
eTranscendence - 초월던전
ePVPStage - PvP 결투장
eGuildPVPStage - 길드 단체전
eWorldBossStage - 월드보스
eChallengeStage - 도전 스테이지</t>
  </si>
  <si>
    <t>모드별 DB에 설정한 스테이지 인덱스</t>
  </si>
  <si>
    <t>설정없음</t>
  </si>
  <si>
    <t>DB &gt; Map에 설정한
맵 인덱스</t>
  </si>
  <si>
    <t>DB &gt; MapTrigger에
설정한 몬스터배치 인덱스</t>
  </si>
  <si>
    <t>List&lt;int&gt;</t>
  </si>
  <si>
    <t>AreaGeneralTypeCode</t>
  </si>
  <si>
    <t>OwnerStage</t>
  </si>
  <si>
    <t>CourseNumber</t>
  </si>
  <si>
    <t>MapCode</t>
  </si>
  <si>
    <t>TriggerCode</t>
  </si>
  <si>
    <t>일반던전 - 액트 1 - 스테이지 1</t>
  </si>
  <si>
    <t>130301001</t>
  </si>
  <si>
    <t>eStage</t>
  </si>
  <si>
    <t>640301001</t>
  </si>
  <si>
    <t>일반던전 - 액트 1 - 스테이지 2</t>
  </si>
  <si>
    <t>일반던전 - 액트 1 - 스테이지 3</t>
  </si>
  <si>
    <t>일반던전 - 액트 1 - 스테이지 4</t>
  </si>
  <si>
    <t>일반던전 - 액트 1 - 스테이지 5</t>
  </si>
  <si>
    <t>일반던전 - 액트 1 - 스테이지 6</t>
  </si>
  <si>
    <t>일반던전 - 액트 1 - 스테이지 7</t>
  </si>
  <si>
    <t>일반던전 - 액트 1 - 스테이지 8</t>
  </si>
  <si>
    <t>일반던전 - 액트 1 - 스테이지 9</t>
  </si>
  <si>
    <t>일반던전 - 액트 1 - 스테이지 10</t>
  </si>
  <si>
    <t>일반던전 - 액트 2 - 스테이지 1</t>
  </si>
  <si>
    <t>일반던전 - 액트 2 - 스테이지 2</t>
  </si>
  <si>
    <t>일반던전 - 액트 2 - 스테이지 3</t>
  </si>
  <si>
    <t>일반던전 - 액트 2 - 스테이지 4</t>
  </si>
  <si>
    <t>일반던전 - 액트 2 - 스테이지 5</t>
  </si>
  <si>
    <t>일반던전 - 액트 2 - 스테이지 6</t>
  </si>
  <si>
    <t>일반던전 - 액트 2 - 스테이지 7</t>
  </si>
  <si>
    <t>일반던전 - 액트 2 - 스테이지 8</t>
  </si>
  <si>
    <t>일반던전 - 액트 2 - 스테이지 9</t>
  </si>
  <si>
    <t>일반던전 - 액트 2 - 스테이지 10</t>
  </si>
  <si>
    <t>일반던전 - 액트 3 - 스테이지 1</t>
  </si>
  <si>
    <t>일반던전 - 액트 3 - 스테이지 2</t>
  </si>
  <si>
    <t>일반던전 - 액트 3 - 스테이지 3</t>
  </si>
  <si>
    <t>일반던전 - 액트 3 - 스테이지 4</t>
  </si>
  <si>
    <t>일반던전 - 액트 3 - 스테이지 5</t>
  </si>
  <si>
    <t>일반던전 - 액트 3 - 스테이지 6</t>
  </si>
  <si>
    <t>일반던전 - 액트 3 - 스테이지 7</t>
  </si>
  <si>
    <t>일반던전 - 액트 3 - 스테이지 8</t>
  </si>
  <si>
    <t>일반던전 - 액트 3 - 스테이지 9</t>
  </si>
  <si>
    <t>일반던전 - 액트 3 - 스테이지 10</t>
  </si>
  <si>
    <t>일반던전 - 액트 4 - 스테이지 1</t>
  </si>
  <si>
    <t>일반던전 - 액트 4 - 스테이지 2</t>
  </si>
  <si>
    <t>일반던전 - 액트 4 - 스테이지 3</t>
  </si>
  <si>
    <t>일반던전 - 액트 4 - 스테이지 4</t>
  </si>
  <si>
    <t>일반던전 - 액트 4 - 스테이지 5</t>
  </si>
  <si>
    <t>일반던전 - 액트 4 - 스테이지 6</t>
  </si>
  <si>
    <t>일반던전 - 액트 4 - 스테이지 7</t>
  </si>
  <si>
    <t>일반던전 - 액트 4 - 스테이지 8</t>
  </si>
  <si>
    <t>일반던전 - 액트 4 - 스테이지 9</t>
  </si>
  <si>
    <t>일반던전 - 액트 4 - 스테이지 10</t>
  </si>
  <si>
    <t>일반던전 - 액트 5 - 스테이지 1</t>
  </si>
  <si>
    <t>일반던전 - 액트 5 - 스테이지 2</t>
  </si>
  <si>
    <t>일반던전 - 액트 5 - 스테이지 3</t>
  </si>
  <si>
    <t>일반던전 - 액트 5 - 스테이지 4</t>
  </si>
  <si>
    <t>일반던전 - 액트 5 - 스테이지 5</t>
  </si>
  <si>
    <t>일반던전 - 액트 5 - 스테이지 6</t>
  </si>
  <si>
    <t>일반던전 - 액트 5 - 스테이지 7</t>
  </si>
  <si>
    <t>일반던전 - 액트 5 - 스테이지 8</t>
  </si>
  <si>
    <t>일반던전 - 액트 5 - 스테이지 9</t>
  </si>
  <si>
    <t>일반던전 - 액트 5 - 스테이지 10</t>
  </si>
  <si>
    <t>일반던전 - 액트 6 - 스테이지 1</t>
  </si>
  <si>
    <t>일반던전 - 액트 6 - 스테이지 2</t>
  </si>
  <si>
    <t>일반던전 - 액트 6 - 스테이지 3</t>
  </si>
  <si>
    <t>일반던전 - 액트 6 - 스테이지 4</t>
  </si>
  <si>
    <t>일반던전 - 액트 6 - 스테이지 5</t>
  </si>
  <si>
    <t>일반던전 - 액트 6 - 스테이지 6</t>
  </si>
  <si>
    <t>일반던전 - 액트 6 - 스테이지 7</t>
  </si>
  <si>
    <t>일반던전 - 액트 6 - 스테이지 8</t>
  </si>
  <si>
    <t>일반던전 - 액트 6 - 스테이지 9</t>
  </si>
  <si>
    <t>일반던전 - 액트 6 - 스테이지 10</t>
  </si>
  <si>
    <t>일반던전 - 액트 7 - 스테이지 1</t>
  </si>
  <si>
    <t>일반던전 - 액트 7 - 스테이지 2</t>
  </si>
  <si>
    <t>일반던전 - 액트 7 - 스테이지 3</t>
  </si>
  <si>
    <t>일반던전 - 액트 7 - 스테이지 4</t>
  </si>
  <si>
    <t>일반던전 - 액트 7 - 스테이지 5</t>
  </si>
  <si>
    <t>일반던전 - 액트 7 - 스테이지 6</t>
  </si>
  <si>
    <t>일반던전 - 액트 7 - 스테이지 7</t>
  </si>
  <si>
    <t>일반던전 - 액트 7 - 스테이지 8</t>
  </si>
  <si>
    <t>일반던전 - 액트 7 - 스테이지 9</t>
  </si>
  <si>
    <t>일반던전 - 액트 7 - 스테이지 10</t>
  </si>
  <si>
    <t>일반던전 - 액트 8 - 스테이지 1</t>
  </si>
  <si>
    <t>130308001</t>
  </si>
  <si>
    <t>120308001</t>
  </si>
  <si>
    <t>640308001</t>
  </si>
  <si>
    <t>일반던전 - 액트 8 - 스테이지 2</t>
  </si>
  <si>
    <t>130308002</t>
  </si>
  <si>
    <t>120308002</t>
  </si>
  <si>
    <t>640308002</t>
  </si>
  <si>
    <t>일반던전 - 액트 8 - 스테이지 3</t>
  </si>
  <si>
    <t>130308003</t>
  </si>
  <si>
    <t>120308003</t>
  </si>
  <si>
    <t>640308003</t>
  </si>
  <si>
    <t>일반던전 - 액트 8 - 스테이지 4</t>
  </si>
  <si>
    <t>130308004</t>
  </si>
  <si>
    <t>120308004</t>
  </si>
  <si>
    <t>일반던전 - 액트 8 - 스테이지 5</t>
  </si>
  <si>
    <t>130308005</t>
  </si>
  <si>
    <t>120308005</t>
  </si>
  <si>
    <t>일반던전 - 액트 8 - 스테이지 6</t>
  </si>
  <si>
    <t>130308006</t>
  </si>
  <si>
    <t>120308006</t>
  </si>
  <si>
    <t>일반던전 - 액트 8 - 스테이지 7</t>
  </si>
  <si>
    <t>130308007</t>
  </si>
  <si>
    <t>120308007</t>
  </si>
  <si>
    <t>일반던전 - 액트 8 - 스테이지 8</t>
  </si>
  <si>
    <t>130308008</t>
  </si>
  <si>
    <t>120308008</t>
  </si>
  <si>
    <t>일반던전 - 액트 8 - 스테이지 9</t>
  </si>
  <si>
    <t>130308009</t>
  </si>
  <si>
    <t>120308009</t>
  </si>
  <si>
    <t>일반던전 - 액트 8 - 스테이지 10</t>
  </si>
  <si>
    <t>130308010</t>
  </si>
  <si>
    <t>120308010</t>
  </si>
  <si>
    <t>정예던전 - 액트 1 - 스테이지 1</t>
  </si>
  <si>
    <t>eEliteStage</t>
  </si>
  <si>
    <t>정예던전 - 액트 1 - 스테이지 2</t>
  </si>
  <si>
    <t>정예던전 - 액트 1 - 스테이지 3</t>
  </si>
  <si>
    <t>정예던전 - 액트 1 - 스테이지 4</t>
  </si>
  <si>
    <t>정예던전 - 액트 1 - 스테이지 5</t>
  </si>
  <si>
    <t>정예던전 - 액트 1 - 스테이지 6</t>
  </si>
  <si>
    <t>정예던전 - 액트 1 - 스테이지 7</t>
  </si>
  <si>
    <t>정예던전 - 액트 1 - 스테이지 8</t>
  </si>
  <si>
    <t>정예던전 - 액트 1 - 스테이지 9</t>
  </si>
  <si>
    <t>정예던전 - 액트 1 - 스테이지 10</t>
  </si>
  <si>
    <t>정예던전 - 액트 2 - 스테이지 1</t>
  </si>
  <si>
    <t>정예던전 - 액트 2 - 스테이지 2</t>
  </si>
  <si>
    <t>정예던전 - 액트 2 - 스테이지 3</t>
  </si>
  <si>
    <t>정예던전 - 액트 2 - 스테이지 4</t>
  </si>
  <si>
    <t>정예던전 - 액트 2 - 스테이지 5</t>
  </si>
  <si>
    <t>정예던전 - 액트 2 - 스테이지 6</t>
  </si>
  <si>
    <t>정예던전 - 액트 2 - 스테이지 7</t>
  </si>
  <si>
    <t>정예던전 - 액트 2 - 스테이지 8</t>
  </si>
  <si>
    <t>정예던전 - 액트 2 - 스테이지 9</t>
  </si>
  <si>
    <t>정예던전 - 액트 2 - 스테이지 10</t>
  </si>
  <si>
    <t>정예던전 - 액트 3 - 스테이지 1</t>
  </si>
  <si>
    <t>정예던전 - 액트 3 - 스테이지 2</t>
  </si>
  <si>
    <t>정예던전 - 액트 3 - 스테이지 3</t>
  </si>
  <si>
    <t>정예던전 - 액트 3 - 스테이지 4</t>
  </si>
  <si>
    <t>정예던전 - 액트 3 - 스테이지 5</t>
  </si>
  <si>
    <t>정예던전 - 액트 3 - 스테이지 6</t>
  </si>
  <si>
    <t>정예던전 - 액트 3 - 스테이지 7</t>
  </si>
  <si>
    <t>정예던전 - 액트 3 - 스테이지 8</t>
  </si>
  <si>
    <t>정예던전 - 액트 3 - 스테이지 9</t>
  </si>
  <si>
    <t>정예던전 - 액트 3 - 스테이지 10</t>
  </si>
  <si>
    <t>정예던전 - 액트 4 - 스테이지 1</t>
  </si>
  <si>
    <t>정예던전 - 액트 4 - 스테이지 2</t>
  </si>
  <si>
    <t>정예던전 - 액트 4 - 스테이지 3</t>
  </si>
  <si>
    <t>정예던전 - 액트 4 - 스테이지 4</t>
  </si>
  <si>
    <t>정예던전 - 액트 4 - 스테이지 5</t>
  </si>
  <si>
    <t>정예던전 - 액트 4 - 스테이지 6</t>
  </si>
  <si>
    <t>정예던전 - 액트 4 - 스테이지 7</t>
  </si>
  <si>
    <t>정예던전 - 액트 4 - 스테이지 8</t>
  </si>
  <si>
    <t>정예던전 - 액트 4 - 스테이지 9</t>
  </si>
  <si>
    <t>정예던전 - 액트 4 - 스테이지 10</t>
  </si>
  <si>
    <t>정예던전 - 액트 5 - 스테이지 1</t>
  </si>
  <si>
    <t>정예던전 - 액트 5 - 스테이지 2</t>
  </si>
  <si>
    <t>정예던전 - 액트 5 - 스테이지 3</t>
  </si>
  <si>
    <t>정예던전 - 액트 5 - 스테이지 4</t>
  </si>
  <si>
    <t>정예던전 - 액트 5 - 스테이지 5</t>
  </si>
  <si>
    <t>정예던전 - 액트 5 - 스테이지 6</t>
  </si>
  <si>
    <t>정예던전 - 액트 5 - 스테이지 7</t>
  </si>
  <si>
    <t>정예던전 - 액트 5 - 스테이지 8</t>
  </si>
  <si>
    <t>정예던전 - 액트 5 - 스테이지 9</t>
  </si>
  <si>
    <t>정예던전 - 액트 5 - 스테이지 10</t>
  </si>
  <si>
    <t>정예던전 - 액트 6 - 스테이지 1</t>
  </si>
  <si>
    <t>정예던전 - 액트 6 - 스테이지 2</t>
  </si>
  <si>
    <t>정예던전 - 액트 6 - 스테이지 3</t>
  </si>
  <si>
    <t>정예던전 - 액트 6 - 스테이지 4</t>
  </si>
  <si>
    <t>정예던전 - 액트 6 - 스테이지 5</t>
  </si>
  <si>
    <t>정예던전 - 액트 6 - 스테이지 6</t>
  </si>
  <si>
    <t>정예던전 - 액트 6 - 스테이지 7</t>
  </si>
  <si>
    <t>정예던전 - 액트 6 - 스테이지 8</t>
  </si>
  <si>
    <t>정예던전 - 액트 6 - 스테이지 9</t>
  </si>
  <si>
    <t>정예던전 - 액트 6 - 스테이지 10</t>
  </si>
  <si>
    <t>정예던전 - 액트 7 - 스테이지 1</t>
  </si>
  <si>
    <t>정예던전 - 액트 7 - 스테이지 2</t>
  </si>
  <si>
    <t>정예던전 - 액트 7 - 스테이지 3</t>
  </si>
  <si>
    <t>정예던전 - 액트 7 - 스테이지 4</t>
  </si>
  <si>
    <t>정예던전 - 액트 7 - 스테이지 5</t>
  </si>
  <si>
    <t>정예던전 - 액트 7 - 스테이지 6</t>
  </si>
  <si>
    <t>정예던전 - 액트 7 - 스테이지 7</t>
  </si>
  <si>
    <t>정예던전 - 액트 7 - 스테이지 8</t>
  </si>
  <si>
    <t>정예던전 - 액트 7 - 스테이지 9</t>
  </si>
  <si>
    <t>정예던전 - 액트 7 - 스테이지 10</t>
  </si>
  <si>
    <t>정예던전 - 액트 8 - 스테이지 1</t>
  </si>
  <si>
    <t>130408001</t>
  </si>
  <si>
    <t>120408001</t>
  </si>
  <si>
    <t>정예던전 - 액트 8 - 스테이지 2</t>
  </si>
  <si>
    <t>130408002</t>
  </si>
  <si>
    <t>120408002</t>
  </si>
  <si>
    <t>정예던전 - 액트 8 - 스테이지 3</t>
  </si>
  <si>
    <t>130408003</t>
  </si>
  <si>
    <t>120408003</t>
  </si>
  <si>
    <t>정예던전 - 액트 8 - 스테이지 4</t>
  </si>
  <si>
    <t>130408004</t>
  </si>
  <si>
    <t>120408004</t>
  </si>
  <si>
    <t>정예던전 - 액트 8 - 스테이지 5</t>
  </si>
  <si>
    <t>130408005</t>
  </si>
  <si>
    <t>120408005</t>
  </si>
  <si>
    <t>정예던전 - 액트 8 - 스테이지 6</t>
  </si>
  <si>
    <t>130408006</t>
  </si>
  <si>
    <t>120408006</t>
  </si>
  <si>
    <t>정예던전 - 액트 8 - 스테이지 7</t>
  </si>
  <si>
    <t>130408007</t>
  </si>
  <si>
    <t>120408007</t>
  </si>
  <si>
    <t>정예던전 - 액트 8 - 스테이지 8</t>
  </si>
  <si>
    <t>130408008</t>
  </si>
  <si>
    <t>120408008</t>
  </si>
  <si>
    <t>정예던전 - 액트 8 - 스테이지 9</t>
  </si>
  <si>
    <t>130408009</t>
  </si>
  <si>
    <t>120408009</t>
  </si>
  <si>
    <t>정예던전 - 액트 8 - 스테이지 10</t>
  </si>
  <si>
    <t>130408010</t>
  </si>
  <si>
    <t>120408010</t>
  </si>
  <si>
    <t>eWeeklyStage</t>
  </si>
  <si>
    <t>130505001</t>
  </si>
  <si>
    <t>130505002</t>
  </si>
  <si>
    <t>130505003</t>
  </si>
  <si>
    <t>130505004</t>
  </si>
  <si>
    <t>130505005</t>
  </si>
  <si>
    <t>130505006</t>
  </si>
  <si>
    <t>젬파밍던전 - 난이도 1</t>
  </si>
  <si>
    <t>130506001</t>
  </si>
  <si>
    <t>젬파밍던전 - 난이도 2</t>
  </si>
  <si>
    <t>130506002</t>
  </si>
  <si>
    <t>젬파밍던전 - 난이도 3</t>
  </si>
  <si>
    <t>130506003</t>
  </si>
  <si>
    <t>젬파밍던전 - 난이도 4</t>
  </si>
  <si>
    <t>130506004</t>
  </si>
  <si>
    <t>젬파밍던전 - 난이도 5</t>
  </si>
  <si>
    <t>130506005</t>
  </si>
  <si>
    <t>젬파밍던전 - 난이도 6</t>
  </si>
  <si>
    <t>130506006</t>
  </si>
  <si>
    <t>130507001</t>
  </si>
  <si>
    <t>130507002</t>
  </si>
  <si>
    <t>130507003</t>
  </si>
  <si>
    <t>130507004</t>
  </si>
  <si>
    <t>130507005</t>
  </si>
  <si>
    <t>130507006</t>
  </si>
  <si>
    <t>균열던전 - 웨이브 1-1</t>
  </si>
  <si>
    <t>eRiftStage</t>
  </si>
  <si>
    <t>120600101</t>
  </si>
  <si>
    <t>640600001, 640600002</t>
  </si>
  <si>
    <t>510306001, 510306002</t>
  </si>
  <si>
    <t>균열던전 - 웨이브 1-2</t>
  </si>
  <si>
    <t>균열던전 - 웨이브 1-3</t>
  </si>
  <si>
    <t>균열던전 - 웨이브 1-4</t>
  </si>
  <si>
    <t>균열던전 - 웨이브 1-5</t>
  </si>
  <si>
    <t>균열던전 - 웨이브 2-1</t>
  </si>
  <si>
    <t>균열던전 - 웨이브 2-2</t>
  </si>
  <si>
    <t>균열던전 - 웨이브 2-3</t>
  </si>
  <si>
    <t>균열던전 - 웨이브 2-4</t>
  </si>
  <si>
    <t>균열던전 - 웨이브 2-5</t>
  </si>
  <si>
    <t>균열던전 - 웨이브 3-1</t>
  </si>
  <si>
    <t>균열던전 - 웨이브 3-2</t>
  </si>
  <si>
    <t>균열던전 - 웨이브 3-3</t>
  </si>
  <si>
    <t>균열던전 - 웨이브 3-4</t>
  </si>
  <si>
    <t>균열던전 - 웨이브 3-5</t>
  </si>
  <si>
    <t>균열던전 - 웨이브 4-1</t>
  </si>
  <si>
    <t>균열던전 - 웨이브 4-2</t>
  </si>
  <si>
    <t>균열던전 - 웨이브 4-3</t>
  </si>
  <si>
    <t>균열던전 - 웨이브 4-4</t>
  </si>
  <si>
    <t>균열던전 - 웨이브 4-5</t>
  </si>
  <si>
    <t>균열던전 - 웨이브 5-1</t>
  </si>
  <si>
    <t>균열던전 - 웨이브 5-2</t>
  </si>
  <si>
    <t>균열던전 - 웨이브 5-3</t>
  </si>
  <si>
    <t>균열던전 - 웨이브 5-4</t>
  </si>
  <si>
    <t>균열던전 - 웨이브 5-5</t>
  </si>
  <si>
    <t>균열던전 - 웨이브 6-1</t>
  </si>
  <si>
    <t>균열던전 - 웨이브 6-2</t>
  </si>
  <si>
    <t>균열던전 - 웨이브 6-3</t>
  </si>
  <si>
    <t>균열던전 - 웨이브 6-4</t>
  </si>
  <si>
    <t>균열던전 - 웨이브 6-5</t>
  </si>
  <si>
    <t>균열던전 - 웨이브 7-1</t>
  </si>
  <si>
    <t>균열던전 - 웨이브 7-2</t>
  </si>
  <si>
    <t>균열던전 - 웨이브 7-3</t>
  </si>
  <si>
    <t>균열던전 - 웨이브 7-4</t>
  </si>
  <si>
    <t>균열던전 - 웨이브 7-5</t>
  </si>
  <si>
    <t>균열던전 - 웨이브 8-1</t>
  </si>
  <si>
    <t>균열던전 - 웨이브 8-2</t>
  </si>
  <si>
    <t>균열던전 - 웨이브 8-3</t>
  </si>
  <si>
    <t>균열던전 - 웨이브 8-4</t>
  </si>
  <si>
    <t>균열던전 - 웨이브 8-5</t>
  </si>
  <si>
    <t>균열던전 - 웨이브 9-1</t>
  </si>
  <si>
    <t>균열던전 - 웨이브 9-2</t>
  </si>
  <si>
    <t>균열던전 - 웨이브 9-3</t>
  </si>
  <si>
    <t>균열던전 - 웨이브 9-4</t>
  </si>
  <si>
    <t>균열던전 - 웨이브 9-5</t>
  </si>
  <si>
    <t>균열던전 - 웨이브 10-1</t>
  </si>
  <si>
    <t>균열던전 - 웨이브 10-2</t>
  </si>
  <si>
    <t>균열던전 - 웨이브 10-3</t>
  </si>
  <si>
    <t>균열던전 - 웨이브 10-4</t>
  </si>
  <si>
    <t>균열던전 - 웨이브 10-5</t>
  </si>
  <si>
    <t>균열던전 - 웨이브 11-1</t>
  </si>
  <si>
    <t>균열던전 - 웨이브 11-2</t>
  </si>
  <si>
    <t>균열던전 - 웨이브 11-3</t>
  </si>
  <si>
    <t>균열던전 - 웨이브 11-4</t>
  </si>
  <si>
    <t>균열던전 - 웨이브 11-5</t>
  </si>
  <si>
    <t>균열던전 - 웨이브 12-1</t>
  </si>
  <si>
    <t>균열던전 - 웨이브 12-2</t>
  </si>
  <si>
    <t>균열던전 - 웨이브 12-3</t>
  </si>
  <si>
    <t>균열던전 - 웨이브 12-4</t>
  </si>
  <si>
    <t>균열던전 - 웨이브 12-5</t>
  </si>
  <si>
    <t>균열던전 - 웨이브 13-1</t>
  </si>
  <si>
    <t>균열던전 - 웨이브 13-2</t>
  </si>
  <si>
    <t>균열던전 - 웨이브 13-3</t>
  </si>
  <si>
    <t>균열던전 - 웨이브 13-4</t>
  </si>
  <si>
    <t>균열던전 - 웨이브 13-5</t>
  </si>
  <si>
    <t>균열던전 - 웨이브 14-1</t>
  </si>
  <si>
    <t>균열던전 - 웨이브 14-2</t>
  </si>
  <si>
    <t>균열던전 - 웨이브 14-3</t>
  </si>
  <si>
    <t>균열던전 - 웨이브 14-4</t>
  </si>
  <si>
    <t>균열던전 - 웨이브 14-5</t>
  </si>
  <si>
    <t>균열던전 - 웨이브 15-1</t>
  </si>
  <si>
    <t>균열던전 - 웨이브 15-2</t>
  </si>
  <si>
    <t>균열던전 - 웨이브 15-3</t>
  </si>
  <si>
    <t>균열던전 - 웨이브 15-4</t>
  </si>
  <si>
    <t>균열던전 - 웨이브 15-5</t>
  </si>
  <si>
    <t>균열던전 - 웨이브 16-1</t>
  </si>
  <si>
    <t>균열던전 - 웨이브 16-2</t>
  </si>
  <si>
    <t>균열던전 - 웨이브 16-3</t>
  </si>
  <si>
    <t>균열던전 - 웨이브 16-4</t>
  </si>
  <si>
    <t>균열던전 - 웨이브 16-5</t>
  </si>
  <si>
    <t>균열던전 - 웨이브 17-1</t>
  </si>
  <si>
    <t>균열던전 - 웨이브 17-2</t>
  </si>
  <si>
    <t>균열던전 - 웨이브 17-3</t>
  </si>
  <si>
    <t>균열던전 - 웨이브 17-4</t>
  </si>
  <si>
    <t>균열던전 - 웨이브 17-5</t>
  </si>
  <si>
    <t>균열던전 - 웨이브 18-1</t>
  </si>
  <si>
    <t>균열던전 - 웨이브 18-2</t>
  </si>
  <si>
    <t>균열던전 - 웨이브 18-3</t>
  </si>
  <si>
    <t>균열던전 - 웨이브 18-4</t>
  </si>
  <si>
    <t>균열던전 - 웨이브 18-5</t>
  </si>
  <si>
    <t>균열던전 - 웨이브 19-1</t>
  </si>
  <si>
    <t>균열던전 - 웨이브 19-2</t>
  </si>
  <si>
    <t>균열던전 - 웨이브 19-3</t>
  </si>
  <si>
    <t>균열던전 - 웨이브 19-4</t>
  </si>
  <si>
    <t>균열던전 - 웨이브 19-5</t>
  </si>
  <si>
    <t>균열던전 - 웨이브 20-1</t>
  </si>
  <si>
    <t>균열던전 - 웨이브 20-2</t>
  </si>
  <si>
    <t>균열던전 - 웨이브 20-3</t>
  </si>
  <si>
    <t>균열던전 - 웨이브 20-4</t>
  </si>
  <si>
    <t>균열던전 - 웨이브 20-5</t>
  </si>
  <si>
    <t>균열던전 - 웨이브 21-1</t>
  </si>
  <si>
    <t>균열던전 - 웨이브 21-2</t>
  </si>
  <si>
    <t>균열던전 - 웨이브 21-3</t>
  </si>
  <si>
    <t>균열던전 - 웨이브 21-4</t>
  </si>
  <si>
    <t>균열던전 - 웨이브 21-5</t>
  </si>
  <si>
    <t>균열던전 - 웨이브 22-1</t>
  </si>
  <si>
    <t>균열던전 - 웨이브 22-2</t>
  </si>
  <si>
    <t>균열던전 - 웨이브 22-3</t>
  </si>
  <si>
    <t>균열던전 - 웨이브 22-4</t>
  </si>
  <si>
    <t>균열던전 - 웨이브 22-5</t>
  </si>
  <si>
    <t>균열던전 - 웨이브 23-1</t>
  </si>
  <si>
    <t>균열던전 - 웨이브 23-2</t>
  </si>
  <si>
    <t>균열던전 - 웨이브 23-3</t>
  </si>
  <si>
    <t>균열던전 - 웨이브 23-4</t>
  </si>
  <si>
    <t>균열던전 - 웨이브 23-5</t>
  </si>
  <si>
    <t>균열던전 - 웨이브 24-1</t>
  </si>
  <si>
    <t>균열던전 - 웨이브 24-2</t>
  </si>
  <si>
    <t>균열던전 - 웨이브 24-3</t>
  </si>
  <si>
    <t>균열던전 - 웨이브 24-4</t>
  </si>
  <si>
    <t>균열던전 - 웨이브 24-5</t>
  </si>
  <si>
    <t>균열던전 - 웨이브 25-1</t>
  </si>
  <si>
    <t>균열던전 - 웨이브 25-2</t>
  </si>
  <si>
    <t>균열던전 - 웨이브 25-3</t>
  </si>
  <si>
    <t>균열던전 - 웨이브 25-4</t>
  </si>
  <si>
    <t>균열던전 - 웨이브 25-5</t>
  </si>
  <si>
    <t>균열던전 - 웨이브 26-1</t>
  </si>
  <si>
    <t>균열던전 - 웨이브 26-2</t>
  </si>
  <si>
    <t>균열던전 - 웨이브 26-3</t>
  </si>
  <si>
    <t>균열던전 - 웨이브 26-4</t>
  </si>
  <si>
    <t>균열던전 - 웨이브 26-5</t>
  </si>
  <si>
    <t>균열던전 - 웨이브 27-1</t>
  </si>
  <si>
    <t>균열던전 - 웨이브 27-2</t>
  </si>
  <si>
    <t>균열던전 - 웨이브 27-3</t>
  </si>
  <si>
    <t>균열던전 - 웨이브 27-4</t>
  </si>
  <si>
    <t>균열던전 - 웨이브 27-5</t>
  </si>
  <si>
    <t>균열던전 - 웨이브 28-1</t>
  </si>
  <si>
    <t>균열던전 - 웨이브 28-2</t>
  </si>
  <si>
    <t>균열던전 - 웨이브 28-3</t>
  </si>
  <si>
    <t>균열던전 - 웨이브 28-4</t>
  </si>
  <si>
    <t>균열던전 - 웨이브 28-5</t>
  </si>
  <si>
    <t>균열던전 - 웨이브 29-1</t>
  </si>
  <si>
    <t>균열던전 - 웨이브 29-2</t>
  </si>
  <si>
    <t>균열던전 - 웨이브 29-3</t>
  </si>
  <si>
    <t>균열던전 - 웨이브 29-4</t>
  </si>
  <si>
    <t>균열던전 - 웨이브 29-5</t>
  </si>
  <si>
    <t>균열던전 - 웨이브 30-1</t>
  </si>
  <si>
    <t>균열던전 - 웨이브 30-2</t>
  </si>
  <si>
    <t>균열던전 - 웨이브 30-3</t>
  </si>
  <si>
    <t>균열던전 - 웨이브 30-4</t>
  </si>
  <si>
    <t>균열던전 - 웨이브 30-5</t>
  </si>
  <si>
    <t>균열던전 - 웨이브 31-1</t>
  </si>
  <si>
    <t>균열던전 - 웨이브 31-2</t>
  </si>
  <si>
    <t>균열던전 - 웨이브 31-3</t>
  </si>
  <si>
    <t>균열던전 - 웨이브 31-4</t>
  </si>
  <si>
    <t>균열던전 - 웨이브 31-5</t>
  </si>
  <si>
    <t>균열던전 - 웨이브 32-1</t>
  </si>
  <si>
    <t>균열던전 - 웨이브 32-2</t>
  </si>
  <si>
    <t>균열던전 - 웨이브 32-3</t>
  </si>
  <si>
    <t>균열던전 - 웨이브 32-4</t>
  </si>
  <si>
    <t>균열던전 - 웨이브 32-5</t>
  </si>
  <si>
    <t>균열던전 - 웨이브 33-1</t>
  </si>
  <si>
    <t>균열던전 - 웨이브 33-2</t>
  </si>
  <si>
    <t>균열던전 - 웨이브 33-3</t>
  </si>
  <si>
    <t>균열던전 - 웨이브 33-4</t>
  </si>
  <si>
    <t>균열던전 - 웨이브 33-5</t>
  </si>
  <si>
    <t>균열던전 - 웨이브 34-1</t>
  </si>
  <si>
    <t>균열던전 - 웨이브 34-2</t>
  </si>
  <si>
    <t>균열던전 - 웨이브 34-3</t>
  </si>
  <si>
    <t>균열던전 - 웨이브 34-4</t>
  </si>
  <si>
    <t>균열던전 - 웨이브 34-5</t>
  </si>
  <si>
    <t>균열던전 - 웨이브 35-1</t>
  </si>
  <si>
    <t>균열던전 - 웨이브 35-2</t>
  </si>
  <si>
    <t>균열던전 - 웨이브 35-3</t>
  </si>
  <si>
    <t>균열던전 - 웨이브 35-4</t>
  </si>
  <si>
    <t>균열던전 - 웨이브 35-5</t>
  </si>
  <si>
    <t>균열던전 - 웨이브 36-1</t>
  </si>
  <si>
    <t>균열던전 - 웨이브 36-2</t>
  </si>
  <si>
    <t>균열던전 - 웨이브 36-3</t>
  </si>
  <si>
    <t>균열던전 - 웨이브 36-4</t>
  </si>
  <si>
    <t>균열던전 - 웨이브 36-5</t>
  </si>
  <si>
    <t>균열던전 - 웨이브 37-1</t>
  </si>
  <si>
    <t>균열던전 - 웨이브 37-2</t>
  </si>
  <si>
    <t>균열던전 - 웨이브 37-3</t>
  </si>
  <si>
    <t>균열던전 - 웨이브 37-4</t>
  </si>
  <si>
    <t>균열던전 - 웨이브 37-5</t>
  </si>
  <si>
    <t>균열던전 - 웨이브 38-1</t>
  </si>
  <si>
    <t>균열던전 - 웨이브 38-2</t>
  </si>
  <si>
    <t>균열던전 - 웨이브 38-3</t>
  </si>
  <si>
    <t>균열던전 - 웨이브 38-4</t>
  </si>
  <si>
    <t>130603804</t>
  </si>
  <si>
    <t>균열던전 - 웨이브 38-5</t>
  </si>
  <si>
    <t>균열던전 - 웨이브 39-1</t>
  </si>
  <si>
    <t>균열던전 - 웨이브 39-2</t>
  </si>
  <si>
    <t>균열던전 - 웨이브 39-3</t>
  </si>
  <si>
    <t>균열던전 - 웨이브 39-4</t>
  </si>
  <si>
    <t>균열던전 - 웨이브 39-5</t>
  </si>
  <si>
    <t>균열던전 - 웨이브 40-1</t>
  </si>
  <si>
    <t>균열던전 - 웨이브 40-2</t>
  </si>
  <si>
    <t>균열던전 - 웨이브 40-3</t>
  </si>
  <si>
    <t>균열던전 - 웨이브 40-4</t>
  </si>
  <si>
    <t>균열던전 - 웨이브 40-5</t>
  </si>
  <si>
    <t>초월던전(6-1)</t>
  </si>
  <si>
    <t>130701001</t>
  </si>
  <si>
    <t>eTranscendence</t>
  </si>
  <si>
    <t>0</t>
  </si>
  <si>
    <t>640306001</t>
  </si>
  <si>
    <t>510307001</t>
  </si>
  <si>
    <t>초월던전(2-3)</t>
  </si>
  <si>
    <t>초월던전(7-3)</t>
  </si>
  <si>
    <t>PvP 결투장</t>
  </si>
  <si>
    <t>ePVPStage</t>
  </si>
  <si>
    <t>길드 단체전</t>
  </si>
  <si>
    <t>eGuildPVPStage</t>
  </si>
  <si>
    <t>월드보스</t>
  </si>
  <si>
    <t>eWorldBossStage</t>
  </si>
  <si>
    <t>점령전</t>
  </si>
  <si>
    <t>131100001</t>
  </si>
  <si>
    <t>eChallengeStage</t>
  </si>
  <si>
    <t>121101022</t>
  </si>
  <si>
    <t>641100001</t>
  </si>
  <si>
    <t>60001</t>
  </si>
  <si>
    <t>호송전</t>
  </si>
  <si>
    <t>131200001</t>
  </si>
  <si>
    <t>121101033</t>
  </si>
  <si>
    <t>용맹전</t>
  </si>
  <si>
    <t>131300001</t>
  </si>
  <si>
    <t>121101044</t>
  </si>
  <si>
    <t>Map</t>
  </si>
  <si>
    <t>맵으로 사용할 Scene 파일명 설정</t>
  </si>
  <si>
    <t>FileName</t>
  </si>
  <si>
    <t>MapInfoPrefab</t>
  </si>
  <si>
    <t>테스트맵</t>
  </si>
  <si>
    <t>Trancend</t>
  </si>
  <si>
    <t>마을</t>
  </si>
  <si>
    <t>Town</t>
  </si>
  <si>
    <t>마을 - 맥크리</t>
  </si>
  <si>
    <t>Town_A</t>
  </si>
  <si>
    <t>마을 - 밤</t>
  </si>
  <si>
    <t>Town_B</t>
  </si>
  <si>
    <t>액트1 맵 01</t>
  </si>
  <si>
    <t>Act1_01</t>
  </si>
  <si>
    <t>액트1 맵 02</t>
  </si>
  <si>
    <t>Act1_02</t>
  </si>
  <si>
    <t>액트1 맵 03</t>
  </si>
  <si>
    <t>Act1_03</t>
  </si>
  <si>
    <t>액트2 맵 01</t>
  </si>
  <si>
    <t>Act2_01</t>
  </si>
  <si>
    <t>액트2 맵 02</t>
  </si>
  <si>
    <t>Act2_02</t>
  </si>
  <si>
    <t>액트2 맵 03</t>
  </si>
  <si>
    <t>Act2_03</t>
  </si>
  <si>
    <t>액트2 맵 04</t>
  </si>
  <si>
    <t>Act2_04</t>
  </si>
  <si>
    <t>액트3 맵 01</t>
  </si>
  <si>
    <t>Act3_01</t>
  </si>
  <si>
    <t>액트3 맵 02</t>
  </si>
  <si>
    <t>Act3_02</t>
  </si>
  <si>
    <t>액트3 맵 03</t>
  </si>
  <si>
    <t>Act3_03</t>
  </si>
  <si>
    <t>액트4 맵 01</t>
  </si>
  <si>
    <t>Act4_01</t>
  </si>
  <si>
    <t>액트4 맵 02</t>
  </si>
  <si>
    <t>Act4_02</t>
  </si>
  <si>
    <t>액트4 맵 03</t>
  </si>
  <si>
    <t>Act4_03</t>
  </si>
  <si>
    <t>액트5 맵 01</t>
  </si>
  <si>
    <t>Act5_01</t>
  </si>
  <si>
    <t>액트5 맵 02</t>
  </si>
  <si>
    <t>Act5_02</t>
  </si>
  <si>
    <t>액트5 맵 03</t>
  </si>
  <si>
    <t>Act5_03</t>
  </si>
  <si>
    <t>액트6 맵 01</t>
  </si>
  <si>
    <t>Act6_01</t>
  </si>
  <si>
    <t>액트6 맵 02</t>
  </si>
  <si>
    <t>Act6_02</t>
  </si>
  <si>
    <t>액트6 맵 03</t>
  </si>
  <si>
    <t>Act6_03</t>
  </si>
  <si>
    <t>액트7 맵 01</t>
  </si>
  <si>
    <t>Act7_01</t>
  </si>
  <si>
    <t>액트7 맵 02</t>
  </si>
  <si>
    <t>Act7_02</t>
  </si>
  <si>
    <t>액트7 맵 03</t>
  </si>
  <si>
    <t>Act7_03</t>
  </si>
  <si>
    <t>액트8 맵 01</t>
  </si>
  <si>
    <t>Act8_01</t>
  </si>
  <si>
    <t>액트8 맵 02</t>
  </si>
  <si>
    <t>Act8_02</t>
  </si>
  <si>
    <t>액트8 맵 03</t>
  </si>
  <si>
    <t>Act8_03</t>
  </si>
  <si>
    <t>요일던전맵 01</t>
  </si>
  <si>
    <t>DailyDungeon</t>
  </si>
  <si>
    <t>균열던전_A</t>
  </si>
  <si>
    <t>640600001</t>
  </si>
  <si>
    <t>Rift_A</t>
  </si>
  <si>
    <t>균열던전_B</t>
  </si>
  <si>
    <t>640600002</t>
  </si>
  <si>
    <t>Rift_B</t>
  </si>
  <si>
    <t>PvP 전쟁 맵 01</t>
  </si>
  <si>
    <t>Arena</t>
  </si>
  <si>
    <t>길드 전쟁 맵 01</t>
  </si>
  <si>
    <t>GuildWar</t>
  </si>
  <si>
    <t>월드 보스 공략전 맵 01</t>
  </si>
  <si>
    <t>Bosszone_01</t>
  </si>
  <si>
    <t>점령전 맵 01</t>
  </si>
  <si>
    <t>Occupation</t>
  </si>
  <si>
    <t>MapTrigger</t>
  </si>
  <si>
    <t>몬스터배치로 사용할 Scene 파일명 설정</t>
  </si>
  <si>
    <t>list&lt;String&gt;</t>
  </si>
  <si>
    <t>마을 트리거</t>
  </si>
  <si>
    <t>maesta_trigger</t>
  </si>
  <si>
    <t>신규 마을 트리거</t>
  </si>
  <si>
    <t>town_trigger</t>
  </si>
  <si>
    <t>몬스터배치 트리거 1_1</t>
  </si>
  <si>
    <t>1_1</t>
  </si>
  <si>
    <t>몬스터배치 트리거 1_2</t>
  </si>
  <si>
    <t>1_2</t>
  </si>
  <si>
    <t>몬스터배치 트리거 1_3</t>
  </si>
  <si>
    <t>1_3</t>
  </si>
  <si>
    <t>몬스터배치 트리거 1_4</t>
  </si>
  <si>
    <t>1_4</t>
  </si>
  <si>
    <t>몬스터배치 트리거 1_5</t>
  </si>
  <si>
    <t>1_5</t>
  </si>
  <si>
    <t>몬스터배치 트리거 1_6</t>
  </si>
  <si>
    <t>1_6</t>
  </si>
  <si>
    <t>몬스터배치 트리거 1_7</t>
  </si>
  <si>
    <t>1_7</t>
  </si>
  <si>
    <t>몬스터배치 트리거 1_8</t>
  </si>
  <si>
    <t>1_8</t>
  </si>
  <si>
    <t>몬스터배치 트리거 1_9</t>
  </si>
  <si>
    <t>1_9</t>
  </si>
  <si>
    <t>몬스터배치 트리거 1_10</t>
  </si>
  <si>
    <t>1_10</t>
  </si>
  <si>
    <t>몬스터배치 트리거 2_1</t>
  </si>
  <si>
    <t>2_1</t>
  </si>
  <si>
    <t>몬스터배치 트리거 2_2</t>
  </si>
  <si>
    <t>2_2</t>
  </si>
  <si>
    <t>몬스터배치 트리거 2_3</t>
  </si>
  <si>
    <t>2_3</t>
  </si>
  <si>
    <t>몬스터배치 트리거 2_4</t>
  </si>
  <si>
    <t>2_4</t>
  </si>
  <si>
    <t>몬스터배치 트리거 2_5</t>
  </si>
  <si>
    <t>2_5</t>
  </si>
  <si>
    <t>몬스터배치 트리거 2_6</t>
  </si>
  <si>
    <t>2_6</t>
  </si>
  <si>
    <t>몬스터배치 트리거 2_7</t>
  </si>
  <si>
    <t>2_7</t>
  </si>
  <si>
    <t>몬스터배치 트리거 2_8</t>
  </si>
  <si>
    <t>2_8</t>
  </si>
  <si>
    <t>몬스터배치 트리거 2_9</t>
  </si>
  <si>
    <t>2_9</t>
  </si>
  <si>
    <t>몬스터배치 트리거 2_10</t>
  </si>
  <si>
    <t>2_10</t>
  </si>
  <si>
    <t>몬스터배치 트리거 3_1</t>
  </si>
  <si>
    <t>3_1</t>
  </si>
  <si>
    <t>몬스터배치 트리거 3_2</t>
  </si>
  <si>
    <t>3_2</t>
  </si>
  <si>
    <t>몬스터배치 트리거 3_3</t>
  </si>
  <si>
    <t>3_3</t>
  </si>
  <si>
    <t>몬스터배치 트리거 3_4</t>
  </si>
  <si>
    <t>3_4</t>
  </si>
  <si>
    <t>몬스터배치 트리거 3_5</t>
  </si>
  <si>
    <t>3_5</t>
  </si>
  <si>
    <t>몬스터배치 트리거 3_6</t>
  </si>
  <si>
    <t>3_6</t>
  </si>
  <si>
    <t>몬스터배치 트리거 3_7</t>
  </si>
  <si>
    <t>3_7</t>
  </si>
  <si>
    <t>몬스터배치 트리거 3_8</t>
  </si>
  <si>
    <t>3_8</t>
  </si>
  <si>
    <t>몬스터배치 트리거 3_9</t>
  </si>
  <si>
    <t>3_9</t>
  </si>
  <si>
    <t>몬스터배치 트리거 3_10</t>
  </si>
  <si>
    <t>3_10</t>
  </si>
  <si>
    <t>몬스터배치 트리거 4_1</t>
  </si>
  <si>
    <t>4_1</t>
  </si>
  <si>
    <t>몬스터배치 트리거 4_2</t>
  </si>
  <si>
    <t>4_2</t>
  </si>
  <si>
    <t>몬스터배치 트리거 4_3</t>
  </si>
  <si>
    <t>4_3</t>
  </si>
  <si>
    <t>몬스터배치 트리거 4_4</t>
  </si>
  <si>
    <t>4_4</t>
  </si>
  <si>
    <t>몬스터배치 트리거 4_5</t>
  </si>
  <si>
    <t>4_5</t>
  </si>
  <si>
    <t>몬스터배치 트리거 4_6</t>
  </si>
  <si>
    <t>4_6</t>
  </si>
  <si>
    <t>몬스터배치 트리거 4_7</t>
  </si>
  <si>
    <t>4_7</t>
  </si>
  <si>
    <t>몬스터배치 트리거 4_8</t>
  </si>
  <si>
    <t>4_8</t>
  </si>
  <si>
    <t>몬스터배치 트리거 4_9</t>
  </si>
  <si>
    <t>4_9</t>
  </si>
  <si>
    <t>몬스터배치 트리거 4_10</t>
  </si>
  <si>
    <t>4_10</t>
  </si>
  <si>
    <t>몬스터배치 트리거 5_1</t>
  </si>
  <si>
    <t>5_1</t>
  </si>
  <si>
    <t>몬스터배치 트리거 5_2</t>
  </si>
  <si>
    <t>5_2</t>
  </si>
  <si>
    <t>몬스터배치 트리거 5_3</t>
  </si>
  <si>
    <t>5_3</t>
  </si>
  <si>
    <t>몬스터배치 트리거 5_4</t>
  </si>
  <si>
    <t>5_4</t>
  </si>
  <si>
    <t>몬스터배치 트리거 5_5</t>
  </si>
  <si>
    <t>5_5</t>
  </si>
  <si>
    <t>몬스터배치 트리거 5_6</t>
  </si>
  <si>
    <t>5_6</t>
  </si>
  <si>
    <t>몬스터배치 트리거 5_7</t>
  </si>
  <si>
    <t>5_7</t>
  </si>
  <si>
    <t>몬스터배치 트리거 5_8</t>
  </si>
  <si>
    <t>5_8</t>
  </si>
  <si>
    <t>몬스터배치 트리거 5_9</t>
  </si>
  <si>
    <t>5_9</t>
  </si>
  <si>
    <t>몬스터배치 트리거 5_10</t>
  </si>
  <si>
    <t>5_10</t>
  </si>
  <si>
    <t>몬스터배치 트리거 6_1</t>
  </si>
  <si>
    <t>6_1</t>
  </si>
  <si>
    <t>몬스터배치 트리거 6_2</t>
  </si>
  <si>
    <t>6_2</t>
  </si>
  <si>
    <t>몬스터배치 트리거 6_3</t>
  </si>
  <si>
    <t>6_3</t>
  </si>
  <si>
    <t>몬스터배치 트리거 6_4</t>
  </si>
  <si>
    <t>6_4</t>
  </si>
  <si>
    <t>몬스터배치 트리거 6_5</t>
  </si>
  <si>
    <t>6_5</t>
  </si>
  <si>
    <t>몬스터배치 트리거 6_6</t>
  </si>
  <si>
    <t>6_6</t>
  </si>
  <si>
    <t>몬스터배치 트리거 6_7</t>
  </si>
  <si>
    <t>6_7</t>
  </si>
  <si>
    <t>몬스터배치 트리거 6_8</t>
  </si>
  <si>
    <t>6_8</t>
  </si>
  <si>
    <t>몬스터배치 트리거 6_9</t>
  </si>
  <si>
    <t>6_9</t>
  </si>
  <si>
    <t>몬스터배치 트리거 6_10</t>
  </si>
  <si>
    <t>6_10</t>
  </si>
  <si>
    <t>몬스터배치 트리거 7_1</t>
  </si>
  <si>
    <t>7_1</t>
  </si>
  <si>
    <t>몬스터배치 트리거 7_2</t>
  </si>
  <si>
    <t>7_2</t>
  </si>
  <si>
    <t>몬스터배치 트리거 7_3</t>
  </si>
  <si>
    <t>7_3</t>
  </si>
  <si>
    <t>몬스터배치 트리거 7_4</t>
  </si>
  <si>
    <t>7_4</t>
  </si>
  <si>
    <t>몬스터배치 트리거 7_5</t>
  </si>
  <si>
    <t>7_5</t>
  </si>
  <si>
    <t>몬스터배치 트리거 7_6</t>
  </si>
  <si>
    <t>7_6</t>
  </si>
  <si>
    <t>몬스터배치 트리거 7_7</t>
  </si>
  <si>
    <t>7_7</t>
  </si>
  <si>
    <t>몬스터배치 트리거 7_8</t>
  </si>
  <si>
    <t>7_8</t>
  </si>
  <si>
    <t>몬스터배치 트리거 7_9</t>
  </si>
  <si>
    <t>7_9</t>
  </si>
  <si>
    <t>몬스터배치 트리거 7_10</t>
  </si>
  <si>
    <t>7_10</t>
  </si>
  <si>
    <t>몬스터배치 트리거 8_1</t>
  </si>
  <si>
    <t>8_1</t>
  </si>
  <si>
    <t>몬스터배치 트리거 8_2</t>
  </si>
  <si>
    <t>8_2</t>
  </si>
  <si>
    <t>몬스터배치 트리거 8_3</t>
  </si>
  <si>
    <t>8_3</t>
  </si>
  <si>
    <t>몬스터배치 트리거 8_4</t>
  </si>
  <si>
    <t>8_4</t>
  </si>
  <si>
    <t>몬스터배치 트리거 8_5</t>
  </si>
  <si>
    <t>8_5</t>
  </si>
  <si>
    <t>몬스터배치 트리거 8_6</t>
  </si>
  <si>
    <t>8_6</t>
  </si>
  <si>
    <t>몬스터배치 트리거 8_7</t>
  </si>
  <si>
    <t>8_7</t>
  </si>
  <si>
    <t>몬스터배치 트리거 8_8</t>
  </si>
  <si>
    <t>8_8</t>
  </si>
  <si>
    <t>몬스터배치 트리거 8_9</t>
  </si>
  <si>
    <t>8_9</t>
  </si>
  <si>
    <t>몬스터배치 트리거 8_10</t>
  </si>
  <si>
    <t>8_10</t>
  </si>
  <si>
    <t>요일던전 트리거 01</t>
  </si>
  <si>
    <t>Weekly_01_01</t>
  </si>
  <si>
    <t>요일던전 트리거 02</t>
  </si>
  <si>
    <t>Weekly_02_01</t>
  </si>
  <si>
    <t>요일던전 트리거 03</t>
  </si>
  <si>
    <t>Weekly_03_01</t>
  </si>
  <si>
    <t>요일던전 트리거 04</t>
  </si>
  <si>
    <t>Weekly_04_01</t>
  </si>
  <si>
    <t>균열던전 A 트리거</t>
  </si>
  <si>
    <t>균열던전 B 트리거</t>
  </si>
  <si>
    <t>Transcendent_01_01, Transcendent_01_02, Transcendent_01_03</t>
  </si>
  <si>
    <t>Transcendent_02_01, Transcendent_02_02, Transcendent_02_03</t>
  </si>
  <si>
    <t>Transcendent_03_01, Transcendent_03_02, Transcendent_03_03</t>
  </si>
  <si>
    <t>PvP 트리거</t>
  </si>
  <si>
    <t>PvP</t>
  </si>
  <si>
    <t>길드 트리거</t>
  </si>
  <si>
    <t>guild</t>
  </si>
  <si>
    <t>월드보스 트리거</t>
  </si>
  <si>
    <t>테스트맵 트리거</t>
  </si>
  <si>
    <t>test</t>
  </si>
  <si>
    <t>일일던전 트리거 01</t>
  </si>
  <si>
    <t>dailydungeon_1</t>
  </si>
  <si>
    <t>일일던전 트리거 02</t>
  </si>
  <si>
    <t>dailydungeon_2</t>
  </si>
  <si>
    <t>일일던전 트리거 03</t>
  </si>
  <si>
    <t>dailydungeon_3</t>
  </si>
  <si>
    <t>일일던전 트리거 04</t>
  </si>
  <si>
    <t>dailydungeon_4</t>
  </si>
  <si>
    <t>점령전 트리거</t>
  </si>
  <si>
    <t>occupation_trigger</t>
  </si>
  <si>
    <t>일반던전 - 액트 9 - 스테이지 1</t>
  </si>
  <si>
    <t>일반던전 - 액트 9 - 스테이지 2</t>
  </si>
  <si>
    <t>일반던전 - 액트 9 - 스테이지 3</t>
  </si>
  <si>
    <t>일반던전 - 액트 9 - 스테이지 4</t>
  </si>
  <si>
    <t>일반던전 - 액트 9 - 스테이지 5</t>
  </si>
  <si>
    <t>일반던전 - 액트 9 - 스테이지 6</t>
  </si>
  <si>
    <t>일반던전 - 액트 9 - 스테이지 7</t>
  </si>
  <si>
    <t>일반던전 - 액트 9 - 스테이지 8</t>
  </si>
  <si>
    <t>일반던전 - 액트 9 - 스테이지 9</t>
  </si>
  <si>
    <t>일반던전 - 액트 9 - 스테이지 10</t>
  </si>
  <si>
    <t>일반던전 - 액트 10 - 스테이지 1</t>
  </si>
  <si>
    <t>일반던전 - 액트 10 - 스테이지 2</t>
  </si>
  <si>
    <t>일반던전 - 액트 10 - 스테이지 3</t>
  </si>
  <si>
    <t>일반던전 - 액트 10 - 스테이지 4</t>
  </si>
  <si>
    <t>일반던전 - 액트 10 - 스테이지 5</t>
  </si>
  <si>
    <t>일반던전 - 액트 10 - 스테이지 6</t>
  </si>
  <si>
    <t>일반던전 - 액트 10 - 스테이지 7</t>
  </si>
  <si>
    <t>일반던전 - 액트 10 - 스테이지 8</t>
  </si>
  <si>
    <t>일반던전 - 액트 10 - 스테이지 9</t>
  </si>
  <si>
    <t>일반던전 - 액트 10 - 스테이지 10</t>
  </si>
  <si>
    <t>일반던전 - 액트 11 - 스테이지 1</t>
  </si>
  <si>
    <t>일반던전 - 액트 11 - 스테이지 2</t>
  </si>
  <si>
    <t>일반던전 - 액트 11 - 스테이지 3</t>
  </si>
  <si>
    <t>일반던전 - 액트 11 - 스테이지 4</t>
  </si>
  <si>
    <t>일반던전 - 액트 11 - 스테이지 5</t>
  </si>
  <si>
    <t>일반던전 - 액트 11 - 스테이지 6</t>
  </si>
  <si>
    <t>일반던전 - 액트 11 - 스테이지 7</t>
  </si>
  <si>
    <t>일반던전 - 액트 11 - 스테이지 8</t>
  </si>
  <si>
    <t>일반던전 - 액트 11 - 스테이지 9</t>
  </si>
  <si>
    <t>일반던전 - 액트 11 - 스테이지 10</t>
  </si>
  <si>
    <t>130309001</t>
    <phoneticPr fontId="26" type="noConversion"/>
  </si>
  <si>
    <t>130309002</t>
  </si>
  <si>
    <t>130309003</t>
  </si>
  <si>
    <t>130309004</t>
  </si>
  <si>
    <t>130309005</t>
  </si>
  <si>
    <t>130309006</t>
  </si>
  <si>
    <t>130309007</t>
  </si>
  <si>
    <t>130309008</t>
  </si>
  <si>
    <t>130309009</t>
  </si>
  <si>
    <t>130309010</t>
  </si>
  <si>
    <t>130310001</t>
    <phoneticPr fontId="26" type="noConversion"/>
  </si>
  <si>
    <t>130310002</t>
  </si>
  <si>
    <t>130310003</t>
  </si>
  <si>
    <t>130310004</t>
  </si>
  <si>
    <t>130310005</t>
  </si>
  <si>
    <t>130310006</t>
  </si>
  <si>
    <t>130310007</t>
  </si>
  <si>
    <t>130310008</t>
  </si>
  <si>
    <t>130310009</t>
  </si>
  <si>
    <t>130310010</t>
  </si>
  <si>
    <t>130311002</t>
  </si>
  <si>
    <t>130311003</t>
  </si>
  <si>
    <t>130311004</t>
  </si>
  <si>
    <t>130311005</t>
  </si>
  <si>
    <t>130311006</t>
  </si>
  <si>
    <t>130311007</t>
  </si>
  <si>
    <t>130311008</t>
  </si>
  <si>
    <t>130311009</t>
  </si>
  <si>
    <t>130311010</t>
  </si>
  <si>
    <t>120309001</t>
    <phoneticPr fontId="26" type="noConversion"/>
  </si>
  <si>
    <t>120309002</t>
  </si>
  <si>
    <t>120309003</t>
  </si>
  <si>
    <t>120309004</t>
  </si>
  <si>
    <t>120309005</t>
  </si>
  <si>
    <t>120309006</t>
  </si>
  <si>
    <t>120309007</t>
  </si>
  <si>
    <t>120309008</t>
  </si>
  <si>
    <t>120309009</t>
  </si>
  <si>
    <t>120309010</t>
  </si>
  <si>
    <t>120310001</t>
    <phoneticPr fontId="26" type="noConversion"/>
  </si>
  <si>
    <t>120310002</t>
  </si>
  <si>
    <t>120310003</t>
  </si>
  <si>
    <t>120310004</t>
  </si>
  <si>
    <t>120310005</t>
  </si>
  <si>
    <t>120310006</t>
  </si>
  <si>
    <t>120310007</t>
  </si>
  <si>
    <t>120310008</t>
  </si>
  <si>
    <t>120310009</t>
  </si>
  <si>
    <t>120310010</t>
  </si>
  <si>
    <t>120311002</t>
  </si>
  <si>
    <t>120311003</t>
  </si>
  <si>
    <t>120311004</t>
  </si>
  <si>
    <t>120311005</t>
  </si>
  <si>
    <t>120311006</t>
  </si>
  <si>
    <t>120311007</t>
  </si>
  <si>
    <t>120311008</t>
  </si>
  <si>
    <t>120311009</t>
  </si>
  <si>
    <t>120311010</t>
  </si>
  <si>
    <t>130311001</t>
    <phoneticPr fontId="26" type="noConversion"/>
  </si>
  <si>
    <t>120311001</t>
    <phoneticPr fontId="26" type="noConversion"/>
  </si>
  <si>
    <t>640309001</t>
    <phoneticPr fontId="26" type="noConversion"/>
  </si>
  <si>
    <t>640309002</t>
  </si>
  <si>
    <t>640309003</t>
  </si>
  <si>
    <t>640310001</t>
    <phoneticPr fontId="26" type="noConversion"/>
  </si>
  <si>
    <t>640310002</t>
  </si>
  <si>
    <t>640310003</t>
  </si>
  <si>
    <t>640311001</t>
    <phoneticPr fontId="26" type="noConversion"/>
  </si>
  <si>
    <t>640311002</t>
  </si>
  <si>
    <t>640311003</t>
  </si>
  <si>
    <t>510303081</t>
    <phoneticPr fontId="26" type="noConversion"/>
  </si>
  <si>
    <t>510303082</t>
  </si>
  <si>
    <t>510303083</t>
  </si>
  <si>
    <t>510303084</t>
  </si>
  <si>
    <t>510303085</t>
  </si>
  <si>
    <t>510303086</t>
  </si>
  <si>
    <t>510303087</t>
  </si>
  <si>
    <t>510303088</t>
  </si>
  <si>
    <t>510303089</t>
  </si>
  <si>
    <t>510303090</t>
  </si>
  <si>
    <t>510303091</t>
    <phoneticPr fontId="26" type="noConversion"/>
  </si>
  <si>
    <t>510303092</t>
  </si>
  <si>
    <t>510303093</t>
  </si>
  <si>
    <t>510303094</t>
  </si>
  <si>
    <t>510303095</t>
  </si>
  <si>
    <t>510303096</t>
  </si>
  <si>
    <t>510303097</t>
  </si>
  <si>
    <t>510303098</t>
  </si>
  <si>
    <t>510303099</t>
  </si>
  <si>
    <t>510303100</t>
  </si>
  <si>
    <t>510303101</t>
    <phoneticPr fontId="26" type="noConversion"/>
  </si>
  <si>
    <t>510303102</t>
  </si>
  <si>
    <t>510303103</t>
  </si>
  <si>
    <t>510303104</t>
  </si>
  <si>
    <t>510303105</t>
  </si>
  <si>
    <t>510303106</t>
  </si>
  <si>
    <t>510303107</t>
  </si>
  <si>
    <t>510303108</t>
  </si>
  <si>
    <t>510303109</t>
  </si>
  <si>
    <t>510303110</t>
  </si>
  <si>
    <t>정예던전 - 액트 11 - 스테이지 1</t>
  </si>
  <si>
    <t>정예던전 - 액트 11 - 스테이지 2</t>
  </si>
  <si>
    <t>정예던전 - 액트 11 - 스테이지 3</t>
  </si>
  <si>
    <t>정예던전 - 액트 11 - 스테이지 4</t>
  </si>
  <si>
    <t>정예던전 - 액트 11 - 스테이지 5</t>
  </si>
  <si>
    <t>정예던전 - 액트 11 - 스테이지 6</t>
  </si>
  <si>
    <t>정예던전 - 액트 11 - 스테이지 7</t>
  </si>
  <si>
    <t>정예던전 - 액트 11 - 스테이지 8</t>
  </si>
  <si>
    <t>정예던전 - 액트 11 - 스테이지 9</t>
  </si>
  <si>
    <t>정예던전 - 액트 11 - 스테이지 10</t>
  </si>
  <si>
    <t>정예던전 - 액트 10 - 스테이지 1</t>
  </si>
  <si>
    <t>정예던전 - 액트 10 - 스테이지 2</t>
  </si>
  <si>
    <t>정예던전 - 액트 10 - 스테이지 3</t>
  </si>
  <si>
    <t>정예던전 - 액트 10 - 스테이지 4</t>
  </si>
  <si>
    <t>정예던전 - 액트 10 - 스테이지 5</t>
  </si>
  <si>
    <t>정예던전 - 액트 10 - 스테이지 6</t>
  </si>
  <si>
    <t>정예던전 - 액트 10 - 스테이지 7</t>
  </si>
  <si>
    <t>정예던전 - 액트 10 - 스테이지 8</t>
  </si>
  <si>
    <t>정예던전 - 액트 10 - 스테이지 9</t>
  </si>
  <si>
    <t>정예던전 - 액트 10 - 스테이지 10</t>
  </si>
  <si>
    <t>정예던전 - 액트 9 - 스테이지 1</t>
  </si>
  <si>
    <t>정예던전 - 액트 9 - 스테이지 2</t>
  </si>
  <si>
    <t>정예던전 - 액트 9 - 스테이지 3</t>
  </si>
  <si>
    <t>정예던전 - 액트 9 - 스테이지 4</t>
  </si>
  <si>
    <t>정예던전 - 액트 9 - 스테이지 5</t>
  </si>
  <si>
    <t>정예던전 - 액트 9 - 스테이지 6</t>
  </si>
  <si>
    <t>정예던전 - 액트 9 - 스테이지 7</t>
  </si>
  <si>
    <t>정예던전 - 액트 9 - 스테이지 8</t>
  </si>
  <si>
    <t>정예던전 - 액트 9 - 스테이지 9</t>
  </si>
  <si>
    <t>정예던전 - 액트 9 - 스테이지 10</t>
  </si>
  <si>
    <t>130409001</t>
    <phoneticPr fontId="26" type="noConversion"/>
  </si>
  <si>
    <t>130409002</t>
  </si>
  <si>
    <t>130409003</t>
  </si>
  <si>
    <t>130409004</t>
  </si>
  <si>
    <t>130409005</t>
  </si>
  <si>
    <t>130409006</t>
  </si>
  <si>
    <t>130409007</t>
  </si>
  <si>
    <t>130409008</t>
  </si>
  <si>
    <t>130409009</t>
  </si>
  <si>
    <t>130409010</t>
  </si>
  <si>
    <t>130410001</t>
    <phoneticPr fontId="26" type="noConversion"/>
  </si>
  <si>
    <t>130410002</t>
  </si>
  <si>
    <t>130410003</t>
  </si>
  <si>
    <t>130410004</t>
  </si>
  <si>
    <t>130410005</t>
  </si>
  <si>
    <t>130410006</t>
  </si>
  <si>
    <t>130410007</t>
  </si>
  <si>
    <t>130410008</t>
  </si>
  <si>
    <t>130410009</t>
  </si>
  <si>
    <t>130410010</t>
  </si>
  <si>
    <t>130411001</t>
    <phoneticPr fontId="26" type="noConversion"/>
  </si>
  <si>
    <t>130411002</t>
  </si>
  <si>
    <t>130411003</t>
  </si>
  <si>
    <t>130411004</t>
  </si>
  <si>
    <t>130411005</t>
  </si>
  <si>
    <t>130411006</t>
  </si>
  <si>
    <t>130411007</t>
  </si>
  <si>
    <t>130411008</t>
  </si>
  <si>
    <t>130411009</t>
  </si>
  <si>
    <t>130411010</t>
  </si>
  <si>
    <t>120409001</t>
    <phoneticPr fontId="26" type="noConversion"/>
  </si>
  <si>
    <t>120409002</t>
  </si>
  <si>
    <t>120409003</t>
  </si>
  <si>
    <t>120409004</t>
  </si>
  <si>
    <t>120409005</t>
  </si>
  <si>
    <t>120409006</t>
  </si>
  <si>
    <t>120409007</t>
  </si>
  <si>
    <t>120409008</t>
  </si>
  <si>
    <t>120409009</t>
  </si>
  <si>
    <t>120409010</t>
  </si>
  <si>
    <t>120410001</t>
    <phoneticPr fontId="26" type="noConversion"/>
  </si>
  <si>
    <t>120410002</t>
  </si>
  <si>
    <t>120410003</t>
  </si>
  <si>
    <t>120410004</t>
  </si>
  <si>
    <t>120410005</t>
  </si>
  <si>
    <t>120410006</t>
  </si>
  <si>
    <t>120410007</t>
  </si>
  <si>
    <t>120410008</t>
  </si>
  <si>
    <t>120410009</t>
  </si>
  <si>
    <t>120410010</t>
  </si>
  <si>
    <t>120411001</t>
    <phoneticPr fontId="26" type="noConversion"/>
  </si>
  <si>
    <t>120411002</t>
  </si>
  <si>
    <t>120411003</t>
  </si>
  <si>
    <t>120411004</t>
  </si>
  <si>
    <t>120411005</t>
  </si>
  <si>
    <t>120411006</t>
  </si>
  <si>
    <t>120411007</t>
  </si>
  <si>
    <t>120411008</t>
  </si>
  <si>
    <t>120411009</t>
  </si>
  <si>
    <t>120411010</t>
  </si>
  <si>
    <t>640309001</t>
    <phoneticPr fontId="26" type="noConversion"/>
  </si>
  <si>
    <t>640310001</t>
    <phoneticPr fontId="26" type="noConversion"/>
  </si>
  <si>
    <t>액트9 맵 01</t>
  </si>
  <si>
    <t>액트9 맵 02</t>
  </si>
  <si>
    <t>액트9 맵 03</t>
  </si>
  <si>
    <t>액트10 맵 01</t>
  </si>
  <si>
    <t>액트10 맵 02</t>
  </si>
  <si>
    <t>액트10 맵 03</t>
  </si>
  <si>
    <t>액트11 맵 01</t>
  </si>
  <si>
    <t>액트11 맵 02</t>
  </si>
  <si>
    <t>액트11 맵 03</t>
  </si>
  <si>
    <t>Act9_01</t>
    <phoneticPr fontId="26" type="noConversion"/>
  </si>
  <si>
    <t>Act9_02</t>
  </si>
  <si>
    <t>Act9_03</t>
  </si>
  <si>
    <t>Act10_01</t>
    <phoneticPr fontId="26" type="noConversion"/>
  </si>
  <si>
    <t>Act10_02</t>
  </si>
  <si>
    <t>Act10_03</t>
  </si>
  <si>
    <t>Act11_01</t>
    <phoneticPr fontId="26" type="noConversion"/>
  </si>
  <si>
    <t>Act11_02</t>
  </si>
  <si>
    <t>Act11_03</t>
  </si>
  <si>
    <t>몬스터배치 트리거 9_1</t>
  </si>
  <si>
    <t>9_1</t>
  </si>
  <si>
    <t>몬스터배치 트리거 9_2</t>
  </si>
  <si>
    <t>9_2</t>
  </si>
  <si>
    <t>몬스터배치 트리거 9_3</t>
  </si>
  <si>
    <t>9_3</t>
  </si>
  <si>
    <t>몬스터배치 트리거 9_4</t>
  </si>
  <si>
    <t>9_4</t>
  </si>
  <si>
    <t>몬스터배치 트리거 9_5</t>
  </si>
  <si>
    <t>9_5</t>
  </si>
  <si>
    <t>몬스터배치 트리거 9_6</t>
  </si>
  <si>
    <t>9_6</t>
  </si>
  <si>
    <t>몬스터배치 트리거 9_7</t>
  </si>
  <si>
    <t>9_7</t>
  </si>
  <si>
    <t>몬스터배치 트리거 9_8</t>
  </si>
  <si>
    <t>9_8</t>
  </si>
  <si>
    <t>몬스터배치 트리거 9_9</t>
  </si>
  <si>
    <t>9_9</t>
  </si>
  <si>
    <t>몬스터배치 트리거 9_10</t>
  </si>
  <si>
    <t>9_10</t>
  </si>
  <si>
    <t>몬스터배치 트리거 10_1</t>
  </si>
  <si>
    <t>10_1</t>
  </si>
  <si>
    <t>몬스터배치 트리거 10_2</t>
  </si>
  <si>
    <t>10_2</t>
  </si>
  <si>
    <t>몬스터배치 트리거 10_3</t>
  </si>
  <si>
    <t>10_3</t>
  </si>
  <si>
    <t>몬스터배치 트리거 10_4</t>
  </si>
  <si>
    <t>10_4</t>
  </si>
  <si>
    <t>몬스터배치 트리거 10_5</t>
  </si>
  <si>
    <t>10_5</t>
  </si>
  <si>
    <t>몬스터배치 트리거 10_6</t>
  </si>
  <si>
    <t>10_6</t>
  </si>
  <si>
    <t>몬스터배치 트리거 10_7</t>
  </si>
  <si>
    <t>10_7</t>
  </si>
  <si>
    <t>몬스터배치 트리거 10_8</t>
  </si>
  <si>
    <t>10_8</t>
  </si>
  <si>
    <t>몬스터배치 트리거 10_9</t>
  </si>
  <si>
    <t>10_9</t>
  </si>
  <si>
    <t>몬스터배치 트리거 10_10</t>
  </si>
  <si>
    <t>10_10</t>
  </si>
  <si>
    <t>몬스터배치 트리거 11_1</t>
  </si>
  <si>
    <t>11_1</t>
  </si>
  <si>
    <t>몬스터배치 트리거 11_2</t>
  </si>
  <si>
    <t>11_2</t>
  </si>
  <si>
    <t>몬스터배치 트리거 11_3</t>
  </si>
  <si>
    <t>11_3</t>
  </si>
  <si>
    <t>몬스터배치 트리거 11_4</t>
  </si>
  <si>
    <t>11_4</t>
  </si>
  <si>
    <t>몬스터배치 트리거 11_5</t>
  </si>
  <si>
    <t>11_5</t>
  </si>
  <si>
    <t>몬스터배치 트리거 11_6</t>
  </si>
  <si>
    <t>11_6</t>
  </si>
  <si>
    <t>몬스터배치 트리거 11_7</t>
  </si>
  <si>
    <t>11_7</t>
  </si>
  <si>
    <t>몬스터배치 트리거 11_8</t>
  </si>
  <si>
    <t>11_8</t>
  </si>
  <si>
    <t>몬스터배치 트리거 11_9</t>
  </si>
  <si>
    <t>11_9</t>
  </si>
  <si>
    <t>몬스터배치 트리거 11_10</t>
  </si>
  <si>
    <t>11_10</t>
  </si>
  <si>
    <t>1.053</t>
    <phoneticPr fontId="0" type="Hiragana"/>
  </si>
  <si>
    <t>1.075</t>
    <phoneticPr fontId="26" type="noConversion"/>
  </si>
  <si>
    <t>1.02</t>
    <phoneticPr fontId="26" type="noConversion"/>
  </si>
  <si>
    <t>1.02</t>
    <phoneticPr fontId="0" type="Hiragana"/>
  </si>
  <si>
    <t>1.002</t>
    <phoneticPr fontId="0" type="Hiragana"/>
  </si>
  <si>
    <t>초월 401레벨 표준</t>
    <phoneticPr fontId="26" type="noConversion"/>
  </si>
  <si>
    <t>초월 651레벨 표준</t>
  </si>
  <si>
    <t>초월 652레벨 표준</t>
  </si>
  <si>
    <t>초월 653레벨 표준</t>
  </si>
  <si>
    <t>초월 654레벨 표준</t>
  </si>
  <si>
    <t>초월 655레벨 표준</t>
  </si>
  <si>
    <t>초월 656레벨 표준</t>
  </si>
  <si>
    <t>초월 657레벨 표준</t>
  </si>
  <si>
    <t>초월 658레벨 표준</t>
  </si>
  <si>
    <t>초월 659레벨 표준</t>
  </si>
  <si>
    <t>초월 660레벨 표준</t>
  </si>
  <si>
    <t>초월 661레벨 표준</t>
  </si>
  <si>
    <t>초월 662레벨 표준</t>
  </si>
  <si>
    <t>초월 663레벨 표준</t>
  </si>
  <si>
    <t>초월 664레벨 표준</t>
  </si>
  <si>
    <t>초월 665레벨 표준</t>
  </si>
  <si>
    <t>초월 666레벨 표준</t>
  </si>
  <si>
    <t>초월 667레벨 표준</t>
  </si>
  <si>
    <t>초월 668레벨 표준</t>
  </si>
  <si>
    <t>초월 669레벨 표준</t>
  </si>
  <si>
    <t>초월 670레벨 표준</t>
  </si>
  <si>
    <t>초월 671레벨 표준</t>
  </si>
  <si>
    <t>초월 672레벨 표준</t>
  </si>
  <si>
    <t>초월 673레벨 표준</t>
  </si>
  <si>
    <t>초월 674레벨 표준</t>
  </si>
  <si>
    <t>초월 675레벨 표준</t>
  </si>
  <si>
    <t>초월 676레벨 표준</t>
  </si>
  <si>
    <t>초월 677레벨 표준</t>
  </si>
  <si>
    <t>초월 678레벨 표준</t>
  </si>
  <si>
    <t>초월 679레벨 표준</t>
  </si>
  <si>
    <t>초월 680레벨 표준</t>
  </si>
  <si>
    <t>초월 681레벨 표준</t>
  </si>
  <si>
    <t>초월 682레벨 표준</t>
  </si>
  <si>
    <t>초월 683레벨 표준</t>
  </si>
  <si>
    <t>초월 684레벨 표준</t>
  </si>
  <si>
    <t>초월 685레벨 표준</t>
  </si>
  <si>
    <t>초월 686레벨 표준</t>
  </si>
  <si>
    <t>초월 687레벨 표준</t>
  </si>
  <si>
    <t>초월 688레벨 표준</t>
  </si>
  <si>
    <t>초월 689레벨 표준</t>
  </si>
  <si>
    <t>초월 690레벨 표준</t>
  </si>
  <si>
    <t>초월 691레벨 표준</t>
  </si>
  <si>
    <t>초월 692레벨 표준</t>
  </si>
  <si>
    <t>초월 693레벨 표준</t>
  </si>
  <si>
    <t>초월 694레벨 표준</t>
  </si>
  <si>
    <t>초월 695레벨 표준</t>
  </si>
  <si>
    <t>초월 696레벨 표준</t>
  </si>
  <si>
    <t>초월 697레벨 표준</t>
  </si>
  <si>
    <t>초월 698레벨 표준</t>
  </si>
  <si>
    <t>초월 699레벨 표준</t>
  </si>
  <si>
    <t>초월 700레벨 표준</t>
  </si>
  <si>
    <t>초월 701레벨 표준</t>
  </si>
  <si>
    <t>초월 702레벨 표준</t>
  </si>
  <si>
    <t>초월 703레벨 표준</t>
  </si>
  <si>
    <t>초월 704레벨 표준</t>
  </si>
  <si>
    <t>초월 705레벨 표준</t>
  </si>
  <si>
    <t>초월 706레벨 표준</t>
  </si>
  <si>
    <t>초월 707레벨 표준</t>
  </si>
  <si>
    <t>초월 708레벨 표준</t>
  </si>
  <si>
    <t>초월 709레벨 표준</t>
  </si>
  <si>
    <t>초월 710레벨 표준</t>
  </si>
  <si>
    <t>초월 711레벨 표준</t>
  </si>
  <si>
    <t>초월 712레벨 표준</t>
  </si>
  <si>
    <t>초월 713레벨 표준</t>
  </si>
  <si>
    <t>초월 714레벨 표준</t>
  </si>
  <si>
    <t>초월 715레벨 표준</t>
  </si>
  <si>
    <t>초월 716레벨 표준</t>
  </si>
  <si>
    <t>초월 717레벨 표준</t>
  </si>
  <si>
    <t>초월 718레벨 표준</t>
  </si>
  <si>
    <t>초월 719레벨 표준</t>
  </si>
  <si>
    <t>초월 720레벨 표준</t>
  </si>
  <si>
    <t>초월 721레벨 표준</t>
  </si>
  <si>
    <t>초월 722레벨 표준</t>
  </si>
  <si>
    <t>초월 723레벨 표준</t>
  </si>
  <si>
    <t>초월 724레벨 표준</t>
  </si>
  <si>
    <t>초월 725레벨 표준</t>
  </si>
  <si>
    <t>초월 726레벨 표준</t>
  </si>
  <si>
    <t>초월 727레벨 표준</t>
  </si>
  <si>
    <t>초월 728레벨 표준</t>
  </si>
  <si>
    <t>초월 729레벨 표준</t>
  </si>
  <si>
    <t>초월 730레벨 표준</t>
  </si>
  <si>
    <t>초월 731레벨 표준</t>
  </si>
  <si>
    <t>초월 732레벨 표준</t>
  </si>
  <si>
    <t>초월 733레벨 표준</t>
  </si>
  <si>
    <t>초월 734레벨 표준</t>
  </si>
  <si>
    <t>초월 735레벨 표준</t>
  </si>
  <si>
    <t>초월 736레벨 표준</t>
  </si>
  <si>
    <t>초월 737레벨 표준</t>
  </si>
  <si>
    <t>초월 738레벨 표준</t>
  </si>
  <si>
    <t>초월 739레벨 표준</t>
  </si>
  <si>
    <t>초월 740레벨 표준</t>
  </si>
  <si>
    <t>초월 741레벨 표준</t>
  </si>
  <si>
    <t>초월 742레벨 표준</t>
  </si>
  <si>
    <t>초월 743레벨 표준</t>
  </si>
  <si>
    <t>초월 744레벨 표준</t>
  </si>
  <si>
    <t>초월 745레벨 표준</t>
  </si>
  <si>
    <t>초월 746레벨 표준</t>
  </si>
  <si>
    <t>초월 747레벨 표준</t>
  </si>
  <si>
    <t>초월 748레벨 표준</t>
  </si>
  <si>
    <t>초월 749레벨 표준</t>
  </si>
  <si>
    <t>초월 750레벨 표준</t>
  </si>
  <si>
    <t>11</t>
    <phoneticPr fontId="0" type="Hiragana"/>
  </si>
  <si>
    <t>자동연계스킬비용</t>
  </si>
  <si>
    <t>AutoConnectionSkillGold</t>
  </si>
  <si>
    <t>1.018</t>
    <phoneticPr fontId="0" type="Hiragana"/>
  </si>
  <si>
    <t>마스터 Ⅰ - Wave 1</t>
  </si>
  <si>
    <t>마스터 Ⅰ - Wave 2</t>
  </si>
  <si>
    <t>마스터 Ⅰ - Wave 3</t>
  </si>
  <si>
    <t>마스터 Ⅰ - Wave 4</t>
  </si>
  <si>
    <t>마스터 Ⅰ - Wave 5</t>
  </si>
  <si>
    <t>마스터 Ⅱ - Wave 1</t>
  </si>
  <si>
    <t>마스터 Ⅱ - Wave 2</t>
  </si>
  <si>
    <t>마스터 Ⅱ - Wave 3</t>
  </si>
  <si>
    <t>마스터 Ⅱ - Wave 4</t>
  </si>
  <si>
    <t>마스터 Ⅱ - Wave 5</t>
  </si>
  <si>
    <t>마스터 Ⅲ - Wave 1</t>
  </si>
  <si>
    <t>마스터 Ⅲ - Wave 2</t>
  </si>
  <si>
    <t>마스터 Ⅲ - Wave 3</t>
  </si>
  <si>
    <t>마스터 Ⅲ - Wave 4</t>
  </si>
  <si>
    <t>마스터 Ⅲ - Wave 5</t>
  </si>
  <si>
    <t>마스터 Ⅳ - Wave 1</t>
  </si>
  <si>
    <t>마스터 Ⅳ - Wave 2</t>
  </si>
  <si>
    <t>마스터 Ⅳ - Wave 3</t>
  </si>
  <si>
    <t>마스터 Ⅳ - Wave 4</t>
  </si>
  <si>
    <t>마스터 Ⅳ - Wave 5</t>
  </si>
  <si>
    <t>마스터 Ⅴ - Wave 1</t>
  </si>
  <si>
    <t>마스터 Ⅴ - Wave 2</t>
  </si>
  <si>
    <t>마스터 Ⅴ - Wave 3</t>
  </si>
  <si>
    <t>마스터 Ⅴ - Wave 4</t>
  </si>
  <si>
    <t>마스터 Ⅴ - Wave 5</t>
  </si>
  <si>
    <t>마스터 Ⅵ - Wave 1</t>
  </si>
  <si>
    <t>마스터 Ⅵ - Wave 2</t>
  </si>
  <si>
    <t>마스터 Ⅵ - Wave 3</t>
  </si>
  <si>
    <t>마스터 Ⅵ - Wave 4</t>
  </si>
  <si>
    <t>마스터 Ⅵ - Wave 5</t>
  </si>
  <si>
    <t>마스터 Ⅶ - Wave 1</t>
  </si>
  <si>
    <t>마스터 Ⅶ - Wave 2</t>
  </si>
  <si>
    <t>마스터 Ⅶ - Wave 3</t>
  </si>
  <si>
    <t>마스터 Ⅶ - Wave 4</t>
  </si>
  <si>
    <t>마스터 Ⅶ - Wave 5</t>
  </si>
  <si>
    <t>마스터 Ⅷ - Wave 1</t>
  </si>
  <si>
    <t>마스터 Ⅷ - Wave 2</t>
  </si>
  <si>
    <t>마스터 Ⅷ - Wave 3</t>
  </si>
  <si>
    <t>마스터 Ⅷ - Wave 4</t>
  </si>
  <si>
    <t>마스터 Ⅷ - Wave 5</t>
  </si>
  <si>
    <t>마스터 Ⅸ - Wave 1</t>
  </si>
  <si>
    <t>마스터 Ⅸ - Wave 2</t>
  </si>
  <si>
    <t>마스터 Ⅸ - Wave 3</t>
  </si>
  <si>
    <t>마스터 Ⅸ - Wave 4</t>
  </si>
  <si>
    <t>마스터 Ⅸ - Wave 5</t>
  </si>
  <si>
    <t>마스터 Ⅹ - Wave 1</t>
  </si>
  <si>
    <t>마스터 Ⅹ - Wave 2</t>
  </si>
  <si>
    <t>마스터 Ⅹ - Wave 3</t>
  </si>
  <si>
    <t>마스터 Ⅹ - Wave 4</t>
  </si>
  <si>
    <t>마스터 Ⅹ - Wave 5</t>
  </si>
  <si>
    <t>지옥 Ⅰ - Wave 1</t>
  </si>
  <si>
    <t>지옥 Ⅰ - Wave 2</t>
  </si>
  <si>
    <t>지옥 Ⅰ - Wave 3</t>
  </si>
  <si>
    <t>지옥 Ⅰ - Wave 4</t>
  </si>
  <si>
    <t>지옥 Ⅰ - Wave 5</t>
  </si>
  <si>
    <t>지옥 Ⅱ - Wave 1</t>
  </si>
  <si>
    <t>지옥 Ⅱ - Wave 2</t>
  </si>
  <si>
    <t>지옥 Ⅱ - Wave 3</t>
  </si>
  <si>
    <t>지옥 Ⅱ - Wave 4</t>
  </si>
  <si>
    <t>지옥 Ⅱ - Wave 5</t>
  </si>
  <si>
    <t>지옥 Ⅲ - Wave 1</t>
  </si>
  <si>
    <t>지옥 Ⅲ - Wave 2</t>
  </si>
  <si>
    <t>지옥 Ⅲ - Wave 3</t>
  </si>
  <si>
    <t>지옥 Ⅲ - Wave 4</t>
  </si>
  <si>
    <t>지옥 Ⅲ - Wave 5</t>
  </si>
  <si>
    <t>지옥 Ⅳ - Wave 1</t>
  </si>
  <si>
    <t>지옥 Ⅳ - Wave 2</t>
  </si>
  <si>
    <t>지옥 Ⅳ - Wave 3</t>
  </si>
  <si>
    <t>지옥 Ⅳ - Wave 4</t>
  </si>
  <si>
    <t>지옥 Ⅳ - Wave 5</t>
  </si>
  <si>
    <t>지옥 Ⅴ - Wave 1</t>
  </si>
  <si>
    <t>지옥 Ⅴ - Wave 2</t>
  </si>
  <si>
    <t>지옥 Ⅴ - Wave 3</t>
  </si>
  <si>
    <t>지옥 Ⅴ - Wave 4</t>
  </si>
  <si>
    <t>지옥 Ⅴ - Wave 5</t>
  </si>
  <si>
    <t>지옥 Ⅵ - Wave 1</t>
  </si>
  <si>
    <t>지옥 Ⅵ - Wave 2</t>
  </si>
  <si>
    <t>지옥 Ⅵ - Wave 3</t>
  </si>
  <si>
    <t>지옥 Ⅵ - Wave 4</t>
  </si>
  <si>
    <t>지옥 Ⅵ - Wave 5</t>
  </si>
  <si>
    <t>지옥 Ⅶ - Wave 1</t>
  </si>
  <si>
    <t>지옥 Ⅶ - Wave 2</t>
  </si>
  <si>
    <t>지옥 Ⅶ - Wave 3</t>
  </si>
  <si>
    <t>지옥 Ⅶ - Wave 4</t>
  </si>
  <si>
    <t>지옥 Ⅶ - Wave 5</t>
  </si>
  <si>
    <t>지옥 Ⅷ - Wave 1</t>
  </si>
  <si>
    <t>지옥 Ⅷ - Wave 2</t>
  </si>
  <si>
    <t>지옥 Ⅷ - Wave 3</t>
  </si>
  <si>
    <t>지옥 Ⅷ - Wave 4</t>
  </si>
  <si>
    <t>지옥 Ⅷ - Wave 5</t>
  </si>
  <si>
    <t>지옥 Ⅸ - Wave 1</t>
  </si>
  <si>
    <t>지옥 Ⅸ - Wave 2</t>
  </si>
  <si>
    <t>지옥 Ⅸ - Wave 3</t>
  </si>
  <si>
    <t>지옥 Ⅸ - Wave 4</t>
  </si>
  <si>
    <t>지옥 Ⅸ - Wave 5</t>
  </si>
  <si>
    <t>지옥 Ⅹ - Wave 1</t>
  </si>
  <si>
    <t>지옥 Ⅹ - Wave 2</t>
  </si>
  <si>
    <t>지옥 Ⅹ - Wave 3</t>
  </si>
  <si>
    <t>지옥 Ⅹ - Wave 4</t>
  </si>
  <si>
    <t>지옥 Ⅹ - Wave 5</t>
  </si>
  <si>
    <t>지옥 ⅩⅠ - Wave 1</t>
  </si>
  <si>
    <t>지옥 ⅩⅠ - Wave 2</t>
  </si>
  <si>
    <t>지옥 ⅩⅠ - Wave 3</t>
  </si>
  <si>
    <t>지옥 ⅩⅠ - Wave 4</t>
  </si>
  <si>
    <t>지옥 ⅩⅠ - Wave 5</t>
  </si>
  <si>
    <t>지옥 ⅩⅡ - Wave 1</t>
  </si>
  <si>
    <t>지옥 ⅩⅡ - Wave 2</t>
  </si>
  <si>
    <t>지옥 ⅩⅡ - Wave 3</t>
  </si>
  <si>
    <t>지옥 ⅩⅡ - Wave 4</t>
  </si>
  <si>
    <t>지옥 ⅩⅡ - Wave 5</t>
  </si>
  <si>
    <t>지옥 ⅩⅢ - Wave 1</t>
  </si>
  <si>
    <t>지옥 ⅩⅢ - Wave 2</t>
  </si>
  <si>
    <t>지옥 ⅩⅢ - Wave 3</t>
  </si>
  <si>
    <t>지옥 ⅩⅢ - Wave 4</t>
  </si>
  <si>
    <t>지옥 ⅩⅢ - Wave 5</t>
  </si>
  <si>
    <t>지옥 ⅩⅣ - Wave 1</t>
  </si>
  <si>
    <t>지옥 ⅩⅣ - Wave 2</t>
  </si>
  <si>
    <t>지옥 ⅩⅣ - Wave 3</t>
  </si>
  <si>
    <t>지옥 ⅩⅣ - Wave 4</t>
  </si>
  <si>
    <t>지옥 ⅩⅣ - Wave 5</t>
  </si>
  <si>
    <t>지옥 ⅩⅤ - Wave 1</t>
  </si>
  <si>
    <t>지옥 ⅩⅤ - Wave 2</t>
  </si>
  <si>
    <t>지옥 ⅩⅤ - Wave 3</t>
  </si>
  <si>
    <t>지옥 ⅩⅤ - Wave 4</t>
  </si>
  <si>
    <t>지옥 ⅩⅤ - Wave 5</t>
  </si>
  <si>
    <t>오토스킬 비용
-1 일 경우 사용 불가</t>
    <phoneticPr fontId="26" type="noConversion"/>
  </si>
  <si>
    <t>수호자
레벨</t>
    <phoneticPr fontId="26" type="noConversion"/>
  </si>
  <si>
    <t>누적 경험치</t>
    <phoneticPr fontId="26" type="noConversion"/>
  </si>
  <si>
    <t>구간 경험치</t>
    <phoneticPr fontId="26" type="noConversion"/>
  </si>
  <si>
    <t>균열+초월
플레이 횟수</t>
    <phoneticPr fontId="19" type="Hiragana"/>
  </si>
  <si>
    <t>누적 균열+초월
플레이 횟수</t>
    <phoneticPr fontId="19" type="Hiragana"/>
  </si>
  <si>
    <t>누적 균열+초월
플레이 일수</t>
    <phoneticPr fontId="19" type="Hiragana"/>
  </si>
  <si>
    <t>균열 플레이
난이도</t>
    <phoneticPr fontId="19" type="Hiragana"/>
  </si>
  <si>
    <t>초월 플레이
난이도</t>
    <phoneticPr fontId="19" type="Hiragana"/>
  </si>
  <si>
    <t>300</t>
    <phoneticPr fontId="0" type="Hiragana"/>
  </si>
  <si>
    <t>295</t>
    <phoneticPr fontId="0" type="Hiragana"/>
  </si>
  <si>
    <t>13</t>
    <phoneticPr fontId="0" type="Hiragana"/>
  </si>
  <si>
    <t>1.7</t>
    <phoneticPr fontId="0" type="Hiragana"/>
  </si>
  <si>
    <t>eStage</t>
    <phoneticPr fontId="26" type="noConversion"/>
  </si>
  <si>
    <t>eEliteStage</t>
    <phoneticPr fontId="26" type="noConversion"/>
  </si>
  <si>
    <t>enum : 
sbyte : 
TableEnum.eInGameMode</t>
    <phoneticPr fontId="26" type="noConversion"/>
  </si>
  <si>
    <t>입장 횟수</t>
    <phoneticPr fontId="26" type="noConversion"/>
  </si>
  <si>
    <t>1일 입장 횟수 제한
FALSE - 제한 없음
TRUE - 횟수 제한</t>
    <phoneticPr fontId="26" type="noConversion"/>
  </si>
  <si>
    <t>오토스킬 비용
-1 일 경우 사용 불가</t>
    <phoneticPr fontId="26" type="noConversion"/>
  </si>
  <si>
    <t>일반던전 다음 액트 설정</t>
    <phoneticPr fontId="26" type="noConversion"/>
  </si>
  <si>
    <t>입장권 인덱스
-열쇠-</t>
    <phoneticPr fontId="26" type="noConversion"/>
  </si>
  <si>
    <t>입장권 수량</t>
    <phoneticPr fontId="26" type="noConversion"/>
  </si>
  <si>
    <t>9지역 맵 명칭 추가해야 함</t>
  </si>
  <si>
    <t>[9-1] 카이온 빙한 지대</t>
  </si>
  <si>
    <t>현재 임시 설명 표시중</t>
  </si>
  <si>
    <t>[9-2] 타락한 정령들</t>
  </si>
  <si>
    <t>[9-3] 얼어붙은 숲</t>
  </si>
  <si>
    <t>[9-4] 빙정 호수로 가는 길</t>
  </si>
  <si>
    <t>[9-5] 얼어붙은 군락지</t>
  </si>
  <si>
    <t>[9-6] 빙한의 나비스 평원</t>
  </si>
  <si>
    <t>[9-7] 정령의 성역</t>
  </si>
  <si>
    <t>[9-8] 정령의 성소</t>
  </si>
  <si>
    <t>[9-9] 빙정 호수 진입로</t>
  </si>
  <si>
    <t>[9-10] 베르디우스의 빙정 호수</t>
  </si>
  <si>
    <t>[10-1]  베히모스 요새 서문</t>
  </si>
  <si>
    <t>[10-2] 베히모스 요새 남서부 경계 초소 I</t>
  </si>
  <si>
    <t>[10-3] 베히모스 요새 남서부 경계 초소 II</t>
  </si>
  <si>
    <t>[10-4] 베히모스 요새 남부 진지</t>
  </si>
  <si>
    <t>[10-5] 베히모스 요새 남동부 경계 초소</t>
  </si>
  <si>
    <t>[10-6] 베히모스 요새 동부 진지</t>
  </si>
  <si>
    <t>[10-7] 베히모스 요새 북동부 경계 초소</t>
  </si>
  <si>
    <t>[10-8] 베히모스 요새 북부 진지</t>
  </si>
  <si>
    <t>[10-9] 베히모스 요새 중심부</t>
  </si>
  <si>
    <t>[10-10] 페르페투스의 전당</t>
  </si>
  <si>
    <t>[11-1] 로아나프 지하 성채 입구</t>
  </si>
  <si>
    <t>[11-2] 로아나프 지하 성채 통로</t>
  </si>
  <si>
    <t>[11-3] 로아나프 지하 시체 안치소</t>
  </si>
  <si>
    <t>[11-4] 로아나프 지하 비밀 회당</t>
  </si>
  <si>
    <t>[11-5] 셀레투스 의식의 성소</t>
  </si>
  <si>
    <t>[11-6] 에레시스와의 악연</t>
  </si>
  <si>
    <t>[11-7] 그림자 나가 일족</t>
  </si>
  <si>
    <t>[11-8] 에레시스의 시련</t>
  </si>
  <si>
    <t>[11-9] 로아나프 지하 영혼 감옥소</t>
  </si>
  <si>
    <t>[11-10] 로아나프 지하 성채</t>
  </si>
  <si>
    <t>헤젤로(명칭 변경 필요)</t>
  </si>
  <si>
    <t>변덕스런 아타(명칭 변경 필요)</t>
  </si>
  <si>
    <t>헤젤린(명칭 변경 필요)</t>
  </si>
  <si>
    <t>괴팍한 모로고스(명칭 변경 필요)</t>
  </si>
  <si>
    <t>하스코(명칭 변경 필요)</t>
  </si>
  <si>
    <t>급습하는 레키토(명칭 변경 필요)</t>
  </si>
  <si>
    <t>헤스코(명칭 변경 필요)</t>
  </si>
  <si>
    <t>마구잡이 데프토르(명칭 변경 필요)</t>
  </si>
  <si>
    <t>빙정 발리두스(명칭 변경 필요)</t>
  </si>
  <si>
    <t>정신나간 포르페즈(명칭 변경 필요)</t>
  </si>
  <si>
    <t>빙정 페트레일(명칭 변경 필요)</t>
  </si>
  <si>
    <t>빙한의 델키움(명칭 변경 필요)</t>
  </si>
  <si>
    <t>빙정신수 프리겔리두즈(명칭 변경 필요)</t>
  </si>
  <si>
    <t>푸른 불꽃 베르디우스(명칭 변경 필요)</t>
  </si>
  <si>
    <t>모르델로(명칭 변경 필요)</t>
  </si>
  <si>
    <t>날랜 레토(명칭 변경 필요)</t>
  </si>
  <si>
    <t>레토라(명칭 변경 필요)</t>
  </si>
  <si>
    <t>일격의 다프네(명칭 변경 필요)</t>
  </si>
  <si>
    <t>세피엔스(명칭 변경 필요)</t>
  </si>
  <si>
    <t>돌팔매의 판달로(명칭 변경 필요)</t>
  </si>
  <si>
    <t>칼리고(명칭 변경 필요)</t>
  </si>
  <si>
    <t>공포의 오넬로(명칭 변경 필요)</t>
  </si>
  <si>
    <t>갈퀴털 라스테르(명칭 변경 필요)</t>
  </si>
  <si>
    <t>사악한 베아루스(명칭 변경 필요)</t>
  </si>
  <si>
    <t>충돌의 쿠르크(명칭 변경 필요)</t>
  </si>
  <si>
    <t>추악한 페르페투스(명칭 변경 필요)</t>
  </si>
  <si>
    <t>셀레투스 워리어(명칭 변경 필요)</t>
  </si>
  <si>
    <t>악혼 칼리오페(명칭 변경 필요)</t>
  </si>
  <si>
    <t>셀레투스 아처(명칭 변경 필요)</t>
  </si>
  <si>
    <t>영원한 칼리로에(명칭 변경 필요)</t>
  </si>
  <si>
    <t>에레시스 워리어(명칭 변경 필요)</t>
  </si>
  <si>
    <t>교살자 그리모크(명칭 변경 필요)</t>
  </si>
  <si>
    <t>에레시스 프리스트(명칭 변경 필요)</t>
  </si>
  <si>
    <t>참살자 데스로크(명칭 변경 필요)</t>
  </si>
  <si>
    <t>셀레투스 메이지(명칭 변경 필요)</t>
  </si>
  <si>
    <t>무덤수호자 데루크(명칭 변경 필요)</t>
  </si>
  <si>
    <t>나가일족 흑마법사(명칭 변경 필요)</t>
  </si>
  <si>
    <t>칠흑의 테네시움(명칭 변경 필요)</t>
  </si>
  <si>
    <t>역겨운 쿠이안(명칭 변경 필요)</t>
  </si>
  <si>
    <t>파멸의 보이드(명칭 변경 필요)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</si>
</sst>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0.000"/>
    <numFmt numFmtId="177" formatCode="0.0"/>
    <numFmt numFmtId="178" formatCode="_-* #,##0_-;\-* #,##0_-;_-* &quot;-&quot;??_-;_-@_-"/>
    <numFmt numFmtId="179" formatCode="_-* #,##0.00_-;\-* #,##0.00_-;_-* &quot;-&quot;_-;_-@_-"/>
    <numFmt numFmtId="180" formatCode="_-* #,##0.0_-;\-* #,##0.0_-;_-* &quot;-&quot;??_-;_-@_-"/>
    <numFmt numFmtId="181" formatCode="_-* #,##0.0_-;\-* #,##0.0_-;_-* &quot;-&quot;_-;_-@_-"/>
    <numFmt numFmtId="182" formatCode="&quot;₩&quot;#,##0"/>
    <numFmt numFmtId="183" formatCode="0.0%"/>
  </numFmts>
  <fonts count="49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0"/>
      <name val="맑은 고딕"/>
      <family val="3"/>
      <charset val="129"/>
    </font>
    <font>
      <sz val="10"/>
      <color indexed="9"/>
      <name val="맑은 고딕"/>
      <family val="3"/>
      <charset val="129"/>
    </font>
    <font>
      <b/>
      <sz val="10"/>
      <color theme="0"/>
      <name val="맑은 고딕"/>
      <family val="3"/>
      <charset val="129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</font>
    <font>
      <b/>
      <sz val="14"/>
      <name val="맑은 고딕"/>
      <family val="3"/>
      <charset val="129"/>
    </font>
    <font>
      <sz val="14"/>
      <color indexed="8"/>
      <name val="맑은 고딕"/>
      <family val="3"/>
      <charset val="129"/>
    </font>
    <font>
      <b/>
      <sz val="14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b/>
      <sz val="10"/>
      <color indexed="10"/>
      <name val="맑은 고딕"/>
      <family val="3"/>
      <charset val="129"/>
    </font>
  </fonts>
  <fills count="7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</cellStyleXfs>
  <cellXfs count="369">
    <xf numFmtId="0" fontId="0" fillId="0" borderId="0" xfId="0">
      <alignment vertical="center"/>
    </xf>
    <xf numFmtId="49" fontId="21" fillId="33" borderId="10" xfId="43" applyNumberFormat="1" applyFont="1" applyFill="1" applyBorder="1" applyAlignment="1">
      <alignment horizontal="center" vertical="center"/>
    </xf>
    <xf numFmtId="49" fontId="21" fillId="34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22" fillId="0" borderId="10" xfId="0" applyNumberFormat="1" applyFont="1" applyFill="1" applyBorder="1" applyAlignment="1" applyProtection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3" fillId="35" borderId="11" xfId="46" applyNumberFormat="1" applyFont="1" applyFill="1" applyBorder="1" applyAlignment="1">
      <alignment horizontal="left" vertical="center"/>
    </xf>
    <xf numFmtId="49" fontId="22" fillId="35" borderId="12" xfId="45" applyNumberFormat="1" applyFont="1" applyFill="1" applyBorder="1" applyAlignment="1">
      <alignment horizontal="center" vertical="center"/>
    </xf>
    <xf numFmtId="0" fontId="24" fillId="35" borderId="10" xfId="44" applyFont="1" applyFill="1" applyBorder="1" applyAlignment="1">
      <alignment horizontal="center" vertical="center"/>
    </xf>
    <xf numFmtId="49" fontId="21" fillId="36" borderId="10" xfId="43" applyNumberFormat="1" applyFont="1" applyFill="1" applyBorder="1" applyAlignment="1">
      <alignment horizontal="center" vertical="center"/>
    </xf>
    <xf numFmtId="49" fontId="21" fillId="37" borderId="10" xfId="0" applyNumberFormat="1" applyFont="1" applyFill="1" applyBorder="1" applyAlignment="1">
      <alignment horizontal="center" vertical="center"/>
    </xf>
    <xf numFmtId="49" fontId="21" fillId="37" borderId="10" xfId="0" applyNumberFormat="1" applyFont="1" applyFill="1" applyBorder="1" applyAlignment="1">
      <alignment horizontal="center" vertical="center" wrapText="1"/>
    </xf>
    <xf numFmtId="49" fontId="21" fillId="38" borderId="10" xfId="45" applyNumberFormat="1" applyFont="1" applyFill="1" applyBorder="1" applyAlignment="1">
      <alignment horizontal="center" vertical="center"/>
    </xf>
    <xf numFmtId="49" fontId="21" fillId="38" borderId="10" xfId="45" applyNumberFormat="1" applyFont="1" applyFill="1" applyBorder="1" applyAlignment="1">
      <alignment horizontal="center" vertical="center" wrapText="1"/>
    </xf>
    <xf numFmtId="49" fontId="21" fillId="38" borderId="13" xfId="45" applyNumberFormat="1" applyFont="1" applyFill="1" applyBorder="1" applyAlignment="1">
      <alignment horizontal="center" vertical="center"/>
    </xf>
    <xf numFmtId="0" fontId="25" fillId="38" borderId="10" xfId="0" applyFont="1" applyFill="1" applyBorder="1" applyAlignment="1">
      <alignment horizontal="center" vertical="center"/>
    </xf>
    <xf numFmtId="49" fontId="21" fillId="38" borderId="13" xfId="45" applyNumberFormat="1" applyFont="1" applyFill="1" applyBorder="1" applyAlignment="1">
      <alignment horizontal="center" vertical="center" wrapText="1"/>
    </xf>
    <xf numFmtId="49" fontId="22" fillId="39" borderId="10" xfId="19" applyNumberFormat="1" applyFont="1" applyFill="1" applyBorder="1" applyAlignment="1">
      <alignment horizontal="center" vertical="center"/>
    </xf>
    <xf numFmtId="49" fontId="22" fillId="40" borderId="10" xfId="19" applyNumberFormat="1" applyFont="1" applyFill="1" applyBorder="1" applyAlignment="1">
      <alignment horizontal="center" vertical="center"/>
    </xf>
    <xf numFmtId="49" fontId="22" fillId="41" borderId="10" xfId="19" applyNumberFormat="1" applyFont="1" applyFill="1" applyBorder="1" applyAlignment="1">
      <alignment horizontal="center" vertical="center"/>
    </xf>
    <xf numFmtId="0" fontId="22" fillId="39" borderId="10" xfId="19" applyFont="1" applyFill="1" applyBorder="1" applyAlignment="1">
      <alignment horizontal="center" vertical="center"/>
    </xf>
    <xf numFmtId="49" fontId="22" fillId="39" borderId="13" xfId="19" applyNumberFormat="1" applyFont="1" applyFill="1" applyBorder="1" applyAlignment="1">
      <alignment horizontal="center" vertical="center"/>
    </xf>
    <xf numFmtId="0" fontId="22" fillId="41" borderId="10" xfId="0" applyFont="1" applyFill="1" applyBorder="1" applyAlignment="1">
      <alignment horizontal="center" vertical="center"/>
    </xf>
    <xf numFmtId="0" fontId="22" fillId="39" borderId="10" xfId="0" applyFont="1" applyFill="1" applyBorder="1" applyAlignment="1">
      <alignment horizontal="center" vertical="center"/>
    </xf>
    <xf numFmtId="0" fontId="22" fillId="42" borderId="10" xfId="0" applyFont="1" applyFill="1" applyBorder="1" applyAlignment="1">
      <alignment horizontal="center" vertical="center"/>
    </xf>
    <xf numFmtId="0" fontId="23" fillId="42" borderId="10" xfId="47" applyFont="1" applyFill="1" applyBorder="1" applyAlignment="1">
      <alignment horizontal="left" vertical="center"/>
    </xf>
    <xf numFmtId="0" fontId="23" fillId="42" borderId="10" xfId="42" applyFont="1" applyFill="1" applyBorder="1" applyAlignment="1">
      <alignment horizontal="center" vertical="center"/>
    </xf>
    <xf numFmtId="49" fontId="22" fillId="42" borderId="10" xfId="19" applyNumberFormat="1" applyFont="1" applyFill="1" applyBorder="1" applyAlignment="1">
      <alignment horizontal="center" vertical="center"/>
    </xf>
    <xf numFmtId="49" fontId="21" fillId="33" borderId="12" xfId="43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49" fontId="22" fillId="35" borderId="12" xfId="45" applyNumberFormat="1" applyFont="1" applyFill="1" applyBorder="1" applyAlignment="1">
      <alignment horizontal="center" vertical="center" wrapText="1"/>
    </xf>
    <xf numFmtId="49" fontId="21" fillId="36" borderId="12" xfId="43" applyNumberFormat="1" applyFont="1" applyFill="1" applyBorder="1" applyAlignment="1">
      <alignment horizontal="center" vertical="center"/>
    </xf>
    <xf numFmtId="49" fontId="25" fillId="36" borderId="14" xfId="43" applyNumberFormat="1" applyFont="1" applyFill="1" applyBorder="1" applyAlignment="1">
      <alignment horizontal="center" vertical="center"/>
    </xf>
    <xf numFmtId="49" fontId="21" fillId="37" borderId="13" xfId="0" applyNumberFormat="1" applyFont="1" applyFill="1" applyBorder="1" applyAlignment="1">
      <alignment horizontal="center" vertical="center"/>
    </xf>
    <xf numFmtId="49" fontId="25" fillId="37" borderId="10" xfId="43" applyNumberFormat="1" applyFont="1" applyFill="1" applyBorder="1" applyAlignment="1">
      <alignment horizontal="center" vertical="center"/>
    </xf>
    <xf numFmtId="0" fontId="25" fillId="38" borderId="10" xfId="48" applyFont="1" applyFill="1" applyBorder="1" applyAlignment="1">
      <alignment horizontal="center" vertical="center"/>
    </xf>
    <xf numFmtId="49" fontId="22" fillId="32" borderId="10" xfId="19" applyNumberFormat="1" applyFont="1" applyBorder="1" applyAlignment="1">
      <alignment horizontal="center" vertical="center"/>
    </xf>
    <xf numFmtId="0" fontId="22" fillId="32" borderId="10" xfId="19" applyFont="1" applyBorder="1" applyAlignment="1">
      <alignment horizontal="center" vertical="center"/>
    </xf>
    <xf numFmtId="1" fontId="22" fillId="40" borderId="10" xfId="19" applyNumberFormat="1" applyFont="1" applyFill="1" applyBorder="1" applyAlignment="1">
      <alignment horizontal="center" vertical="center"/>
    </xf>
    <xf numFmtId="0" fontId="22" fillId="32" borderId="10" xfId="19" applyNumberFormat="1" applyFont="1" applyBorder="1" applyAlignment="1">
      <alignment horizontal="center" vertical="center"/>
    </xf>
    <xf numFmtId="0" fontId="22" fillId="43" borderId="10" xfId="19" applyNumberFormat="1" applyFont="1" applyFill="1" applyBorder="1" applyAlignment="1">
      <alignment horizontal="center" vertical="center"/>
    </xf>
    <xf numFmtId="176" fontId="22" fillId="32" borderId="10" xfId="19" applyNumberFormat="1" applyFont="1" applyFill="1" applyBorder="1" applyAlignment="1">
      <alignment horizontal="center" vertical="center"/>
    </xf>
    <xf numFmtId="2" fontId="22" fillId="32" borderId="10" xfId="19" applyNumberFormat="1" applyFont="1" applyFill="1" applyBorder="1" applyAlignment="1">
      <alignment horizontal="center" vertical="center"/>
    </xf>
    <xf numFmtId="177" fontId="22" fillId="32" borderId="10" xfId="19" applyNumberFormat="1" applyFont="1" applyFill="1" applyBorder="1" applyAlignment="1">
      <alignment horizontal="center" vertical="center"/>
    </xf>
    <xf numFmtId="1" fontId="22" fillId="44" borderId="10" xfId="19" applyNumberFormat="1" applyFont="1" applyFill="1" applyBorder="1" applyAlignment="1">
      <alignment horizontal="center" vertical="center"/>
    </xf>
    <xf numFmtId="0" fontId="22" fillId="45" borderId="10" xfId="19" applyFont="1" applyFill="1" applyBorder="1" applyAlignment="1">
      <alignment horizontal="center" vertical="center"/>
    </xf>
    <xf numFmtId="49" fontId="22" fillId="45" borderId="10" xfId="19" applyNumberFormat="1" applyFont="1" applyFill="1" applyBorder="1" applyAlignment="1">
      <alignment horizontal="center" vertical="center"/>
    </xf>
    <xf numFmtId="0" fontId="22" fillId="45" borderId="10" xfId="19" applyNumberFormat="1" applyFont="1" applyFill="1" applyBorder="1" applyAlignment="1">
      <alignment horizontal="center" vertical="center"/>
    </xf>
    <xf numFmtId="176" fontId="22" fillId="45" borderId="10" xfId="19" applyNumberFormat="1" applyFont="1" applyFill="1" applyBorder="1" applyAlignment="1">
      <alignment horizontal="center" vertical="center"/>
    </xf>
    <xf numFmtId="2" fontId="22" fillId="45" borderId="10" xfId="19" applyNumberFormat="1" applyFont="1" applyFill="1" applyBorder="1" applyAlignment="1">
      <alignment horizontal="center" vertical="center"/>
    </xf>
    <xf numFmtId="176" fontId="22" fillId="40" borderId="10" xfId="19" applyNumberFormat="1" applyFont="1" applyFill="1" applyBorder="1" applyAlignment="1">
      <alignment horizontal="center" vertical="center"/>
    </xf>
    <xf numFmtId="177" fontId="22" fillId="45" borderId="10" xfId="19" applyNumberFormat="1" applyFont="1" applyFill="1" applyBorder="1" applyAlignment="1">
      <alignment horizontal="center" vertical="center"/>
    </xf>
    <xf numFmtId="0" fontId="22" fillId="46" borderId="10" xfId="19" applyFont="1" applyFill="1" applyBorder="1" applyAlignment="1">
      <alignment horizontal="center" vertical="center"/>
    </xf>
    <xf numFmtId="49" fontId="22" fillId="46" borderId="10" xfId="19" applyNumberFormat="1" applyFont="1" applyFill="1" applyBorder="1" applyAlignment="1">
      <alignment horizontal="center" vertical="center"/>
    </xf>
    <xf numFmtId="0" fontId="22" fillId="46" borderId="10" xfId="19" applyNumberFormat="1" applyFont="1" applyFill="1" applyBorder="1" applyAlignment="1">
      <alignment horizontal="center" vertical="center"/>
    </xf>
    <xf numFmtId="176" fontId="22" fillId="46" borderId="10" xfId="19" applyNumberFormat="1" applyFont="1" applyFill="1" applyBorder="1" applyAlignment="1">
      <alignment horizontal="center" vertical="center"/>
    </xf>
    <xf numFmtId="2" fontId="22" fillId="46" borderId="10" xfId="19" applyNumberFormat="1" applyFont="1" applyFill="1" applyBorder="1" applyAlignment="1">
      <alignment horizontal="center" vertical="center"/>
    </xf>
    <xf numFmtId="177" fontId="22" fillId="46" borderId="10" xfId="19" applyNumberFormat="1" applyFont="1" applyFill="1" applyBorder="1" applyAlignment="1">
      <alignment horizontal="center" vertical="center"/>
    </xf>
    <xf numFmtId="49" fontId="25" fillId="33" borderId="12" xfId="43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2" fillId="47" borderId="12" xfId="45" applyNumberFormat="1" applyFont="1" applyFill="1" applyBorder="1" applyAlignment="1">
      <alignment horizontal="center" vertical="center"/>
    </xf>
    <xf numFmtId="49" fontId="25" fillId="36" borderId="12" xfId="43" applyNumberFormat="1" applyFont="1" applyFill="1" applyBorder="1" applyAlignment="1">
      <alignment horizontal="center" vertical="center"/>
    </xf>
    <xf numFmtId="49" fontId="21" fillId="48" borderId="13" xfId="0" applyNumberFormat="1" applyFont="1" applyFill="1" applyBorder="1" applyAlignment="1">
      <alignment horizontal="center" vertical="center"/>
    </xf>
    <xf numFmtId="49" fontId="21" fillId="48" borderId="13" xfId="0" applyNumberFormat="1" applyFont="1" applyFill="1" applyBorder="1" applyAlignment="1">
      <alignment horizontal="center" vertical="center" wrapText="1"/>
    </xf>
    <xf numFmtId="49" fontId="25" fillId="38" borderId="11" xfId="45" applyNumberFormat="1" applyFont="1" applyFill="1" applyBorder="1" applyAlignment="1">
      <alignment horizontal="center" vertical="center"/>
    </xf>
    <xf numFmtId="0" fontId="22" fillId="32" borderId="13" xfId="19" applyFont="1" applyBorder="1" applyAlignment="1">
      <alignment horizontal="center" vertical="center"/>
    </xf>
    <xf numFmtId="49" fontId="22" fillId="32" borderId="15" xfId="19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49" fontId="22" fillId="0" borderId="0" xfId="0" applyNumberFormat="1" applyFont="1" applyFill="1" applyBorder="1" applyAlignment="1" applyProtection="1">
      <alignment horizontal="center" vertical="center"/>
    </xf>
    <xf numFmtId="49" fontId="22" fillId="47" borderId="12" xfId="45" applyNumberFormat="1" applyFont="1" applyFill="1" applyBorder="1" applyAlignment="1">
      <alignment horizontal="left" vertical="center" wrapText="1"/>
    </xf>
    <xf numFmtId="49" fontId="22" fillId="47" borderId="12" xfId="45" applyNumberFormat="1" applyFont="1" applyFill="1" applyBorder="1" applyAlignment="1">
      <alignment horizontal="center" vertical="center" wrapText="1"/>
    </xf>
    <xf numFmtId="49" fontId="21" fillId="38" borderId="16" xfId="45" applyNumberFormat="1" applyFont="1" applyFill="1" applyBorder="1" applyAlignment="1">
      <alignment horizontal="center" vertical="center"/>
    </xf>
    <xf numFmtId="49" fontId="21" fillId="36" borderId="14" xfId="43" applyNumberFormat="1" applyFont="1" applyFill="1" applyBorder="1" applyAlignment="1">
      <alignment horizontal="center" vertical="center"/>
    </xf>
    <xf numFmtId="49" fontId="21" fillId="48" borderId="17" xfId="0" applyNumberFormat="1" applyFont="1" applyFill="1" applyBorder="1" applyAlignment="1">
      <alignment horizontal="center" vertical="center"/>
    </xf>
    <xf numFmtId="49" fontId="21" fillId="48" borderId="18" xfId="0" applyNumberFormat="1" applyFont="1" applyFill="1" applyBorder="1" applyAlignment="1">
      <alignment horizontal="center" vertical="center"/>
    </xf>
    <xf numFmtId="49" fontId="21" fillId="38" borderId="18" xfId="45" applyNumberFormat="1" applyFont="1" applyFill="1" applyBorder="1" applyAlignment="1">
      <alignment horizontal="center" vertical="center"/>
    </xf>
    <xf numFmtId="0" fontId="22" fillId="32" borderId="18" xfId="19" applyFont="1" applyBorder="1" applyAlignment="1">
      <alignment horizontal="center" vertical="center"/>
    </xf>
    <xf numFmtId="49" fontId="22" fillId="32" borderId="18" xfId="19" applyNumberFormat="1" applyFont="1" applyBorder="1" applyAlignment="1">
      <alignment horizontal="center" vertical="center"/>
    </xf>
    <xf numFmtId="0" fontId="22" fillId="40" borderId="18" xfId="42" applyFont="1" applyFill="1" applyBorder="1" applyAlignment="1">
      <alignment horizontal="center" vertical="center"/>
    </xf>
    <xf numFmtId="0" fontId="22" fillId="40" borderId="18" xfId="19" applyFont="1" applyFill="1" applyBorder="1" applyAlignment="1">
      <alignment horizontal="center" vertical="center"/>
    </xf>
    <xf numFmtId="0" fontId="28" fillId="49" borderId="18" xfId="19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0" fontId="22" fillId="32" borderId="18" xfId="42" applyFont="1" applyBorder="1" applyAlignment="1">
      <alignment horizontal="center" vertical="center"/>
    </xf>
    <xf numFmtId="0" fontId="22" fillId="51" borderId="18" xfId="19" applyFont="1" applyFill="1" applyBorder="1" applyAlignment="1">
      <alignment horizontal="center" vertical="center"/>
    </xf>
    <xf numFmtId="49" fontId="22" fillId="51" borderId="18" xfId="19" applyNumberFormat="1" applyFont="1" applyFill="1" applyBorder="1" applyAlignment="1">
      <alignment horizontal="center" vertical="center"/>
    </xf>
    <xf numFmtId="0" fontId="22" fillId="51" borderId="18" xfId="42" applyFont="1" applyFill="1" applyBorder="1" applyAlignment="1">
      <alignment horizontal="center" vertical="center"/>
    </xf>
    <xf numFmtId="2" fontId="22" fillId="40" borderId="10" xfId="19" applyNumberFormat="1" applyFont="1" applyFill="1" applyBorder="1" applyAlignment="1">
      <alignment horizontal="center" vertical="center"/>
    </xf>
    <xf numFmtId="0" fontId="22" fillId="40" borderId="10" xfId="19" applyFont="1" applyFill="1" applyBorder="1" applyAlignment="1">
      <alignment horizontal="center" vertical="center"/>
    </xf>
    <xf numFmtId="0" fontId="22" fillId="40" borderId="10" xfId="19" applyNumberFormat="1" applyFont="1" applyFill="1" applyBorder="1" applyAlignment="1">
      <alignment horizontal="center" vertical="center"/>
    </xf>
    <xf numFmtId="177" fontId="22" fillId="40" borderId="10" xfId="19" applyNumberFormat="1" applyFont="1" applyFill="1" applyBorder="1" applyAlignment="1">
      <alignment horizontal="center" vertical="center"/>
    </xf>
    <xf numFmtId="1" fontId="22" fillId="44" borderId="19" xfId="19" applyNumberFormat="1" applyFont="1" applyFill="1" applyBorder="1" applyAlignment="1">
      <alignment horizontal="center" vertical="center"/>
    </xf>
    <xf numFmtId="1" fontId="22" fillId="53" borderId="19" xfId="19" applyNumberFormat="1" applyFont="1" applyFill="1" applyBorder="1" applyAlignment="1">
      <alignment horizontal="center" vertical="center"/>
    </xf>
    <xf numFmtId="49" fontId="21" fillId="48" borderId="21" xfId="0" applyNumberFormat="1" applyFont="1" applyFill="1" applyBorder="1" applyAlignment="1">
      <alignment horizontal="center" vertical="center"/>
    </xf>
    <xf numFmtId="49" fontId="21" fillId="38" borderId="20" xfId="45" applyNumberFormat="1" applyFont="1" applyFill="1" applyBorder="1" applyAlignment="1">
      <alignment horizontal="center" vertical="center"/>
    </xf>
    <xf numFmtId="0" fontId="22" fillId="0" borderId="0" xfId="0" applyNumberFormat="1" applyFont="1" applyAlignment="1">
      <alignment horizontal="center" vertical="center"/>
    </xf>
    <xf numFmtId="49" fontId="29" fillId="38" borderId="20" xfId="45" applyNumberFormat="1" applyFont="1" applyFill="1" applyBorder="1" applyAlignment="1">
      <alignment horizontal="center" vertical="center" wrapText="1"/>
    </xf>
    <xf numFmtId="49" fontId="21" fillId="48" borderId="21" xfId="0" applyNumberFormat="1" applyFont="1" applyFill="1" applyBorder="1" applyAlignment="1">
      <alignment horizontal="center" vertical="center" wrapText="1"/>
    </xf>
    <xf numFmtId="49" fontId="29" fillId="38" borderId="20" xfId="45" applyNumberFormat="1" applyFont="1" applyFill="1" applyBorder="1" applyAlignment="1">
      <alignment horizontal="center" vertical="center"/>
    </xf>
    <xf numFmtId="0" fontId="22" fillId="32" borderId="22" xfId="19" applyFont="1" applyBorder="1" applyAlignment="1">
      <alignment horizontal="center" vertical="center"/>
    </xf>
    <xf numFmtId="0" fontId="22" fillId="32" borderId="22" xfId="19" applyFont="1" applyBorder="1" applyAlignment="1">
      <alignment horizontal="right" vertical="center"/>
    </xf>
    <xf numFmtId="0" fontId="22" fillId="51" borderId="22" xfId="19" applyFont="1" applyFill="1" applyBorder="1" applyAlignment="1">
      <alignment horizontal="right" vertical="center"/>
    </xf>
    <xf numFmtId="1" fontId="22" fillId="0" borderId="0" xfId="0" applyNumberFormat="1" applyFont="1" applyAlignment="1">
      <alignment horizontal="center" vertical="center"/>
    </xf>
    <xf numFmtId="0" fontId="22" fillId="52" borderId="22" xfId="0" applyFont="1" applyFill="1" applyBorder="1" applyAlignment="1">
      <alignment horizontal="center" vertical="center"/>
    </xf>
    <xf numFmtId="49" fontId="22" fillId="32" borderId="22" xfId="19" applyNumberFormat="1" applyFont="1" applyBorder="1" applyAlignment="1">
      <alignment horizontal="center" vertical="center"/>
    </xf>
    <xf numFmtId="0" fontId="22" fillId="32" borderId="22" xfId="42" applyFont="1" applyBorder="1" applyAlignment="1">
      <alignment horizontal="center" vertical="center"/>
    </xf>
    <xf numFmtId="0" fontId="22" fillId="45" borderId="22" xfId="19" applyFont="1" applyFill="1" applyBorder="1" applyAlignment="1">
      <alignment horizontal="center" vertical="center"/>
    </xf>
    <xf numFmtId="49" fontId="22" fillId="45" borderId="22" xfId="19" applyNumberFormat="1" applyFont="1" applyFill="1" applyBorder="1" applyAlignment="1">
      <alignment horizontal="center" vertical="center"/>
    </xf>
    <xf numFmtId="0" fontId="22" fillId="45" borderId="22" xfId="42" applyFont="1" applyFill="1" applyBorder="1" applyAlignment="1">
      <alignment horizontal="center" vertical="center"/>
    </xf>
    <xf numFmtId="49" fontId="21" fillId="38" borderId="22" xfId="45" applyNumberFormat="1" applyFont="1" applyFill="1" applyBorder="1" applyAlignment="1">
      <alignment horizontal="center" vertical="center"/>
    </xf>
    <xf numFmtId="49" fontId="28" fillId="49" borderId="12" xfId="45" applyNumberFormat="1" applyFont="1" applyFill="1" applyBorder="1" applyAlignment="1">
      <alignment horizontal="center" vertical="center"/>
    </xf>
    <xf numFmtId="49" fontId="30" fillId="49" borderId="14" xfId="43" applyNumberFormat="1" applyFont="1" applyFill="1" applyBorder="1" applyAlignment="1">
      <alignment horizontal="center" vertical="center"/>
    </xf>
    <xf numFmtId="49" fontId="21" fillId="48" borderId="22" xfId="0" applyNumberFormat="1" applyFont="1" applyFill="1" applyBorder="1" applyAlignment="1">
      <alignment horizontal="center" vertical="center"/>
    </xf>
    <xf numFmtId="49" fontId="30" fillId="49" borderId="21" xfId="0" applyNumberFormat="1" applyFont="1" applyFill="1" applyBorder="1" applyAlignment="1">
      <alignment horizontal="center" vertical="center"/>
    </xf>
    <xf numFmtId="49" fontId="30" fillId="49" borderId="20" xfId="45" applyNumberFormat="1" applyFont="1" applyFill="1" applyBorder="1" applyAlignment="1">
      <alignment horizontal="center" vertical="center"/>
    </xf>
    <xf numFmtId="49" fontId="22" fillId="45" borderId="22" xfId="19" applyNumberFormat="1" applyFont="1" applyFill="1" applyBorder="1" applyAlignment="1">
      <alignment horizontal="left" vertical="center"/>
    </xf>
    <xf numFmtId="0" fontId="22" fillId="45" borderId="26" xfId="19" applyFont="1" applyFill="1" applyBorder="1" applyAlignment="1">
      <alignment horizontal="center" vertical="center"/>
    </xf>
    <xf numFmtId="0" fontId="28" fillId="49" borderId="22" xfId="19" applyFont="1" applyFill="1" applyBorder="1" applyAlignment="1">
      <alignment horizontal="center" vertical="center"/>
    </xf>
    <xf numFmtId="49" fontId="22" fillId="32" borderId="22" xfId="19" applyNumberFormat="1" applyFont="1" applyBorder="1" applyAlignment="1">
      <alignment horizontal="left" vertical="center"/>
    </xf>
    <xf numFmtId="0" fontId="22" fillId="32" borderId="26" xfId="19" applyFont="1" applyBorder="1" applyAlignment="1">
      <alignment horizontal="center" vertical="center"/>
    </xf>
    <xf numFmtId="0" fontId="22" fillId="50" borderId="22" xfId="0" applyFont="1" applyFill="1" applyBorder="1" applyAlignment="1">
      <alignment horizontal="center" vertical="center"/>
    </xf>
    <xf numFmtId="49" fontId="22" fillId="52" borderId="22" xfId="0" applyNumberFormat="1" applyFont="1" applyFill="1" applyBorder="1" applyAlignment="1">
      <alignment horizontal="center" vertical="center"/>
    </xf>
    <xf numFmtId="0" fontId="22" fillId="32" borderId="22" xfId="19" applyNumberFormat="1" applyFont="1" applyBorder="1" applyAlignment="1">
      <alignment horizontal="center" vertical="center"/>
    </xf>
    <xf numFmtId="0" fontId="22" fillId="52" borderId="22" xfId="0" applyNumberFormat="1" applyFont="1" applyFill="1" applyBorder="1" applyAlignment="1">
      <alignment horizontal="center" vertical="center"/>
    </xf>
    <xf numFmtId="0" fontId="22" fillId="56" borderId="10" xfId="19" applyFont="1" applyFill="1" applyBorder="1" applyAlignment="1">
      <alignment horizontal="center" vertical="center"/>
    </xf>
    <xf numFmtId="49" fontId="22" fillId="56" borderId="10" xfId="19" applyNumberFormat="1" applyFont="1" applyFill="1" applyBorder="1" applyAlignment="1">
      <alignment horizontal="center" vertical="center"/>
    </xf>
    <xf numFmtId="1" fontId="22" fillId="56" borderId="10" xfId="19" applyNumberFormat="1" applyFont="1" applyFill="1" applyBorder="1" applyAlignment="1">
      <alignment horizontal="center" vertical="center"/>
    </xf>
    <xf numFmtId="0" fontId="22" fillId="56" borderId="10" xfId="19" applyNumberFormat="1" applyFont="1" applyFill="1" applyBorder="1" applyAlignment="1">
      <alignment horizontal="center" vertical="center"/>
    </xf>
    <xf numFmtId="176" fontId="22" fillId="56" borderId="10" xfId="19" applyNumberFormat="1" applyFont="1" applyFill="1" applyBorder="1" applyAlignment="1">
      <alignment horizontal="center" vertical="center"/>
    </xf>
    <xf numFmtId="2" fontId="22" fillId="56" borderId="10" xfId="19" applyNumberFormat="1" applyFont="1" applyFill="1" applyBorder="1" applyAlignment="1">
      <alignment horizontal="center" vertical="center"/>
    </xf>
    <xf numFmtId="177" fontId="22" fillId="56" borderId="10" xfId="19" applyNumberFormat="1" applyFont="1" applyFill="1" applyBorder="1" applyAlignment="1">
      <alignment horizontal="center" vertical="center"/>
    </xf>
    <xf numFmtId="1" fontId="22" fillId="32" borderId="10" xfId="19" applyNumberFormat="1" applyFont="1" applyFill="1" applyBorder="1" applyAlignment="1">
      <alignment horizontal="center" vertical="center"/>
    </xf>
    <xf numFmtId="1" fontId="22" fillId="45" borderId="10" xfId="19" applyNumberFormat="1" applyFont="1" applyFill="1" applyBorder="1" applyAlignment="1">
      <alignment horizontal="center" vertical="center"/>
    </xf>
    <xf numFmtId="1" fontId="22" fillId="46" borderId="10" xfId="19" applyNumberFormat="1" applyFont="1" applyFill="1" applyBorder="1" applyAlignment="1">
      <alignment horizontal="center" vertical="center"/>
    </xf>
    <xf numFmtId="0" fontId="22" fillId="57" borderId="10" xfId="19" applyFont="1" applyFill="1" applyBorder="1" applyAlignment="1">
      <alignment horizontal="center" vertical="center"/>
    </xf>
    <xf numFmtId="1" fontId="22" fillId="57" borderId="10" xfId="19" applyNumberFormat="1" applyFont="1" applyFill="1" applyBorder="1" applyAlignment="1">
      <alignment horizontal="center" vertical="center"/>
    </xf>
    <xf numFmtId="0" fontId="22" fillId="57" borderId="10" xfId="19" applyNumberFormat="1" applyFont="1" applyFill="1" applyBorder="1" applyAlignment="1">
      <alignment horizontal="center" vertical="center"/>
    </xf>
    <xf numFmtId="2" fontId="22" fillId="57" borderId="10" xfId="19" applyNumberFormat="1" applyFont="1" applyFill="1" applyBorder="1" applyAlignment="1">
      <alignment horizontal="center" vertical="center"/>
    </xf>
    <xf numFmtId="176" fontId="22" fillId="57" borderId="10" xfId="19" applyNumberFormat="1" applyFont="1" applyFill="1" applyBorder="1" applyAlignment="1">
      <alignment horizontal="center" vertical="center"/>
    </xf>
    <xf numFmtId="177" fontId="22" fillId="57" borderId="10" xfId="19" applyNumberFormat="1" applyFont="1" applyFill="1" applyBorder="1" applyAlignment="1">
      <alignment horizontal="center" vertical="center"/>
    </xf>
    <xf numFmtId="0" fontId="22" fillId="35" borderId="10" xfId="19" applyNumberFormat="1" applyFont="1" applyFill="1" applyBorder="1" applyAlignment="1">
      <alignment horizontal="center" vertical="center"/>
    </xf>
    <xf numFmtId="49" fontId="22" fillId="39" borderId="10" xfId="19" applyNumberFormat="1" applyFont="1" applyFill="1" applyBorder="1" applyAlignment="1">
      <alignment horizontal="left" vertical="center"/>
    </xf>
    <xf numFmtId="49" fontId="22" fillId="41" borderId="10" xfId="19" applyNumberFormat="1" applyFont="1" applyFill="1" applyBorder="1" applyAlignment="1">
      <alignment horizontal="left" vertical="center"/>
    </xf>
    <xf numFmtId="0" fontId="22" fillId="39" borderId="10" xfId="19" applyFont="1" applyFill="1" applyBorder="1" applyAlignment="1">
      <alignment horizontal="left" vertical="center"/>
    </xf>
    <xf numFmtId="49" fontId="22" fillId="39" borderId="13" xfId="19" applyNumberFormat="1" applyFont="1" applyFill="1" applyBorder="1" applyAlignment="1">
      <alignment horizontal="left" vertical="center"/>
    </xf>
    <xf numFmtId="0" fontId="22" fillId="41" borderId="10" xfId="0" applyFont="1" applyFill="1" applyBorder="1" applyAlignment="1">
      <alignment horizontal="left" vertical="center"/>
    </xf>
    <xf numFmtId="0" fontId="22" fillId="39" borderId="10" xfId="0" applyFont="1" applyFill="1" applyBorder="1" applyAlignment="1">
      <alignment horizontal="left" vertical="center"/>
    </xf>
    <xf numFmtId="0" fontId="22" fillId="32" borderId="22" xfId="42" applyNumberFormat="1" applyFont="1" applyBorder="1" applyAlignment="1">
      <alignment horizontal="center" vertical="center"/>
    </xf>
    <xf numFmtId="49" fontId="22" fillId="32" borderId="22" xfId="19" applyNumberFormat="1" applyFont="1" applyBorder="1" applyAlignment="1">
      <alignment horizontal="right" vertical="center"/>
    </xf>
    <xf numFmtId="0" fontId="22" fillId="40" borderId="22" xfId="19" applyFont="1" applyFill="1" applyBorder="1" applyAlignment="1">
      <alignment horizontal="center" vertical="center"/>
    </xf>
    <xf numFmtId="0" fontId="22" fillId="58" borderId="22" xfId="19" applyNumberFormat="1" applyFont="1" applyFill="1" applyBorder="1" applyAlignment="1">
      <alignment horizontal="center" vertical="center"/>
    </xf>
    <xf numFmtId="0" fontId="22" fillId="58" borderId="22" xfId="19" applyFont="1" applyFill="1" applyBorder="1" applyAlignment="1">
      <alignment horizontal="center" vertical="center"/>
    </xf>
    <xf numFmtId="49" fontId="21" fillId="33" borderId="27" xfId="43" applyNumberFormat="1" applyFont="1" applyFill="1" applyBorder="1" applyAlignment="1">
      <alignment horizontal="center" vertical="center"/>
    </xf>
    <xf numFmtId="49" fontId="22" fillId="0" borderId="0" xfId="0" applyNumberFormat="1" applyFont="1">
      <alignment vertical="center"/>
    </xf>
    <xf numFmtId="49" fontId="21" fillId="48" borderId="28" xfId="0" applyNumberFormat="1" applyFont="1" applyFill="1" applyBorder="1" applyAlignment="1">
      <alignment horizontal="center" vertical="center"/>
    </xf>
    <xf numFmtId="49" fontId="21" fillId="38" borderId="28" xfId="0" applyNumberFormat="1" applyFont="1" applyFill="1" applyBorder="1" applyAlignment="1">
      <alignment horizontal="center" vertical="center"/>
    </xf>
    <xf numFmtId="49" fontId="21" fillId="38" borderId="28" xfId="45" applyNumberFormat="1" applyFont="1" applyFill="1" applyBorder="1" applyAlignment="1">
      <alignment horizontal="center" vertical="center"/>
    </xf>
    <xf numFmtId="0" fontId="22" fillId="32" borderId="22" xfId="19" applyFont="1" applyBorder="1" applyAlignment="1">
      <alignment horizontal="left" vertical="center"/>
    </xf>
    <xf numFmtId="0" fontId="22" fillId="45" borderId="22" xfId="19" applyFont="1" applyFill="1" applyBorder="1" applyAlignment="1">
      <alignment horizontal="left" vertical="center"/>
    </xf>
    <xf numFmtId="178" fontId="33" fillId="60" borderId="28" xfId="49" applyNumberFormat="1" applyFont="1" applyFill="1" applyBorder="1" applyAlignment="1">
      <alignment vertical="center"/>
    </xf>
    <xf numFmtId="49" fontId="21" fillId="54" borderId="20" xfId="46" applyNumberFormat="1" applyFont="1" applyFill="1" applyBorder="1" applyAlignment="1">
      <alignment horizontal="center" vertical="center"/>
    </xf>
    <xf numFmtId="41" fontId="23" fillId="0" borderId="28" xfId="50" applyFont="1" applyFill="1" applyBorder="1">
      <alignment vertical="center"/>
    </xf>
    <xf numFmtId="41" fontId="24" fillId="0" borderId="28" xfId="50" applyFont="1" applyFill="1" applyBorder="1">
      <alignment vertical="center"/>
    </xf>
    <xf numFmtId="41" fontId="23" fillId="61" borderId="28" xfId="50" applyFont="1" applyFill="1" applyBorder="1">
      <alignment vertical="center"/>
    </xf>
    <xf numFmtId="179" fontId="24" fillId="59" borderId="0" xfId="50" applyNumberFormat="1" applyFont="1" applyFill="1" applyBorder="1">
      <alignment vertical="center"/>
    </xf>
    <xf numFmtId="180" fontId="33" fillId="53" borderId="28" xfId="49" applyNumberFormat="1" applyFont="1" applyFill="1" applyBorder="1" applyAlignment="1">
      <alignment vertical="center"/>
    </xf>
    <xf numFmtId="178" fontId="33" fillId="53" borderId="28" xfId="49" applyNumberFormat="1" applyFont="1" applyFill="1" applyBorder="1" applyAlignment="1">
      <alignment vertical="center"/>
    </xf>
    <xf numFmtId="178" fontId="24" fillId="0" borderId="28" xfId="50" applyNumberFormat="1" applyFont="1" applyFill="1" applyBorder="1" applyAlignment="1">
      <alignment horizontal="right" vertical="center"/>
    </xf>
    <xf numFmtId="49" fontId="21" fillId="54" borderId="20" xfId="46" applyNumberFormat="1" applyFont="1" applyFill="1" applyBorder="1" applyAlignment="1">
      <alignment horizontal="center" vertical="center" wrapText="1"/>
    </xf>
    <xf numFmtId="49" fontId="21" fillId="54" borderId="21" xfId="46" applyNumberFormat="1" applyFont="1" applyFill="1" applyBorder="1" applyAlignment="1">
      <alignment horizontal="center" vertical="center" wrapText="1"/>
    </xf>
    <xf numFmtId="41" fontId="21" fillId="54" borderId="21" xfId="50" applyFont="1" applyFill="1" applyBorder="1" applyAlignment="1">
      <alignment horizontal="center" vertical="center" wrapText="1"/>
    </xf>
    <xf numFmtId="41" fontId="24" fillId="64" borderId="28" xfId="50" applyNumberFormat="1" applyFont="1" applyFill="1" applyBorder="1">
      <alignment vertical="center"/>
    </xf>
    <xf numFmtId="181" fontId="24" fillId="64" borderId="28" xfId="50" applyNumberFormat="1" applyFont="1" applyFill="1" applyBorder="1">
      <alignment vertical="center"/>
    </xf>
    <xf numFmtId="0" fontId="31" fillId="54" borderId="0" xfId="49" applyFont="1" applyFill="1" applyBorder="1" applyAlignment="1">
      <alignment horizontal="center" vertical="center" wrapText="1"/>
    </xf>
    <xf numFmtId="41" fontId="35" fillId="35" borderId="28" xfId="50" applyNumberFormat="1" applyFont="1" applyFill="1" applyBorder="1">
      <alignment vertical="center"/>
    </xf>
    <xf numFmtId="0" fontId="36" fillId="0" borderId="0" xfId="0" applyFont="1">
      <alignment vertical="center"/>
    </xf>
    <xf numFmtId="180" fontId="37" fillId="64" borderId="28" xfId="49" applyNumberFormat="1" applyFont="1" applyFill="1" applyBorder="1" applyAlignment="1">
      <alignment vertical="center"/>
    </xf>
    <xf numFmtId="178" fontId="37" fillId="63" borderId="28" xfId="49" applyNumberFormat="1" applyFont="1" applyFill="1" applyBorder="1" applyAlignment="1">
      <alignment horizontal="right" vertical="center"/>
    </xf>
    <xf numFmtId="0" fontId="40" fillId="0" borderId="0" xfId="0" applyFont="1">
      <alignment vertical="center"/>
    </xf>
    <xf numFmtId="0" fontId="22" fillId="0" borderId="28" xfId="0" applyFont="1" applyBorder="1">
      <alignment vertical="center"/>
    </xf>
    <xf numFmtId="49" fontId="23" fillId="0" borderId="28" xfId="50" applyNumberFormat="1" applyFont="1" applyFill="1" applyBorder="1" applyAlignment="1">
      <alignment horizontal="center" vertical="center"/>
    </xf>
    <xf numFmtId="49" fontId="23" fillId="55" borderId="28" xfId="50" applyNumberFormat="1" applyFont="1" applyFill="1" applyBorder="1" applyAlignment="1">
      <alignment horizontal="center" vertical="center"/>
    </xf>
    <xf numFmtId="43" fontId="0" fillId="0" borderId="0" xfId="0" applyNumberFormat="1">
      <alignment vertical="center"/>
    </xf>
    <xf numFmtId="41" fontId="22" fillId="0" borderId="28" xfId="0" applyNumberFormat="1" applyFont="1" applyBorder="1">
      <alignment vertical="center"/>
    </xf>
    <xf numFmtId="41" fontId="23" fillId="60" borderId="28" xfId="50" applyFont="1" applyFill="1" applyBorder="1">
      <alignment vertical="center"/>
    </xf>
    <xf numFmtId="41" fontId="24" fillId="60" borderId="28" xfId="50" applyNumberFormat="1" applyFont="1" applyFill="1" applyBorder="1">
      <alignment vertical="center"/>
    </xf>
    <xf numFmtId="181" fontId="24" fillId="60" borderId="28" xfId="50" applyNumberFormat="1" applyFont="1" applyFill="1" applyBorder="1">
      <alignment vertical="center"/>
    </xf>
    <xf numFmtId="41" fontId="24" fillId="60" borderId="28" xfId="50" applyFont="1" applyFill="1" applyBorder="1">
      <alignment vertical="center"/>
    </xf>
    <xf numFmtId="178" fontId="24" fillId="60" borderId="28" xfId="50" applyNumberFormat="1" applyFont="1" applyFill="1" applyBorder="1" applyAlignment="1">
      <alignment horizontal="right" vertical="center"/>
    </xf>
    <xf numFmtId="41" fontId="24" fillId="0" borderId="0" xfId="50" applyFont="1" applyFill="1" applyBorder="1">
      <alignment vertical="center"/>
    </xf>
    <xf numFmtId="0" fontId="38" fillId="65" borderId="28" xfId="0" applyFont="1" applyFill="1" applyBorder="1">
      <alignment vertical="center"/>
    </xf>
    <xf numFmtId="0" fontId="0" fillId="59" borderId="0" xfId="0" applyFill="1">
      <alignment vertical="center"/>
    </xf>
    <xf numFmtId="0" fontId="42" fillId="59" borderId="0" xfId="0" applyFont="1" applyFill="1">
      <alignment vertical="center"/>
    </xf>
    <xf numFmtId="0" fontId="39" fillId="59" borderId="0" xfId="0" applyFont="1" applyFill="1">
      <alignment vertical="center"/>
    </xf>
    <xf numFmtId="0" fontId="0" fillId="59" borderId="0" xfId="0" applyFill="1" applyAlignment="1">
      <alignment vertical="center" wrapText="1"/>
    </xf>
    <xf numFmtId="0" fontId="0" fillId="59" borderId="0" xfId="0" applyFill="1" applyAlignment="1">
      <alignment vertical="top" wrapText="1"/>
    </xf>
    <xf numFmtId="0" fontId="41" fillId="59" borderId="0" xfId="0" applyFont="1" applyFill="1">
      <alignment vertical="center"/>
    </xf>
    <xf numFmtId="49" fontId="21" fillId="54" borderId="28" xfId="50" applyNumberFormat="1" applyFont="1" applyFill="1" applyBorder="1" applyAlignment="1">
      <alignment horizontal="center" vertical="center"/>
    </xf>
    <xf numFmtId="41" fontId="21" fillId="54" borderId="28" xfId="50" applyFont="1" applyFill="1" applyBorder="1" applyAlignment="1">
      <alignment horizontal="center" vertical="center"/>
    </xf>
    <xf numFmtId="49" fontId="21" fillId="54" borderId="30" xfId="46" applyNumberFormat="1" applyFont="1" applyFill="1" applyBorder="1" applyAlignment="1">
      <alignment horizontal="center" vertical="center"/>
    </xf>
    <xf numFmtId="41" fontId="23" fillId="65" borderId="28" xfId="50" applyFont="1" applyFill="1" applyBorder="1">
      <alignment vertical="center"/>
    </xf>
    <xf numFmtId="41" fontId="21" fillId="54" borderId="28" xfId="50" applyFont="1" applyFill="1" applyBorder="1" applyAlignment="1">
      <alignment vertical="center"/>
    </xf>
    <xf numFmtId="180" fontId="24" fillId="0" borderId="15" xfId="50" applyNumberFormat="1" applyFont="1" applyFill="1" applyBorder="1">
      <alignment vertical="center"/>
    </xf>
    <xf numFmtId="180" fontId="24" fillId="57" borderId="15" xfId="50" applyNumberFormat="1" applyFont="1" applyFill="1" applyBorder="1">
      <alignment vertical="center"/>
    </xf>
    <xf numFmtId="49" fontId="21" fillId="54" borderId="32" xfId="46" applyNumberFormat="1" applyFont="1" applyFill="1" applyBorder="1" applyAlignment="1">
      <alignment horizontal="center" vertical="center"/>
    </xf>
    <xf numFmtId="0" fontId="22" fillId="57" borderId="22" xfId="42" applyFont="1" applyFill="1" applyBorder="1" applyAlignment="1">
      <alignment horizontal="center" vertical="center"/>
    </xf>
    <xf numFmtId="179" fontId="22" fillId="0" borderId="28" xfId="0" applyNumberFormat="1" applyFont="1" applyBorder="1">
      <alignment vertical="center"/>
    </xf>
    <xf numFmtId="183" fontId="22" fillId="59" borderId="28" xfId="0" applyNumberFormat="1" applyFont="1" applyFill="1" applyBorder="1">
      <alignment vertical="center"/>
    </xf>
    <xf numFmtId="0" fontId="39" fillId="0" borderId="0" xfId="45" applyFont="1">
      <alignment vertical="center"/>
    </xf>
    <xf numFmtId="0" fontId="40" fillId="0" borderId="0" xfId="45" applyFont="1">
      <alignment vertical="center"/>
    </xf>
    <xf numFmtId="41" fontId="23" fillId="0" borderId="28" xfId="50" applyFont="1" applyFill="1" applyBorder="1" applyAlignment="1">
      <alignment horizontal="right" vertical="center"/>
    </xf>
    <xf numFmtId="41" fontId="23" fillId="55" borderId="28" xfId="50" applyFont="1" applyFill="1" applyBorder="1" applyAlignment="1">
      <alignment horizontal="right" vertical="center"/>
    </xf>
    <xf numFmtId="41" fontId="23" fillId="55" borderId="28" xfId="51" applyFont="1" applyFill="1" applyBorder="1" applyAlignment="1">
      <alignment horizontal="right" vertical="center"/>
    </xf>
    <xf numFmtId="41" fontId="23" fillId="0" borderId="28" xfId="51" applyFont="1" applyFill="1" applyBorder="1" applyAlignment="1">
      <alignment horizontal="right" vertical="center"/>
    </xf>
    <xf numFmtId="181" fontId="24" fillId="64" borderId="28" xfId="50" applyNumberFormat="1" applyFont="1" applyFill="1" applyBorder="1" applyAlignment="1">
      <alignment horizontal="center" vertical="center"/>
    </xf>
    <xf numFmtId="0" fontId="22" fillId="59" borderId="0" xfId="0" applyFont="1" applyFill="1" applyAlignment="1">
      <alignment vertical="top" wrapText="1"/>
    </xf>
    <xf numFmtId="0" fontId="0" fillId="59" borderId="0" xfId="0" applyFill="1" applyAlignment="1">
      <alignment horizontal="center" vertical="center"/>
    </xf>
    <xf numFmtId="178" fontId="37" fillId="64" borderId="28" xfId="49" applyNumberFormat="1" applyFont="1" applyFill="1" applyBorder="1" applyAlignment="1">
      <alignment horizontal="center" vertical="center"/>
    </xf>
    <xf numFmtId="181" fontId="24" fillId="60" borderId="28" xfId="5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2" fillId="0" borderId="28" xfId="50" applyNumberFormat="1" applyFont="1" applyFill="1" applyBorder="1" applyAlignment="1">
      <alignment horizontal="center" vertical="center"/>
    </xf>
    <xf numFmtId="183" fontId="22" fillId="40" borderId="28" xfId="0" applyNumberFormat="1" applyFont="1" applyFill="1" applyBorder="1">
      <alignment vertical="center"/>
    </xf>
    <xf numFmtId="49" fontId="22" fillId="64" borderId="28" xfId="50" applyNumberFormat="1" applyFont="1" applyFill="1" applyBorder="1" applyAlignment="1">
      <alignment horizontal="center" vertical="center"/>
    </xf>
    <xf numFmtId="41" fontId="23" fillId="64" borderId="28" xfId="50" applyFont="1" applyFill="1" applyBorder="1">
      <alignment vertical="center"/>
    </xf>
    <xf numFmtId="0" fontId="22" fillId="64" borderId="28" xfId="0" applyFont="1" applyFill="1" applyBorder="1">
      <alignment vertical="center"/>
    </xf>
    <xf numFmtId="41" fontId="22" fillId="64" borderId="28" xfId="0" applyNumberFormat="1" applyFont="1" applyFill="1" applyBorder="1">
      <alignment vertical="center"/>
    </xf>
    <xf numFmtId="179" fontId="22" fillId="64" borderId="28" xfId="0" applyNumberFormat="1" applyFont="1" applyFill="1" applyBorder="1">
      <alignment vertical="center"/>
    </xf>
    <xf numFmtId="178" fontId="37" fillId="63" borderId="28" xfId="49" applyNumberFormat="1" applyFont="1" applyFill="1" applyBorder="1" applyAlignment="1">
      <alignment vertical="center"/>
    </xf>
    <xf numFmtId="41" fontId="24" fillId="59" borderId="0" xfId="50" applyNumberFormat="1" applyFont="1" applyFill="1" applyBorder="1">
      <alignment vertical="center"/>
    </xf>
    <xf numFmtId="0" fontId="22" fillId="59" borderId="0" xfId="0" applyFont="1" applyFill="1">
      <alignment vertical="center"/>
    </xf>
    <xf numFmtId="0" fontId="22" fillId="59" borderId="0" xfId="0" applyFont="1" applyFill="1" applyAlignment="1">
      <alignment vertical="center" wrapText="1"/>
    </xf>
    <xf numFmtId="0" fontId="22" fillId="59" borderId="0" xfId="0" applyFont="1" applyFill="1" applyAlignment="1">
      <alignment horizontal="center" vertical="center"/>
    </xf>
    <xf numFmtId="0" fontId="44" fillId="59" borderId="0" xfId="0" applyFont="1" applyFill="1" applyAlignment="1">
      <alignment horizontal="center" vertical="center"/>
    </xf>
    <xf numFmtId="41" fontId="22" fillId="0" borderId="0" xfId="0" applyNumberFormat="1" applyFont="1">
      <alignment vertical="center"/>
    </xf>
    <xf numFmtId="10" fontId="22" fillId="0" borderId="0" xfId="0" applyNumberFormat="1" applyFont="1" applyAlignment="1">
      <alignment horizontal="center" vertical="center"/>
    </xf>
    <xf numFmtId="177" fontId="22" fillId="32" borderId="22" xfId="19" applyNumberFormat="1" applyFont="1" applyBorder="1" applyAlignment="1">
      <alignment horizontal="center" vertical="center"/>
    </xf>
    <xf numFmtId="177" fontId="22" fillId="58" borderId="22" xfId="19" applyNumberFormat="1" applyFont="1" applyFill="1" applyBorder="1" applyAlignment="1">
      <alignment horizontal="center" vertical="center"/>
    </xf>
    <xf numFmtId="0" fontId="22" fillId="45" borderId="26" xfId="19" applyNumberFormat="1" applyFont="1" applyFill="1" applyBorder="1" applyAlignment="1">
      <alignment horizontal="center" vertical="center"/>
    </xf>
    <xf numFmtId="176" fontId="22" fillId="46" borderId="23" xfId="19" applyNumberFormat="1" applyFont="1" applyFill="1" applyBorder="1" applyAlignment="1">
      <alignment horizontal="center" vertical="center"/>
    </xf>
    <xf numFmtId="0" fontId="24" fillId="35" borderId="38" xfId="44" applyFont="1" applyFill="1" applyBorder="1" applyAlignment="1">
      <alignment horizontal="center" vertical="center"/>
    </xf>
    <xf numFmtId="49" fontId="21" fillId="36" borderId="38" xfId="43" applyNumberFormat="1" applyFont="1" applyFill="1" applyBorder="1" applyAlignment="1">
      <alignment horizontal="center" vertical="center"/>
    </xf>
    <xf numFmtId="49" fontId="21" fillId="37" borderId="38" xfId="0" applyNumberFormat="1" applyFont="1" applyFill="1" applyBorder="1" applyAlignment="1">
      <alignment horizontal="center" vertical="center"/>
    </xf>
    <xf numFmtId="49" fontId="21" fillId="38" borderId="39" xfId="45" applyNumberFormat="1" applyFont="1" applyFill="1" applyBorder="1" applyAlignment="1">
      <alignment horizontal="center" vertical="center"/>
    </xf>
    <xf numFmtId="49" fontId="22" fillId="39" borderId="38" xfId="19" applyNumberFormat="1" applyFont="1" applyFill="1" applyBorder="1" applyAlignment="1">
      <alignment horizontal="center" vertical="center"/>
    </xf>
    <xf numFmtId="0" fontId="22" fillId="39" borderId="38" xfId="19" applyNumberFormat="1" applyFont="1" applyFill="1" applyBorder="1" applyAlignment="1">
      <alignment horizontal="center" vertical="center"/>
    </xf>
    <xf numFmtId="49" fontId="22" fillId="41" borderId="38" xfId="19" applyNumberFormat="1" applyFont="1" applyFill="1" applyBorder="1" applyAlignment="1">
      <alignment horizontal="center" vertical="center"/>
    </xf>
    <xf numFmtId="0" fontId="22" fillId="41" borderId="38" xfId="19" applyNumberFormat="1" applyFont="1" applyFill="1" applyBorder="1" applyAlignment="1">
      <alignment horizontal="center" vertical="center"/>
    </xf>
    <xf numFmtId="49" fontId="22" fillId="41" borderId="38" xfId="0" applyNumberFormat="1" applyFont="1" applyFill="1" applyBorder="1" applyAlignment="1">
      <alignment horizontal="center" vertical="center"/>
    </xf>
    <xf numFmtId="0" fontId="22" fillId="41" borderId="38" xfId="0" applyNumberFormat="1" applyFont="1" applyFill="1" applyBorder="1" applyAlignment="1">
      <alignment horizontal="center" vertical="center"/>
    </xf>
    <xf numFmtId="0" fontId="22" fillId="41" borderId="38" xfId="0" applyFont="1" applyFill="1" applyBorder="1" applyAlignment="1">
      <alignment horizontal="center" vertical="center"/>
    </xf>
    <xf numFmtId="49" fontId="22" fillId="39" borderId="38" xfId="0" applyNumberFormat="1" applyFont="1" applyFill="1" applyBorder="1" applyAlignment="1">
      <alignment horizontal="center" vertical="center"/>
    </xf>
    <xf numFmtId="0" fontId="22" fillId="39" borderId="38" xfId="0" applyNumberFormat="1" applyFont="1" applyFill="1" applyBorder="1" applyAlignment="1">
      <alignment horizontal="center" vertical="center"/>
    </xf>
    <xf numFmtId="0" fontId="22" fillId="39" borderId="38" xfId="0" applyFont="1" applyFill="1" applyBorder="1" applyAlignment="1">
      <alignment horizontal="center" vertical="center"/>
    </xf>
    <xf numFmtId="0" fontId="22" fillId="42" borderId="38" xfId="0" applyFont="1" applyFill="1" applyBorder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0" fontId="24" fillId="0" borderId="0" xfId="44" applyFont="1" applyFill="1" applyBorder="1" applyAlignment="1">
      <alignment horizontal="center" vertical="center"/>
    </xf>
    <xf numFmtId="49" fontId="25" fillId="0" borderId="0" xfId="43" applyNumberFormat="1" applyFont="1" applyFill="1" applyBorder="1" applyAlignment="1">
      <alignment horizontal="center" vertical="center"/>
    </xf>
    <xf numFmtId="49" fontId="21" fillId="0" borderId="0" xfId="45" applyNumberFormat="1" applyFont="1" applyFill="1" applyBorder="1" applyAlignment="1">
      <alignment horizontal="center" vertical="center"/>
    </xf>
    <xf numFmtId="0" fontId="22" fillId="0" borderId="23" xfId="19" applyNumberFormat="1" applyFont="1" applyFill="1" applyBorder="1" applyAlignment="1">
      <alignment horizontal="center" vertical="center"/>
    </xf>
    <xf numFmtId="0" fontId="22" fillId="0" borderId="0" xfId="19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40" borderId="22" xfId="19" applyNumberFormat="1" applyFont="1" applyFill="1" applyBorder="1" applyAlignment="1">
      <alignment horizontal="center" vertical="center"/>
    </xf>
    <xf numFmtId="0" fontId="22" fillId="62" borderId="22" xfId="19" applyFont="1" applyFill="1" applyBorder="1" applyAlignment="1">
      <alignment horizontal="center" vertical="center"/>
    </xf>
    <xf numFmtId="49" fontId="22" fillId="44" borderId="12" xfId="45" applyNumberFormat="1" applyFont="1" applyFill="1" applyBorder="1" applyAlignment="1">
      <alignment horizontal="left" vertical="center" wrapText="1"/>
    </xf>
    <xf numFmtId="49" fontId="21" fillId="38" borderId="40" xfId="45" applyNumberFormat="1" applyFont="1" applyFill="1" applyBorder="1" applyAlignment="1">
      <alignment horizontal="center" vertical="center"/>
    </xf>
    <xf numFmtId="49" fontId="21" fillId="48" borderId="41" xfId="0" applyNumberFormat="1" applyFont="1" applyFill="1" applyBorder="1" applyAlignment="1">
      <alignment horizontal="center" vertical="center"/>
    </xf>
    <xf numFmtId="49" fontId="21" fillId="48" borderId="41" xfId="0" applyNumberFormat="1" applyFont="1" applyFill="1" applyBorder="1" applyAlignment="1">
      <alignment horizontal="center" vertical="center" wrapText="1"/>
    </xf>
    <xf numFmtId="0" fontId="22" fillId="32" borderId="42" xfId="19" applyFont="1" applyBorder="1" applyAlignment="1">
      <alignment horizontal="center" vertical="center"/>
    </xf>
    <xf numFmtId="49" fontId="22" fillId="32" borderId="42" xfId="19" applyNumberFormat="1" applyFont="1" applyBorder="1" applyAlignment="1">
      <alignment horizontal="center" vertical="center"/>
    </xf>
    <xf numFmtId="49" fontId="22" fillId="45" borderId="42" xfId="19" applyNumberFormat="1" applyFont="1" applyFill="1" applyBorder="1" applyAlignment="1">
      <alignment horizontal="center" vertical="center"/>
    </xf>
    <xf numFmtId="49" fontId="22" fillId="42" borderId="42" xfId="19" applyNumberFormat="1" applyFont="1" applyFill="1" applyBorder="1" applyAlignment="1">
      <alignment horizontal="center" vertical="center"/>
    </xf>
    <xf numFmtId="49" fontId="22" fillId="42" borderId="42" xfId="19" applyNumberFormat="1" applyFont="1" applyFill="1" applyBorder="1" applyAlignment="1">
      <alignment horizontal="left" vertical="center"/>
    </xf>
    <xf numFmtId="0" fontId="22" fillId="32" borderId="42" xfId="19" applyFont="1" applyBorder="1" applyAlignment="1">
      <alignment horizontal="left" vertical="center"/>
    </xf>
    <xf numFmtId="49" fontId="22" fillId="46" borderId="42" xfId="19" applyNumberFormat="1" applyFont="1" applyFill="1" applyBorder="1" applyAlignment="1">
      <alignment horizontal="center" vertical="center"/>
    </xf>
    <xf numFmtId="49" fontId="22" fillId="41" borderId="42" xfId="19" applyNumberFormat="1" applyFont="1" applyFill="1" applyBorder="1" applyAlignment="1">
      <alignment horizontal="center" vertical="center"/>
    </xf>
    <xf numFmtId="49" fontId="22" fillId="67" borderId="42" xfId="19" applyNumberFormat="1" applyFont="1" applyFill="1" applyBorder="1" applyAlignment="1">
      <alignment horizontal="center" vertical="center"/>
    </xf>
    <xf numFmtId="0" fontId="22" fillId="32" borderId="42" xfId="42" applyFont="1" applyBorder="1" applyAlignment="1">
      <alignment horizontal="center" vertical="center"/>
    </xf>
    <xf numFmtId="49" fontId="45" fillId="68" borderId="42" xfId="42" applyNumberFormat="1" applyFont="1" applyFill="1" applyBorder="1" applyAlignment="1">
      <alignment horizontal="center" vertical="center"/>
    </xf>
    <xf numFmtId="49" fontId="48" fillId="38" borderId="40" xfId="45" applyNumberFormat="1" applyFont="1" applyFill="1" applyBorder="1" applyAlignment="1">
      <alignment horizontal="center" vertical="center"/>
    </xf>
    <xf numFmtId="0" fontId="19" fillId="0" borderId="0" xfId="45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22" fillId="32" borderId="41" xfId="19" applyNumberFormat="1" applyFont="1" applyBorder="1" applyAlignment="1">
      <alignment horizontal="center" vertical="center"/>
    </xf>
    <xf numFmtId="0" fontId="22" fillId="32" borderId="41" xfId="19" applyFont="1" applyBorder="1" applyAlignment="1">
      <alignment horizontal="center" vertical="center"/>
    </xf>
    <xf numFmtId="0" fontId="22" fillId="39" borderId="42" xfId="0" applyNumberFormat="1" applyFont="1" applyFill="1" applyBorder="1" applyAlignment="1" applyProtection="1">
      <alignment horizontal="center" vertical="center"/>
    </xf>
    <xf numFmtId="49" fontId="22" fillId="68" borderId="42" xfId="42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21" fillId="37" borderId="42" xfId="0" applyNumberFormat="1" applyFont="1" applyFill="1" applyBorder="1" applyAlignment="1">
      <alignment horizontal="center" vertical="center"/>
    </xf>
    <xf numFmtId="49" fontId="22" fillId="39" borderId="42" xfId="19" applyNumberFormat="1" applyFont="1" applyFill="1" applyBorder="1" applyAlignment="1">
      <alignment horizontal="center" vertical="center"/>
    </xf>
    <xf numFmtId="0" fontId="22" fillId="39" borderId="42" xfId="0" applyFont="1" applyFill="1" applyBorder="1" applyAlignment="1">
      <alignment horizontal="center" vertical="center"/>
    </xf>
    <xf numFmtId="49" fontId="22" fillId="64" borderId="42" xfId="19" applyNumberFormat="1" applyFont="1" applyFill="1" applyBorder="1" applyAlignment="1">
      <alignment horizontal="center" vertical="center"/>
    </xf>
    <xf numFmtId="49" fontId="22" fillId="64" borderId="41" xfId="19" applyNumberFormat="1" applyFont="1" applyFill="1" applyBorder="1" applyAlignment="1">
      <alignment horizontal="center" vertical="center"/>
    </xf>
    <xf numFmtId="0" fontId="22" fillId="64" borderId="41" xfId="19" applyFont="1" applyFill="1" applyBorder="1" applyAlignment="1">
      <alignment horizontal="center" vertical="center"/>
    </xf>
    <xf numFmtId="0" fontId="22" fillId="69" borderId="22" xfId="19" applyFont="1" applyFill="1" applyBorder="1" applyAlignment="1">
      <alignment horizontal="center" vertical="center"/>
    </xf>
    <xf numFmtId="177" fontId="22" fillId="53" borderId="19" xfId="19" applyNumberFormat="1" applyFont="1" applyFill="1" applyBorder="1" applyAlignment="1">
      <alignment horizontal="center" vertical="center"/>
    </xf>
    <xf numFmtId="177" fontId="22" fillId="44" borderId="19" xfId="19" applyNumberFormat="1" applyFont="1" applyFill="1" applyBorder="1" applyAlignment="1">
      <alignment horizontal="center" vertical="center"/>
    </xf>
    <xf numFmtId="177" fontId="22" fillId="44" borderId="10" xfId="19" applyNumberFormat="1" applyFont="1" applyFill="1" applyBorder="1" applyAlignment="1">
      <alignment horizontal="center" vertical="center"/>
    </xf>
    <xf numFmtId="177" fontId="45" fillId="35" borderId="38" xfId="19" applyNumberFormat="1" applyFont="1" applyFill="1" applyBorder="1" applyAlignment="1">
      <alignment horizontal="center" vertical="center"/>
    </xf>
    <xf numFmtId="0" fontId="22" fillId="40" borderId="22" xfId="42" applyFont="1" applyFill="1" applyBorder="1" applyAlignment="1">
      <alignment horizontal="center" vertical="center"/>
    </xf>
    <xf numFmtId="49" fontId="21" fillId="48" borderId="43" xfId="0" applyNumberFormat="1" applyFont="1" applyFill="1" applyBorder="1" applyAlignment="1">
      <alignment horizontal="center" vertical="center"/>
    </xf>
    <xf numFmtId="49" fontId="21" fillId="38" borderId="44" xfId="45" applyNumberFormat="1" applyFont="1" applyFill="1" applyBorder="1" applyAlignment="1">
      <alignment horizontal="center" vertical="center"/>
    </xf>
    <xf numFmtId="0" fontId="28" fillId="49" borderId="22" xfId="19" applyFont="1" applyFill="1" applyBorder="1" applyAlignment="1">
      <alignment horizontal="center" vertical="center" wrapText="1"/>
    </xf>
    <xf numFmtId="0" fontId="22" fillId="40" borderId="46" xfId="42" applyNumberFormat="1" applyFont="1" applyFill="1" applyBorder="1" applyAlignment="1">
      <alignment horizontal="center" vertical="center"/>
    </xf>
    <xf numFmtId="0" fontId="22" fillId="32" borderId="46" xfId="42" applyNumberFormat="1" applyFont="1" applyBorder="1" applyAlignment="1">
      <alignment horizontal="center" vertical="center"/>
    </xf>
    <xf numFmtId="0" fontId="22" fillId="51" borderId="46" xfId="42" applyNumberFormat="1" applyFont="1" applyFill="1" applyBorder="1" applyAlignment="1">
      <alignment horizontal="center" vertical="center"/>
    </xf>
    <xf numFmtId="41" fontId="23" fillId="0" borderId="45" xfId="50" applyFont="1" applyFill="1" applyBorder="1">
      <alignment vertical="center"/>
    </xf>
    <xf numFmtId="41" fontId="23" fillId="57" borderId="45" xfId="50" applyFont="1" applyFill="1" applyBorder="1">
      <alignment vertical="center"/>
    </xf>
    <xf numFmtId="41" fontId="32" fillId="59" borderId="45" xfId="50" applyFont="1" applyFill="1" applyBorder="1">
      <alignment vertical="center"/>
    </xf>
    <xf numFmtId="41" fontId="32" fillId="57" borderId="45" xfId="50" applyFont="1" applyFill="1" applyBorder="1">
      <alignment vertical="center"/>
    </xf>
    <xf numFmtId="178" fontId="24" fillId="0" borderId="15" xfId="50" applyNumberFormat="1" applyFont="1" applyFill="1" applyBorder="1">
      <alignment vertical="center"/>
    </xf>
    <xf numFmtId="41" fontId="24" fillId="0" borderId="45" xfId="50" applyFont="1" applyFill="1" applyBorder="1">
      <alignment vertical="center"/>
    </xf>
    <xf numFmtId="181" fontId="24" fillId="0" borderId="45" xfId="50" applyNumberFormat="1" applyFont="1" applyFill="1" applyBorder="1">
      <alignment vertical="center"/>
    </xf>
    <xf numFmtId="41" fontId="24" fillId="66" borderId="45" xfId="50" applyNumberFormat="1" applyFont="1" applyFill="1" applyBorder="1">
      <alignment vertical="center"/>
    </xf>
    <xf numFmtId="178" fontId="24" fillId="0" borderId="45" xfId="50" applyNumberFormat="1" applyFont="1" applyFill="1" applyBorder="1">
      <alignment vertical="center"/>
    </xf>
    <xf numFmtId="41" fontId="24" fillId="0" borderId="45" xfId="50" applyNumberFormat="1" applyFont="1" applyFill="1" applyBorder="1">
      <alignment vertical="center"/>
    </xf>
    <xf numFmtId="181" fontId="24" fillId="62" borderId="45" xfId="50" applyNumberFormat="1" applyFont="1" applyFill="1" applyBorder="1">
      <alignment vertical="center"/>
    </xf>
    <xf numFmtId="178" fontId="24" fillId="57" borderId="15" xfId="50" applyNumberFormat="1" applyFont="1" applyFill="1" applyBorder="1">
      <alignment vertical="center"/>
    </xf>
    <xf numFmtId="178" fontId="24" fillId="57" borderId="45" xfId="50" applyNumberFormat="1" applyFont="1" applyFill="1" applyBorder="1">
      <alignment vertical="center"/>
    </xf>
    <xf numFmtId="181" fontId="24" fillId="57" borderId="45" xfId="50" applyNumberFormat="1" applyFont="1" applyFill="1" applyBorder="1">
      <alignment vertical="center"/>
    </xf>
    <xf numFmtId="41" fontId="24" fillId="57" borderId="45" xfId="50" applyNumberFormat="1" applyFont="1" applyFill="1" applyBorder="1">
      <alignment vertical="center"/>
    </xf>
    <xf numFmtId="0" fontId="22" fillId="69" borderId="10" xfId="0" applyFont="1" applyFill="1" applyBorder="1" applyAlignment="1">
      <alignment horizontal="center" vertical="center"/>
    </xf>
    <xf numFmtId="0" fontId="22" fillId="32" borderId="47" xfId="42" applyFont="1" applyBorder="1" applyAlignment="1">
      <alignment horizontal="center" vertical="center"/>
    </xf>
    <xf numFmtId="0" fontId="22" fillId="45" borderId="47" xfId="42" applyFont="1" applyFill="1" applyBorder="1" applyAlignment="1">
      <alignment horizontal="center" vertical="center"/>
    </xf>
    <xf numFmtId="0" fontId="22" fillId="45" borderId="47" xfId="19" applyFont="1" applyFill="1" applyBorder="1" applyAlignment="1">
      <alignment horizontal="center" vertical="center"/>
    </xf>
    <xf numFmtId="0" fontId="22" fillId="32" borderId="47" xfId="19" applyFont="1" applyBorder="1" applyAlignment="1">
      <alignment horizontal="center" vertical="center"/>
    </xf>
    <xf numFmtId="0" fontId="45" fillId="35" borderId="47" xfId="19" applyFont="1" applyFill="1" applyBorder="1" applyAlignment="1">
      <alignment horizontal="center" vertical="center"/>
    </xf>
    <xf numFmtId="0" fontId="22" fillId="52" borderId="47" xfId="0" applyNumberFormat="1" applyFont="1" applyFill="1" applyBorder="1" applyAlignment="1">
      <alignment horizontal="center" vertical="center"/>
    </xf>
    <xf numFmtId="0" fontId="22" fillId="51" borderId="47" xfId="19" applyFont="1" applyFill="1" applyBorder="1" applyAlignment="1">
      <alignment horizontal="center" vertical="center"/>
    </xf>
    <xf numFmtId="49" fontId="22" fillId="51" borderId="22" xfId="19" applyNumberFormat="1" applyFont="1" applyFill="1" applyBorder="1" applyAlignment="1">
      <alignment horizontal="right" vertical="center"/>
    </xf>
    <xf numFmtId="49" fontId="22" fillId="40" borderId="22" xfId="19" applyNumberFormat="1" applyFont="1" applyFill="1" applyBorder="1" applyAlignment="1">
      <alignment horizontal="right" vertical="center"/>
    </xf>
    <xf numFmtId="0" fontId="22" fillId="40" borderId="22" xfId="19" applyFont="1" applyFill="1" applyBorder="1" applyAlignment="1">
      <alignment horizontal="right" vertical="center"/>
    </xf>
    <xf numFmtId="0" fontId="22" fillId="40" borderId="48" xfId="19" applyFont="1" applyFill="1" applyBorder="1" applyAlignment="1">
      <alignment horizontal="center" vertical="center"/>
    </xf>
    <xf numFmtId="0" fontId="27" fillId="57" borderId="22" xfId="19" applyFont="1" applyFill="1" applyBorder="1" applyAlignment="1">
      <alignment horizontal="center" vertical="center"/>
    </xf>
    <xf numFmtId="0" fontId="40" fillId="57" borderId="22" xfId="19" applyFont="1" applyFill="1" applyBorder="1" applyAlignment="1">
      <alignment horizontal="center" vertical="center"/>
    </xf>
    <xf numFmtId="0" fontId="22" fillId="69" borderId="42" xfId="19" applyFont="1" applyFill="1" applyBorder="1" applyAlignment="1">
      <alignment horizontal="center" vertical="center"/>
    </xf>
    <xf numFmtId="0" fontId="22" fillId="32" borderId="42" xfId="19" applyNumberFormat="1" applyFont="1" applyBorder="1" applyAlignment="1">
      <alignment horizontal="center" vertical="center"/>
    </xf>
    <xf numFmtId="0" fontId="22" fillId="57" borderId="42" xfId="42" applyFont="1" applyFill="1" applyBorder="1" applyAlignment="1">
      <alignment horizontal="center" vertical="center"/>
    </xf>
    <xf numFmtId="0" fontId="22" fillId="64" borderId="42" xfId="19" applyFont="1" applyFill="1" applyBorder="1" applyAlignment="1">
      <alignment horizontal="center" vertical="center"/>
    </xf>
    <xf numFmtId="49" fontId="21" fillId="38" borderId="20" xfId="45" applyNumberFormat="1" applyFont="1" applyFill="1" applyBorder="1" applyAlignment="1">
      <alignment horizontal="center" vertical="center" wrapText="1"/>
    </xf>
    <xf numFmtId="49" fontId="28" fillId="49" borderId="12" xfId="45" applyNumberFormat="1" applyFont="1" applyFill="1" applyBorder="1" applyAlignment="1">
      <alignment horizontal="center" vertical="center" wrapText="1"/>
    </xf>
    <xf numFmtId="0" fontId="28" fillId="49" borderId="18" xfId="19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78" fontId="37" fillId="63" borderId="28" xfId="49" applyNumberFormat="1" applyFont="1" applyFill="1" applyBorder="1" applyAlignment="1">
      <alignment horizontal="center" vertical="center"/>
    </xf>
    <xf numFmtId="0" fontId="22" fillId="59" borderId="0" xfId="0" applyFont="1" applyFill="1" applyAlignment="1">
      <alignment horizontal="left" vertical="top" wrapText="1"/>
    </xf>
    <xf numFmtId="0" fontId="31" fillId="54" borderId="0" xfId="49" applyFont="1" applyFill="1" applyBorder="1" applyAlignment="1">
      <alignment horizontal="center" vertical="center" wrapText="1"/>
    </xf>
    <xf numFmtId="41" fontId="35" fillId="40" borderId="25" xfId="50" applyNumberFormat="1" applyFont="1" applyFill="1" applyBorder="1" applyAlignment="1">
      <alignment horizontal="center" vertical="center"/>
    </xf>
    <xf numFmtId="41" fontId="35" fillId="40" borderId="0" xfId="50" applyNumberFormat="1" applyFont="1" applyFill="1" applyBorder="1" applyAlignment="1">
      <alignment horizontal="center" vertical="center"/>
    </xf>
    <xf numFmtId="49" fontId="21" fillId="54" borderId="21" xfId="46" applyNumberFormat="1" applyFont="1" applyFill="1" applyBorder="1" applyAlignment="1">
      <alignment horizontal="center" vertical="center" wrapText="1"/>
    </xf>
    <xf numFmtId="49" fontId="21" fillId="54" borderId="24" xfId="46" applyNumberFormat="1" applyFont="1" applyFill="1" applyBorder="1" applyAlignment="1">
      <alignment horizontal="center" vertical="center" wrapText="1"/>
    </xf>
    <xf numFmtId="0" fontId="34" fillId="54" borderId="28" xfId="0" applyFont="1" applyFill="1" applyBorder="1" applyAlignment="1">
      <alignment horizontal="center" vertical="center"/>
    </xf>
    <xf numFmtId="0" fontId="34" fillId="54" borderId="33" xfId="0" applyFont="1" applyFill="1" applyBorder="1" applyAlignment="1">
      <alignment horizontal="center" vertical="center"/>
    </xf>
    <xf numFmtId="0" fontId="34" fillId="54" borderId="34" xfId="0" applyFont="1" applyFill="1" applyBorder="1" applyAlignment="1">
      <alignment horizontal="center" vertical="center"/>
    </xf>
    <xf numFmtId="0" fontId="34" fillId="54" borderId="15" xfId="0" applyFont="1" applyFill="1" applyBorder="1" applyAlignment="1">
      <alignment horizontal="center" vertical="center"/>
    </xf>
    <xf numFmtId="49" fontId="21" fillId="54" borderId="31" xfId="46" applyNumberFormat="1" applyFont="1" applyFill="1" applyBorder="1" applyAlignment="1">
      <alignment horizontal="center" vertical="center" wrapText="1"/>
    </xf>
    <xf numFmtId="49" fontId="21" fillId="54" borderId="30" xfId="46" applyNumberFormat="1" applyFont="1" applyFill="1" applyBorder="1" applyAlignment="1">
      <alignment horizontal="center" vertical="center" wrapText="1"/>
    </xf>
    <xf numFmtId="182" fontId="39" fillId="57" borderId="33" xfId="0" applyNumberFormat="1" applyFont="1" applyFill="1" applyBorder="1" applyAlignment="1">
      <alignment horizontal="center" vertical="center"/>
    </xf>
    <xf numFmtId="182" fontId="39" fillId="57" borderId="15" xfId="0" applyNumberFormat="1" applyFont="1" applyFill="1" applyBorder="1" applyAlignment="1">
      <alignment horizontal="center" vertical="center"/>
    </xf>
    <xf numFmtId="49" fontId="21" fillId="54" borderId="28" xfId="50" applyNumberFormat="1" applyFont="1" applyFill="1" applyBorder="1" applyAlignment="1">
      <alignment horizontal="center" vertical="center" wrapText="1"/>
    </xf>
    <xf numFmtId="49" fontId="21" fillId="54" borderId="30" xfId="46" applyNumberFormat="1" applyFont="1" applyFill="1" applyBorder="1" applyAlignment="1">
      <alignment horizontal="center" vertical="center"/>
    </xf>
    <xf numFmtId="49" fontId="21" fillId="54" borderId="31" xfId="46" applyNumberFormat="1" applyFont="1" applyFill="1" applyBorder="1" applyAlignment="1">
      <alignment horizontal="center" vertical="center"/>
    </xf>
    <xf numFmtId="41" fontId="21" fillId="54" borderId="31" xfId="46" applyNumberFormat="1" applyFont="1" applyFill="1" applyBorder="1" applyAlignment="1">
      <alignment horizontal="center" vertical="center" wrapText="1"/>
    </xf>
    <xf numFmtId="41" fontId="21" fillId="54" borderId="30" xfId="46" applyNumberFormat="1" applyFont="1" applyFill="1" applyBorder="1" applyAlignment="1">
      <alignment horizontal="center" vertical="center" wrapText="1"/>
    </xf>
    <xf numFmtId="49" fontId="21" fillId="54" borderId="0" xfId="46" applyNumberFormat="1" applyFont="1" applyFill="1" applyBorder="1" applyAlignment="1">
      <alignment horizontal="center" vertical="center"/>
    </xf>
    <xf numFmtId="49" fontId="21" fillId="54" borderId="29" xfId="46" applyNumberFormat="1" applyFont="1" applyFill="1" applyBorder="1" applyAlignment="1">
      <alignment horizontal="center" vertical="center"/>
    </xf>
    <xf numFmtId="41" fontId="21" fillId="54" borderId="30" xfId="46" applyNumberFormat="1" applyFont="1" applyFill="1" applyBorder="1" applyAlignment="1">
      <alignment horizontal="center" vertical="center"/>
    </xf>
    <xf numFmtId="49" fontId="21" fillId="48" borderId="35" xfId="0" applyNumberFormat="1" applyFont="1" applyFill="1" applyBorder="1" applyAlignment="1">
      <alignment horizontal="center" vertical="center"/>
    </xf>
    <xf numFmtId="49" fontId="21" fillId="48" borderId="36" xfId="0" applyNumberFormat="1" applyFont="1" applyFill="1" applyBorder="1" applyAlignment="1">
      <alignment horizontal="center" vertical="center"/>
    </xf>
    <xf numFmtId="49" fontId="21" fillId="48" borderId="37" xfId="0" applyNumberFormat="1" applyFont="1" applyFill="1" applyBorder="1" applyAlignment="1">
      <alignment horizontal="center" vertical="center"/>
    </xf>
    <xf numFmtId="49" fontId="21" fillId="48" borderId="35" xfId="0" applyNumberFormat="1" applyFont="1" applyFill="1" applyBorder="1" applyAlignment="1">
      <alignment horizontal="center" vertical="center" wrapText="1"/>
    </xf>
  </cellXfs>
  <cellStyles count="52">
    <cellStyle name="20% - 강조색1" xfId="19" builtinId="30" customBuiltin="1"/>
    <cellStyle name="20% - 강조색1 2" xfId="42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3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51" builtinId="6"/>
    <cellStyle name="쉼표 [0] 2" xfId="50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10" xfId="44"/>
    <cellStyle name="표준 2" xfId="45"/>
    <cellStyle name="표준 2 2" xfId="46"/>
    <cellStyle name="표준 25" xfId="47"/>
    <cellStyle name="표준 26" xfId="48"/>
    <cellStyle name="표준 3" xfId="49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1"/>
  <sheetViews>
    <sheetView zoomScaleNormal="100" workbookViewId="0">
      <pane xSplit="2" ySplit="11" topLeftCell="C30" activePane="bottomRight" state="frozen"/>
      <selection pane="topRight" activeCell="C1" sqref="C1"/>
      <selection pane="bottomLeft" activeCell="A14" sqref="A14"/>
      <selection pane="bottomRight" activeCell="G34" sqref="G34"/>
    </sheetView>
  </sheetViews>
  <sheetFormatPr defaultRowHeight="16.5" x14ac:dyDescent="0.3"/>
  <cols>
    <col min="1" max="1" width="3.625" style="69" customWidth="1"/>
    <col min="2" max="2" width="4.875" customWidth="1"/>
    <col min="3" max="11" width="11.125" customWidth="1"/>
    <col min="12" max="12" width="6.625" style="29" bestFit="1" customWidth="1"/>
    <col min="13" max="20" width="11.125" customWidth="1"/>
    <col min="21" max="21" width="3.625" customWidth="1"/>
    <col min="22" max="23" width="11.125" customWidth="1"/>
    <col min="24" max="24" width="13.5" customWidth="1"/>
    <col min="25" max="25" width="14.625" bestFit="1" customWidth="1"/>
    <col min="26" max="27" width="11.625" customWidth="1"/>
    <col min="28" max="32" width="14.625" customWidth="1"/>
    <col min="33" max="33" width="6.375" bestFit="1" customWidth="1"/>
    <col min="34" max="34" width="6.625" bestFit="1" customWidth="1"/>
  </cols>
  <sheetData>
    <row r="1" spans="1:45" s="192" customFormat="1" x14ac:dyDescent="0.3">
      <c r="A1" s="230"/>
      <c r="L1" s="232"/>
    </row>
    <row r="2" spans="1:45" s="192" customFormat="1" ht="26.25" x14ac:dyDescent="0.3">
      <c r="A2" s="230"/>
      <c r="B2" s="193" t="s">
        <v>1393</v>
      </c>
      <c r="L2" s="232"/>
    </row>
    <row r="3" spans="1:45" s="192" customFormat="1" ht="20.25" x14ac:dyDescent="0.3">
      <c r="A3" s="230"/>
      <c r="B3" s="194" t="s">
        <v>1394</v>
      </c>
      <c r="J3" s="194" t="s">
        <v>1395</v>
      </c>
      <c r="L3" s="232"/>
      <c r="O3" s="191" t="s">
        <v>1397</v>
      </c>
      <c r="P3" s="355">
        <f>S9/300*9562</f>
        <v>542165.4</v>
      </c>
      <c r="Q3" s="356"/>
      <c r="S3" s="194" t="s">
        <v>1396</v>
      </c>
    </row>
    <row r="4" spans="1:45" s="192" customFormat="1" ht="20.25" x14ac:dyDescent="0.3">
      <c r="A4" s="230"/>
      <c r="B4" s="197" t="str">
        <f>"Lv.50 도달 : "&amp; ROUNDUP(H9,1) &amp; "일 소요예상"</f>
        <v>Lv.50 도달 : 27.3일 소요예상</v>
      </c>
      <c r="J4" s="197" t="str">
        <f>"Lv.50 도달 : "&amp; ROUNDUP(J60/(5*117),1) &amp; "일 소요예상"</f>
        <v>Lv.50 도달 : 5.6일 소요예상</v>
      </c>
      <c r="L4" s="216"/>
      <c r="M4" s="216"/>
      <c r="N4" s="216"/>
      <c r="O4" s="191" t="s">
        <v>1453</v>
      </c>
      <c r="P4" s="355">
        <f>T9/300*9562</f>
        <v>456999.85333333339</v>
      </c>
      <c r="Q4" s="356"/>
      <c r="S4" s="197" t="str">
        <f>"Lv.50 도달 : "&amp; ROUNDUP(J60/(3*117),1) &amp; "일 소요예상"</f>
        <v>Lv.50 도달 : 9.4일 소요예상</v>
      </c>
    </row>
    <row r="5" spans="1:45" s="192" customFormat="1" ht="20.25" x14ac:dyDescent="0.3">
      <c r="A5" s="230"/>
      <c r="B5" s="197" t="str">
        <f>"핫타임 경험치 50% 적용 : "&amp; ROUNDUP(H9-H9*1/4*0.5,1) &amp; "일 소요예상"</f>
        <v>핫타임 경험치 50% 적용 : 23.9일 소요예상</v>
      </c>
      <c r="J5" s="197" t="str">
        <f>"핫타임 경험치 50% 적용 : "&amp;ROUNDUP(J60/(5*117),1)-ROUNDUP(J60/(5*117)*1/5*0.5,1)&amp;"일 소요예상"</f>
        <v>핫타임 경험치 50% 적용 : 5일 소요예상</v>
      </c>
      <c r="L5" s="233"/>
      <c r="M5" s="197"/>
      <c r="N5" s="197"/>
      <c r="S5" s="197" t="str">
        <f>"핫타임 경험치 50% 적용 : "&amp;ROUNDUP(J60/(3*117),1)-ROUNDUP(J60/(3*117)*1/5*0.5,1)&amp;"일 소요예상"</f>
        <v>핫타임 경험치 50% 적용 : 8.4일 소요예상</v>
      </c>
      <c r="Z5" s="197"/>
    </row>
    <row r="6" spans="1:45" s="195" customFormat="1" ht="99" customHeight="1" x14ac:dyDescent="0.3">
      <c r="A6" s="231"/>
      <c r="B6" s="343" t="s">
        <v>1462</v>
      </c>
      <c r="C6" s="343"/>
      <c r="D6" s="343"/>
      <c r="E6" s="343"/>
      <c r="F6" s="343"/>
      <c r="G6" s="343"/>
      <c r="H6" s="343"/>
      <c r="I6" s="343"/>
      <c r="J6" s="343" t="s">
        <v>1410</v>
      </c>
      <c r="K6" s="343"/>
      <c r="L6" s="343"/>
      <c r="M6" s="343"/>
      <c r="N6" s="343"/>
      <c r="O6" s="343"/>
      <c r="P6" s="343"/>
      <c r="Q6" s="343"/>
      <c r="R6" s="196"/>
      <c r="S6" s="343" t="s">
        <v>1411</v>
      </c>
      <c r="T6" s="343"/>
      <c r="U6" s="343"/>
      <c r="V6" s="343"/>
      <c r="W6" s="343"/>
      <c r="Z6" s="216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</row>
    <row r="7" spans="1:45" ht="16.5" customHeight="1" x14ac:dyDescent="0.3">
      <c r="A7" s="230"/>
      <c r="B7" s="344" t="s">
        <v>1398</v>
      </c>
      <c r="C7" s="344"/>
      <c r="D7" s="192"/>
      <c r="E7" s="349" t="s">
        <v>1381</v>
      </c>
      <c r="F7" s="349"/>
      <c r="G7" s="349"/>
      <c r="H7" s="349"/>
      <c r="I7" s="349"/>
      <c r="J7" s="192"/>
      <c r="K7" s="192"/>
      <c r="L7" s="230"/>
      <c r="M7" s="350" t="s">
        <v>1409</v>
      </c>
      <c r="N7" s="351"/>
      <c r="O7" s="351"/>
      <c r="P7" s="351"/>
      <c r="Q7" s="352"/>
      <c r="R7" s="192"/>
      <c r="S7" s="347" t="s">
        <v>1458</v>
      </c>
      <c r="T7" s="347" t="s">
        <v>1459</v>
      </c>
      <c r="U7" s="192"/>
      <c r="V7" s="357" t="s">
        <v>1389</v>
      </c>
      <c r="W7" s="357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</row>
    <row r="8" spans="1:45" x14ac:dyDescent="0.3">
      <c r="A8" s="230"/>
      <c r="B8" s="344"/>
      <c r="C8" s="344"/>
      <c r="D8" s="192"/>
      <c r="E8" s="199" t="s">
        <v>1377</v>
      </c>
      <c r="F8" s="199" t="s">
        <v>1378</v>
      </c>
      <c r="G8" s="199" t="s">
        <v>1379</v>
      </c>
      <c r="H8" s="199" t="s">
        <v>1380</v>
      </c>
      <c r="I8" s="199" t="s">
        <v>1382</v>
      </c>
      <c r="J8" s="192"/>
      <c r="K8" s="192"/>
      <c r="L8" s="230"/>
      <c r="M8" s="198" t="s">
        <v>1383</v>
      </c>
      <c r="N8" s="198" t="s">
        <v>1384</v>
      </c>
      <c r="O8" s="198" t="s">
        <v>1385</v>
      </c>
      <c r="P8" s="198" t="s">
        <v>1386</v>
      </c>
      <c r="Q8" s="198" t="s">
        <v>1387</v>
      </c>
      <c r="R8" s="192"/>
      <c r="S8" s="348"/>
      <c r="T8" s="348"/>
      <c r="U8" s="192"/>
      <c r="V8" s="357"/>
      <c r="W8" s="357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</row>
    <row r="9" spans="1:45" s="176" customFormat="1" ht="30" customHeight="1" x14ac:dyDescent="0.3">
      <c r="A9" s="230"/>
      <c r="B9" s="345">
        <v>120</v>
      </c>
      <c r="C9" s="346"/>
      <c r="D9" s="192"/>
      <c r="E9" s="177">
        <f>K31</f>
        <v>0.98333333333333328</v>
      </c>
      <c r="F9" s="177">
        <f>K41</f>
        <v>2.5166666666666666</v>
      </c>
      <c r="G9" s="177">
        <f>K51</f>
        <v>8.6416666666666675</v>
      </c>
      <c r="H9" s="177">
        <f>K60</f>
        <v>27.241666666666667</v>
      </c>
      <c r="I9" s="218">
        <f>SUM(T12:T60)</f>
        <v>14338</v>
      </c>
      <c r="J9" s="192"/>
      <c r="K9" s="192"/>
      <c r="L9" s="230"/>
      <c r="M9" s="178" t="str">
        <f>INT(SUM($D$12:$D$60)/$W64) &amp; " 회"</f>
        <v>7273 회</v>
      </c>
      <c r="N9" s="178" t="str">
        <f>INT(SUM($D$12:$D$60)/$W65) &amp; " 회"</f>
        <v>5184 회</v>
      </c>
      <c r="O9" s="178" t="str">
        <f>INT(SUM($D$12:$D$60)/$W66) &amp; " 회"</f>
        <v>4554 회</v>
      </c>
      <c r="P9" s="178" t="str">
        <f>INT(SUM($D$12:$D$60)/$W67) &amp; " 회"</f>
        <v>3276 회</v>
      </c>
      <c r="Q9" s="178" t="str">
        <f>INT(SUM($D$12:$D$60)/$W68) &amp; " 회"</f>
        <v>2875 회</v>
      </c>
      <c r="R9" s="192"/>
      <c r="S9" s="228">
        <f>SUM(S12:S60)</f>
        <v>17010</v>
      </c>
      <c r="T9" s="228">
        <f>SUM(T12:T60)</f>
        <v>14338</v>
      </c>
      <c r="U9" s="192"/>
      <c r="V9" s="342" t="str">
        <f>INT(AVERAGE(R12:R60)/60)&amp;"시간 "&amp;INT(MOD(AVERAGE(R12:R60),60))&amp;"분"</f>
        <v>4시간 32분</v>
      </c>
      <c r="W9" s="34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</row>
    <row r="10" spans="1:45" s="192" customFormat="1" x14ac:dyDescent="0.3">
      <c r="A10" s="230"/>
      <c r="F10" s="217"/>
      <c r="L10" s="230"/>
    </row>
    <row r="11" spans="1:45" ht="40.5" x14ac:dyDescent="0.3">
      <c r="B11" s="161" t="s">
        <v>1460</v>
      </c>
      <c r="C11" s="169" t="s">
        <v>1445</v>
      </c>
      <c r="D11" s="169" t="s">
        <v>1446</v>
      </c>
      <c r="E11" s="169" t="s">
        <v>1447</v>
      </c>
      <c r="F11" s="169" t="s">
        <v>1448</v>
      </c>
      <c r="G11" s="170" t="s">
        <v>1449</v>
      </c>
      <c r="H11" s="170" t="s">
        <v>1450</v>
      </c>
      <c r="I11" s="171" t="s">
        <v>1451</v>
      </c>
      <c r="J11" s="170" t="s">
        <v>1443</v>
      </c>
      <c r="K11" s="171" t="s">
        <v>1444</v>
      </c>
      <c r="L11" s="69"/>
      <c r="M11" s="169" t="s">
        <v>1390</v>
      </c>
      <c r="N11" s="169" t="s">
        <v>1391</v>
      </c>
      <c r="O11" s="169" t="s">
        <v>1392</v>
      </c>
      <c r="P11" s="169" t="s">
        <v>1461</v>
      </c>
      <c r="Q11" s="169" t="s">
        <v>1367</v>
      </c>
      <c r="R11" s="169" t="s">
        <v>1368</v>
      </c>
      <c r="S11" s="169" t="s">
        <v>1458</v>
      </c>
      <c r="T11" s="169" t="s">
        <v>1459</v>
      </c>
      <c r="V11" s="161" t="s">
        <v>1349</v>
      </c>
      <c r="W11" s="169" t="s">
        <v>1463</v>
      </c>
    </row>
    <row r="12" spans="1:45" x14ac:dyDescent="0.3">
      <c r="B12" s="162">
        <v>1</v>
      </c>
      <c r="C12" s="172">
        <v>107</v>
      </c>
      <c r="D12" s="172">
        <v>107</v>
      </c>
      <c r="E12" s="172">
        <f t="shared" ref="E12:E59" si="0">VLOOKUP(F12,$V$12:$W$51,2,0)</f>
        <v>135</v>
      </c>
      <c r="F12" s="215" t="s">
        <v>1419</v>
      </c>
      <c r="G12" s="172">
        <f>ROUNDUP(D12/E12,0)</f>
        <v>1</v>
      </c>
      <c r="H12" s="172">
        <f>E12*G12</f>
        <v>135</v>
      </c>
      <c r="I12" s="172">
        <f>E12-(D12*G12)</f>
        <v>28</v>
      </c>
      <c r="J12" s="172">
        <f>SUM(G$12:G12)</f>
        <v>1</v>
      </c>
      <c r="K12" s="173">
        <f t="shared" ref="K12:K43" si="1">J12/B$9</f>
        <v>8.3333333333333332E-3</v>
      </c>
      <c r="L12" s="69"/>
      <c r="M12" s="163">
        <v>50</v>
      </c>
      <c r="N12" s="163">
        <v>3</v>
      </c>
      <c r="O12" s="163">
        <f>ROUNDDOWN(M12/N12,0)</f>
        <v>16</v>
      </c>
      <c r="P12" s="163">
        <v>2</v>
      </c>
      <c r="Q12" s="168" t="str">
        <f t="shared" ref="Q12:Q43" si="2">INT(M12/P12*10/60)&amp;"시간 " &amp; INT(MOD(M12/P12*10,60)) &amp; "분"</f>
        <v>4시간 10분</v>
      </c>
      <c r="R12" s="163">
        <f>M12/P12*10</f>
        <v>250</v>
      </c>
      <c r="S12" s="163">
        <f t="shared" ref="S12:S43" si="3">G12*N12</f>
        <v>3</v>
      </c>
      <c r="T12" s="163">
        <f t="shared" ref="T12:T43" si="4">IF(INT(G12-$O12)&lt;0.1,0,IF((INT(G12-$O12))&gt;0,ROUNDUP((G12-$O12)*$N12,0)))</f>
        <v>0</v>
      </c>
      <c r="U12" s="229"/>
      <c r="V12" s="181" t="s">
        <v>1419</v>
      </c>
      <c r="W12" s="162">
        <f>Stage!J6</f>
        <v>135</v>
      </c>
    </row>
    <row r="13" spans="1:45" x14ac:dyDescent="0.3">
      <c r="B13" s="162">
        <v>2</v>
      </c>
      <c r="C13" s="172">
        <v>239</v>
      </c>
      <c r="D13" s="172">
        <v>132</v>
      </c>
      <c r="E13" s="172">
        <f t="shared" si="0"/>
        <v>136</v>
      </c>
      <c r="F13" s="215" t="s">
        <v>1358</v>
      </c>
      <c r="G13" s="172">
        <f>ROUNDUP((D13-I12)/E13,0)</f>
        <v>1</v>
      </c>
      <c r="H13" s="172">
        <f t="shared" ref="H13:H43" si="5">E13*G13</f>
        <v>136</v>
      </c>
      <c r="I13" s="172">
        <f>SUM($H$12:H12)+E13*G13-C13</f>
        <v>32</v>
      </c>
      <c r="J13" s="172">
        <f>SUM(G$12:G13)</f>
        <v>2</v>
      </c>
      <c r="K13" s="173">
        <f t="shared" si="1"/>
        <v>1.6666666666666666E-2</v>
      </c>
      <c r="L13" s="69"/>
      <c r="M13" s="163">
        <v>51</v>
      </c>
      <c r="N13" s="163">
        <v>3</v>
      </c>
      <c r="O13" s="163">
        <f t="shared" ref="O13:O43" si="6">ROUNDDOWN(M13/N13,0)</f>
        <v>17</v>
      </c>
      <c r="P13" s="163">
        <v>2</v>
      </c>
      <c r="Q13" s="168" t="str">
        <f t="shared" si="2"/>
        <v>4시간 15분</v>
      </c>
      <c r="R13" s="163">
        <f t="shared" ref="R13:R60" si="7">M13/P13*10</f>
        <v>255</v>
      </c>
      <c r="S13" s="163">
        <f t="shared" si="3"/>
        <v>3</v>
      </c>
      <c r="T13" s="163">
        <f t="shared" si="4"/>
        <v>0</v>
      </c>
      <c r="U13" s="229"/>
      <c r="V13" s="181" t="s">
        <v>1358</v>
      </c>
      <c r="W13" s="211">
        <f>Stage!J7</f>
        <v>136</v>
      </c>
    </row>
    <row r="14" spans="1:45" x14ac:dyDescent="0.3">
      <c r="B14" s="162">
        <v>3</v>
      </c>
      <c r="C14" s="172">
        <v>417</v>
      </c>
      <c r="D14" s="172">
        <v>178</v>
      </c>
      <c r="E14" s="172">
        <f t="shared" si="0"/>
        <v>137</v>
      </c>
      <c r="F14" s="215" t="s">
        <v>1359</v>
      </c>
      <c r="G14" s="172">
        <f t="shared" ref="G14:G60" si="8">ROUNDUP((D14-I13)/E14,0)</f>
        <v>2</v>
      </c>
      <c r="H14" s="172">
        <f t="shared" si="5"/>
        <v>274</v>
      </c>
      <c r="I14" s="172">
        <f>SUM($H$12:H13)+E14*G14-C14</f>
        <v>128</v>
      </c>
      <c r="J14" s="172">
        <f>SUM(G$12:G14)</f>
        <v>4</v>
      </c>
      <c r="K14" s="173">
        <f t="shared" si="1"/>
        <v>3.3333333333333333E-2</v>
      </c>
      <c r="L14" s="69"/>
      <c r="M14" s="163">
        <v>52</v>
      </c>
      <c r="N14" s="163">
        <v>3</v>
      </c>
      <c r="O14" s="163">
        <f t="shared" si="6"/>
        <v>17</v>
      </c>
      <c r="P14" s="163">
        <v>2</v>
      </c>
      <c r="Q14" s="168" t="str">
        <f t="shared" si="2"/>
        <v>4시간 20분</v>
      </c>
      <c r="R14" s="163">
        <f t="shared" si="7"/>
        <v>260</v>
      </c>
      <c r="S14" s="163">
        <f t="shared" si="3"/>
        <v>6</v>
      </c>
      <c r="T14" s="163">
        <f t="shared" si="4"/>
        <v>0</v>
      </c>
      <c r="U14" s="229"/>
      <c r="V14" s="181" t="s">
        <v>1359</v>
      </c>
      <c r="W14" s="211">
        <f>Stage!J8</f>
        <v>137</v>
      </c>
    </row>
    <row r="15" spans="1:45" x14ac:dyDescent="0.3">
      <c r="B15" s="162">
        <v>4</v>
      </c>
      <c r="C15" s="172">
        <v>664</v>
      </c>
      <c r="D15" s="172">
        <v>247</v>
      </c>
      <c r="E15" s="172">
        <f t="shared" si="0"/>
        <v>139</v>
      </c>
      <c r="F15" s="215" t="s">
        <v>1452</v>
      </c>
      <c r="G15" s="172">
        <f t="shared" si="8"/>
        <v>1</v>
      </c>
      <c r="H15" s="172">
        <f t="shared" si="5"/>
        <v>139</v>
      </c>
      <c r="I15" s="172">
        <f>SUM($H$12:H14)+E15*G15-C15</f>
        <v>20</v>
      </c>
      <c r="J15" s="172">
        <f>SUM(G$12:G15)</f>
        <v>5</v>
      </c>
      <c r="K15" s="173">
        <f t="shared" si="1"/>
        <v>4.1666666666666664E-2</v>
      </c>
      <c r="L15" s="69"/>
      <c r="M15" s="163">
        <v>53</v>
      </c>
      <c r="N15" s="163">
        <v>3</v>
      </c>
      <c r="O15" s="163">
        <f t="shared" si="6"/>
        <v>17</v>
      </c>
      <c r="P15" s="163">
        <v>2</v>
      </c>
      <c r="Q15" s="168" t="str">
        <f t="shared" si="2"/>
        <v>4시간 25분</v>
      </c>
      <c r="R15" s="163">
        <f t="shared" si="7"/>
        <v>265</v>
      </c>
      <c r="S15" s="163">
        <f t="shared" si="3"/>
        <v>3</v>
      </c>
      <c r="T15" s="163">
        <f t="shared" si="4"/>
        <v>0</v>
      </c>
      <c r="U15" s="229"/>
      <c r="V15" s="181" t="s">
        <v>1360</v>
      </c>
      <c r="W15" s="211">
        <f>Stage!J9</f>
        <v>138</v>
      </c>
    </row>
    <row r="16" spans="1:45" x14ac:dyDescent="0.3">
      <c r="B16" s="162">
        <v>5</v>
      </c>
      <c r="C16" s="172">
        <v>1005</v>
      </c>
      <c r="D16" s="172">
        <v>341</v>
      </c>
      <c r="E16" s="172">
        <f t="shared" si="0"/>
        <v>210</v>
      </c>
      <c r="F16" s="215" t="s">
        <v>1362</v>
      </c>
      <c r="G16" s="172">
        <f t="shared" si="8"/>
        <v>2</v>
      </c>
      <c r="H16" s="172">
        <f t="shared" si="5"/>
        <v>420</v>
      </c>
      <c r="I16" s="172">
        <f>SUM($H$12:H15)+E16*G16-C16</f>
        <v>99</v>
      </c>
      <c r="J16" s="172">
        <f>SUM(G$12:G16)</f>
        <v>7</v>
      </c>
      <c r="K16" s="173">
        <f t="shared" si="1"/>
        <v>5.8333333333333334E-2</v>
      </c>
      <c r="L16" s="69"/>
      <c r="M16" s="188">
        <v>54</v>
      </c>
      <c r="N16" s="188">
        <v>3</v>
      </c>
      <c r="O16" s="188">
        <f t="shared" si="6"/>
        <v>18</v>
      </c>
      <c r="P16" s="188">
        <v>2</v>
      </c>
      <c r="Q16" s="189" t="str">
        <f t="shared" si="2"/>
        <v>4시간 30분</v>
      </c>
      <c r="R16" s="188">
        <f t="shared" si="7"/>
        <v>270</v>
      </c>
      <c r="S16" s="188">
        <f t="shared" si="3"/>
        <v>6</v>
      </c>
      <c r="T16" s="188">
        <f t="shared" si="4"/>
        <v>0</v>
      </c>
      <c r="U16" s="229"/>
      <c r="V16" s="181" t="s">
        <v>1361</v>
      </c>
      <c r="W16" s="211">
        <f>Stage!J10</f>
        <v>139</v>
      </c>
    </row>
    <row r="17" spans="1:23" x14ac:dyDescent="0.3">
      <c r="B17" s="162">
        <v>6</v>
      </c>
      <c r="C17" s="172">
        <v>1465</v>
      </c>
      <c r="D17" s="172">
        <v>460</v>
      </c>
      <c r="E17" s="172">
        <f t="shared" si="0"/>
        <v>142</v>
      </c>
      <c r="F17" s="215" t="s">
        <v>1364</v>
      </c>
      <c r="G17" s="172">
        <f>ROUNDUP((D17-I16)/E17,0)</f>
        <v>3</v>
      </c>
      <c r="H17" s="172">
        <f>E17*G17</f>
        <v>426</v>
      </c>
      <c r="I17" s="172">
        <f>SUM($H$12:H16)+E17*G17-C17</f>
        <v>65</v>
      </c>
      <c r="J17" s="172">
        <f>SUM(G$12:G17)</f>
        <v>10</v>
      </c>
      <c r="K17" s="173">
        <f t="shared" si="1"/>
        <v>8.3333333333333329E-2</v>
      </c>
      <c r="L17" s="69"/>
      <c r="M17" s="163">
        <v>55</v>
      </c>
      <c r="N17" s="163">
        <v>3</v>
      </c>
      <c r="O17" s="163">
        <f t="shared" si="6"/>
        <v>18</v>
      </c>
      <c r="P17" s="163">
        <v>2</v>
      </c>
      <c r="Q17" s="168" t="str">
        <f t="shared" si="2"/>
        <v>4시간 35분</v>
      </c>
      <c r="R17" s="163">
        <f t="shared" si="7"/>
        <v>275</v>
      </c>
      <c r="S17" s="163">
        <f t="shared" si="3"/>
        <v>9</v>
      </c>
      <c r="T17" s="163">
        <f t="shared" si="4"/>
        <v>0</v>
      </c>
      <c r="U17" s="229"/>
      <c r="V17" s="181" t="s">
        <v>1362</v>
      </c>
      <c r="W17" s="211">
        <f>Stage!J11*1.5</f>
        <v>210</v>
      </c>
    </row>
    <row r="18" spans="1:23" x14ac:dyDescent="0.3">
      <c r="A18" s="69">
        <v>2</v>
      </c>
      <c r="B18" s="185">
        <v>7</v>
      </c>
      <c r="C18" s="186">
        <v>2071</v>
      </c>
      <c r="D18" s="186">
        <v>606</v>
      </c>
      <c r="E18" s="186">
        <f t="shared" si="0"/>
        <v>154</v>
      </c>
      <c r="F18" s="219" t="s">
        <v>1420</v>
      </c>
      <c r="G18" s="186">
        <f t="shared" si="8"/>
        <v>4</v>
      </c>
      <c r="H18" s="186">
        <f t="shared" si="5"/>
        <v>616</v>
      </c>
      <c r="I18" s="186">
        <f>SUM($H$12:H17)+E18*G18-C18</f>
        <v>75</v>
      </c>
      <c r="J18" s="186">
        <f>SUM(G$12:G18)</f>
        <v>14</v>
      </c>
      <c r="K18" s="187">
        <f t="shared" si="1"/>
        <v>0.11666666666666667</v>
      </c>
      <c r="L18" s="69"/>
      <c r="M18" s="163">
        <v>56</v>
      </c>
      <c r="N18" s="163">
        <v>3</v>
      </c>
      <c r="O18" s="163">
        <f t="shared" si="6"/>
        <v>18</v>
      </c>
      <c r="P18" s="163">
        <v>2</v>
      </c>
      <c r="Q18" s="168" t="str">
        <f t="shared" si="2"/>
        <v>4시간 40분</v>
      </c>
      <c r="R18" s="163">
        <f t="shared" si="7"/>
        <v>280</v>
      </c>
      <c r="S18" s="163">
        <f t="shared" si="3"/>
        <v>12</v>
      </c>
      <c r="T18" s="163">
        <f t="shared" si="4"/>
        <v>0</v>
      </c>
      <c r="U18" s="229"/>
      <c r="V18" s="181" t="s">
        <v>1363</v>
      </c>
      <c r="W18" s="211">
        <f>Stage!J12</f>
        <v>141</v>
      </c>
    </row>
    <row r="19" spans="1:23" x14ac:dyDescent="0.3">
      <c r="B19" s="162">
        <v>8</v>
      </c>
      <c r="C19" s="172">
        <v>2850</v>
      </c>
      <c r="D19" s="172">
        <v>779</v>
      </c>
      <c r="E19" s="172">
        <f t="shared" si="0"/>
        <v>164</v>
      </c>
      <c r="F19" s="215" t="s">
        <v>1422</v>
      </c>
      <c r="G19" s="172">
        <f>ROUNDUP((D19-I18)/E19,0)</f>
        <v>5</v>
      </c>
      <c r="H19" s="172">
        <f t="shared" si="5"/>
        <v>820</v>
      </c>
      <c r="I19" s="172">
        <f>SUM($H$12:H18)+E19*G19-C19</f>
        <v>116</v>
      </c>
      <c r="J19" s="172">
        <f>SUM(G$12:G19)</f>
        <v>19</v>
      </c>
      <c r="K19" s="173">
        <f t="shared" si="1"/>
        <v>0.15833333333333333</v>
      </c>
      <c r="L19" s="69"/>
      <c r="M19" s="163">
        <v>57</v>
      </c>
      <c r="N19" s="163">
        <v>3</v>
      </c>
      <c r="O19" s="163">
        <f t="shared" si="6"/>
        <v>19</v>
      </c>
      <c r="P19" s="163">
        <v>2</v>
      </c>
      <c r="Q19" s="168" t="str">
        <f t="shared" si="2"/>
        <v>4시간 45분</v>
      </c>
      <c r="R19" s="163">
        <f t="shared" si="7"/>
        <v>285</v>
      </c>
      <c r="S19" s="163">
        <f t="shared" si="3"/>
        <v>15</v>
      </c>
      <c r="T19" s="163">
        <f t="shared" si="4"/>
        <v>0</v>
      </c>
      <c r="U19" s="229"/>
      <c r="V19" s="181" t="s">
        <v>1364</v>
      </c>
      <c r="W19" s="211">
        <f>Stage!J13</f>
        <v>142</v>
      </c>
    </row>
    <row r="20" spans="1:23" x14ac:dyDescent="0.3">
      <c r="A20" s="69">
        <v>3</v>
      </c>
      <c r="B20" s="185">
        <v>9</v>
      </c>
      <c r="C20" s="186">
        <v>3829</v>
      </c>
      <c r="D20" s="186">
        <v>979</v>
      </c>
      <c r="E20" s="186">
        <f t="shared" si="0"/>
        <v>229</v>
      </c>
      <c r="F20" s="219" t="s">
        <v>1425</v>
      </c>
      <c r="G20" s="186">
        <f t="shared" si="8"/>
        <v>4</v>
      </c>
      <c r="H20" s="186">
        <f t="shared" si="5"/>
        <v>916</v>
      </c>
      <c r="I20" s="186">
        <f>SUM($H$12:H19)+E20*G20-C20</f>
        <v>53</v>
      </c>
      <c r="J20" s="186">
        <f>SUM(G$12:G20)</f>
        <v>23</v>
      </c>
      <c r="K20" s="187">
        <f t="shared" si="1"/>
        <v>0.19166666666666668</v>
      </c>
      <c r="L20" s="69"/>
      <c r="M20" s="163">
        <v>58</v>
      </c>
      <c r="N20" s="163">
        <v>3</v>
      </c>
      <c r="O20" s="163">
        <f t="shared" si="6"/>
        <v>19</v>
      </c>
      <c r="P20" s="163">
        <v>2</v>
      </c>
      <c r="Q20" s="168" t="str">
        <f t="shared" si="2"/>
        <v>4시간 50분</v>
      </c>
      <c r="R20" s="163">
        <f t="shared" si="7"/>
        <v>290</v>
      </c>
      <c r="S20" s="163">
        <f t="shared" si="3"/>
        <v>12</v>
      </c>
      <c r="T20" s="163">
        <f t="shared" si="4"/>
        <v>0</v>
      </c>
      <c r="U20" s="229"/>
      <c r="V20" s="181" t="s">
        <v>1365</v>
      </c>
      <c r="W20" s="211">
        <f>Stage!J14</f>
        <v>143</v>
      </c>
    </row>
    <row r="21" spans="1:23" x14ac:dyDescent="0.3">
      <c r="B21" s="162">
        <v>10</v>
      </c>
      <c r="C21" s="172">
        <v>5038</v>
      </c>
      <c r="D21" s="172">
        <v>1209</v>
      </c>
      <c r="E21" s="172">
        <f t="shared" si="0"/>
        <v>239</v>
      </c>
      <c r="F21" s="215" t="s">
        <v>1426</v>
      </c>
      <c r="G21" s="172">
        <f t="shared" si="8"/>
        <v>5</v>
      </c>
      <c r="H21" s="172">
        <f t="shared" si="5"/>
        <v>1195</v>
      </c>
      <c r="I21" s="172">
        <f>SUM($H$12:H20)+E21*G21-C21</f>
        <v>39</v>
      </c>
      <c r="J21" s="172">
        <f>SUM(G$12:G21)</f>
        <v>28</v>
      </c>
      <c r="K21" s="173">
        <f t="shared" si="1"/>
        <v>0.23333333333333334</v>
      </c>
      <c r="L21" s="69"/>
      <c r="M21" s="188">
        <v>59</v>
      </c>
      <c r="N21" s="188">
        <v>3</v>
      </c>
      <c r="O21" s="188">
        <f t="shared" si="6"/>
        <v>19</v>
      </c>
      <c r="P21" s="188">
        <v>2</v>
      </c>
      <c r="Q21" s="189" t="str">
        <f t="shared" si="2"/>
        <v>4시간 55분</v>
      </c>
      <c r="R21" s="188">
        <f t="shared" si="7"/>
        <v>295</v>
      </c>
      <c r="S21" s="188">
        <f t="shared" si="3"/>
        <v>15</v>
      </c>
      <c r="T21" s="188">
        <f t="shared" si="4"/>
        <v>0</v>
      </c>
      <c r="U21" s="229"/>
      <c r="V21" s="181" t="s">
        <v>1366</v>
      </c>
      <c r="W21" s="211">
        <f>Stage!J15</f>
        <v>144</v>
      </c>
    </row>
    <row r="22" spans="1:23" x14ac:dyDescent="0.3">
      <c r="B22" s="162">
        <v>11</v>
      </c>
      <c r="C22" s="172">
        <v>6506</v>
      </c>
      <c r="D22" s="172">
        <v>1468</v>
      </c>
      <c r="E22" s="172">
        <f t="shared" si="0"/>
        <v>352.5</v>
      </c>
      <c r="F22" s="215" t="s">
        <v>1427</v>
      </c>
      <c r="G22" s="172">
        <f t="shared" si="8"/>
        <v>5</v>
      </c>
      <c r="H22" s="172">
        <f t="shared" si="5"/>
        <v>1762.5</v>
      </c>
      <c r="I22" s="172">
        <f>SUM($H$12:H21)+E22*G22-C22</f>
        <v>333.5</v>
      </c>
      <c r="J22" s="172">
        <f>SUM(G$12:G22)</f>
        <v>33</v>
      </c>
      <c r="K22" s="173">
        <f t="shared" si="1"/>
        <v>0.27500000000000002</v>
      </c>
      <c r="L22" s="69"/>
      <c r="M22" s="163">
        <v>60</v>
      </c>
      <c r="N22" s="163">
        <v>3</v>
      </c>
      <c r="O22" s="163">
        <f t="shared" si="6"/>
        <v>20</v>
      </c>
      <c r="P22" s="163">
        <v>2</v>
      </c>
      <c r="Q22" s="168" t="str">
        <f t="shared" si="2"/>
        <v>5시간 0분</v>
      </c>
      <c r="R22" s="163">
        <f t="shared" si="7"/>
        <v>300</v>
      </c>
      <c r="S22" s="163">
        <f t="shared" si="3"/>
        <v>15</v>
      </c>
      <c r="T22" s="163">
        <f t="shared" si="4"/>
        <v>0</v>
      </c>
      <c r="U22" s="229">
        <v>4</v>
      </c>
      <c r="V22" s="182" t="s">
        <v>1421</v>
      </c>
      <c r="W22" s="212">
        <f>AVERAGE(Stage!J16:J20)</f>
        <v>154</v>
      </c>
    </row>
    <row r="23" spans="1:23" x14ac:dyDescent="0.3">
      <c r="B23" s="162">
        <v>12</v>
      </c>
      <c r="C23" s="172">
        <v>8262</v>
      </c>
      <c r="D23" s="172">
        <v>1756</v>
      </c>
      <c r="E23" s="172">
        <f t="shared" si="0"/>
        <v>352.5</v>
      </c>
      <c r="F23" s="215" t="s">
        <v>1427</v>
      </c>
      <c r="G23" s="172">
        <f t="shared" si="8"/>
        <v>5</v>
      </c>
      <c r="H23" s="172">
        <f t="shared" si="5"/>
        <v>1762.5</v>
      </c>
      <c r="I23" s="172">
        <f>SUM($H$12:H22)+E23*G23-C23</f>
        <v>340</v>
      </c>
      <c r="J23" s="172">
        <f>SUM(G$12:G23)</f>
        <v>38</v>
      </c>
      <c r="K23" s="173">
        <f t="shared" si="1"/>
        <v>0.31666666666666665</v>
      </c>
      <c r="L23" s="69"/>
      <c r="M23" s="163">
        <v>61</v>
      </c>
      <c r="N23" s="163">
        <v>3</v>
      </c>
      <c r="O23" s="163">
        <f t="shared" si="6"/>
        <v>20</v>
      </c>
      <c r="P23" s="163">
        <v>2</v>
      </c>
      <c r="Q23" s="168" t="str">
        <f t="shared" si="2"/>
        <v>5시간 5분</v>
      </c>
      <c r="R23" s="163">
        <f t="shared" si="7"/>
        <v>305</v>
      </c>
      <c r="S23" s="163">
        <f t="shared" si="3"/>
        <v>15</v>
      </c>
      <c r="T23" s="163">
        <f t="shared" si="4"/>
        <v>0</v>
      </c>
      <c r="U23" s="229"/>
      <c r="V23" s="182" t="s">
        <v>1423</v>
      </c>
      <c r="W23" s="212">
        <f>AVERAGE(Stage!J21:J25)</f>
        <v>164</v>
      </c>
    </row>
    <row r="24" spans="1:23" x14ac:dyDescent="0.3">
      <c r="A24" s="69">
        <v>4</v>
      </c>
      <c r="B24" s="162">
        <v>13</v>
      </c>
      <c r="C24" s="172">
        <v>10337</v>
      </c>
      <c r="D24" s="172">
        <v>2075</v>
      </c>
      <c r="E24" s="172">
        <f t="shared" si="0"/>
        <v>352.5</v>
      </c>
      <c r="F24" s="215" t="s">
        <v>1427</v>
      </c>
      <c r="G24" s="172">
        <f t="shared" si="8"/>
        <v>5</v>
      </c>
      <c r="H24" s="172">
        <f t="shared" si="5"/>
        <v>1762.5</v>
      </c>
      <c r="I24" s="172">
        <f>SUM($H$12:H23)+E24*G24-C24</f>
        <v>27.5</v>
      </c>
      <c r="J24" s="172">
        <f>SUM(G$12:G24)</f>
        <v>43</v>
      </c>
      <c r="K24" s="173">
        <f t="shared" si="1"/>
        <v>0.35833333333333334</v>
      </c>
      <c r="L24" s="234">
        <f>SUM(G22:G24)</f>
        <v>15</v>
      </c>
      <c r="M24" s="163">
        <v>62</v>
      </c>
      <c r="N24" s="163">
        <v>3</v>
      </c>
      <c r="O24" s="163">
        <f t="shared" si="6"/>
        <v>20</v>
      </c>
      <c r="P24" s="163">
        <v>2</v>
      </c>
      <c r="Q24" s="168" t="str">
        <f t="shared" si="2"/>
        <v>5시간 10분</v>
      </c>
      <c r="R24" s="163">
        <f t="shared" si="7"/>
        <v>310</v>
      </c>
      <c r="S24" s="163">
        <f t="shared" si="3"/>
        <v>15</v>
      </c>
      <c r="T24" s="163">
        <f t="shared" si="4"/>
        <v>0</v>
      </c>
      <c r="U24" s="229"/>
      <c r="V24" s="182" t="s">
        <v>1424</v>
      </c>
      <c r="W24" s="212">
        <f>Stage!J21*1.5</f>
        <v>240</v>
      </c>
    </row>
    <row r="25" spans="1:23" x14ac:dyDescent="0.3">
      <c r="B25" s="185">
        <v>14</v>
      </c>
      <c r="C25" s="186">
        <v>12762</v>
      </c>
      <c r="D25" s="186">
        <v>2425</v>
      </c>
      <c r="E25" s="186">
        <f t="shared" si="0"/>
        <v>259</v>
      </c>
      <c r="F25" s="219" t="s">
        <v>1428</v>
      </c>
      <c r="G25" s="186">
        <f t="shared" si="8"/>
        <v>10</v>
      </c>
      <c r="H25" s="186">
        <f t="shared" si="5"/>
        <v>2590</v>
      </c>
      <c r="I25" s="186">
        <f>SUM($H$12:H24)+E25*G25-C25</f>
        <v>192.5</v>
      </c>
      <c r="J25" s="186">
        <f>SUM(G$12:G25)</f>
        <v>53</v>
      </c>
      <c r="K25" s="187">
        <f t="shared" si="1"/>
        <v>0.44166666666666665</v>
      </c>
      <c r="L25" s="69"/>
      <c r="M25" s="163">
        <v>63</v>
      </c>
      <c r="N25" s="163">
        <v>3</v>
      </c>
      <c r="O25" s="163">
        <f t="shared" si="6"/>
        <v>21</v>
      </c>
      <c r="P25" s="163">
        <v>2</v>
      </c>
      <c r="Q25" s="168" t="str">
        <f t="shared" si="2"/>
        <v>5시간 15분</v>
      </c>
      <c r="R25" s="163">
        <f t="shared" si="7"/>
        <v>315</v>
      </c>
      <c r="S25" s="163">
        <f t="shared" si="3"/>
        <v>30</v>
      </c>
      <c r="T25" s="163">
        <f t="shared" si="4"/>
        <v>0</v>
      </c>
      <c r="U25" s="229">
        <v>9</v>
      </c>
      <c r="V25" s="181" t="s">
        <v>1425</v>
      </c>
      <c r="W25" s="211">
        <f>AVERAGE(Stage!J26:J30)</f>
        <v>229</v>
      </c>
    </row>
    <row r="26" spans="1:23" x14ac:dyDescent="0.3">
      <c r="B26" s="162">
        <v>15</v>
      </c>
      <c r="C26" s="172">
        <v>15569</v>
      </c>
      <c r="D26" s="172">
        <v>2807</v>
      </c>
      <c r="E26" s="172">
        <f t="shared" si="0"/>
        <v>274</v>
      </c>
      <c r="F26" s="215" t="s">
        <v>1429</v>
      </c>
      <c r="G26" s="172">
        <f t="shared" si="8"/>
        <v>10</v>
      </c>
      <c r="H26" s="172">
        <f t="shared" si="5"/>
        <v>2740</v>
      </c>
      <c r="I26" s="172">
        <f>SUM($H$12:H25)+E26*G26-C26</f>
        <v>125.5</v>
      </c>
      <c r="J26" s="172">
        <f>SUM(G$12:G26)</f>
        <v>63</v>
      </c>
      <c r="K26" s="173">
        <f t="shared" si="1"/>
        <v>0.52500000000000002</v>
      </c>
      <c r="L26" s="69"/>
      <c r="M26" s="188">
        <v>64</v>
      </c>
      <c r="N26" s="188">
        <v>3</v>
      </c>
      <c r="O26" s="188">
        <f t="shared" si="6"/>
        <v>21</v>
      </c>
      <c r="P26" s="188">
        <v>2</v>
      </c>
      <c r="Q26" s="189" t="str">
        <f t="shared" si="2"/>
        <v>5시간 20분</v>
      </c>
      <c r="R26" s="188">
        <f t="shared" si="7"/>
        <v>320</v>
      </c>
      <c r="S26" s="188">
        <f t="shared" si="3"/>
        <v>30</v>
      </c>
      <c r="T26" s="188">
        <f t="shared" si="4"/>
        <v>0</v>
      </c>
      <c r="U26" s="229"/>
      <c r="V26" s="181" t="s">
        <v>1426</v>
      </c>
      <c r="W26" s="211">
        <f>AVERAGE(Stage!J31:J35)</f>
        <v>239</v>
      </c>
    </row>
    <row r="27" spans="1:23" x14ac:dyDescent="0.3">
      <c r="B27" s="162">
        <v>16</v>
      </c>
      <c r="C27" s="172">
        <v>18789</v>
      </c>
      <c r="D27" s="172">
        <v>3220</v>
      </c>
      <c r="E27" s="172">
        <f t="shared" si="0"/>
        <v>402</v>
      </c>
      <c r="F27" s="215" t="s">
        <v>1430</v>
      </c>
      <c r="G27" s="172">
        <f t="shared" si="8"/>
        <v>8</v>
      </c>
      <c r="H27" s="172">
        <f t="shared" si="5"/>
        <v>3216</v>
      </c>
      <c r="I27" s="172">
        <f>SUM($H$12:H26)+E27*G27-C27</f>
        <v>121.5</v>
      </c>
      <c r="J27" s="172">
        <f>SUM(G$12:G27)</f>
        <v>71</v>
      </c>
      <c r="K27" s="173">
        <f t="shared" si="1"/>
        <v>0.59166666666666667</v>
      </c>
      <c r="L27" s="69"/>
      <c r="M27" s="163">
        <v>65</v>
      </c>
      <c r="N27" s="163">
        <v>3</v>
      </c>
      <c r="O27" s="163">
        <f t="shared" si="6"/>
        <v>21</v>
      </c>
      <c r="P27" s="163">
        <v>2</v>
      </c>
      <c r="Q27" s="168" t="str">
        <f t="shared" si="2"/>
        <v>5시간 25분</v>
      </c>
      <c r="R27" s="163">
        <f t="shared" si="7"/>
        <v>325</v>
      </c>
      <c r="S27" s="163">
        <f t="shared" si="3"/>
        <v>24</v>
      </c>
      <c r="T27" s="163">
        <f t="shared" si="4"/>
        <v>0</v>
      </c>
      <c r="U27" s="229"/>
      <c r="V27" s="181" t="s">
        <v>1427</v>
      </c>
      <c r="W27" s="211">
        <f>Stage!J31*1.5</f>
        <v>352.5</v>
      </c>
    </row>
    <row r="28" spans="1:23" x14ac:dyDescent="0.3">
      <c r="B28" s="162">
        <v>17</v>
      </c>
      <c r="C28" s="172">
        <v>22454</v>
      </c>
      <c r="D28" s="172">
        <v>3665</v>
      </c>
      <c r="E28" s="172">
        <f t="shared" si="0"/>
        <v>402</v>
      </c>
      <c r="F28" s="215" t="s">
        <v>1430</v>
      </c>
      <c r="G28" s="172">
        <f t="shared" si="8"/>
        <v>9</v>
      </c>
      <c r="H28" s="172">
        <f t="shared" si="5"/>
        <v>3618</v>
      </c>
      <c r="I28" s="172">
        <f>SUM($H$12:H27)+E28*G28-C28</f>
        <v>74.5</v>
      </c>
      <c r="J28" s="172">
        <f>SUM(G$12:G28)</f>
        <v>80</v>
      </c>
      <c r="K28" s="173">
        <f t="shared" si="1"/>
        <v>0.66666666666666663</v>
      </c>
      <c r="L28" s="69"/>
      <c r="M28" s="163">
        <v>66</v>
      </c>
      <c r="N28" s="163">
        <v>3</v>
      </c>
      <c r="O28" s="163">
        <f t="shared" si="6"/>
        <v>22</v>
      </c>
      <c r="P28" s="163">
        <v>2</v>
      </c>
      <c r="Q28" s="168" t="str">
        <f t="shared" si="2"/>
        <v>5시간 30분</v>
      </c>
      <c r="R28" s="163">
        <f t="shared" si="7"/>
        <v>330</v>
      </c>
      <c r="S28" s="163">
        <f t="shared" si="3"/>
        <v>27</v>
      </c>
      <c r="T28" s="163">
        <f t="shared" si="4"/>
        <v>0</v>
      </c>
      <c r="U28" s="229">
        <v>14</v>
      </c>
      <c r="V28" s="182" t="s">
        <v>1428</v>
      </c>
      <c r="W28" s="212">
        <f>AVERAGE(Stage!J36:J40)</f>
        <v>259</v>
      </c>
    </row>
    <row r="29" spans="1:23" x14ac:dyDescent="0.3">
      <c r="B29" s="162">
        <v>18</v>
      </c>
      <c r="C29" s="172">
        <v>26596</v>
      </c>
      <c r="D29" s="172">
        <v>4142</v>
      </c>
      <c r="E29" s="172">
        <f t="shared" si="0"/>
        <v>402</v>
      </c>
      <c r="F29" s="215" t="s">
        <v>1430</v>
      </c>
      <c r="G29" s="172">
        <f t="shared" si="8"/>
        <v>11</v>
      </c>
      <c r="H29" s="172">
        <f t="shared" si="5"/>
        <v>4422</v>
      </c>
      <c r="I29" s="172">
        <f>SUM($H$12:H28)+E29*G29-C29</f>
        <v>354.5</v>
      </c>
      <c r="J29" s="172">
        <f>SUM(G$12:G29)</f>
        <v>91</v>
      </c>
      <c r="K29" s="173">
        <f t="shared" si="1"/>
        <v>0.7583333333333333</v>
      </c>
      <c r="L29" s="234">
        <f>SUM(G27:G29)</f>
        <v>28</v>
      </c>
      <c r="M29" s="163">
        <v>67</v>
      </c>
      <c r="N29" s="163">
        <v>3</v>
      </c>
      <c r="O29" s="163">
        <f t="shared" si="6"/>
        <v>22</v>
      </c>
      <c r="P29" s="163">
        <v>2</v>
      </c>
      <c r="Q29" s="168" t="str">
        <f t="shared" si="2"/>
        <v>5시간 35분</v>
      </c>
      <c r="R29" s="163">
        <f t="shared" si="7"/>
        <v>335</v>
      </c>
      <c r="S29" s="163">
        <f t="shared" si="3"/>
        <v>33</v>
      </c>
      <c r="T29" s="163">
        <f t="shared" si="4"/>
        <v>0</v>
      </c>
      <c r="U29" s="229"/>
      <c r="V29" s="182" t="s">
        <v>1429</v>
      </c>
      <c r="W29" s="213">
        <f>AVERAGE(Stage!J41:J45)</f>
        <v>274</v>
      </c>
    </row>
    <row r="30" spans="1:23" x14ac:dyDescent="0.3">
      <c r="A30" s="69">
        <v>5</v>
      </c>
      <c r="B30" s="185">
        <v>19</v>
      </c>
      <c r="C30" s="186">
        <v>31249</v>
      </c>
      <c r="D30" s="186">
        <v>4653</v>
      </c>
      <c r="E30" s="186">
        <f t="shared" si="0"/>
        <v>364</v>
      </c>
      <c r="F30" s="219" t="s">
        <v>1431</v>
      </c>
      <c r="G30" s="186">
        <v>12</v>
      </c>
      <c r="H30" s="186">
        <f t="shared" si="5"/>
        <v>4368</v>
      </c>
      <c r="I30" s="186">
        <f>SUM($H$12:H29)+E30*G30-C30</f>
        <v>69.5</v>
      </c>
      <c r="J30" s="186">
        <f>SUM(G$12:G30)</f>
        <v>103</v>
      </c>
      <c r="K30" s="187">
        <f t="shared" si="1"/>
        <v>0.85833333333333328</v>
      </c>
      <c r="L30" s="69"/>
      <c r="M30" s="163">
        <v>68</v>
      </c>
      <c r="N30" s="163">
        <v>3</v>
      </c>
      <c r="O30" s="163">
        <f t="shared" si="6"/>
        <v>22</v>
      </c>
      <c r="P30" s="163">
        <v>2</v>
      </c>
      <c r="Q30" s="168" t="str">
        <f t="shared" si="2"/>
        <v>5시간 40분</v>
      </c>
      <c r="R30" s="163">
        <f t="shared" si="7"/>
        <v>340</v>
      </c>
      <c r="S30" s="163">
        <f t="shared" si="3"/>
        <v>36</v>
      </c>
      <c r="T30" s="163">
        <f t="shared" si="4"/>
        <v>0</v>
      </c>
      <c r="U30" s="229"/>
      <c r="V30" s="182" t="s">
        <v>1430</v>
      </c>
      <c r="W30" s="213">
        <f>Stage!J41*1.5</f>
        <v>402</v>
      </c>
    </row>
    <row r="31" spans="1:23" x14ac:dyDescent="0.3">
      <c r="B31" s="162">
        <v>20</v>
      </c>
      <c r="C31" s="172">
        <v>37010</v>
      </c>
      <c r="D31" s="172">
        <v>5761</v>
      </c>
      <c r="E31" s="172">
        <f t="shared" si="0"/>
        <v>384</v>
      </c>
      <c r="F31" s="215" t="s">
        <v>1432</v>
      </c>
      <c r="G31" s="172">
        <f t="shared" si="8"/>
        <v>15</v>
      </c>
      <c r="H31" s="172">
        <f t="shared" si="5"/>
        <v>5760</v>
      </c>
      <c r="I31" s="172">
        <f>SUM($H$12:H30)+E31*G31-C31</f>
        <v>68.5</v>
      </c>
      <c r="J31" s="172">
        <f>SUM(G$12:G31)</f>
        <v>118</v>
      </c>
      <c r="K31" s="173">
        <f t="shared" si="1"/>
        <v>0.98333333333333328</v>
      </c>
      <c r="L31" s="69"/>
      <c r="M31" s="188">
        <v>69</v>
      </c>
      <c r="N31" s="188">
        <v>3</v>
      </c>
      <c r="O31" s="188">
        <f t="shared" si="6"/>
        <v>23</v>
      </c>
      <c r="P31" s="188">
        <v>2</v>
      </c>
      <c r="Q31" s="189" t="str">
        <f t="shared" si="2"/>
        <v>5시간 45분</v>
      </c>
      <c r="R31" s="188">
        <f t="shared" si="7"/>
        <v>345</v>
      </c>
      <c r="S31" s="188">
        <f t="shared" si="3"/>
        <v>45</v>
      </c>
      <c r="T31" s="188">
        <f t="shared" si="4"/>
        <v>0</v>
      </c>
      <c r="U31" s="229">
        <v>19</v>
      </c>
      <c r="V31" s="181" t="s">
        <v>1431</v>
      </c>
      <c r="W31" s="214">
        <f>AVERAGE(Stage!J46:J50)</f>
        <v>364</v>
      </c>
    </row>
    <row r="32" spans="1:23" x14ac:dyDescent="0.3">
      <c r="B32" s="162">
        <v>21</v>
      </c>
      <c r="C32" s="172">
        <v>43423</v>
      </c>
      <c r="D32" s="172">
        <v>6413</v>
      </c>
      <c r="E32" s="172">
        <f t="shared" si="0"/>
        <v>564</v>
      </c>
      <c r="F32" s="215" t="s">
        <v>1433</v>
      </c>
      <c r="G32" s="172">
        <f t="shared" si="8"/>
        <v>12</v>
      </c>
      <c r="H32" s="172">
        <f t="shared" si="5"/>
        <v>6768</v>
      </c>
      <c r="I32" s="172">
        <f>SUM($H$12:H31)+E32*G32-C32</f>
        <v>423.5</v>
      </c>
      <c r="J32" s="172">
        <f>SUM(G$12:G32)</f>
        <v>130</v>
      </c>
      <c r="K32" s="173">
        <f t="shared" si="1"/>
        <v>1.0833333333333333</v>
      </c>
      <c r="L32" s="69"/>
      <c r="M32" s="163">
        <v>70</v>
      </c>
      <c r="N32" s="163">
        <v>4</v>
      </c>
      <c r="O32" s="163">
        <f t="shared" si="6"/>
        <v>17</v>
      </c>
      <c r="P32" s="163">
        <v>3</v>
      </c>
      <c r="Q32" s="168" t="str">
        <f t="shared" si="2"/>
        <v>3시간 53분</v>
      </c>
      <c r="R32" s="163">
        <f t="shared" si="7"/>
        <v>233.33333333333331</v>
      </c>
      <c r="S32" s="163">
        <f t="shared" si="3"/>
        <v>48</v>
      </c>
      <c r="T32" s="163">
        <f t="shared" si="4"/>
        <v>0</v>
      </c>
      <c r="U32" s="229"/>
      <c r="V32" s="181" t="s">
        <v>1432</v>
      </c>
      <c r="W32" s="214">
        <f>AVERAGE(Stage!J51:J55)</f>
        <v>384</v>
      </c>
    </row>
    <row r="33" spans="1:23" x14ac:dyDescent="0.3">
      <c r="B33" s="162">
        <v>22</v>
      </c>
      <c r="C33" s="172">
        <v>50528</v>
      </c>
      <c r="D33" s="172">
        <v>7105</v>
      </c>
      <c r="E33" s="172">
        <f t="shared" si="0"/>
        <v>564</v>
      </c>
      <c r="F33" s="215" t="s">
        <v>1433</v>
      </c>
      <c r="G33" s="172">
        <f t="shared" si="8"/>
        <v>12</v>
      </c>
      <c r="H33" s="172">
        <f t="shared" si="5"/>
        <v>6768</v>
      </c>
      <c r="I33" s="172">
        <f>SUM($H$12:H32)+E33*G33-C33</f>
        <v>86.5</v>
      </c>
      <c r="J33" s="172">
        <f>SUM(G$12:G33)</f>
        <v>142</v>
      </c>
      <c r="K33" s="173">
        <f t="shared" si="1"/>
        <v>1.1833333333333333</v>
      </c>
      <c r="L33" s="69"/>
      <c r="M33" s="163">
        <v>71</v>
      </c>
      <c r="N33" s="163">
        <v>4</v>
      </c>
      <c r="O33" s="163">
        <f t="shared" si="6"/>
        <v>17</v>
      </c>
      <c r="P33" s="163">
        <v>3</v>
      </c>
      <c r="Q33" s="168" t="str">
        <f t="shared" si="2"/>
        <v>3시간 56분</v>
      </c>
      <c r="R33" s="163">
        <f t="shared" si="7"/>
        <v>236.66666666666669</v>
      </c>
      <c r="S33" s="163">
        <f t="shared" si="3"/>
        <v>48</v>
      </c>
      <c r="T33" s="163">
        <f t="shared" si="4"/>
        <v>0</v>
      </c>
      <c r="U33" s="229"/>
      <c r="V33" s="181" t="s">
        <v>1433</v>
      </c>
      <c r="W33" s="214">
        <f>Stage!J51*1.5</f>
        <v>564</v>
      </c>
    </row>
    <row r="34" spans="1:23" x14ac:dyDescent="0.3">
      <c r="B34" s="162">
        <v>23</v>
      </c>
      <c r="C34" s="172">
        <v>58364</v>
      </c>
      <c r="D34" s="172">
        <v>7836</v>
      </c>
      <c r="E34" s="172">
        <f t="shared" si="0"/>
        <v>564</v>
      </c>
      <c r="F34" s="215" t="s">
        <v>1433</v>
      </c>
      <c r="G34" s="172">
        <f t="shared" si="8"/>
        <v>14</v>
      </c>
      <c r="H34" s="172">
        <f t="shared" si="5"/>
        <v>7896</v>
      </c>
      <c r="I34" s="172">
        <f>SUM($H$12:H33)+E34*G34-C34</f>
        <v>146.5</v>
      </c>
      <c r="J34" s="172">
        <f>SUM(G$12:G34)</f>
        <v>156</v>
      </c>
      <c r="K34" s="173">
        <f t="shared" si="1"/>
        <v>1.3</v>
      </c>
      <c r="L34" s="69"/>
      <c r="M34" s="163">
        <v>72</v>
      </c>
      <c r="N34" s="163">
        <v>4</v>
      </c>
      <c r="O34" s="163">
        <f t="shared" si="6"/>
        <v>18</v>
      </c>
      <c r="P34" s="163">
        <v>3</v>
      </c>
      <c r="Q34" s="168" t="str">
        <f t="shared" si="2"/>
        <v>4시간 0분</v>
      </c>
      <c r="R34" s="163">
        <f t="shared" si="7"/>
        <v>240</v>
      </c>
      <c r="S34" s="163">
        <f t="shared" si="3"/>
        <v>56</v>
      </c>
      <c r="T34" s="163">
        <f t="shared" si="4"/>
        <v>0</v>
      </c>
      <c r="U34" s="229">
        <v>24</v>
      </c>
      <c r="V34" s="182" t="s">
        <v>1434</v>
      </c>
      <c r="W34" s="213">
        <f>AVERAGE(Stage!J56:J60)</f>
        <v>416</v>
      </c>
    </row>
    <row r="35" spans="1:23" x14ac:dyDescent="0.3">
      <c r="B35" s="162">
        <v>24</v>
      </c>
      <c r="C35" s="172">
        <v>66972</v>
      </c>
      <c r="D35" s="172">
        <v>8608</v>
      </c>
      <c r="E35" s="172">
        <f t="shared" si="0"/>
        <v>564</v>
      </c>
      <c r="F35" s="215" t="s">
        <v>1433</v>
      </c>
      <c r="G35" s="172">
        <f t="shared" si="8"/>
        <v>16</v>
      </c>
      <c r="H35" s="172">
        <f t="shared" si="5"/>
        <v>9024</v>
      </c>
      <c r="I35" s="172">
        <f>SUM($H$12:H34)+E35*G35-C35</f>
        <v>562.5</v>
      </c>
      <c r="J35" s="172">
        <f>SUM(G$12:G35)</f>
        <v>172</v>
      </c>
      <c r="K35" s="173">
        <f t="shared" si="1"/>
        <v>1.4333333333333333</v>
      </c>
      <c r="L35" s="234">
        <f>SUM(G32:G35)</f>
        <v>54</v>
      </c>
      <c r="M35" s="163">
        <v>73</v>
      </c>
      <c r="N35" s="163">
        <v>4</v>
      </c>
      <c r="O35" s="163">
        <f t="shared" si="6"/>
        <v>18</v>
      </c>
      <c r="P35" s="163">
        <v>3</v>
      </c>
      <c r="Q35" s="168" t="str">
        <f t="shared" si="2"/>
        <v>4시간 3분</v>
      </c>
      <c r="R35" s="163">
        <f t="shared" si="7"/>
        <v>243.33333333333331</v>
      </c>
      <c r="S35" s="163">
        <f t="shared" si="3"/>
        <v>64</v>
      </c>
      <c r="T35" s="163">
        <f t="shared" si="4"/>
        <v>0</v>
      </c>
      <c r="U35" s="229"/>
      <c r="V35" s="182" t="s">
        <v>1435</v>
      </c>
      <c r="W35" s="213">
        <f>AVERAGE(Stage!J61:J65)</f>
        <v>436</v>
      </c>
    </row>
    <row r="36" spans="1:23" x14ac:dyDescent="0.3">
      <c r="B36" s="185">
        <v>25</v>
      </c>
      <c r="C36" s="186">
        <v>76393</v>
      </c>
      <c r="D36" s="186">
        <v>9421</v>
      </c>
      <c r="E36" s="186">
        <f t="shared" si="0"/>
        <v>416</v>
      </c>
      <c r="F36" s="219" t="s">
        <v>1434</v>
      </c>
      <c r="G36" s="186">
        <f>ROUNDUP((D36-I35)/E36,0)</f>
        <v>22</v>
      </c>
      <c r="H36" s="186">
        <f t="shared" si="5"/>
        <v>9152</v>
      </c>
      <c r="I36" s="186">
        <f>SUM($H$12:H35)+E36*G36-C36</f>
        <v>293.5</v>
      </c>
      <c r="J36" s="186">
        <f>SUM(G$12:G36)</f>
        <v>194</v>
      </c>
      <c r="K36" s="187">
        <f t="shared" si="1"/>
        <v>1.6166666666666667</v>
      </c>
      <c r="L36" s="69"/>
      <c r="M36" s="188">
        <v>74</v>
      </c>
      <c r="N36" s="188">
        <v>4</v>
      </c>
      <c r="O36" s="188">
        <f t="shared" si="6"/>
        <v>18</v>
      </c>
      <c r="P36" s="188">
        <v>3</v>
      </c>
      <c r="Q36" s="189" t="str">
        <f t="shared" si="2"/>
        <v>4시간 6분</v>
      </c>
      <c r="R36" s="188">
        <f t="shared" si="7"/>
        <v>246.66666666666669</v>
      </c>
      <c r="S36" s="188">
        <f t="shared" si="3"/>
        <v>88</v>
      </c>
      <c r="T36" s="188">
        <f t="shared" si="4"/>
        <v>16</v>
      </c>
      <c r="U36" s="229"/>
      <c r="V36" s="182" t="s">
        <v>1436</v>
      </c>
      <c r="W36" s="213">
        <f>Stage!J61*1.5</f>
        <v>642</v>
      </c>
    </row>
    <row r="37" spans="1:23" x14ac:dyDescent="0.3">
      <c r="A37" s="69">
        <v>6</v>
      </c>
      <c r="B37" s="162">
        <v>26</v>
      </c>
      <c r="C37" s="172">
        <v>86668</v>
      </c>
      <c r="D37" s="172">
        <v>10275</v>
      </c>
      <c r="E37" s="172">
        <f t="shared" si="0"/>
        <v>436</v>
      </c>
      <c r="F37" s="215" t="s">
        <v>1435</v>
      </c>
      <c r="G37" s="172">
        <f t="shared" si="8"/>
        <v>23</v>
      </c>
      <c r="H37" s="172">
        <f t="shared" si="5"/>
        <v>10028</v>
      </c>
      <c r="I37" s="172">
        <f>SUM($H$12:H36)+E37*G37-C37</f>
        <v>46.5</v>
      </c>
      <c r="J37" s="172">
        <f>SUM(G$12:G37)</f>
        <v>217</v>
      </c>
      <c r="K37" s="173">
        <f t="shared" si="1"/>
        <v>1.8083333333333333</v>
      </c>
      <c r="L37" s="69"/>
      <c r="M37" s="163">
        <v>75</v>
      </c>
      <c r="N37" s="163">
        <v>4</v>
      </c>
      <c r="O37" s="163">
        <f t="shared" si="6"/>
        <v>18</v>
      </c>
      <c r="P37" s="163">
        <v>3</v>
      </c>
      <c r="Q37" s="168" t="str">
        <f t="shared" si="2"/>
        <v>4시간 10분</v>
      </c>
      <c r="R37" s="163">
        <f t="shared" si="7"/>
        <v>250</v>
      </c>
      <c r="S37" s="163">
        <f t="shared" si="3"/>
        <v>92</v>
      </c>
      <c r="T37" s="163">
        <f t="shared" si="4"/>
        <v>20</v>
      </c>
      <c r="U37" s="229">
        <v>29</v>
      </c>
      <c r="V37" s="181" t="s">
        <v>1437</v>
      </c>
      <c r="W37" s="214">
        <f>AVERAGE(Stage!J66:J70)</f>
        <v>577</v>
      </c>
    </row>
    <row r="38" spans="1:23" x14ac:dyDescent="0.3">
      <c r="B38" s="162">
        <v>27</v>
      </c>
      <c r="C38" s="172">
        <v>97839</v>
      </c>
      <c r="D38" s="172">
        <v>11171</v>
      </c>
      <c r="E38" s="172">
        <f t="shared" si="0"/>
        <v>642</v>
      </c>
      <c r="F38" s="215" t="s">
        <v>1436</v>
      </c>
      <c r="G38" s="172">
        <f t="shared" si="8"/>
        <v>18</v>
      </c>
      <c r="H38" s="172">
        <f t="shared" si="5"/>
        <v>11556</v>
      </c>
      <c r="I38" s="172">
        <f>SUM($H$12:H37)+E38*G38-C38</f>
        <v>431.5</v>
      </c>
      <c r="J38" s="172">
        <f>SUM(G$12:G38)</f>
        <v>235</v>
      </c>
      <c r="K38" s="173">
        <f t="shared" si="1"/>
        <v>1.9583333333333333</v>
      </c>
      <c r="L38" s="69"/>
      <c r="M38" s="163">
        <v>76</v>
      </c>
      <c r="N38" s="163">
        <v>4</v>
      </c>
      <c r="O38" s="163">
        <f t="shared" si="6"/>
        <v>19</v>
      </c>
      <c r="P38" s="163">
        <v>3</v>
      </c>
      <c r="Q38" s="168" t="str">
        <f t="shared" si="2"/>
        <v>4시간 13분</v>
      </c>
      <c r="R38" s="163">
        <f t="shared" si="7"/>
        <v>253.33333333333331</v>
      </c>
      <c r="S38" s="163">
        <f t="shared" si="3"/>
        <v>72</v>
      </c>
      <c r="T38" s="163">
        <f t="shared" si="4"/>
        <v>0</v>
      </c>
      <c r="U38" s="229"/>
      <c r="V38" s="181" t="s">
        <v>1438</v>
      </c>
      <c r="W38" s="214">
        <f>AVERAGE(Stage!J71:J75)</f>
        <v>607</v>
      </c>
    </row>
    <row r="39" spans="1:23" ht="16.5" customHeight="1" x14ac:dyDescent="0.3">
      <c r="B39" s="162">
        <v>28</v>
      </c>
      <c r="C39" s="172">
        <v>109947</v>
      </c>
      <c r="D39" s="172">
        <v>12108</v>
      </c>
      <c r="E39" s="172">
        <f t="shared" si="0"/>
        <v>642</v>
      </c>
      <c r="F39" s="215" t="s">
        <v>1436</v>
      </c>
      <c r="G39" s="172">
        <f t="shared" si="8"/>
        <v>19</v>
      </c>
      <c r="H39" s="172">
        <f t="shared" si="5"/>
        <v>12198</v>
      </c>
      <c r="I39" s="172">
        <f>SUM($H$12:H38)+E39*G39-C39</f>
        <v>521.5</v>
      </c>
      <c r="J39" s="172">
        <f>SUM(G$12:G39)</f>
        <v>254</v>
      </c>
      <c r="K39" s="173">
        <f t="shared" si="1"/>
        <v>2.1166666666666667</v>
      </c>
      <c r="L39" s="69"/>
      <c r="M39" s="163">
        <v>77</v>
      </c>
      <c r="N39" s="163">
        <v>4</v>
      </c>
      <c r="O39" s="163">
        <f t="shared" si="6"/>
        <v>19</v>
      </c>
      <c r="P39" s="163">
        <v>3</v>
      </c>
      <c r="Q39" s="168" t="str">
        <f t="shared" si="2"/>
        <v>4시간 16분</v>
      </c>
      <c r="R39" s="163">
        <f t="shared" si="7"/>
        <v>256.66666666666669</v>
      </c>
      <c r="S39" s="163">
        <f t="shared" si="3"/>
        <v>76</v>
      </c>
      <c r="T39" s="163">
        <f t="shared" si="4"/>
        <v>0</v>
      </c>
      <c r="U39" s="229"/>
      <c r="V39" s="181" t="s">
        <v>1439</v>
      </c>
      <c r="W39" s="214">
        <f>Stage!J71*1.5</f>
        <v>892.5</v>
      </c>
    </row>
    <row r="40" spans="1:23" x14ac:dyDescent="0.3">
      <c r="B40" s="162">
        <v>29</v>
      </c>
      <c r="C40" s="172">
        <v>123035</v>
      </c>
      <c r="D40" s="172">
        <v>13088</v>
      </c>
      <c r="E40" s="172">
        <f t="shared" si="0"/>
        <v>642</v>
      </c>
      <c r="F40" s="215" t="s">
        <v>1436</v>
      </c>
      <c r="G40" s="172">
        <f t="shared" si="8"/>
        <v>20</v>
      </c>
      <c r="H40" s="172">
        <f t="shared" si="5"/>
        <v>12840</v>
      </c>
      <c r="I40" s="172">
        <f>SUM($H$12:H39)+E40*G40-C40</f>
        <v>273.5</v>
      </c>
      <c r="J40" s="172">
        <f>SUM(G$12:G40)</f>
        <v>274</v>
      </c>
      <c r="K40" s="173">
        <f t="shared" si="1"/>
        <v>2.2833333333333332</v>
      </c>
      <c r="L40" s="69"/>
      <c r="M40" s="163">
        <v>78</v>
      </c>
      <c r="N40" s="163">
        <v>4</v>
      </c>
      <c r="O40" s="163">
        <f t="shared" si="6"/>
        <v>19</v>
      </c>
      <c r="P40" s="163">
        <v>3</v>
      </c>
      <c r="Q40" s="168" t="str">
        <f t="shared" si="2"/>
        <v>4시간 20분</v>
      </c>
      <c r="R40" s="163">
        <f t="shared" si="7"/>
        <v>260</v>
      </c>
      <c r="S40" s="163">
        <f t="shared" si="3"/>
        <v>80</v>
      </c>
      <c r="T40" s="163">
        <f t="shared" si="4"/>
        <v>4</v>
      </c>
      <c r="U40" s="229">
        <v>34</v>
      </c>
      <c r="V40" s="182" t="s">
        <v>1440</v>
      </c>
      <c r="W40" s="212">
        <f>AVERAGE(Stage!J76:J80)</f>
        <v>657.2</v>
      </c>
    </row>
    <row r="41" spans="1:23" x14ac:dyDescent="0.3">
      <c r="B41" s="162">
        <v>30</v>
      </c>
      <c r="C41" s="172">
        <v>141155</v>
      </c>
      <c r="D41" s="172">
        <v>18120</v>
      </c>
      <c r="E41" s="172">
        <f t="shared" si="0"/>
        <v>642</v>
      </c>
      <c r="F41" s="215" t="s">
        <v>1436</v>
      </c>
      <c r="G41" s="172">
        <f t="shared" si="8"/>
        <v>28</v>
      </c>
      <c r="H41" s="172">
        <f t="shared" si="5"/>
        <v>17976</v>
      </c>
      <c r="I41" s="172">
        <f>SUM($H$12:H40)+E41*G41-C41</f>
        <v>129.5</v>
      </c>
      <c r="J41" s="172">
        <f>SUM(G$12:G41)</f>
        <v>302</v>
      </c>
      <c r="K41" s="173">
        <f t="shared" si="1"/>
        <v>2.5166666666666666</v>
      </c>
      <c r="L41" s="69"/>
      <c r="M41" s="188">
        <v>79</v>
      </c>
      <c r="N41" s="188">
        <v>4</v>
      </c>
      <c r="O41" s="188">
        <f t="shared" si="6"/>
        <v>19</v>
      </c>
      <c r="P41" s="188">
        <v>3</v>
      </c>
      <c r="Q41" s="189" t="str">
        <f t="shared" si="2"/>
        <v>4시간 23분</v>
      </c>
      <c r="R41" s="188">
        <f t="shared" si="7"/>
        <v>263.33333333333331</v>
      </c>
      <c r="S41" s="188">
        <f t="shared" si="3"/>
        <v>112</v>
      </c>
      <c r="T41" s="188">
        <f t="shared" si="4"/>
        <v>36</v>
      </c>
      <c r="U41" s="229"/>
      <c r="V41" s="182" t="s">
        <v>1441</v>
      </c>
      <c r="W41" s="212">
        <f>AVERAGE(Stage!J81:J85)</f>
        <v>692</v>
      </c>
    </row>
    <row r="42" spans="1:23" x14ac:dyDescent="0.3">
      <c r="B42" s="162">
        <v>31</v>
      </c>
      <c r="C42" s="172">
        <v>160655</v>
      </c>
      <c r="D42" s="172">
        <v>19500</v>
      </c>
      <c r="E42" s="172">
        <f t="shared" si="0"/>
        <v>642</v>
      </c>
      <c r="F42" s="215" t="s">
        <v>1436</v>
      </c>
      <c r="G42" s="172">
        <f t="shared" si="8"/>
        <v>31</v>
      </c>
      <c r="H42" s="172">
        <f t="shared" si="5"/>
        <v>19902</v>
      </c>
      <c r="I42" s="172">
        <f>SUM($H$12:H41)+E42*G42-C42</f>
        <v>531.5</v>
      </c>
      <c r="J42" s="172">
        <f>SUM(G$12:G42)</f>
        <v>333</v>
      </c>
      <c r="K42" s="173">
        <f t="shared" si="1"/>
        <v>2.7749999999999999</v>
      </c>
      <c r="L42" s="234">
        <f>SUM(G38:G42)</f>
        <v>116</v>
      </c>
      <c r="M42" s="163">
        <v>80</v>
      </c>
      <c r="N42" s="163">
        <v>4</v>
      </c>
      <c r="O42" s="163">
        <f t="shared" si="6"/>
        <v>20</v>
      </c>
      <c r="P42" s="163">
        <v>3</v>
      </c>
      <c r="Q42" s="168" t="str">
        <f t="shared" si="2"/>
        <v>4시간 26분</v>
      </c>
      <c r="R42" s="163">
        <f t="shared" si="7"/>
        <v>266.66666666666669</v>
      </c>
      <c r="S42" s="163">
        <f t="shared" si="3"/>
        <v>124</v>
      </c>
      <c r="T42" s="163">
        <f t="shared" si="4"/>
        <v>44</v>
      </c>
      <c r="U42" s="229"/>
      <c r="V42" s="182" t="s">
        <v>1442</v>
      </c>
      <c r="W42" s="212">
        <f>Stage!J81*1.5</f>
        <v>1017</v>
      </c>
    </row>
    <row r="43" spans="1:23" x14ac:dyDescent="0.3">
      <c r="B43" s="185">
        <v>32</v>
      </c>
      <c r="C43" s="186">
        <v>181592</v>
      </c>
      <c r="D43" s="186">
        <v>20937</v>
      </c>
      <c r="E43" s="186">
        <f t="shared" si="0"/>
        <v>577</v>
      </c>
      <c r="F43" s="219" t="s">
        <v>1437</v>
      </c>
      <c r="G43" s="186">
        <f t="shared" si="8"/>
        <v>36</v>
      </c>
      <c r="H43" s="186">
        <f t="shared" si="5"/>
        <v>20772</v>
      </c>
      <c r="I43" s="186">
        <f>SUM($H$12:H42)+E43*G43-C43</f>
        <v>366.5</v>
      </c>
      <c r="J43" s="186">
        <f>SUM(G$12:G43)</f>
        <v>369</v>
      </c>
      <c r="K43" s="187">
        <f t="shared" si="1"/>
        <v>3.0750000000000002</v>
      </c>
      <c r="L43" s="69"/>
      <c r="M43" s="163">
        <v>81</v>
      </c>
      <c r="N43" s="163">
        <v>5</v>
      </c>
      <c r="O43" s="163">
        <f t="shared" si="6"/>
        <v>16</v>
      </c>
      <c r="P43" s="163">
        <v>3</v>
      </c>
      <c r="Q43" s="168" t="str">
        <f t="shared" si="2"/>
        <v>4시간 30분</v>
      </c>
      <c r="R43" s="163">
        <f t="shared" si="7"/>
        <v>270</v>
      </c>
      <c r="S43" s="163">
        <f t="shared" si="3"/>
        <v>180</v>
      </c>
      <c r="T43" s="163">
        <f t="shared" si="4"/>
        <v>100</v>
      </c>
      <c r="U43" s="229">
        <v>39</v>
      </c>
      <c r="V43" s="182" t="s">
        <v>1480</v>
      </c>
      <c r="W43" s="212">
        <f>AVERAGE(Stage!J86:J90)</f>
        <v>842.2</v>
      </c>
    </row>
    <row r="44" spans="1:23" x14ac:dyDescent="0.3">
      <c r="B44" s="162">
        <v>33</v>
      </c>
      <c r="C44" s="172">
        <v>204022</v>
      </c>
      <c r="D44" s="172">
        <v>22430</v>
      </c>
      <c r="E44" s="172">
        <f t="shared" si="0"/>
        <v>607</v>
      </c>
      <c r="F44" s="215" t="s">
        <v>1438</v>
      </c>
      <c r="G44" s="172">
        <f t="shared" si="8"/>
        <v>37</v>
      </c>
      <c r="H44" s="172">
        <f t="shared" ref="H44:H60" si="9">E44*G44</f>
        <v>22459</v>
      </c>
      <c r="I44" s="172">
        <f>SUM($H$12:H43)+E44*G44-C44</f>
        <v>395.5</v>
      </c>
      <c r="J44" s="172">
        <f>SUM(G$12:G44)</f>
        <v>406</v>
      </c>
      <c r="K44" s="173">
        <f t="shared" ref="K44:K60" si="10">J44/B$9</f>
        <v>3.3833333333333333</v>
      </c>
      <c r="L44" s="69"/>
      <c r="M44" s="163">
        <v>82</v>
      </c>
      <c r="N44" s="163">
        <v>5</v>
      </c>
      <c r="O44" s="163">
        <f t="shared" ref="O44:O60" si="11">ROUNDDOWN(M44/N44,0)</f>
        <v>16</v>
      </c>
      <c r="P44" s="163">
        <v>3</v>
      </c>
      <c r="Q44" s="168" t="str">
        <f t="shared" ref="Q44:Q60" si="12">INT(M44/P44*10/60)&amp;"시간 " &amp; INT(MOD(M44/P44*10,60)) &amp; "분"</f>
        <v>4시간 33분</v>
      </c>
      <c r="R44" s="163">
        <f t="shared" si="7"/>
        <v>273.33333333333331</v>
      </c>
      <c r="S44" s="163">
        <f t="shared" ref="S44:S60" si="13">G44*N44</f>
        <v>185</v>
      </c>
      <c r="T44" s="163">
        <f t="shared" ref="T44:T60" si="14">IF(INT(G44-$O44)&lt;0.1,0,IF((INT(G44-$O44))&gt;0,ROUNDUP((G44-$O44)*$N44,0)))</f>
        <v>105</v>
      </c>
      <c r="U44" s="229">
        <v>44</v>
      </c>
      <c r="V44" s="182" t="s">
        <v>1481</v>
      </c>
      <c r="W44" s="212">
        <f>AVERAGE(Stage!J91:J95)</f>
        <v>886</v>
      </c>
    </row>
    <row r="45" spans="1:23" x14ac:dyDescent="0.3">
      <c r="A45" s="69">
        <v>7</v>
      </c>
      <c r="B45" s="162">
        <v>34</v>
      </c>
      <c r="C45" s="172">
        <v>228004</v>
      </c>
      <c r="D45" s="172">
        <v>23982</v>
      </c>
      <c r="E45" s="172">
        <f t="shared" si="0"/>
        <v>892.5</v>
      </c>
      <c r="F45" s="215" t="s">
        <v>1439</v>
      </c>
      <c r="G45" s="172">
        <f>ROUNDUP((D45-I44)/E45,0)</f>
        <v>27</v>
      </c>
      <c r="H45" s="172">
        <f t="shared" si="9"/>
        <v>24097.5</v>
      </c>
      <c r="I45" s="172">
        <f>SUM($H$12:H44)+E45*G45-C45</f>
        <v>511</v>
      </c>
      <c r="J45" s="172">
        <f>SUM(G$12:G45)</f>
        <v>433</v>
      </c>
      <c r="K45" s="173">
        <f t="shared" si="10"/>
        <v>3.6083333333333334</v>
      </c>
      <c r="L45" s="69"/>
      <c r="M45" s="163">
        <v>83</v>
      </c>
      <c r="N45" s="163">
        <v>5</v>
      </c>
      <c r="O45" s="163">
        <f t="shared" si="11"/>
        <v>16</v>
      </c>
      <c r="P45" s="163">
        <v>3</v>
      </c>
      <c r="Q45" s="168" t="str">
        <f t="shared" si="12"/>
        <v>4시간 36분</v>
      </c>
      <c r="R45" s="163">
        <f t="shared" si="7"/>
        <v>276.66666666666669</v>
      </c>
      <c r="S45" s="163">
        <f t="shared" si="13"/>
        <v>135</v>
      </c>
      <c r="T45" s="163">
        <f t="shared" si="14"/>
        <v>55</v>
      </c>
      <c r="U45" s="229">
        <v>49</v>
      </c>
      <c r="V45" s="182" t="s">
        <v>1482</v>
      </c>
      <c r="W45" s="212">
        <f>Stage!J91*1.5</f>
        <v>1302</v>
      </c>
    </row>
    <row r="46" spans="1:23" x14ac:dyDescent="0.3">
      <c r="B46" s="162">
        <v>35</v>
      </c>
      <c r="C46" s="172">
        <v>273780</v>
      </c>
      <c r="D46" s="172">
        <v>45776</v>
      </c>
      <c r="E46" s="172">
        <f t="shared" si="0"/>
        <v>892.5</v>
      </c>
      <c r="F46" s="215" t="s">
        <v>1475</v>
      </c>
      <c r="G46" s="172">
        <f>ROUNDUP((D46-I45)/E46,0)</f>
        <v>51</v>
      </c>
      <c r="H46" s="172">
        <f t="shared" si="9"/>
        <v>45517.5</v>
      </c>
      <c r="I46" s="172">
        <f>SUM($H$12:H45)+E46*G46-C46</f>
        <v>252.5</v>
      </c>
      <c r="J46" s="172">
        <f>SUM(G$12:G46)</f>
        <v>484</v>
      </c>
      <c r="K46" s="173">
        <f t="shared" si="10"/>
        <v>4.0333333333333332</v>
      </c>
      <c r="L46" s="69"/>
      <c r="M46" s="188">
        <v>84</v>
      </c>
      <c r="N46" s="188">
        <v>5</v>
      </c>
      <c r="O46" s="188">
        <f t="shared" si="11"/>
        <v>16</v>
      </c>
      <c r="P46" s="188">
        <v>3</v>
      </c>
      <c r="Q46" s="189" t="str">
        <f t="shared" si="12"/>
        <v>4시간 40분</v>
      </c>
      <c r="R46" s="188">
        <f t="shared" si="7"/>
        <v>280</v>
      </c>
      <c r="S46" s="188">
        <f t="shared" si="13"/>
        <v>255</v>
      </c>
      <c r="T46" s="188">
        <f t="shared" si="14"/>
        <v>175</v>
      </c>
      <c r="U46" s="165"/>
      <c r="V46" s="182" t="s">
        <v>1483</v>
      </c>
      <c r="W46" s="212">
        <f>AVERAGE(Stage!J96:J100)</f>
        <v>958.6</v>
      </c>
    </row>
    <row r="47" spans="1:23" x14ac:dyDescent="0.3">
      <c r="B47" s="162">
        <v>36</v>
      </c>
      <c r="C47" s="172">
        <v>330125</v>
      </c>
      <c r="D47" s="172">
        <v>56345</v>
      </c>
      <c r="E47" s="172">
        <f t="shared" si="0"/>
        <v>892.5</v>
      </c>
      <c r="F47" s="215" t="s">
        <v>1439</v>
      </c>
      <c r="G47" s="172">
        <f t="shared" si="8"/>
        <v>63</v>
      </c>
      <c r="H47" s="172">
        <f t="shared" si="9"/>
        <v>56227.5</v>
      </c>
      <c r="I47" s="172">
        <f>SUM($H$12:H46)+E47*G47-C47</f>
        <v>135</v>
      </c>
      <c r="J47" s="172">
        <f>SUM(G$12:G47)</f>
        <v>547</v>
      </c>
      <c r="K47" s="173">
        <f t="shared" si="10"/>
        <v>4.5583333333333336</v>
      </c>
      <c r="L47" s="69"/>
      <c r="M47" s="163">
        <v>85</v>
      </c>
      <c r="N47" s="163">
        <v>5</v>
      </c>
      <c r="O47" s="163">
        <f t="shared" si="11"/>
        <v>17</v>
      </c>
      <c r="P47" s="163">
        <v>3</v>
      </c>
      <c r="Q47" s="168" t="str">
        <f t="shared" si="12"/>
        <v>4시간 43분</v>
      </c>
      <c r="R47" s="163">
        <f t="shared" si="7"/>
        <v>283.33333333333331</v>
      </c>
      <c r="S47" s="163">
        <f t="shared" si="13"/>
        <v>315</v>
      </c>
      <c r="T47" s="163">
        <f t="shared" si="14"/>
        <v>230</v>
      </c>
      <c r="U47" s="165"/>
      <c r="V47" s="182" t="s">
        <v>1484</v>
      </c>
      <c r="W47" s="212">
        <f>AVERAGE(Stage!J101:J105)</f>
        <v>1008</v>
      </c>
    </row>
    <row r="48" spans="1:23" x14ac:dyDescent="0.3">
      <c r="B48" s="162">
        <v>37</v>
      </c>
      <c r="C48" s="172">
        <v>399513</v>
      </c>
      <c r="D48" s="172">
        <v>69388</v>
      </c>
      <c r="E48" s="172">
        <f t="shared" si="0"/>
        <v>892.5</v>
      </c>
      <c r="F48" s="215" t="s">
        <v>1439</v>
      </c>
      <c r="G48" s="172">
        <f t="shared" si="8"/>
        <v>78</v>
      </c>
      <c r="H48" s="172">
        <f t="shared" si="9"/>
        <v>69615</v>
      </c>
      <c r="I48" s="172">
        <f>SUM($H$12:H47)+E48*G48-C48</f>
        <v>362</v>
      </c>
      <c r="J48" s="172">
        <f>SUM(G$12:G48)</f>
        <v>625</v>
      </c>
      <c r="K48" s="173">
        <f t="shared" si="10"/>
        <v>5.208333333333333</v>
      </c>
      <c r="L48" s="69"/>
      <c r="M48" s="163">
        <v>86</v>
      </c>
      <c r="N48" s="163">
        <v>5</v>
      </c>
      <c r="O48" s="163">
        <f t="shared" si="11"/>
        <v>17</v>
      </c>
      <c r="P48" s="163">
        <v>3</v>
      </c>
      <c r="Q48" s="168" t="str">
        <f t="shared" si="12"/>
        <v>4시간 46분</v>
      </c>
      <c r="R48" s="163">
        <f t="shared" si="7"/>
        <v>286.66666666666669</v>
      </c>
      <c r="S48" s="163">
        <f t="shared" si="13"/>
        <v>390</v>
      </c>
      <c r="T48" s="163">
        <f t="shared" si="14"/>
        <v>305</v>
      </c>
      <c r="U48" s="165"/>
      <c r="V48" s="182" t="s">
        <v>1485</v>
      </c>
      <c r="W48" s="212">
        <f>Stage!J101*1.5</f>
        <v>1482</v>
      </c>
    </row>
    <row r="49" spans="1:28" x14ac:dyDescent="0.3">
      <c r="B49" s="162">
        <v>38</v>
      </c>
      <c r="C49" s="172">
        <v>485004</v>
      </c>
      <c r="D49" s="172">
        <v>85491</v>
      </c>
      <c r="E49" s="172">
        <f t="shared" si="0"/>
        <v>892.5</v>
      </c>
      <c r="F49" s="215" t="s">
        <v>1439</v>
      </c>
      <c r="G49" s="172">
        <f t="shared" si="8"/>
        <v>96</v>
      </c>
      <c r="H49" s="172">
        <f t="shared" si="9"/>
        <v>85680</v>
      </c>
      <c r="I49" s="172">
        <f>SUM($H$12:H48)+E49*G49-C49</f>
        <v>551</v>
      </c>
      <c r="J49" s="172">
        <f>SUM(G$12:G49)</f>
        <v>721</v>
      </c>
      <c r="K49" s="173">
        <f t="shared" si="10"/>
        <v>6.0083333333333337</v>
      </c>
      <c r="L49" s="69"/>
      <c r="M49" s="163">
        <v>87</v>
      </c>
      <c r="N49" s="163">
        <v>5</v>
      </c>
      <c r="O49" s="163">
        <f t="shared" si="11"/>
        <v>17</v>
      </c>
      <c r="P49" s="163">
        <v>3</v>
      </c>
      <c r="Q49" s="168" t="str">
        <f t="shared" si="12"/>
        <v>4시간 50분</v>
      </c>
      <c r="R49" s="163">
        <f t="shared" si="7"/>
        <v>290</v>
      </c>
      <c r="S49" s="163">
        <f t="shared" si="13"/>
        <v>480</v>
      </c>
      <c r="T49" s="163">
        <f t="shared" si="14"/>
        <v>395</v>
      </c>
      <c r="U49" s="165"/>
      <c r="V49" s="182" t="s">
        <v>1486</v>
      </c>
      <c r="W49" s="212">
        <f>AVERAGE(Stage!J106:J110)</f>
        <v>1091</v>
      </c>
    </row>
    <row r="50" spans="1:28" x14ac:dyDescent="0.3">
      <c r="B50" s="162">
        <v>39</v>
      </c>
      <c r="C50" s="172">
        <v>590387</v>
      </c>
      <c r="D50" s="172">
        <v>105383</v>
      </c>
      <c r="E50" s="172">
        <f t="shared" si="0"/>
        <v>892.5</v>
      </c>
      <c r="F50" s="215" t="s">
        <v>1439</v>
      </c>
      <c r="G50" s="172">
        <f t="shared" si="8"/>
        <v>118</v>
      </c>
      <c r="H50" s="172">
        <f t="shared" si="9"/>
        <v>105315</v>
      </c>
      <c r="I50" s="172">
        <f>SUM($H$12:H49)+E50*G50-C50</f>
        <v>483</v>
      </c>
      <c r="J50" s="172">
        <f>SUM(G$12:G50)</f>
        <v>839</v>
      </c>
      <c r="K50" s="173">
        <f t="shared" si="10"/>
        <v>6.9916666666666663</v>
      </c>
      <c r="L50" s="234">
        <f>SUM(G45:G50)</f>
        <v>433</v>
      </c>
      <c r="M50" s="163">
        <v>88</v>
      </c>
      <c r="N50" s="163">
        <v>5</v>
      </c>
      <c r="O50" s="163">
        <f t="shared" si="11"/>
        <v>17</v>
      </c>
      <c r="P50" s="163">
        <v>3</v>
      </c>
      <c r="Q50" s="168" t="str">
        <f t="shared" si="12"/>
        <v>4시간 53분</v>
      </c>
      <c r="R50" s="163">
        <f t="shared" si="7"/>
        <v>293.33333333333331</v>
      </c>
      <c r="S50" s="163">
        <f t="shared" si="13"/>
        <v>590</v>
      </c>
      <c r="T50" s="163">
        <f t="shared" si="14"/>
        <v>505</v>
      </c>
      <c r="U50" s="165"/>
      <c r="V50" s="182" t="s">
        <v>1487</v>
      </c>
      <c r="W50" s="212">
        <f>AVERAGE(Stage!J111:J115)</f>
        <v>1146.2</v>
      </c>
    </row>
    <row r="51" spans="1:28" ht="16.5" customHeight="1" x14ac:dyDescent="0.3">
      <c r="A51" s="69">
        <v>8</v>
      </c>
      <c r="B51" s="185">
        <v>40</v>
      </c>
      <c r="C51" s="186">
        <v>720351</v>
      </c>
      <c r="D51" s="186">
        <v>129964</v>
      </c>
      <c r="E51" s="186">
        <f t="shared" si="0"/>
        <v>657.2</v>
      </c>
      <c r="F51" s="219" t="s">
        <v>1440</v>
      </c>
      <c r="G51" s="186">
        <f t="shared" si="8"/>
        <v>198</v>
      </c>
      <c r="H51" s="186">
        <f t="shared" si="9"/>
        <v>130125.6</v>
      </c>
      <c r="I51" s="186">
        <f>SUM($H$12:H50)+E51*G51-C51</f>
        <v>644.59999999997672</v>
      </c>
      <c r="J51" s="186">
        <f>SUM(G$12:G51)</f>
        <v>1037</v>
      </c>
      <c r="K51" s="187">
        <f t="shared" si="10"/>
        <v>8.6416666666666675</v>
      </c>
      <c r="L51" s="69"/>
      <c r="M51" s="188">
        <v>89</v>
      </c>
      <c r="N51" s="188">
        <v>5</v>
      </c>
      <c r="O51" s="188">
        <f t="shared" si="11"/>
        <v>17</v>
      </c>
      <c r="P51" s="188">
        <v>3</v>
      </c>
      <c r="Q51" s="189" t="str">
        <f t="shared" si="12"/>
        <v>4시간 56분</v>
      </c>
      <c r="R51" s="188">
        <f t="shared" si="7"/>
        <v>296.66666666666669</v>
      </c>
      <c r="S51" s="188">
        <f t="shared" si="13"/>
        <v>990</v>
      </c>
      <c r="T51" s="188">
        <f t="shared" si="14"/>
        <v>905</v>
      </c>
      <c r="U51" s="165"/>
      <c r="V51" s="182" t="s">
        <v>1488</v>
      </c>
      <c r="W51" s="212">
        <f>Stage!J111*1.5</f>
        <v>1686</v>
      </c>
    </row>
    <row r="52" spans="1:28" x14ac:dyDescent="0.3">
      <c r="B52" s="162">
        <v>41</v>
      </c>
      <c r="C52" s="172">
        <v>858584</v>
      </c>
      <c r="D52" s="172">
        <v>138233</v>
      </c>
      <c r="E52" s="172">
        <f t="shared" si="0"/>
        <v>692</v>
      </c>
      <c r="F52" s="215" t="s">
        <v>1441</v>
      </c>
      <c r="G52" s="172">
        <f t="shared" si="8"/>
        <v>199</v>
      </c>
      <c r="H52" s="172">
        <f t="shared" si="9"/>
        <v>137708</v>
      </c>
      <c r="I52" s="172">
        <f>SUM($H$12:H51)+E52*G52-C52</f>
        <v>119.59999999997672</v>
      </c>
      <c r="J52" s="172">
        <f>SUM(G$12:G52)</f>
        <v>1236</v>
      </c>
      <c r="K52" s="173">
        <f t="shared" si="10"/>
        <v>10.3</v>
      </c>
      <c r="L52" s="69"/>
      <c r="M52" s="163">
        <v>90</v>
      </c>
      <c r="N52" s="163">
        <v>5</v>
      </c>
      <c r="O52" s="163">
        <f t="shared" si="11"/>
        <v>18</v>
      </c>
      <c r="P52" s="163">
        <v>4</v>
      </c>
      <c r="Q52" s="168" t="str">
        <f t="shared" si="12"/>
        <v>3시간 45분</v>
      </c>
      <c r="R52" s="163">
        <f t="shared" si="7"/>
        <v>225</v>
      </c>
      <c r="S52" s="163">
        <f t="shared" si="13"/>
        <v>995</v>
      </c>
      <c r="T52" s="163">
        <f t="shared" si="14"/>
        <v>905</v>
      </c>
      <c r="U52" s="165"/>
      <c r="V52" s="69" t="s">
        <v>1464</v>
      </c>
    </row>
    <row r="53" spans="1:28" x14ac:dyDescent="0.3">
      <c r="B53" s="162">
        <v>42</v>
      </c>
      <c r="C53" s="172">
        <v>1005395</v>
      </c>
      <c r="D53" s="172">
        <v>146811</v>
      </c>
      <c r="E53" s="172">
        <f t="shared" si="0"/>
        <v>1017</v>
      </c>
      <c r="F53" s="215" t="s">
        <v>1442</v>
      </c>
      <c r="G53" s="172">
        <f t="shared" si="8"/>
        <v>145</v>
      </c>
      <c r="H53" s="172">
        <f t="shared" si="9"/>
        <v>147465</v>
      </c>
      <c r="I53" s="172">
        <f>SUM($H$12:H52)+E53*G53-C53</f>
        <v>773.59999999997672</v>
      </c>
      <c r="J53" s="172">
        <f>SUM(G$12:G53)</f>
        <v>1381</v>
      </c>
      <c r="K53" s="173">
        <f t="shared" si="10"/>
        <v>11.508333333333333</v>
      </c>
      <c r="L53" s="69"/>
      <c r="M53" s="163">
        <v>91</v>
      </c>
      <c r="N53" s="163">
        <v>5</v>
      </c>
      <c r="O53" s="163">
        <f t="shared" si="11"/>
        <v>18</v>
      </c>
      <c r="P53" s="163">
        <v>4</v>
      </c>
      <c r="Q53" s="168" t="str">
        <f t="shared" si="12"/>
        <v>3시간 47분</v>
      </c>
      <c r="R53" s="163">
        <f t="shared" si="7"/>
        <v>227.5</v>
      </c>
      <c r="S53" s="163">
        <f t="shared" si="13"/>
        <v>725</v>
      </c>
      <c r="T53" s="163">
        <f t="shared" si="14"/>
        <v>635</v>
      </c>
      <c r="U53" s="165"/>
    </row>
    <row r="54" spans="1:28" x14ac:dyDescent="0.3">
      <c r="B54" s="162">
        <v>43</v>
      </c>
      <c r="C54" s="172">
        <v>1161095</v>
      </c>
      <c r="D54" s="172">
        <v>155700</v>
      </c>
      <c r="E54" s="172">
        <f t="shared" si="0"/>
        <v>1017</v>
      </c>
      <c r="F54" s="215" t="s">
        <v>1442</v>
      </c>
      <c r="G54" s="172">
        <f t="shared" si="8"/>
        <v>153</v>
      </c>
      <c r="H54" s="172">
        <f t="shared" si="9"/>
        <v>155601</v>
      </c>
      <c r="I54" s="172">
        <f>SUM($H$12:H53)+E54*G54-C54</f>
        <v>674.60000000009313</v>
      </c>
      <c r="J54" s="172">
        <f>SUM(G$12:G54)</f>
        <v>1534</v>
      </c>
      <c r="K54" s="173">
        <f t="shared" si="10"/>
        <v>12.783333333333333</v>
      </c>
      <c r="L54" s="69"/>
      <c r="M54" s="163">
        <v>92</v>
      </c>
      <c r="N54" s="163">
        <v>5</v>
      </c>
      <c r="O54" s="163">
        <f t="shared" si="11"/>
        <v>18</v>
      </c>
      <c r="P54" s="163">
        <v>4</v>
      </c>
      <c r="Q54" s="168" t="str">
        <f t="shared" si="12"/>
        <v>3시간 50분</v>
      </c>
      <c r="R54" s="163">
        <f t="shared" si="7"/>
        <v>230</v>
      </c>
      <c r="S54" s="163">
        <f t="shared" si="13"/>
        <v>765</v>
      </c>
      <c r="T54" s="163">
        <f t="shared" si="14"/>
        <v>675</v>
      </c>
      <c r="U54" s="165"/>
      <c r="V54" s="179" t="s">
        <v>1455</v>
      </c>
    </row>
    <row r="55" spans="1:28" x14ac:dyDescent="0.3">
      <c r="B55" s="162">
        <v>44</v>
      </c>
      <c r="C55" s="172">
        <v>1326000</v>
      </c>
      <c r="D55" s="172">
        <v>164905</v>
      </c>
      <c r="E55" s="172">
        <f t="shared" si="0"/>
        <v>1017</v>
      </c>
      <c r="F55" s="215" t="s">
        <v>1442</v>
      </c>
      <c r="G55" s="172">
        <f t="shared" si="8"/>
        <v>162</v>
      </c>
      <c r="H55" s="172">
        <f t="shared" si="9"/>
        <v>164754</v>
      </c>
      <c r="I55" s="172">
        <f>SUM($H$12:H54)+E55*G55-C55</f>
        <v>523.60000000009313</v>
      </c>
      <c r="J55" s="172">
        <f>SUM(G$12:G55)</f>
        <v>1696</v>
      </c>
      <c r="K55" s="173">
        <f t="shared" si="10"/>
        <v>14.133333333333333</v>
      </c>
      <c r="L55" s="69"/>
      <c r="M55" s="163">
        <v>93</v>
      </c>
      <c r="N55" s="163">
        <v>5</v>
      </c>
      <c r="O55" s="163">
        <f t="shared" si="11"/>
        <v>18</v>
      </c>
      <c r="P55" s="163">
        <v>4</v>
      </c>
      <c r="Q55" s="168" t="str">
        <f t="shared" si="12"/>
        <v>3시간 52분</v>
      </c>
      <c r="R55" s="163">
        <f t="shared" si="7"/>
        <v>232.5</v>
      </c>
      <c r="S55" s="163">
        <f t="shared" si="13"/>
        <v>810</v>
      </c>
      <c r="T55" s="163">
        <f t="shared" si="14"/>
        <v>720</v>
      </c>
      <c r="U55" s="165"/>
      <c r="V55" s="353" t="s">
        <v>1407</v>
      </c>
      <c r="W55" s="353" t="s">
        <v>1408</v>
      </c>
      <c r="X55" s="353" t="s">
        <v>1416</v>
      </c>
      <c r="Y55" s="353" t="s">
        <v>1417</v>
      </c>
      <c r="Z55" s="353" t="s">
        <v>1418</v>
      </c>
      <c r="AA55" s="353" t="s">
        <v>1479</v>
      </c>
    </row>
    <row r="56" spans="1:28" x14ac:dyDescent="0.3">
      <c r="B56" s="162">
        <v>45</v>
      </c>
      <c r="C56" s="172">
        <v>1552040</v>
      </c>
      <c r="D56" s="172">
        <v>226040</v>
      </c>
      <c r="E56" s="172">
        <f t="shared" si="0"/>
        <v>1017</v>
      </c>
      <c r="F56" s="215" t="s">
        <v>1442</v>
      </c>
      <c r="G56" s="172">
        <f t="shared" si="8"/>
        <v>222</v>
      </c>
      <c r="H56" s="172">
        <f t="shared" si="9"/>
        <v>225774</v>
      </c>
      <c r="I56" s="172">
        <f>SUM($H$12:H55)+E56*G56-C56</f>
        <v>257.60000000009313</v>
      </c>
      <c r="J56" s="172">
        <f>SUM(G$12:G56)</f>
        <v>1918</v>
      </c>
      <c r="K56" s="173">
        <f t="shared" si="10"/>
        <v>15.983333333333333</v>
      </c>
      <c r="L56" s="69"/>
      <c r="M56" s="188">
        <v>94</v>
      </c>
      <c r="N56" s="188">
        <v>5</v>
      </c>
      <c r="O56" s="188">
        <f t="shared" si="11"/>
        <v>18</v>
      </c>
      <c r="P56" s="188">
        <v>4</v>
      </c>
      <c r="Q56" s="189" t="str">
        <f t="shared" si="12"/>
        <v>3시간 55분</v>
      </c>
      <c r="R56" s="188">
        <f t="shared" si="7"/>
        <v>235</v>
      </c>
      <c r="S56" s="188">
        <f t="shared" si="13"/>
        <v>1110</v>
      </c>
      <c r="T56" s="188">
        <f t="shared" si="14"/>
        <v>1020</v>
      </c>
      <c r="U56" s="165"/>
      <c r="V56" s="354"/>
      <c r="W56" s="354"/>
      <c r="X56" s="354"/>
      <c r="Y56" s="354"/>
      <c r="Z56" s="354"/>
      <c r="AA56" s="354"/>
    </row>
    <row r="57" spans="1:28" x14ac:dyDescent="0.3">
      <c r="B57" s="162">
        <v>46</v>
      </c>
      <c r="C57" s="172">
        <v>1791105</v>
      </c>
      <c r="D57" s="172">
        <v>239065</v>
      </c>
      <c r="E57" s="172">
        <f t="shared" si="0"/>
        <v>1017</v>
      </c>
      <c r="F57" s="215" t="s">
        <v>1442</v>
      </c>
      <c r="G57" s="172">
        <f t="shared" si="8"/>
        <v>235</v>
      </c>
      <c r="H57" s="172">
        <f t="shared" si="9"/>
        <v>238995</v>
      </c>
      <c r="I57" s="172">
        <f>SUM($H$12:H56)+E57*G57-C57</f>
        <v>187.60000000009313</v>
      </c>
      <c r="J57" s="172">
        <f>SUM(G$12:G57)</f>
        <v>2153</v>
      </c>
      <c r="K57" s="173">
        <f t="shared" si="10"/>
        <v>17.941666666666666</v>
      </c>
      <c r="L57" s="234">
        <f>SUM(G53:G57)</f>
        <v>917</v>
      </c>
      <c r="M57" s="163">
        <v>95</v>
      </c>
      <c r="N57" s="163">
        <v>5</v>
      </c>
      <c r="O57" s="163">
        <f t="shared" si="11"/>
        <v>19</v>
      </c>
      <c r="P57" s="163">
        <v>4</v>
      </c>
      <c r="Q57" s="168" t="str">
        <f t="shared" si="12"/>
        <v>3시간 57분</v>
      </c>
      <c r="R57" s="163">
        <f t="shared" si="7"/>
        <v>237.5</v>
      </c>
      <c r="S57" s="163">
        <f t="shared" si="13"/>
        <v>1175</v>
      </c>
      <c r="T57" s="163">
        <f t="shared" si="14"/>
        <v>1080</v>
      </c>
      <c r="U57" s="165"/>
      <c r="V57" s="222">
        <v>0.04</v>
      </c>
      <c r="W57" s="208">
        <f>V57*W58</f>
        <v>0.27200000000000002</v>
      </c>
      <c r="X57" s="208">
        <f>W57*X58</f>
        <v>0.34</v>
      </c>
      <c r="Y57" s="208">
        <v>0.01</v>
      </c>
      <c r="Z57" s="208">
        <v>0.01</v>
      </c>
      <c r="AA57" s="222">
        <v>0.17</v>
      </c>
    </row>
    <row r="58" spans="1:28" x14ac:dyDescent="0.3">
      <c r="B58" s="185">
        <v>47</v>
      </c>
      <c r="C58" s="186">
        <v>2097230</v>
      </c>
      <c r="D58" s="186">
        <v>306125</v>
      </c>
      <c r="E58" s="186">
        <f t="shared" si="0"/>
        <v>842.2</v>
      </c>
      <c r="F58" s="219" t="s">
        <v>1480</v>
      </c>
      <c r="G58" s="186">
        <f t="shared" si="8"/>
        <v>364</v>
      </c>
      <c r="H58" s="186">
        <f t="shared" si="9"/>
        <v>306560.8</v>
      </c>
      <c r="I58" s="186">
        <f>SUM($H$12:H57)+E58*G58-C58</f>
        <v>623.39999999990687</v>
      </c>
      <c r="J58" s="186">
        <f>SUM(G$12:G58)</f>
        <v>2517</v>
      </c>
      <c r="K58" s="187">
        <f t="shared" si="10"/>
        <v>20.975000000000001</v>
      </c>
      <c r="L58" s="69"/>
      <c r="M58" s="163">
        <v>96</v>
      </c>
      <c r="N58" s="163">
        <v>6</v>
      </c>
      <c r="O58" s="163">
        <f t="shared" si="11"/>
        <v>16</v>
      </c>
      <c r="P58" s="163">
        <v>4</v>
      </c>
      <c r="Q58" s="168" t="str">
        <f t="shared" si="12"/>
        <v>4시간 0분</v>
      </c>
      <c r="R58" s="163">
        <f t="shared" si="7"/>
        <v>240</v>
      </c>
      <c r="S58" s="163">
        <f t="shared" si="13"/>
        <v>2184</v>
      </c>
      <c r="T58" s="163">
        <f t="shared" si="14"/>
        <v>2088</v>
      </c>
      <c r="U58" s="165"/>
      <c r="W58" s="69">
        <v>6.8</v>
      </c>
      <c r="X58" s="69">
        <v>1.25</v>
      </c>
    </row>
    <row r="59" spans="1:28" x14ac:dyDescent="0.3">
      <c r="B59" s="162">
        <v>48</v>
      </c>
      <c r="C59" s="172">
        <v>2420573</v>
      </c>
      <c r="D59" s="172">
        <v>323343</v>
      </c>
      <c r="E59" s="172">
        <f t="shared" si="0"/>
        <v>886</v>
      </c>
      <c r="F59" s="215" t="s">
        <v>1481</v>
      </c>
      <c r="G59" s="172">
        <f t="shared" si="8"/>
        <v>365</v>
      </c>
      <c r="H59" s="172">
        <f t="shared" si="9"/>
        <v>323390</v>
      </c>
      <c r="I59" s="172">
        <f>SUM($H$12:H58)+E59*G59-C59</f>
        <v>670.39999999990687</v>
      </c>
      <c r="J59" s="172">
        <f>SUM(G$12:G59)</f>
        <v>2882</v>
      </c>
      <c r="K59" s="173">
        <f t="shared" si="10"/>
        <v>24.016666666666666</v>
      </c>
      <c r="L59" s="69"/>
      <c r="M59" s="163">
        <v>97</v>
      </c>
      <c r="N59" s="163">
        <v>6</v>
      </c>
      <c r="O59" s="163">
        <f t="shared" si="11"/>
        <v>16</v>
      </c>
      <c r="P59" s="163">
        <v>4</v>
      </c>
      <c r="Q59" s="168" t="str">
        <f t="shared" si="12"/>
        <v>4시간 2분</v>
      </c>
      <c r="R59" s="163">
        <f t="shared" si="7"/>
        <v>242.5</v>
      </c>
      <c r="S59" s="163">
        <f t="shared" si="13"/>
        <v>2190</v>
      </c>
      <c r="T59" s="163">
        <f t="shared" si="14"/>
        <v>2094</v>
      </c>
      <c r="U59" s="165"/>
      <c r="V59" s="359" t="s">
        <v>1348</v>
      </c>
      <c r="W59" s="359" t="s">
        <v>1405</v>
      </c>
      <c r="X59" s="359" t="s">
        <v>1388</v>
      </c>
      <c r="Y59" s="353" t="s">
        <v>1456</v>
      </c>
      <c r="Z59" s="353" t="s">
        <v>1457</v>
      </c>
      <c r="AA59" s="359" t="s">
        <v>1406</v>
      </c>
      <c r="AB59" s="353" t="s">
        <v>1454</v>
      </c>
    </row>
    <row r="60" spans="1:28" x14ac:dyDescent="0.3">
      <c r="B60" s="162">
        <v>49</v>
      </c>
      <c r="C60" s="172">
        <v>2923979</v>
      </c>
      <c r="D60" s="172">
        <v>503406</v>
      </c>
      <c r="E60" s="172">
        <f>VLOOKUP(F60,$V$12:$W$51,2,0)</f>
        <v>1302</v>
      </c>
      <c r="F60" s="215" t="s">
        <v>1482</v>
      </c>
      <c r="G60" s="172">
        <f t="shared" si="8"/>
        <v>387</v>
      </c>
      <c r="H60" s="172">
        <f t="shared" si="9"/>
        <v>503874</v>
      </c>
      <c r="I60" s="172">
        <f>SUM($H$12:H59)+E60*G60-C60</f>
        <v>1138.3999999999069</v>
      </c>
      <c r="J60" s="172">
        <f>SUM(G$12:G60)</f>
        <v>3269</v>
      </c>
      <c r="K60" s="173">
        <f t="shared" si="10"/>
        <v>27.241666666666667</v>
      </c>
      <c r="L60" s="234">
        <f>SUM(G60)</f>
        <v>387</v>
      </c>
      <c r="M60" s="163">
        <v>98</v>
      </c>
      <c r="N60" s="163">
        <v>6</v>
      </c>
      <c r="O60" s="163">
        <f t="shared" si="11"/>
        <v>16</v>
      </c>
      <c r="P60" s="163">
        <v>4</v>
      </c>
      <c r="Q60" s="168" t="str">
        <f t="shared" si="12"/>
        <v>4시간 5분</v>
      </c>
      <c r="R60" s="163">
        <f t="shared" si="7"/>
        <v>245</v>
      </c>
      <c r="S60" s="163">
        <f t="shared" si="13"/>
        <v>2322</v>
      </c>
      <c r="T60" s="163">
        <f t="shared" si="14"/>
        <v>2226</v>
      </c>
      <c r="U60" s="165"/>
      <c r="V60" s="358"/>
      <c r="W60" s="358"/>
      <c r="X60" s="358"/>
      <c r="Y60" s="354"/>
      <c r="Z60" s="358"/>
      <c r="AA60" s="358"/>
      <c r="AB60" s="358"/>
    </row>
    <row r="61" spans="1:28" x14ac:dyDescent="0.3">
      <c r="F61" s="220"/>
      <c r="L61" s="69"/>
      <c r="M61" s="190"/>
      <c r="N61" s="190"/>
      <c r="V61" s="221" t="s">
        <v>1362</v>
      </c>
      <c r="W61" s="162">
        <f>Stage!J11*1.5</f>
        <v>210</v>
      </c>
      <c r="X61" s="180">
        <v>3</v>
      </c>
      <c r="Y61" s="180">
        <f>INT(100/X61)</f>
        <v>33</v>
      </c>
      <c r="Z61" s="184">
        <f>INT(W61*Y61)</f>
        <v>6930</v>
      </c>
      <c r="AA61" s="207"/>
      <c r="AB61" s="207"/>
    </row>
    <row r="62" spans="1:28" x14ac:dyDescent="0.3">
      <c r="T62" s="183"/>
      <c r="V62" s="221" t="s">
        <v>1370</v>
      </c>
      <c r="W62" s="162">
        <f>Stage!J21*1.5</f>
        <v>240</v>
      </c>
      <c r="X62" s="180">
        <v>3</v>
      </c>
      <c r="Y62" s="180">
        <f t="shared" ref="Y62:Y68" si="15">INT(100/X62)</f>
        <v>33</v>
      </c>
      <c r="Z62" s="184">
        <f t="shared" ref="Z62:Z68" si="16">INT(W62*Y62)</f>
        <v>7920</v>
      </c>
      <c r="AA62" s="207">
        <f t="shared" ref="AA62:AA68" si="17">Z62/Z61</f>
        <v>1.1428571428571428</v>
      </c>
      <c r="AB62" s="184">
        <f>Z62-Z61</f>
        <v>990</v>
      </c>
    </row>
    <row r="63" spans="1:28" x14ac:dyDescent="0.3">
      <c r="V63" s="223" t="s">
        <v>1371</v>
      </c>
      <c r="W63" s="224">
        <f>Stage!J31*1.5</f>
        <v>352.5</v>
      </c>
      <c r="X63" s="225">
        <f>X61+1</f>
        <v>4</v>
      </c>
      <c r="Y63" s="225">
        <f t="shared" si="15"/>
        <v>25</v>
      </c>
      <c r="Z63" s="226">
        <f t="shared" si="16"/>
        <v>8812</v>
      </c>
      <c r="AA63" s="227">
        <f t="shared" si="17"/>
        <v>1.1126262626262626</v>
      </c>
      <c r="AB63" s="226">
        <f t="shared" ref="AB63:AB67" si="18">Z63-Z62</f>
        <v>892</v>
      </c>
    </row>
    <row r="64" spans="1:28" x14ac:dyDescent="0.3">
      <c r="V64" s="223" t="s">
        <v>1372</v>
      </c>
      <c r="W64" s="224">
        <f>Stage!J41*1.5</f>
        <v>402</v>
      </c>
      <c r="X64" s="225">
        <f t="shared" ref="X64:X70" si="19">X62+1</f>
        <v>4</v>
      </c>
      <c r="Y64" s="225">
        <f>INT(100/X64)</f>
        <v>25</v>
      </c>
      <c r="Z64" s="226">
        <f>INT(W64*Y64)</f>
        <v>10050</v>
      </c>
      <c r="AA64" s="227">
        <f t="shared" si="17"/>
        <v>1.1404902405810258</v>
      </c>
      <c r="AB64" s="226">
        <f t="shared" si="18"/>
        <v>1238</v>
      </c>
    </row>
    <row r="65" spans="22:28" x14ac:dyDescent="0.3">
      <c r="V65" s="221" t="s">
        <v>1373</v>
      </c>
      <c r="W65" s="162">
        <f>Stage!J51*1.5</f>
        <v>564</v>
      </c>
      <c r="X65" s="180">
        <f t="shared" si="19"/>
        <v>5</v>
      </c>
      <c r="Y65" s="180">
        <f t="shared" si="15"/>
        <v>20</v>
      </c>
      <c r="Z65" s="184">
        <f t="shared" si="16"/>
        <v>11280</v>
      </c>
      <c r="AA65" s="207">
        <f t="shared" si="17"/>
        <v>1.1223880597014926</v>
      </c>
      <c r="AB65" s="184">
        <f t="shared" si="18"/>
        <v>1230</v>
      </c>
    </row>
    <row r="66" spans="22:28" x14ac:dyDescent="0.3">
      <c r="V66" s="221" t="s">
        <v>1374</v>
      </c>
      <c r="W66" s="162">
        <f>Stage!J61*1.5</f>
        <v>642</v>
      </c>
      <c r="X66" s="180">
        <f t="shared" si="19"/>
        <v>5</v>
      </c>
      <c r="Y66" s="180">
        <f t="shared" si="15"/>
        <v>20</v>
      </c>
      <c r="Z66" s="184">
        <f>INT(W66*Y66)</f>
        <v>12840</v>
      </c>
      <c r="AA66" s="207">
        <f t="shared" si="17"/>
        <v>1.1382978723404256</v>
      </c>
      <c r="AB66" s="184">
        <f t="shared" si="18"/>
        <v>1560</v>
      </c>
    </row>
    <row r="67" spans="22:28" x14ac:dyDescent="0.3">
      <c r="V67" s="223" t="s">
        <v>1375</v>
      </c>
      <c r="W67" s="224">
        <f>Stage!J71*1.5</f>
        <v>892.5</v>
      </c>
      <c r="X67" s="225">
        <f t="shared" si="19"/>
        <v>6</v>
      </c>
      <c r="Y67" s="225">
        <f t="shared" si="15"/>
        <v>16</v>
      </c>
      <c r="Z67" s="226">
        <f t="shared" si="16"/>
        <v>14280</v>
      </c>
      <c r="AA67" s="227">
        <f t="shared" si="17"/>
        <v>1.1121495327102804</v>
      </c>
      <c r="AB67" s="226">
        <f t="shared" si="18"/>
        <v>1440</v>
      </c>
    </row>
    <row r="68" spans="22:28" x14ac:dyDescent="0.3">
      <c r="V68" s="223" t="s">
        <v>1376</v>
      </c>
      <c r="W68" s="224">
        <f>Stage!J81*1.5</f>
        <v>1017</v>
      </c>
      <c r="X68" s="225">
        <f t="shared" si="19"/>
        <v>6</v>
      </c>
      <c r="Y68" s="225">
        <f t="shared" si="15"/>
        <v>16</v>
      </c>
      <c r="Z68" s="226">
        <f t="shared" si="16"/>
        <v>16272</v>
      </c>
      <c r="AA68" s="227">
        <f t="shared" si="17"/>
        <v>1.1394957983193277</v>
      </c>
      <c r="AB68" s="226">
        <f>Z68-Z67</f>
        <v>1992</v>
      </c>
    </row>
    <row r="69" spans="22:28" x14ac:dyDescent="0.3">
      <c r="V69" s="221" t="s">
        <v>1476</v>
      </c>
      <c r="W69" s="162">
        <f>Stage!J91*1.5</f>
        <v>1302</v>
      </c>
      <c r="X69" s="180">
        <f t="shared" si="19"/>
        <v>7</v>
      </c>
      <c r="Y69" s="180">
        <f t="shared" ref="Y69:Y71" si="20">INT(100/X69)</f>
        <v>14</v>
      </c>
      <c r="Z69" s="184">
        <f t="shared" ref="Z69:Z71" si="21">INT(W69*Y69)</f>
        <v>18228</v>
      </c>
      <c r="AA69" s="207">
        <f>Z69/Z68</f>
        <v>1.1202064896755162</v>
      </c>
      <c r="AB69" s="184">
        <f t="shared" ref="AB69:AB71" si="22">Z69-Z68</f>
        <v>1956</v>
      </c>
    </row>
    <row r="70" spans="22:28" x14ac:dyDescent="0.3">
      <c r="V70" s="221" t="s">
        <v>1477</v>
      </c>
      <c r="W70" s="162">
        <f>Stage!J101*1.5</f>
        <v>1482</v>
      </c>
      <c r="X70" s="180">
        <f t="shared" si="19"/>
        <v>7</v>
      </c>
      <c r="Y70" s="180">
        <f t="shared" si="20"/>
        <v>14</v>
      </c>
      <c r="Z70" s="184">
        <f t="shared" si="21"/>
        <v>20748</v>
      </c>
      <c r="AA70" s="207">
        <f t="shared" ref="AA70:AA71" si="23">Z70/Z69</f>
        <v>1.1382488479262673</v>
      </c>
      <c r="AB70" s="184">
        <f t="shared" si="22"/>
        <v>2520</v>
      </c>
    </row>
    <row r="71" spans="22:28" x14ac:dyDescent="0.3">
      <c r="V71" s="223" t="s">
        <v>1478</v>
      </c>
      <c r="W71" s="224">
        <f>Stage!J111*1.5</f>
        <v>1686</v>
      </c>
      <c r="X71" s="225">
        <f>X70</f>
        <v>7</v>
      </c>
      <c r="Y71" s="225">
        <f t="shared" si="20"/>
        <v>14</v>
      </c>
      <c r="Z71" s="226">
        <f t="shared" si="21"/>
        <v>23604</v>
      </c>
      <c r="AA71" s="227">
        <f t="shared" si="23"/>
        <v>1.1376518218623481</v>
      </c>
      <c r="AB71" s="226">
        <f t="shared" si="22"/>
        <v>2856</v>
      </c>
    </row>
  </sheetData>
  <mergeCells count="26">
    <mergeCell ref="AA55:AA56"/>
    <mergeCell ref="P3:Q3"/>
    <mergeCell ref="P4:Q4"/>
    <mergeCell ref="V7:W8"/>
    <mergeCell ref="AB59:AB60"/>
    <mergeCell ref="Z55:Z56"/>
    <mergeCell ref="V59:V60"/>
    <mergeCell ref="W59:W60"/>
    <mergeCell ref="X59:X60"/>
    <mergeCell ref="Y59:Y60"/>
    <mergeCell ref="X55:X56"/>
    <mergeCell ref="AA59:AA60"/>
    <mergeCell ref="Z59:Z60"/>
    <mergeCell ref="V55:V56"/>
    <mergeCell ref="W55:W56"/>
    <mergeCell ref="Y55:Y56"/>
    <mergeCell ref="V9:W9"/>
    <mergeCell ref="S6:W6"/>
    <mergeCell ref="B7:C8"/>
    <mergeCell ref="B9:C9"/>
    <mergeCell ref="J6:Q6"/>
    <mergeCell ref="B6:I6"/>
    <mergeCell ref="S7:S8"/>
    <mergeCell ref="E7:I7"/>
    <mergeCell ref="M7:Q7"/>
    <mergeCell ref="T7:T8"/>
  </mergeCells>
  <phoneticPr fontId="26" type="noConversion"/>
  <conditionalFormatting sqref="T12:T60">
    <cfRule type="cellIs" dxfId="2" priority="1" operator="greaterThan">
      <formula>0</formula>
    </cfRule>
  </conditionalFormatting>
  <dataValidations count="3">
    <dataValidation type="list" allowBlank="1" showInputMessage="1" showErrorMessage="1" sqref="B9">
      <formula1>"70,100,120,200,350,600"</formula1>
    </dataValidation>
    <dataValidation type="list" allowBlank="1" showInputMessage="1" showErrorMessage="1" sqref="V57">
      <formula1>"2%,3%,4%,5%,6%,7%,8%"</formula1>
    </dataValidation>
    <dataValidation type="list" allowBlank="1" showInputMessage="1" showErrorMessage="1" sqref="AA57">
      <formula1>"15%,17%,19%,21%,23%"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2011"/>
  <sheetViews>
    <sheetView workbookViewId="0">
      <pane ySplit="11" topLeftCell="A12" activePane="bottomLeft" state="frozen"/>
      <selection pane="bottomLeft" activeCell="C28" sqref="C28"/>
    </sheetView>
  </sheetViews>
  <sheetFormatPr defaultRowHeight="16.5" x14ac:dyDescent="0.3"/>
  <cols>
    <col min="1" max="1" width="3.625" customWidth="1"/>
    <col min="2" max="3" width="10.625" customWidth="1"/>
    <col min="4" max="4" width="10.25" bestFit="1" customWidth="1"/>
    <col min="5" max="5" width="12.75" bestFit="1" customWidth="1"/>
    <col min="6" max="7" width="14" bestFit="1" customWidth="1"/>
    <col min="8" max="8" width="15.125" bestFit="1" customWidth="1"/>
    <col min="9" max="9" width="16.25" bestFit="1" customWidth="1"/>
    <col min="10" max="10" width="3.625" customWidth="1"/>
    <col min="11" max="11" width="16.25" bestFit="1" customWidth="1"/>
    <col min="12" max="14" width="17.375" bestFit="1" customWidth="1"/>
    <col min="15" max="15" width="3.625" customWidth="1"/>
    <col min="16" max="17" width="8.5" customWidth="1"/>
    <col min="18" max="18" width="11.375" bestFit="1" customWidth="1"/>
  </cols>
  <sheetData>
    <row r="2" spans="2:20" ht="20.25" x14ac:dyDescent="0.3">
      <c r="B2" s="209" t="s">
        <v>1415</v>
      </c>
      <c r="C2" s="209"/>
    </row>
    <row r="3" spans="2:20" x14ac:dyDescent="0.3">
      <c r="B3" s="210" t="s">
        <v>1414</v>
      </c>
      <c r="C3" s="210"/>
    </row>
    <row r="4" spans="2:20" x14ac:dyDescent="0.3">
      <c r="B4" s="210" t="s">
        <v>1412</v>
      </c>
      <c r="C4" s="210"/>
    </row>
    <row r="5" spans="2:20" x14ac:dyDescent="0.3">
      <c r="B5" s="210" t="s">
        <v>1413</v>
      </c>
      <c r="C5" s="210"/>
    </row>
    <row r="6" spans="2:20" ht="16.5" customHeight="1" x14ac:dyDescent="0.3"/>
    <row r="7" spans="2:20" ht="27" x14ac:dyDescent="0.3">
      <c r="B7" s="174" t="s">
        <v>1398</v>
      </c>
      <c r="C7" s="69"/>
      <c r="E7" s="171" t="s">
        <v>1402</v>
      </c>
      <c r="F7" s="171" t="s">
        <v>1403</v>
      </c>
      <c r="H7" s="199" t="s">
        <v>1350</v>
      </c>
      <c r="I7" s="199" t="s">
        <v>1351</v>
      </c>
      <c r="K7" s="199" t="s">
        <v>1352</v>
      </c>
      <c r="L7" s="199" t="s">
        <v>1353</v>
      </c>
      <c r="M7" s="199" t="s">
        <v>1354</v>
      </c>
      <c r="N7" s="202" t="s">
        <v>1355</v>
      </c>
    </row>
    <row r="8" spans="2:20" ht="26.25" x14ac:dyDescent="0.3">
      <c r="B8" s="175">
        <v>10</v>
      </c>
      <c r="C8" s="69"/>
      <c r="E8" s="160">
        <f>B8</f>
        <v>10</v>
      </c>
      <c r="F8" s="160">
        <f>E8*3</f>
        <v>30</v>
      </c>
      <c r="H8" s="166">
        <f>$G61</f>
        <v>1.1989598705566569</v>
      </c>
      <c r="I8" s="166">
        <f>$G111</f>
        <v>4.3138472658216251</v>
      </c>
      <c r="K8" s="167">
        <f>$G711</f>
        <v>176.04740729856445</v>
      </c>
      <c r="L8" s="167">
        <f>$G1011</f>
        <v>330.03774870635709</v>
      </c>
      <c r="M8" s="167">
        <f>$G1511</f>
        <v>638.45123546800846</v>
      </c>
      <c r="N8" s="167">
        <f>$G2011</f>
        <v>1084.4812501564559</v>
      </c>
    </row>
    <row r="9" spans="2:20" x14ac:dyDescent="0.3">
      <c r="B9" s="69"/>
      <c r="C9" s="69"/>
      <c r="D9" s="69"/>
      <c r="E9" s="69"/>
      <c r="F9" s="69"/>
      <c r="G9" s="69"/>
      <c r="H9" s="69">
        <v>0.9</v>
      </c>
      <c r="I9" s="69">
        <v>3.8</v>
      </c>
      <c r="J9" s="69"/>
      <c r="K9" s="69">
        <v>198</v>
      </c>
      <c r="L9" s="69">
        <v>418</v>
      </c>
      <c r="M9" s="69">
        <v>993</v>
      </c>
      <c r="N9" s="69">
        <v>1860</v>
      </c>
      <c r="O9" s="69"/>
      <c r="P9" s="69"/>
      <c r="Q9" s="69"/>
      <c r="R9" s="69"/>
      <c r="S9" s="69"/>
      <c r="T9" s="69"/>
    </row>
    <row r="10" spans="2:20" ht="16.5" customHeight="1" x14ac:dyDescent="0.3">
      <c r="B10" s="353" t="s">
        <v>2956</v>
      </c>
      <c r="C10" s="353" t="s">
        <v>2957</v>
      </c>
      <c r="D10" s="353" t="s">
        <v>2958</v>
      </c>
      <c r="E10" s="360" t="s">
        <v>2959</v>
      </c>
      <c r="F10" s="360" t="s">
        <v>2960</v>
      </c>
      <c r="G10" s="360" t="s">
        <v>2961</v>
      </c>
      <c r="H10" s="360" t="s">
        <v>2962</v>
      </c>
      <c r="I10" s="360" t="s">
        <v>2963</v>
      </c>
      <c r="K10" s="362" t="s">
        <v>1356</v>
      </c>
      <c r="L10" s="362"/>
      <c r="M10" s="362"/>
      <c r="N10" s="362"/>
      <c r="P10" s="363" t="s">
        <v>1357</v>
      </c>
      <c r="Q10" s="358"/>
      <c r="R10" s="358"/>
    </row>
    <row r="11" spans="2:20" x14ac:dyDescent="0.3">
      <c r="B11" s="358"/>
      <c r="C11" s="354"/>
      <c r="D11" s="354"/>
      <c r="E11" s="364"/>
      <c r="F11" s="364"/>
      <c r="G11" s="364"/>
      <c r="H11" s="361"/>
      <c r="I11" s="361"/>
      <c r="K11" s="200" t="s">
        <v>1401</v>
      </c>
      <c r="L11" s="205" t="s">
        <v>1404</v>
      </c>
      <c r="M11" s="161" t="s">
        <v>1399</v>
      </c>
      <c r="N11" s="161" t="s">
        <v>1400</v>
      </c>
      <c r="P11" s="161" t="s">
        <v>1401</v>
      </c>
      <c r="Q11" s="161" t="s">
        <v>1399</v>
      </c>
      <c r="R11" s="161" t="s">
        <v>1400</v>
      </c>
    </row>
    <row r="12" spans="2:20" x14ac:dyDescent="0.3">
      <c r="B12" s="305">
        <v>1</v>
      </c>
      <c r="C12" s="309">
        <v>0</v>
      </c>
      <c r="D12" s="310">
        <v>1366</v>
      </c>
      <c r="E12" s="203">
        <f t="shared" ref="E12:E75" si="0">D12/(VLOOKUP(H12,$L$12:$N$51,3,0)+VLOOKUP(I12,$P$12:$R$131,3,0)*$F$8/$E$8)</f>
        <v>0.10220725776281332</v>
      </c>
      <c r="F12" s="311">
        <f>SUM(E$12:E12)</f>
        <v>0.10220725776281332</v>
      </c>
      <c r="G12" s="311">
        <f>F12/$B$8</f>
        <v>1.0220725776281333E-2</v>
      </c>
      <c r="H12" s="312">
        <v>76</v>
      </c>
      <c r="I12" s="312">
        <v>20</v>
      </c>
      <c r="K12" s="162">
        <v>1</v>
      </c>
      <c r="L12" s="162">
        <v>1</v>
      </c>
      <c r="M12" s="164">
        <f>RiftStage!I$8</f>
        <v>847</v>
      </c>
      <c r="N12" s="164">
        <f>RiftStage!J$8</f>
        <v>1999</v>
      </c>
      <c r="P12" s="162">
        <v>1</v>
      </c>
      <c r="Q12" s="201">
        <f>TranscendentStage!H6</f>
        <v>550</v>
      </c>
      <c r="R12" s="201">
        <f>TranscendentStage!I6</f>
        <v>1203</v>
      </c>
    </row>
    <row r="13" spans="2:20" x14ac:dyDescent="0.3">
      <c r="B13" s="305">
        <v>2</v>
      </c>
      <c r="C13" s="309">
        <v>1366</v>
      </c>
      <c r="D13" s="313">
        <v>1388</v>
      </c>
      <c r="E13" s="203">
        <f t="shared" si="0"/>
        <v>0.10385334829779275</v>
      </c>
      <c r="F13" s="311">
        <f>SUM(E$12:E13)</f>
        <v>0.20606060606060606</v>
      </c>
      <c r="G13" s="311">
        <f t="shared" ref="G13:G76" si="1">F13/$B$8</f>
        <v>2.0606060606060607E-2</v>
      </c>
      <c r="H13" s="314">
        <f>H12</f>
        <v>76</v>
      </c>
      <c r="I13" s="314">
        <f>I12</f>
        <v>20</v>
      </c>
      <c r="K13" s="162">
        <v>2</v>
      </c>
      <c r="L13" s="162">
        <f t="shared" ref="L13:L51" si="2">K12*5+1</f>
        <v>6</v>
      </c>
      <c r="M13" s="164">
        <f>RiftStage!I$13</f>
        <v>859</v>
      </c>
      <c r="N13" s="164">
        <f>RiftStage!J$13</f>
        <v>2064</v>
      </c>
      <c r="P13" s="162">
        <v>2</v>
      </c>
      <c r="Q13" s="201">
        <f>TranscendentStage!H7</f>
        <v>558</v>
      </c>
      <c r="R13" s="201">
        <f>TranscendentStage!I7</f>
        <v>1217</v>
      </c>
    </row>
    <row r="14" spans="2:20" x14ac:dyDescent="0.3">
      <c r="B14" s="305">
        <v>3</v>
      </c>
      <c r="C14" s="309">
        <v>2754</v>
      </c>
      <c r="D14" s="313">
        <v>1413</v>
      </c>
      <c r="E14" s="203">
        <f t="shared" si="0"/>
        <v>0.10572390572390572</v>
      </c>
      <c r="F14" s="311">
        <f>SUM(E$12:E14)</f>
        <v>0.31178451178451178</v>
      </c>
      <c r="G14" s="311">
        <f t="shared" si="1"/>
        <v>3.1178451178451177E-2</v>
      </c>
      <c r="H14" s="314">
        <f t="shared" ref="H14:I29" si="3">H13</f>
        <v>76</v>
      </c>
      <c r="I14" s="314">
        <f t="shared" si="3"/>
        <v>20</v>
      </c>
      <c r="K14" s="162">
        <v>3</v>
      </c>
      <c r="L14" s="162">
        <f t="shared" si="2"/>
        <v>11</v>
      </c>
      <c r="M14" s="164">
        <f>RiftStage!I$18</f>
        <v>871</v>
      </c>
      <c r="N14" s="164">
        <f>RiftStage!J$18</f>
        <v>2129</v>
      </c>
      <c r="P14" s="162">
        <v>3</v>
      </c>
      <c r="Q14" s="201">
        <f>TranscendentStage!H8</f>
        <v>566</v>
      </c>
      <c r="R14" s="201">
        <f>TranscendentStage!I8</f>
        <v>1240</v>
      </c>
    </row>
    <row r="15" spans="2:20" x14ac:dyDescent="0.3">
      <c r="B15" s="305">
        <v>4</v>
      </c>
      <c r="C15" s="309">
        <v>4167</v>
      </c>
      <c r="D15" s="313">
        <v>1440</v>
      </c>
      <c r="E15" s="203">
        <f t="shared" si="0"/>
        <v>0.10774410774410774</v>
      </c>
      <c r="F15" s="311">
        <f>SUM(E$12:E15)</f>
        <v>0.41952861952861953</v>
      </c>
      <c r="G15" s="311">
        <f t="shared" si="1"/>
        <v>4.195286195286195E-2</v>
      </c>
      <c r="H15" s="314">
        <f t="shared" si="3"/>
        <v>76</v>
      </c>
      <c r="I15" s="314">
        <f t="shared" si="3"/>
        <v>20</v>
      </c>
      <c r="K15" s="162">
        <v>4</v>
      </c>
      <c r="L15" s="162">
        <f t="shared" si="2"/>
        <v>16</v>
      </c>
      <c r="M15" s="164">
        <f>RiftStage!I$23</f>
        <v>884</v>
      </c>
      <c r="N15" s="164">
        <f>RiftStage!J$23</f>
        <v>2193</v>
      </c>
      <c r="P15" s="162">
        <v>4</v>
      </c>
      <c r="Q15" s="201">
        <f>TranscendentStage!H9</f>
        <v>574</v>
      </c>
      <c r="R15" s="201">
        <f>TranscendentStage!I9</f>
        <v>1274</v>
      </c>
    </row>
    <row r="16" spans="2:20" x14ac:dyDescent="0.3">
      <c r="B16" s="305">
        <v>5</v>
      </c>
      <c r="C16" s="309">
        <v>5607</v>
      </c>
      <c r="D16" s="313">
        <v>1470</v>
      </c>
      <c r="E16" s="203">
        <f t="shared" si="0"/>
        <v>0.10998877665544332</v>
      </c>
      <c r="F16" s="311">
        <f>SUM(E$12:E16)</f>
        <v>0.52951739618406291</v>
      </c>
      <c r="G16" s="311">
        <f t="shared" si="1"/>
        <v>5.2951739618406289E-2</v>
      </c>
      <c r="H16" s="314">
        <f t="shared" si="3"/>
        <v>76</v>
      </c>
      <c r="I16" s="314">
        <f t="shared" si="3"/>
        <v>20</v>
      </c>
      <c r="K16" s="162">
        <v>5</v>
      </c>
      <c r="L16" s="162">
        <f t="shared" si="2"/>
        <v>21</v>
      </c>
      <c r="M16" s="164">
        <f>RiftStage!I$28</f>
        <v>897</v>
      </c>
      <c r="N16" s="164">
        <f>RiftStage!J$28</f>
        <v>2257</v>
      </c>
      <c r="P16" s="162">
        <v>5</v>
      </c>
      <c r="Q16" s="201">
        <f>TranscendentStage!H10</f>
        <v>583</v>
      </c>
      <c r="R16" s="201">
        <f>TranscendentStage!I10</f>
        <v>1320</v>
      </c>
    </row>
    <row r="17" spans="2:18" x14ac:dyDescent="0.3">
      <c r="B17" s="305">
        <v>6</v>
      </c>
      <c r="C17" s="309">
        <v>7077</v>
      </c>
      <c r="D17" s="313">
        <v>1500</v>
      </c>
      <c r="E17" s="203">
        <f t="shared" si="0"/>
        <v>0.1122334455667789</v>
      </c>
      <c r="F17" s="311">
        <f>SUM(E$12:E17)</f>
        <v>0.64175084175084185</v>
      </c>
      <c r="G17" s="311">
        <f t="shared" si="1"/>
        <v>6.417508417508419E-2</v>
      </c>
      <c r="H17" s="314">
        <f t="shared" si="3"/>
        <v>76</v>
      </c>
      <c r="I17" s="314">
        <f t="shared" si="3"/>
        <v>20</v>
      </c>
      <c r="K17" s="162">
        <v>6</v>
      </c>
      <c r="L17" s="162">
        <f t="shared" si="2"/>
        <v>26</v>
      </c>
      <c r="M17" s="164">
        <f>RiftStage!I$33</f>
        <v>909</v>
      </c>
      <c r="N17" s="164">
        <f>RiftStage!J$33</f>
        <v>2322</v>
      </c>
      <c r="P17" s="162">
        <v>6</v>
      </c>
      <c r="Q17" s="201">
        <f>TranscendentStage!H11</f>
        <v>592</v>
      </c>
      <c r="R17" s="201">
        <f>TranscendentStage!I11</f>
        <v>1376</v>
      </c>
    </row>
    <row r="18" spans="2:18" x14ac:dyDescent="0.3">
      <c r="B18" s="305">
        <v>7</v>
      </c>
      <c r="C18" s="309">
        <v>8577</v>
      </c>
      <c r="D18" s="313">
        <v>1532</v>
      </c>
      <c r="E18" s="203">
        <f t="shared" si="0"/>
        <v>0.11462775907220352</v>
      </c>
      <c r="F18" s="311">
        <f>SUM(E$12:E18)</f>
        <v>0.75637860082304531</v>
      </c>
      <c r="G18" s="311">
        <f t="shared" si="1"/>
        <v>7.5637860082304526E-2</v>
      </c>
      <c r="H18" s="314">
        <f t="shared" si="3"/>
        <v>76</v>
      </c>
      <c r="I18" s="314">
        <f t="shared" si="3"/>
        <v>20</v>
      </c>
      <c r="K18" s="162">
        <v>7</v>
      </c>
      <c r="L18" s="162">
        <f t="shared" si="2"/>
        <v>31</v>
      </c>
      <c r="M18" s="164">
        <f>RiftStage!I$38</f>
        <v>921</v>
      </c>
      <c r="N18" s="164">
        <f>RiftStage!J$38</f>
        <v>2386</v>
      </c>
      <c r="P18" s="162">
        <v>7</v>
      </c>
      <c r="Q18" s="201">
        <f>TranscendentStage!H12</f>
        <v>601</v>
      </c>
      <c r="R18" s="201">
        <f>TranscendentStage!I12</f>
        <v>1444</v>
      </c>
    </row>
    <row r="19" spans="2:18" x14ac:dyDescent="0.3">
      <c r="B19" s="305">
        <v>8</v>
      </c>
      <c r="C19" s="309">
        <v>10109</v>
      </c>
      <c r="D19" s="313">
        <v>1565</v>
      </c>
      <c r="E19" s="203">
        <f t="shared" si="0"/>
        <v>0.11709689487467265</v>
      </c>
      <c r="F19" s="311">
        <f>SUM(E$12:E19)</f>
        <v>0.87347549569771799</v>
      </c>
      <c r="G19" s="311">
        <f t="shared" si="1"/>
        <v>8.7347549569771796E-2</v>
      </c>
      <c r="H19" s="314">
        <f t="shared" si="3"/>
        <v>76</v>
      </c>
      <c r="I19" s="314">
        <f t="shared" si="3"/>
        <v>20</v>
      </c>
      <c r="K19" s="162">
        <v>8</v>
      </c>
      <c r="L19" s="162">
        <f t="shared" si="2"/>
        <v>36</v>
      </c>
      <c r="M19" s="164">
        <f>RiftStage!I$43</f>
        <v>933</v>
      </c>
      <c r="N19" s="164">
        <f>RiftStage!J$43</f>
        <v>2451</v>
      </c>
      <c r="P19" s="162">
        <v>8</v>
      </c>
      <c r="Q19" s="201">
        <f>TranscendentStage!H13</f>
        <v>610</v>
      </c>
      <c r="R19" s="201">
        <f>TranscendentStage!I13</f>
        <v>1525</v>
      </c>
    </row>
    <row r="20" spans="2:18" x14ac:dyDescent="0.3">
      <c r="B20" s="305">
        <v>9</v>
      </c>
      <c r="C20" s="309">
        <v>11674</v>
      </c>
      <c r="D20" s="313">
        <v>1600</v>
      </c>
      <c r="E20" s="203">
        <f t="shared" si="0"/>
        <v>0.11971567527123082</v>
      </c>
      <c r="F20" s="311">
        <f>SUM(E$12:E20)</f>
        <v>0.99319117096894882</v>
      </c>
      <c r="G20" s="311">
        <f t="shared" si="1"/>
        <v>9.9319117096894879E-2</v>
      </c>
      <c r="H20" s="314">
        <f t="shared" si="3"/>
        <v>76</v>
      </c>
      <c r="I20" s="314">
        <f t="shared" si="3"/>
        <v>20</v>
      </c>
      <c r="K20" s="162">
        <v>9</v>
      </c>
      <c r="L20" s="162">
        <f t="shared" si="2"/>
        <v>41</v>
      </c>
      <c r="M20" s="164">
        <f>RiftStage!I$48</f>
        <v>945</v>
      </c>
      <c r="N20" s="164">
        <f>RiftStage!J$48</f>
        <v>2515</v>
      </c>
      <c r="P20" s="162">
        <v>9</v>
      </c>
      <c r="Q20" s="201">
        <f>TranscendentStage!H14</f>
        <v>619</v>
      </c>
      <c r="R20" s="201">
        <f>TranscendentStage!I14</f>
        <v>1617</v>
      </c>
    </row>
    <row r="21" spans="2:18" x14ac:dyDescent="0.3">
      <c r="B21" s="305">
        <v>10</v>
      </c>
      <c r="C21" s="309">
        <v>13274</v>
      </c>
      <c r="D21" s="313">
        <v>1635</v>
      </c>
      <c r="E21" s="203">
        <f t="shared" si="0"/>
        <v>0.122334455667789</v>
      </c>
      <c r="F21" s="311">
        <f>SUM(E$12:E21)</f>
        <v>1.1155256266367379</v>
      </c>
      <c r="G21" s="311">
        <f t="shared" si="1"/>
        <v>0.11155256266367379</v>
      </c>
      <c r="H21" s="314">
        <f t="shared" si="3"/>
        <v>76</v>
      </c>
      <c r="I21" s="314">
        <f t="shared" si="3"/>
        <v>20</v>
      </c>
      <c r="K21" s="162">
        <v>10</v>
      </c>
      <c r="L21" s="162">
        <f t="shared" si="2"/>
        <v>46</v>
      </c>
      <c r="M21" s="164">
        <f>RiftStage!I$53</f>
        <v>958</v>
      </c>
      <c r="N21" s="164">
        <f>RiftStage!J$53</f>
        <v>2578</v>
      </c>
      <c r="P21" s="162">
        <v>10</v>
      </c>
      <c r="Q21" s="201">
        <f>TranscendentStage!H15</f>
        <v>628</v>
      </c>
      <c r="R21" s="201">
        <f>TranscendentStage!I15</f>
        <v>1721</v>
      </c>
    </row>
    <row r="22" spans="2:18" x14ac:dyDescent="0.3">
      <c r="B22" s="305">
        <v>11</v>
      </c>
      <c r="C22" s="309">
        <v>14909</v>
      </c>
      <c r="D22" s="313">
        <v>1671</v>
      </c>
      <c r="E22" s="203">
        <f t="shared" si="0"/>
        <v>0.12502805836139169</v>
      </c>
      <c r="F22" s="311">
        <f>SUM(E$12:E22)</f>
        <v>1.2405536849981296</v>
      </c>
      <c r="G22" s="311">
        <f t="shared" si="1"/>
        <v>0.12405536849981295</v>
      </c>
      <c r="H22" s="314">
        <f t="shared" si="3"/>
        <v>76</v>
      </c>
      <c r="I22" s="314">
        <f t="shared" si="3"/>
        <v>20</v>
      </c>
      <c r="K22" s="162">
        <v>11</v>
      </c>
      <c r="L22" s="162">
        <f t="shared" si="2"/>
        <v>51</v>
      </c>
      <c r="M22" s="164">
        <f>RiftStage!I$58</f>
        <v>971</v>
      </c>
      <c r="N22" s="164">
        <f>RiftStage!J$58</f>
        <v>2643</v>
      </c>
      <c r="P22" s="162">
        <v>11</v>
      </c>
      <c r="Q22" s="201">
        <f>TranscendentStage!H16</f>
        <v>637</v>
      </c>
      <c r="R22" s="201">
        <f>TranscendentStage!I16</f>
        <v>1838</v>
      </c>
    </row>
    <row r="23" spans="2:18" x14ac:dyDescent="0.3">
      <c r="B23" s="305">
        <v>12</v>
      </c>
      <c r="C23" s="309">
        <v>16580</v>
      </c>
      <c r="D23" s="313">
        <v>1708</v>
      </c>
      <c r="E23" s="203">
        <f t="shared" si="0"/>
        <v>0.12779648335203891</v>
      </c>
      <c r="F23" s="311">
        <f>SUM(E$12:E23)</f>
        <v>1.3683501683501684</v>
      </c>
      <c r="G23" s="311">
        <f t="shared" si="1"/>
        <v>0.13683501683501684</v>
      </c>
      <c r="H23" s="314">
        <f t="shared" si="3"/>
        <v>76</v>
      </c>
      <c r="I23" s="314">
        <f t="shared" si="3"/>
        <v>20</v>
      </c>
      <c r="K23" s="162">
        <v>12</v>
      </c>
      <c r="L23" s="162">
        <f t="shared" si="2"/>
        <v>56</v>
      </c>
      <c r="M23" s="164">
        <f>RiftStage!I$63</f>
        <v>983</v>
      </c>
      <c r="N23" s="164">
        <f>RiftStage!J$63</f>
        <v>2707</v>
      </c>
      <c r="P23" s="162">
        <v>12</v>
      </c>
      <c r="Q23" s="201">
        <f>TranscendentStage!H17</f>
        <v>647</v>
      </c>
      <c r="R23" s="201">
        <f>TranscendentStage!I17</f>
        <v>1967</v>
      </c>
    </row>
    <row r="24" spans="2:18" x14ac:dyDescent="0.3">
      <c r="B24" s="305">
        <v>13</v>
      </c>
      <c r="C24" s="309">
        <v>18288</v>
      </c>
      <c r="D24" s="313">
        <v>1746</v>
      </c>
      <c r="E24" s="203">
        <f t="shared" si="0"/>
        <v>0.13063973063973064</v>
      </c>
      <c r="F24" s="311">
        <f>SUM(E$12:E24)</f>
        <v>1.4989898989898991</v>
      </c>
      <c r="G24" s="311">
        <f t="shared" si="1"/>
        <v>0.14989898989898992</v>
      </c>
      <c r="H24" s="314">
        <f t="shared" si="3"/>
        <v>76</v>
      </c>
      <c r="I24" s="314">
        <f t="shared" si="3"/>
        <v>20</v>
      </c>
      <c r="K24" s="162">
        <v>13</v>
      </c>
      <c r="L24" s="162">
        <f t="shared" si="2"/>
        <v>61</v>
      </c>
      <c r="M24" s="164">
        <f>RiftStage!I$68</f>
        <v>995</v>
      </c>
      <c r="N24" s="164">
        <f>RiftStage!J$68</f>
        <v>2772</v>
      </c>
      <c r="P24" s="162">
        <v>13</v>
      </c>
      <c r="Q24" s="201">
        <f>TranscendentStage!H18</f>
        <v>657</v>
      </c>
      <c r="R24" s="201">
        <f>TranscendentStage!I18</f>
        <v>2109</v>
      </c>
    </row>
    <row r="25" spans="2:18" x14ac:dyDescent="0.3">
      <c r="B25" s="305">
        <v>14</v>
      </c>
      <c r="C25" s="309">
        <v>20034</v>
      </c>
      <c r="D25" s="313">
        <v>1784</v>
      </c>
      <c r="E25" s="203">
        <f t="shared" si="0"/>
        <v>0.13348297792742236</v>
      </c>
      <c r="F25" s="311">
        <f>SUM(E$12:E25)</f>
        <v>1.6324728769173213</v>
      </c>
      <c r="G25" s="311">
        <f t="shared" si="1"/>
        <v>0.16324728769173213</v>
      </c>
      <c r="H25" s="314">
        <f t="shared" si="3"/>
        <v>76</v>
      </c>
      <c r="I25" s="314">
        <f t="shared" si="3"/>
        <v>20</v>
      </c>
      <c r="K25" s="162">
        <v>14</v>
      </c>
      <c r="L25" s="162">
        <f t="shared" si="2"/>
        <v>66</v>
      </c>
      <c r="M25" s="164">
        <f>RiftStage!I$73</f>
        <v>1007</v>
      </c>
      <c r="N25" s="164">
        <f>RiftStage!J$73</f>
        <v>2836</v>
      </c>
      <c r="P25" s="162">
        <v>14</v>
      </c>
      <c r="Q25" s="201">
        <f>TranscendentStage!H19</f>
        <v>667</v>
      </c>
      <c r="R25" s="201">
        <f>TranscendentStage!I19</f>
        <v>2264</v>
      </c>
    </row>
    <row r="26" spans="2:18" x14ac:dyDescent="0.3">
      <c r="B26" s="305">
        <v>15</v>
      </c>
      <c r="C26" s="309">
        <v>21818</v>
      </c>
      <c r="D26" s="313">
        <v>1823</v>
      </c>
      <c r="E26" s="203">
        <f t="shared" si="0"/>
        <v>0.13640104751215862</v>
      </c>
      <c r="F26" s="315">
        <f>SUM(E$12:E26)</f>
        <v>1.76887392442948</v>
      </c>
      <c r="G26" s="311">
        <f t="shared" si="1"/>
        <v>0.17688739244294799</v>
      </c>
      <c r="H26" s="314">
        <f t="shared" si="3"/>
        <v>76</v>
      </c>
      <c r="I26" s="314">
        <f t="shared" si="3"/>
        <v>20</v>
      </c>
      <c r="K26" s="162">
        <v>15</v>
      </c>
      <c r="L26" s="162">
        <f t="shared" si="2"/>
        <v>71</v>
      </c>
      <c r="M26" s="164">
        <f>RiftStage!I$78</f>
        <v>1020</v>
      </c>
      <c r="N26" s="164">
        <f>RiftStage!J$78</f>
        <v>2901</v>
      </c>
      <c r="P26" s="162">
        <v>15</v>
      </c>
      <c r="Q26" s="201">
        <f>TranscendentStage!H20</f>
        <v>677</v>
      </c>
      <c r="R26" s="201">
        <f>TranscendentStage!I20</f>
        <v>2432</v>
      </c>
    </row>
    <row r="27" spans="2:18" x14ac:dyDescent="0.3">
      <c r="B27" s="305">
        <v>16</v>
      </c>
      <c r="C27" s="309">
        <v>23641</v>
      </c>
      <c r="D27" s="313">
        <v>1986</v>
      </c>
      <c r="E27" s="203">
        <f t="shared" si="0"/>
        <v>0.14859708193041526</v>
      </c>
      <c r="F27" s="311">
        <f>SUM(E$12:E27)</f>
        <v>1.9174710063598952</v>
      </c>
      <c r="G27" s="311">
        <f t="shared" si="1"/>
        <v>0.19174710063598951</v>
      </c>
      <c r="H27" s="314">
        <f t="shared" si="3"/>
        <v>76</v>
      </c>
      <c r="I27" s="314">
        <f t="shared" si="3"/>
        <v>20</v>
      </c>
      <c r="K27" s="162">
        <v>16</v>
      </c>
      <c r="L27" s="162">
        <f t="shared" si="2"/>
        <v>76</v>
      </c>
      <c r="M27" s="164">
        <f>RiftStage!I$83</f>
        <v>1033</v>
      </c>
      <c r="N27" s="164">
        <f>RiftStage!J$83</f>
        <v>2964</v>
      </c>
      <c r="P27" s="162">
        <v>16</v>
      </c>
      <c r="Q27" s="201">
        <f>TranscendentStage!H21</f>
        <v>687</v>
      </c>
      <c r="R27" s="201">
        <f>TranscendentStage!I21</f>
        <v>2612</v>
      </c>
    </row>
    <row r="28" spans="2:18" x14ac:dyDescent="0.3">
      <c r="B28" s="305">
        <v>17</v>
      </c>
      <c r="C28" s="309">
        <v>25627</v>
      </c>
      <c r="D28" s="313">
        <v>2111</v>
      </c>
      <c r="E28" s="203">
        <f t="shared" si="0"/>
        <v>0.15794986906098019</v>
      </c>
      <c r="F28" s="311">
        <f>SUM(E$12:E28)</f>
        <v>2.0754208754208756</v>
      </c>
      <c r="G28" s="311">
        <f t="shared" si="1"/>
        <v>0.20754208754208756</v>
      </c>
      <c r="H28" s="314">
        <f t="shared" si="3"/>
        <v>76</v>
      </c>
      <c r="I28" s="314">
        <f>I27</f>
        <v>20</v>
      </c>
      <c r="K28" s="162">
        <v>17</v>
      </c>
      <c r="L28" s="162">
        <f t="shared" si="2"/>
        <v>81</v>
      </c>
      <c r="M28" s="164">
        <f>RiftStage!I$88</f>
        <v>1045</v>
      </c>
      <c r="N28" s="164">
        <f>RiftStage!J$88</f>
        <v>3029</v>
      </c>
      <c r="P28" s="162">
        <v>17</v>
      </c>
      <c r="Q28" s="201">
        <f>TranscendentStage!H22</f>
        <v>697</v>
      </c>
      <c r="R28" s="201">
        <f>TranscendentStage!I22</f>
        <v>2806</v>
      </c>
    </row>
    <row r="29" spans="2:18" x14ac:dyDescent="0.3">
      <c r="B29" s="305">
        <v>18</v>
      </c>
      <c r="C29" s="309">
        <v>27738</v>
      </c>
      <c r="D29" s="313">
        <v>2236</v>
      </c>
      <c r="E29" s="203">
        <f t="shared" si="0"/>
        <v>0.16730265619154508</v>
      </c>
      <c r="F29" s="311">
        <f>SUM(E$12:E29)</f>
        <v>2.2427235316124206</v>
      </c>
      <c r="G29" s="311">
        <f t="shared" si="1"/>
        <v>0.22427235316124206</v>
      </c>
      <c r="H29" s="314">
        <f t="shared" si="3"/>
        <v>76</v>
      </c>
      <c r="I29" s="314">
        <f t="shared" si="3"/>
        <v>20</v>
      </c>
      <c r="K29" s="162">
        <v>18</v>
      </c>
      <c r="L29" s="162">
        <f t="shared" si="2"/>
        <v>86</v>
      </c>
      <c r="M29" s="164">
        <f>RiftStage!I$93</f>
        <v>1057</v>
      </c>
      <c r="N29" s="164">
        <f>RiftStage!J$93</f>
        <v>3093</v>
      </c>
      <c r="P29" s="162">
        <v>18</v>
      </c>
      <c r="Q29" s="201">
        <f>TranscendentStage!H23</f>
        <v>707</v>
      </c>
      <c r="R29" s="201">
        <f>TranscendentStage!I23</f>
        <v>3013</v>
      </c>
    </row>
    <row r="30" spans="2:18" x14ac:dyDescent="0.3">
      <c r="B30" s="305">
        <v>19</v>
      </c>
      <c r="C30" s="309">
        <v>29974</v>
      </c>
      <c r="D30" s="313">
        <v>2361</v>
      </c>
      <c r="E30" s="203">
        <f t="shared" si="0"/>
        <v>0.17665544332211</v>
      </c>
      <c r="F30" s="311">
        <f>SUM(E$12:E30)</f>
        <v>2.4193789749345305</v>
      </c>
      <c r="G30" s="311">
        <f t="shared" si="1"/>
        <v>0.24193789749345304</v>
      </c>
      <c r="H30" s="314">
        <f t="shared" ref="H30:I45" si="4">H29</f>
        <v>76</v>
      </c>
      <c r="I30" s="314">
        <f t="shared" si="4"/>
        <v>20</v>
      </c>
      <c r="K30" s="162">
        <v>19</v>
      </c>
      <c r="L30" s="162">
        <f t="shared" si="2"/>
        <v>91</v>
      </c>
      <c r="M30" s="164">
        <f>RiftStage!I$98</f>
        <v>1069</v>
      </c>
      <c r="N30" s="164">
        <f>RiftStage!J$98</f>
        <v>3158</v>
      </c>
      <c r="P30" s="162">
        <v>19</v>
      </c>
      <c r="Q30" s="201">
        <f>TranscendentStage!H24</f>
        <v>718</v>
      </c>
      <c r="R30" s="201">
        <f>TranscendentStage!I24</f>
        <v>3233</v>
      </c>
    </row>
    <row r="31" spans="2:18" x14ac:dyDescent="0.3">
      <c r="B31" s="305">
        <v>20</v>
      </c>
      <c r="C31" s="309">
        <v>32335</v>
      </c>
      <c r="D31" s="313">
        <v>2486</v>
      </c>
      <c r="E31" s="203">
        <f t="shared" si="0"/>
        <v>0.17623706224301716</v>
      </c>
      <c r="F31" s="311">
        <f>SUM(E$12:E31)</f>
        <v>2.5956160371775479</v>
      </c>
      <c r="G31" s="311">
        <f t="shared" si="1"/>
        <v>0.25956160371775477</v>
      </c>
      <c r="H31" s="314">
        <f t="shared" si="4"/>
        <v>76</v>
      </c>
      <c r="I31" s="312">
        <v>21</v>
      </c>
      <c r="K31" s="162">
        <v>20</v>
      </c>
      <c r="L31" s="162">
        <f t="shared" si="2"/>
        <v>96</v>
      </c>
      <c r="M31" s="164">
        <f>RiftStage!I$103</f>
        <v>1081</v>
      </c>
      <c r="N31" s="164">
        <f>RiftStage!J$103</f>
        <v>3222</v>
      </c>
      <c r="P31" s="162">
        <v>20</v>
      </c>
      <c r="Q31" s="201">
        <f>TranscendentStage!H25</f>
        <v>729</v>
      </c>
      <c r="R31" s="201">
        <f>TranscendentStage!I25</f>
        <v>3467</v>
      </c>
    </row>
    <row r="32" spans="2:18" x14ac:dyDescent="0.3">
      <c r="B32" s="305">
        <v>21</v>
      </c>
      <c r="C32" s="309">
        <v>34821</v>
      </c>
      <c r="D32" s="313">
        <v>2612</v>
      </c>
      <c r="E32" s="203">
        <f t="shared" si="0"/>
        <v>0.18432009032531227</v>
      </c>
      <c r="F32" s="311">
        <f>SUM(E$12:E32)</f>
        <v>2.77993612750286</v>
      </c>
      <c r="G32" s="311">
        <f t="shared" si="1"/>
        <v>0.277993612750286</v>
      </c>
      <c r="H32" s="312">
        <v>81</v>
      </c>
      <c r="I32" s="314">
        <f>I31</f>
        <v>21</v>
      </c>
      <c r="K32" s="162">
        <v>21</v>
      </c>
      <c r="L32" s="162">
        <f t="shared" si="2"/>
        <v>101</v>
      </c>
      <c r="M32" s="164">
        <f>RiftStage!I$108</f>
        <v>1094</v>
      </c>
      <c r="N32" s="164">
        <f>RiftStage!J$108</f>
        <v>3287</v>
      </c>
      <c r="P32" s="162">
        <v>21</v>
      </c>
      <c r="Q32" s="201">
        <f>TranscendentStage!H26</f>
        <v>740</v>
      </c>
      <c r="R32" s="201">
        <f>TranscendentStage!I26</f>
        <v>3714</v>
      </c>
    </row>
    <row r="33" spans="2:18" x14ac:dyDescent="0.3">
      <c r="B33" s="305">
        <v>22</v>
      </c>
      <c r="C33" s="309">
        <v>37433</v>
      </c>
      <c r="D33" s="313">
        <v>2738</v>
      </c>
      <c r="E33" s="203">
        <f t="shared" si="0"/>
        <v>0.19321148825065274</v>
      </c>
      <c r="F33" s="315">
        <f>SUM(E$12:E33)</f>
        <v>2.9731476157535126</v>
      </c>
      <c r="G33" s="311">
        <f t="shared" si="1"/>
        <v>0.29731476157535125</v>
      </c>
      <c r="H33" s="314">
        <f t="shared" si="4"/>
        <v>81</v>
      </c>
      <c r="I33" s="314">
        <f t="shared" si="4"/>
        <v>21</v>
      </c>
      <c r="K33" s="162">
        <v>22</v>
      </c>
      <c r="L33" s="162">
        <f t="shared" si="2"/>
        <v>106</v>
      </c>
      <c r="M33" s="164">
        <f>RiftStage!I$113</f>
        <v>1107</v>
      </c>
      <c r="N33" s="164">
        <f>RiftStage!J$113</f>
        <v>3352</v>
      </c>
      <c r="P33" s="162">
        <v>22</v>
      </c>
      <c r="Q33" s="201">
        <f>TranscendentStage!H27</f>
        <v>751</v>
      </c>
      <c r="R33" s="201">
        <f>TranscendentStage!I27</f>
        <v>3975</v>
      </c>
    </row>
    <row r="34" spans="2:18" x14ac:dyDescent="0.3">
      <c r="B34" s="305">
        <v>23</v>
      </c>
      <c r="C34" s="309">
        <v>40171</v>
      </c>
      <c r="D34" s="313">
        <v>2863</v>
      </c>
      <c r="E34" s="203">
        <f t="shared" si="0"/>
        <v>0.20203231952579212</v>
      </c>
      <c r="F34" s="311">
        <f>SUM(E$12:E34)</f>
        <v>3.1751799352793046</v>
      </c>
      <c r="G34" s="311">
        <f t="shared" si="1"/>
        <v>0.31751799352793048</v>
      </c>
      <c r="H34" s="314">
        <f t="shared" si="4"/>
        <v>81</v>
      </c>
      <c r="I34" s="314">
        <f t="shared" si="4"/>
        <v>21</v>
      </c>
      <c r="K34" s="162">
        <v>23</v>
      </c>
      <c r="L34" s="162">
        <f t="shared" si="2"/>
        <v>111</v>
      </c>
      <c r="M34" s="164">
        <f>RiftStage!I$118</f>
        <v>1119</v>
      </c>
      <c r="N34" s="164">
        <f>RiftStage!J$118</f>
        <v>3415</v>
      </c>
      <c r="P34" s="162">
        <v>23</v>
      </c>
      <c r="Q34" s="201">
        <f>TranscendentStage!H28</f>
        <v>762</v>
      </c>
      <c r="R34" s="201">
        <f>TranscendentStage!I28</f>
        <v>4249</v>
      </c>
    </row>
    <row r="35" spans="2:18" x14ac:dyDescent="0.3">
      <c r="B35" s="305">
        <v>24</v>
      </c>
      <c r="C35" s="309">
        <v>43034</v>
      </c>
      <c r="D35" s="313">
        <v>2989</v>
      </c>
      <c r="E35" s="203">
        <f t="shared" si="0"/>
        <v>0.21092371745113259</v>
      </c>
      <c r="F35" s="311">
        <f>SUM(E$12:E35)</f>
        <v>3.3861036527304371</v>
      </c>
      <c r="G35" s="311">
        <f t="shared" si="1"/>
        <v>0.33861036527304372</v>
      </c>
      <c r="H35" s="314">
        <f t="shared" si="4"/>
        <v>81</v>
      </c>
      <c r="I35" s="314">
        <f t="shared" si="4"/>
        <v>21</v>
      </c>
      <c r="K35" s="162">
        <v>24</v>
      </c>
      <c r="L35" s="162">
        <f t="shared" si="2"/>
        <v>116</v>
      </c>
      <c r="M35" s="164">
        <f>RiftStage!I$123</f>
        <v>1131</v>
      </c>
      <c r="N35" s="164">
        <f>RiftStage!J$123</f>
        <v>3479</v>
      </c>
      <c r="P35" s="162">
        <v>24</v>
      </c>
      <c r="Q35" s="201">
        <f>TranscendentStage!H29</f>
        <v>773</v>
      </c>
      <c r="R35" s="201">
        <f>TranscendentStage!I29</f>
        <v>4537</v>
      </c>
    </row>
    <row r="36" spans="2:18" x14ac:dyDescent="0.3">
      <c r="B36" s="305">
        <v>25</v>
      </c>
      <c r="C36" s="309">
        <v>46023</v>
      </c>
      <c r="D36" s="313">
        <v>3115</v>
      </c>
      <c r="E36" s="203">
        <f t="shared" si="0"/>
        <v>0.21981511537647308</v>
      </c>
      <c r="F36" s="311">
        <f>SUM(E$12:E36)</f>
        <v>3.60591876810691</v>
      </c>
      <c r="G36" s="311">
        <f t="shared" si="1"/>
        <v>0.36059187681069099</v>
      </c>
      <c r="H36" s="314">
        <f t="shared" si="4"/>
        <v>81</v>
      </c>
      <c r="I36" s="314">
        <f t="shared" si="4"/>
        <v>21</v>
      </c>
      <c r="K36" s="162">
        <v>25</v>
      </c>
      <c r="L36" s="162">
        <f t="shared" si="2"/>
        <v>121</v>
      </c>
      <c r="M36" s="164">
        <f>RiftStage!I$128</f>
        <v>1143</v>
      </c>
      <c r="N36" s="164">
        <f>RiftStage!J$128</f>
        <v>3544</v>
      </c>
      <c r="P36" s="162">
        <v>25</v>
      </c>
      <c r="Q36" s="201">
        <f>TranscendentStage!H30</f>
        <v>785</v>
      </c>
      <c r="R36" s="201">
        <f>TranscendentStage!I30</f>
        <v>4839</v>
      </c>
    </row>
    <row r="37" spans="2:18" x14ac:dyDescent="0.3">
      <c r="B37" s="305">
        <v>26</v>
      </c>
      <c r="C37" s="309">
        <v>49138</v>
      </c>
      <c r="D37" s="313">
        <v>3241</v>
      </c>
      <c r="E37" s="203">
        <f t="shared" si="0"/>
        <v>0.22870651330181357</v>
      </c>
      <c r="F37" s="311">
        <f>SUM(E$12:E37)</f>
        <v>3.8346252814087238</v>
      </c>
      <c r="G37" s="311">
        <f t="shared" si="1"/>
        <v>0.38346252814087239</v>
      </c>
      <c r="H37" s="314">
        <f t="shared" si="4"/>
        <v>81</v>
      </c>
      <c r="I37" s="314">
        <f t="shared" si="4"/>
        <v>21</v>
      </c>
      <c r="K37" s="162">
        <v>26</v>
      </c>
      <c r="L37" s="162">
        <f t="shared" si="2"/>
        <v>126</v>
      </c>
      <c r="M37" s="164">
        <f>RiftStage!I$133</f>
        <v>1156</v>
      </c>
      <c r="N37" s="164">
        <f>RiftStage!J$133</f>
        <v>3608</v>
      </c>
      <c r="P37" s="162">
        <v>26</v>
      </c>
      <c r="Q37" s="201">
        <f>TranscendentStage!H31</f>
        <v>797</v>
      </c>
      <c r="R37" s="201">
        <f>TranscendentStage!I31</f>
        <v>5154</v>
      </c>
    </row>
    <row r="38" spans="2:18" x14ac:dyDescent="0.3">
      <c r="B38" s="305">
        <v>27</v>
      </c>
      <c r="C38" s="309">
        <v>52379</v>
      </c>
      <c r="D38" s="313">
        <v>3367</v>
      </c>
      <c r="E38" s="203">
        <f t="shared" si="0"/>
        <v>0.23759791122715404</v>
      </c>
      <c r="F38" s="315">
        <f>SUM(E$12:E38)</f>
        <v>4.0722231926358781</v>
      </c>
      <c r="G38" s="311">
        <f t="shared" si="1"/>
        <v>0.40722231926358782</v>
      </c>
      <c r="H38" s="314">
        <f t="shared" si="4"/>
        <v>81</v>
      </c>
      <c r="I38" s="314">
        <f t="shared" si="4"/>
        <v>21</v>
      </c>
      <c r="K38" s="162">
        <v>27</v>
      </c>
      <c r="L38" s="162">
        <f t="shared" si="2"/>
        <v>131</v>
      </c>
      <c r="M38" s="164">
        <f>RiftStage!I$138</f>
        <v>1169</v>
      </c>
      <c r="N38" s="164">
        <f>RiftStage!J$138</f>
        <v>3672</v>
      </c>
      <c r="P38" s="162">
        <v>27</v>
      </c>
      <c r="Q38" s="201">
        <f>TranscendentStage!H32</f>
        <v>809</v>
      </c>
      <c r="R38" s="201">
        <f>TranscendentStage!I32</f>
        <v>5484</v>
      </c>
    </row>
    <row r="39" spans="2:18" x14ac:dyDescent="0.3">
      <c r="B39" s="305">
        <v>28</v>
      </c>
      <c r="C39" s="309">
        <v>55746</v>
      </c>
      <c r="D39" s="313">
        <v>3494</v>
      </c>
      <c r="E39" s="203">
        <f t="shared" si="0"/>
        <v>0.24655987580269564</v>
      </c>
      <c r="F39" s="311">
        <f>SUM(E$12:E39)</f>
        <v>4.3187830684385737</v>
      </c>
      <c r="G39" s="311">
        <f t="shared" si="1"/>
        <v>0.43187830684385736</v>
      </c>
      <c r="H39" s="314">
        <f t="shared" si="4"/>
        <v>81</v>
      </c>
      <c r="I39" s="314">
        <f t="shared" si="4"/>
        <v>21</v>
      </c>
      <c r="K39" s="162">
        <v>28</v>
      </c>
      <c r="L39" s="162">
        <f t="shared" si="2"/>
        <v>136</v>
      </c>
      <c r="M39" s="164">
        <f>RiftStage!I$143</f>
        <v>1181</v>
      </c>
      <c r="N39" s="164">
        <f>RiftStage!J$143</f>
        <v>3737</v>
      </c>
      <c r="P39" s="162">
        <v>28</v>
      </c>
      <c r="Q39" s="201">
        <f>TranscendentStage!H33</f>
        <v>821</v>
      </c>
      <c r="R39" s="201">
        <f>TranscendentStage!I33</f>
        <v>5827</v>
      </c>
    </row>
    <row r="40" spans="2:18" x14ac:dyDescent="0.3">
      <c r="B40" s="305">
        <v>29</v>
      </c>
      <c r="C40" s="309">
        <v>59240</v>
      </c>
      <c r="D40" s="313">
        <v>3620</v>
      </c>
      <c r="E40" s="203">
        <f t="shared" si="0"/>
        <v>0.25545127372803611</v>
      </c>
      <c r="F40" s="311">
        <f>SUM(E$12:E40)</f>
        <v>4.5742343421666103</v>
      </c>
      <c r="G40" s="311">
        <f t="shared" si="1"/>
        <v>0.45742343421666104</v>
      </c>
      <c r="H40" s="314">
        <f t="shared" si="4"/>
        <v>81</v>
      </c>
      <c r="I40" s="314">
        <f t="shared" si="4"/>
        <v>21</v>
      </c>
      <c r="K40" s="162">
        <v>29</v>
      </c>
      <c r="L40" s="162">
        <f t="shared" si="2"/>
        <v>141</v>
      </c>
      <c r="M40" s="164">
        <f>RiftStage!I$148</f>
        <v>1193</v>
      </c>
      <c r="N40" s="164">
        <f>RiftStage!J$148</f>
        <v>3801</v>
      </c>
      <c r="P40" s="162">
        <v>29</v>
      </c>
      <c r="Q40" s="201">
        <f>TranscendentStage!H34</f>
        <v>833</v>
      </c>
      <c r="R40" s="201">
        <f>TranscendentStage!I34</f>
        <v>6184</v>
      </c>
    </row>
    <row r="41" spans="2:18" x14ac:dyDescent="0.3">
      <c r="B41" s="305">
        <v>30</v>
      </c>
      <c r="C41" s="309">
        <v>62860</v>
      </c>
      <c r="D41" s="313">
        <v>3746</v>
      </c>
      <c r="E41" s="203">
        <f t="shared" si="0"/>
        <v>0.2643426716533766</v>
      </c>
      <c r="F41" s="311">
        <f>SUM(E$12:E41)</f>
        <v>4.8385770138199868</v>
      </c>
      <c r="G41" s="311">
        <f t="shared" si="1"/>
        <v>0.48385770138199868</v>
      </c>
      <c r="H41" s="314">
        <f t="shared" si="4"/>
        <v>81</v>
      </c>
      <c r="I41" s="314">
        <f t="shared" si="4"/>
        <v>21</v>
      </c>
      <c r="K41" s="162">
        <v>30</v>
      </c>
      <c r="L41" s="162">
        <f t="shared" si="2"/>
        <v>146</v>
      </c>
      <c r="M41" s="164">
        <f>RiftStage!I$153</f>
        <v>1205</v>
      </c>
      <c r="N41" s="164">
        <f>RiftStage!J$153</f>
        <v>3865</v>
      </c>
      <c r="P41" s="162">
        <v>30</v>
      </c>
      <c r="Q41" s="201">
        <f>TranscendentStage!H35</f>
        <v>845</v>
      </c>
      <c r="R41" s="201">
        <f>TranscendentStage!I35</f>
        <v>6556</v>
      </c>
    </row>
    <row r="42" spans="2:18" x14ac:dyDescent="0.3">
      <c r="B42" s="305">
        <v>31</v>
      </c>
      <c r="C42" s="309">
        <v>66606</v>
      </c>
      <c r="D42" s="313">
        <v>3873</v>
      </c>
      <c r="E42" s="203">
        <f t="shared" si="0"/>
        <v>0.27330463622891821</v>
      </c>
      <c r="F42" s="315">
        <f>SUM(E$12:E42)</f>
        <v>5.1118816500489048</v>
      </c>
      <c r="G42" s="311">
        <f t="shared" si="1"/>
        <v>0.5111881650048905</v>
      </c>
      <c r="H42" s="314">
        <f t="shared" si="4"/>
        <v>81</v>
      </c>
      <c r="I42" s="314">
        <f t="shared" si="4"/>
        <v>21</v>
      </c>
      <c r="K42" s="162">
        <v>31</v>
      </c>
      <c r="L42" s="162">
        <f t="shared" si="2"/>
        <v>151</v>
      </c>
      <c r="M42" s="164">
        <f>RiftStage!I$158</f>
        <v>1218</v>
      </c>
      <c r="N42" s="164">
        <f>RiftStage!J$158</f>
        <v>3930</v>
      </c>
      <c r="P42" s="162">
        <v>31</v>
      </c>
      <c r="Q42" s="201">
        <f>TranscendentStage!H36</f>
        <v>858</v>
      </c>
      <c r="R42" s="201">
        <f>TranscendentStage!I36</f>
        <v>6941</v>
      </c>
    </row>
    <row r="43" spans="2:18" x14ac:dyDescent="0.3">
      <c r="B43" s="305">
        <v>32</v>
      </c>
      <c r="C43" s="309">
        <v>70479</v>
      </c>
      <c r="D43" s="313">
        <v>4000</v>
      </c>
      <c r="E43" s="203">
        <f t="shared" si="0"/>
        <v>0.28226660080445981</v>
      </c>
      <c r="F43" s="311">
        <f>SUM(E$12:E43)</f>
        <v>5.3941482508533642</v>
      </c>
      <c r="G43" s="311">
        <f t="shared" si="1"/>
        <v>0.53941482508533645</v>
      </c>
      <c r="H43" s="314">
        <f t="shared" si="4"/>
        <v>81</v>
      </c>
      <c r="I43" s="314">
        <f t="shared" si="4"/>
        <v>21</v>
      </c>
      <c r="K43" s="162">
        <v>32</v>
      </c>
      <c r="L43" s="162">
        <f t="shared" si="2"/>
        <v>156</v>
      </c>
      <c r="M43" s="164">
        <f>RiftStage!I$163</f>
        <v>1230</v>
      </c>
      <c r="N43" s="164">
        <f>RiftStage!J$163</f>
        <v>3994</v>
      </c>
      <c r="P43" s="162">
        <v>32</v>
      </c>
      <c r="Q43" s="201">
        <f>TranscendentStage!H37</f>
        <v>871</v>
      </c>
      <c r="R43" s="201">
        <f>TranscendentStage!I37</f>
        <v>7341</v>
      </c>
    </row>
    <row r="44" spans="2:18" x14ac:dyDescent="0.3">
      <c r="B44" s="305">
        <v>33</v>
      </c>
      <c r="C44" s="309">
        <v>74479</v>
      </c>
      <c r="D44" s="313">
        <v>4127</v>
      </c>
      <c r="E44" s="203">
        <f t="shared" si="0"/>
        <v>0.29122856538000141</v>
      </c>
      <c r="F44" s="311">
        <f>SUM(E$12:E44)</f>
        <v>5.685376816233366</v>
      </c>
      <c r="G44" s="311">
        <f t="shared" si="1"/>
        <v>0.56853768162333662</v>
      </c>
      <c r="H44" s="314">
        <f t="shared" si="4"/>
        <v>81</v>
      </c>
      <c r="I44" s="314">
        <f t="shared" si="4"/>
        <v>21</v>
      </c>
      <c r="K44" s="162">
        <v>33</v>
      </c>
      <c r="L44" s="162">
        <f t="shared" si="2"/>
        <v>161</v>
      </c>
      <c r="M44" s="164">
        <f>RiftStage!I$168</f>
        <v>1243</v>
      </c>
      <c r="N44" s="164">
        <f>RiftStage!J$168</f>
        <v>4059</v>
      </c>
      <c r="P44" s="162">
        <v>33</v>
      </c>
      <c r="Q44" s="201">
        <f>TranscendentStage!H38</f>
        <v>884</v>
      </c>
      <c r="R44" s="201">
        <f>TranscendentStage!I38</f>
        <v>7755</v>
      </c>
    </row>
    <row r="45" spans="2:18" x14ac:dyDescent="0.3">
      <c r="B45" s="305">
        <v>34</v>
      </c>
      <c r="C45" s="309">
        <v>78606</v>
      </c>
      <c r="D45" s="313">
        <v>4254</v>
      </c>
      <c r="E45" s="203">
        <f t="shared" si="0"/>
        <v>0.30019052995554302</v>
      </c>
      <c r="F45" s="311">
        <f>SUM(E$12:E45)</f>
        <v>5.9855673461889092</v>
      </c>
      <c r="G45" s="311">
        <f t="shared" si="1"/>
        <v>0.59855673461889092</v>
      </c>
      <c r="H45" s="314">
        <f t="shared" si="4"/>
        <v>81</v>
      </c>
      <c r="I45" s="314">
        <f t="shared" si="4"/>
        <v>21</v>
      </c>
      <c r="K45" s="162">
        <v>34</v>
      </c>
      <c r="L45" s="162">
        <f t="shared" si="2"/>
        <v>166</v>
      </c>
      <c r="M45" s="164">
        <f>RiftStage!I$173</f>
        <v>1255</v>
      </c>
      <c r="N45" s="164">
        <f>RiftStage!J$173</f>
        <v>4123</v>
      </c>
      <c r="P45" s="162">
        <v>34</v>
      </c>
      <c r="Q45" s="201">
        <f>TranscendentStage!H39</f>
        <v>897</v>
      </c>
      <c r="R45" s="201">
        <f>TranscendentStage!I39</f>
        <v>8183</v>
      </c>
    </row>
    <row r="46" spans="2:18" x14ac:dyDescent="0.3">
      <c r="B46" s="305">
        <v>35</v>
      </c>
      <c r="C46" s="309">
        <v>82860</v>
      </c>
      <c r="D46" s="313">
        <v>4381</v>
      </c>
      <c r="E46" s="203">
        <f t="shared" si="0"/>
        <v>0.30915249453108462</v>
      </c>
      <c r="F46" s="315">
        <f>SUM(E$12:E46)</f>
        <v>6.2947198407199938</v>
      </c>
      <c r="G46" s="311">
        <f t="shared" si="1"/>
        <v>0.62947198407199934</v>
      </c>
      <c r="H46" s="314">
        <f t="shared" ref="H46:I61" si="5">H45</f>
        <v>81</v>
      </c>
      <c r="I46" s="314">
        <f t="shared" si="5"/>
        <v>21</v>
      </c>
      <c r="K46" s="162">
        <v>35</v>
      </c>
      <c r="L46" s="162">
        <f t="shared" si="2"/>
        <v>171</v>
      </c>
      <c r="M46" s="164">
        <f>RiftStage!I$178</f>
        <v>1267</v>
      </c>
      <c r="N46" s="164">
        <f>RiftStage!J$178</f>
        <v>4187</v>
      </c>
      <c r="P46" s="162">
        <v>35</v>
      </c>
      <c r="Q46" s="201">
        <f>TranscendentStage!H40</f>
        <v>910</v>
      </c>
      <c r="R46" s="201">
        <f>TranscendentStage!I40</f>
        <v>8626</v>
      </c>
    </row>
    <row r="47" spans="2:18" x14ac:dyDescent="0.3">
      <c r="B47" s="305">
        <v>36</v>
      </c>
      <c r="C47" s="309">
        <v>87241</v>
      </c>
      <c r="D47" s="313">
        <v>4508</v>
      </c>
      <c r="E47" s="203">
        <f t="shared" si="0"/>
        <v>0.31811445910662622</v>
      </c>
      <c r="F47" s="311">
        <f>SUM(E$12:E47)</f>
        <v>6.6128342998266199</v>
      </c>
      <c r="G47" s="311">
        <f t="shared" si="1"/>
        <v>0.66128342998266199</v>
      </c>
      <c r="H47" s="314">
        <f t="shared" si="5"/>
        <v>81</v>
      </c>
      <c r="I47" s="314">
        <f t="shared" si="5"/>
        <v>21</v>
      </c>
      <c r="K47" s="162">
        <v>36</v>
      </c>
      <c r="L47" s="162">
        <f t="shared" si="2"/>
        <v>176</v>
      </c>
      <c r="M47" s="164">
        <f>RiftStage!I$183</f>
        <v>1279</v>
      </c>
      <c r="N47" s="164">
        <f>RiftStage!J$183</f>
        <v>4251</v>
      </c>
      <c r="P47" s="162">
        <v>36</v>
      </c>
      <c r="Q47" s="201">
        <f>TranscendentStage!H41</f>
        <v>924</v>
      </c>
      <c r="R47" s="201">
        <f>TranscendentStage!I41</f>
        <v>9083</v>
      </c>
    </row>
    <row r="48" spans="2:18" x14ac:dyDescent="0.3">
      <c r="B48" s="305">
        <v>37</v>
      </c>
      <c r="C48" s="309">
        <v>91749</v>
      </c>
      <c r="D48" s="313">
        <v>4635</v>
      </c>
      <c r="E48" s="203">
        <f t="shared" si="0"/>
        <v>0.32707642368216783</v>
      </c>
      <c r="F48" s="311">
        <f>SUM(E$12:E48)</f>
        <v>6.9399107235087873</v>
      </c>
      <c r="G48" s="311">
        <f t="shared" si="1"/>
        <v>0.69399107235087876</v>
      </c>
      <c r="H48" s="314">
        <f t="shared" si="5"/>
        <v>81</v>
      </c>
      <c r="I48" s="314">
        <f t="shared" si="5"/>
        <v>21</v>
      </c>
      <c r="K48" s="162">
        <v>37</v>
      </c>
      <c r="L48" s="162">
        <f t="shared" si="2"/>
        <v>181</v>
      </c>
      <c r="M48" s="164">
        <f>RiftStage!I$188</f>
        <v>1292</v>
      </c>
      <c r="N48" s="164">
        <f>RiftStage!J$188</f>
        <v>4315</v>
      </c>
      <c r="P48" s="162">
        <v>37</v>
      </c>
      <c r="Q48" s="201">
        <f>TranscendentStage!H42</f>
        <v>938</v>
      </c>
      <c r="R48" s="201">
        <f>TranscendentStage!I42</f>
        <v>9555</v>
      </c>
    </row>
    <row r="49" spans="2:18" x14ac:dyDescent="0.3">
      <c r="B49" s="305">
        <v>38</v>
      </c>
      <c r="C49" s="309">
        <v>96384</v>
      </c>
      <c r="D49" s="313">
        <v>4762</v>
      </c>
      <c r="E49" s="203">
        <f t="shared" si="0"/>
        <v>0.33603838825770943</v>
      </c>
      <c r="F49" s="315">
        <f>SUM(E$12:E49)</f>
        <v>7.2759491117664972</v>
      </c>
      <c r="G49" s="311">
        <f t="shared" si="1"/>
        <v>0.72759491117664976</v>
      </c>
      <c r="H49" s="314">
        <f t="shared" si="5"/>
        <v>81</v>
      </c>
      <c r="I49" s="314">
        <f t="shared" si="5"/>
        <v>21</v>
      </c>
      <c r="K49" s="162">
        <v>38</v>
      </c>
      <c r="L49" s="162">
        <f t="shared" si="2"/>
        <v>186</v>
      </c>
      <c r="M49" s="164">
        <f>RiftStage!I$193</f>
        <v>1305</v>
      </c>
      <c r="N49" s="164">
        <f>RiftStage!J$193</f>
        <v>4380</v>
      </c>
      <c r="P49" s="162">
        <v>38</v>
      </c>
      <c r="Q49" s="201">
        <f>TranscendentStage!H43</f>
        <v>952</v>
      </c>
      <c r="R49" s="201">
        <f>TranscendentStage!I43</f>
        <v>10041</v>
      </c>
    </row>
    <row r="50" spans="2:18" x14ac:dyDescent="0.3">
      <c r="B50" s="305">
        <v>39</v>
      </c>
      <c r="C50" s="309">
        <v>101146</v>
      </c>
      <c r="D50" s="313">
        <v>4890</v>
      </c>
      <c r="E50" s="203">
        <f t="shared" si="0"/>
        <v>0.34507091948345214</v>
      </c>
      <c r="F50" s="311">
        <f>SUM(E$12:E50)</f>
        <v>7.621020031249949</v>
      </c>
      <c r="G50" s="311">
        <f t="shared" si="1"/>
        <v>0.76210200312499488</v>
      </c>
      <c r="H50" s="314">
        <f t="shared" si="5"/>
        <v>81</v>
      </c>
      <c r="I50" s="314">
        <f t="shared" si="5"/>
        <v>21</v>
      </c>
      <c r="K50" s="162">
        <v>39</v>
      </c>
      <c r="L50" s="162">
        <f t="shared" si="2"/>
        <v>191</v>
      </c>
      <c r="M50" s="164">
        <f>RiftStage!I$198</f>
        <v>1317</v>
      </c>
      <c r="N50" s="164">
        <f>RiftStage!J$198</f>
        <v>4444</v>
      </c>
      <c r="P50" s="162">
        <v>39</v>
      </c>
      <c r="Q50" s="201">
        <f>TranscendentStage!H44</f>
        <v>966</v>
      </c>
      <c r="R50" s="201">
        <f>TranscendentStage!I44</f>
        <v>10541</v>
      </c>
    </row>
    <row r="51" spans="2:18" x14ac:dyDescent="0.3">
      <c r="B51" s="305">
        <v>40</v>
      </c>
      <c r="C51" s="309">
        <v>106036</v>
      </c>
      <c r="D51" s="313">
        <v>5018</v>
      </c>
      <c r="E51" s="203">
        <f t="shared" si="0"/>
        <v>0.35410345070919486</v>
      </c>
      <c r="F51" s="311">
        <f>SUM(E$12:E51)</f>
        <v>7.9751234819591437</v>
      </c>
      <c r="G51" s="311">
        <f t="shared" si="1"/>
        <v>0.79751234819591432</v>
      </c>
      <c r="H51" s="314">
        <f t="shared" si="5"/>
        <v>81</v>
      </c>
      <c r="I51" s="314">
        <f t="shared" si="5"/>
        <v>21</v>
      </c>
      <c r="K51" s="162">
        <v>40</v>
      </c>
      <c r="L51" s="162">
        <f t="shared" si="2"/>
        <v>196</v>
      </c>
      <c r="M51" s="164">
        <f>RiftStage!I$203</f>
        <v>1329</v>
      </c>
      <c r="N51" s="164">
        <f>RiftStage!J$203</f>
        <v>4509</v>
      </c>
      <c r="P51" s="162">
        <v>40</v>
      </c>
      <c r="Q51" s="201">
        <f>TranscendentStage!H45</f>
        <v>980</v>
      </c>
      <c r="R51" s="201">
        <f>TranscendentStage!I45</f>
        <v>11056</v>
      </c>
    </row>
    <row r="52" spans="2:18" x14ac:dyDescent="0.3">
      <c r="B52" s="305">
        <v>41</v>
      </c>
      <c r="C52" s="309">
        <v>111054</v>
      </c>
      <c r="D52" s="313">
        <v>5145</v>
      </c>
      <c r="E52" s="203">
        <f t="shared" si="0"/>
        <v>0.36306541528473646</v>
      </c>
      <c r="F52" s="315">
        <f>SUM(E$12:E52)</f>
        <v>8.3381888972438798</v>
      </c>
      <c r="G52" s="311">
        <f t="shared" si="1"/>
        <v>0.833818889724388</v>
      </c>
      <c r="H52" s="314">
        <f t="shared" si="5"/>
        <v>81</v>
      </c>
      <c r="I52" s="314">
        <f t="shared" si="5"/>
        <v>21</v>
      </c>
      <c r="P52" s="162">
        <v>41</v>
      </c>
      <c r="Q52" s="201">
        <f>TranscendentStage!H46</f>
        <v>995</v>
      </c>
      <c r="R52" s="201">
        <f>TranscendentStage!I46</f>
        <v>11452</v>
      </c>
    </row>
    <row r="53" spans="2:18" x14ac:dyDescent="0.3">
      <c r="B53" s="305">
        <v>42</v>
      </c>
      <c r="C53" s="309">
        <v>116199</v>
      </c>
      <c r="D53" s="313">
        <v>5273</v>
      </c>
      <c r="E53" s="203">
        <f t="shared" si="0"/>
        <v>0.37209794651047917</v>
      </c>
      <c r="F53" s="311">
        <f>SUM(E$12:E53)</f>
        <v>8.7102868437543588</v>
      </c>
      <c r="G53" s="311">
        <f t="shared" si="1"/>
        <v>0.8710286843754359</v>
      </c>
      <c r="H53" s="314">
        <f t="shared" si="5"/>
        <v>81</v>
      </c>
      <c r="I53" s="314">
        <f t="shared" si="5"/>
        <v>21</v>
      </c>
      <c r="P53" s="162">
        <v>42</v>
      </c>
      <c r="Q53" s="201">
        <f>TranscendentStage!H47</f>
        <v>1010</v>
      </c>
      <c r="R53" s="201">
        <f>TranscendentStage!I47</f>
        <v>11510</v>
      </c>
    </row>
    <row r="54" spans="2:18" x14ac:dyDescent="0.3">
      <c r="B54" s="305">
        <v>43</v>
      </c>
      <c r="C54" s="309">
        <v>121472</v>
      </c>
      <c r="D54" s="313">
        <v>5401</v>
      </c>
      <c r="E54" s="203">
        <f t="shared" si="0"/>
        <v>0.38113047773622188</v>
      </c>
      <c r="F54" s="311">
        <f>SUM(E$12:E54)</f>
        <v>9.0914173214905816</v>
      </c>
      <c r="G54" s="311">
        <f t="shared" si="1"/>
        <v>0.90914173214905813</v>
      </c>
      <c r="H54" s="314">
        <f t="shared" si="5"/>
        <v>81</v>
      </c>
      <c r="I54" s="314">
        <f t="shared" si="5"/>
        <v>21</v>
      </c>
      <c r="P54" s="162">
        <v>43</v>
      </c>
      <c r="Q54" s="201">
        <f>TranscendentStage!H48</f>
        <v>1025</v>
      </c>
      <c r="R54" s="201">
        <f>TranscendentStage!I48</f>
        <v>11569</v>
      </c>
    </row>
    <row r="55" spans="2:18" x14ac:dyDescent="0.3">
      <c r="B55" s="305">
        <v>44</v>
      </c>
      <c r="C55" s="309">
        <v>126873</v>
      </c>
      <c r="D55" s="313">
        <v>5529</v>
      </c>
      <c r="E55" s="203">
        <f t="shared" si="0"/>
        <v>0.3901630089619646</v>
      </c>
      <c r="F55" s="315">
        <f>SUM(E$12:E55)</f>
        <v>9.4815803304525463</v>
      </c>
      <c r="G55" s="311">
        <f t="shared" si="1"/>
        <v>0.94815803304525459</v>
      </c>
      <c r="H55" s="314">
        <f t="shared" si="5"/>
        <v>81</v>
      </c>
      <c r="I55" s="314">
        <f t="shared" si="5"/>
        <v>21</v>
      </c>
      <c r="P55" s="162">
        <v>44</v>
      </c>
      <c r="Q55" s="201">
        <f>TranscendentStage!H49</f>
        <v>1040</v>
      </c>
      <c r="R55" s="201">
        <f>TranscendentStage!I49</f>
        <v>11627</v>
      </c>
    </row>
    <row r="56" spans="2:18" x14ac:dyDescent="0.3">
      <c r="B56" s="305">
        <v>45</v>
      </c>
      <c r="C56" s="309">
        <v>132402</v>
      </c>
      <c r="D56" s="313">
        <v>5657</v>
      </c>
      <c r="E56" s="203">
        <f t="shared" si="0"/>
        <v>0.39919554018770731</v>
      </c>
      <c r="F56" s="311">
        <f>SUM(E$12:E56)</f>
        <v>9.8807758706402531</v>
      </c>
      <c r="G56" s="311">
        <f t="shared" si="1"/>
        <v>0.98807758706402526</v>
      </c>
      <c r="H56" s="314">
        <f t="shared" si="5"/>
        <v>81</v>
      </c>
      <c r="I56" s="314">
        <f t="shared" si="5"/>
        <v>21</v>
      </c>
      <c r="P56" s="162">
        <v>45</v>
      </c>
      <c r="Q56" s="201">
        <f>TranscendentStage!H50</f>
        <v>1056</v>
      </c>
      <c r="R56" s="201">
        <f>TranscendentStage!I50</f>
        <v>11686</v>
      </c>
    </row>
    <row r="57" spans="2:18" x14ac:dyDescent="0.3">
      <c r="B57" s="305">
        <v>46</v>
      </c>
      <c r="C57" s="309">
        <v>138059</v>
      </c>
      <c r="D57" s="313">
        <v>5786</v>
      </c>
      <c r="E57" s="203">
        <f t="shared" si="0"/>
        <v>0.40829863806365113</v>
      </c>
      <c r="F57" s="311">
        <f>SUM(E$12:E57)</f>
        <v>10.289074508703905</v>
      </c>
      <c r="G57" s="311">
        <f t="shared" si="1"/>
        <v>1.0289074508703906</v>
      </c>
      <c r="H57" s="314">
        <f t="shared" si="5"/>
        <v>81</v>
      </c>
      <c r="I57" s="314">
        <f t="shared" si="5"/>
        <v>21</v>
      </c>
      <c r="P57" s="162">
        <v>46</v>
      </c>
      <c r="Q57" s="201">
        <f>TranscendentStage!H51</f>
        <v>1072</v>
      </c>
      <c r="R57" s="201">
        <f>TranscendentStage!I51</f>
        <v>11745</v>
      </c>
    </row>
    <row r="58" spans="2:18" x14ac:dyDescent="0.3">
      <c r="B58" s="305">
        <v>47</v>
      </c>
      <c r="C58" s="309">
        <v>143845</v>
      </c>
      <c r="D58" s="313">
        <v>5914</v>
      </c>
      <c r="E58" s="203">
        <f t="shared" si="0"/>
        <v>0.41733116928939384</v>
      </c>
      <c r="F58" s="315">
        <f>SUM(E$12:E58)</f>
        <v>10.706405677993299</v>
      </c>
      <c r="G58" s="311">
        <f t="shared" si="1"/>
        <v>1.0706405677993298</v>
      </c>
      <c r="H58" s="314">
        <f t="shared" si="5"/>
        <v>81</v>
      </c>
      <c r="I58" s="314">
        <f t="shared" si="5"/>
        <v>21</v>
      </c>
      <c r="P58" s="162">
        <v>47</v>
      </c>
      <c r="Q58" s="201">
        <f>TranscendentStage!H52</f>
        <v>1088</v>
      </c>
      <c r="R58" s="201">
        <f>TranscendentStage!I52</f>
        <v>11803</v>
      </c>
    </row>
    <row r="59" spans="2:18" x14ac:dyDescent="0.3">
      <c r="B59" s="305">
        <v>48</v>
      </c>
      <c r="C59" s="309">
        <v>149759</v>
      </c>
      <c r="D59" s="313">
        <v>6043</v>
      </c>
      <c r="E59" s="203">
        <f t="shared" si="0"/>
        <v>0.42643426716533767</v>
      </c>
      <c r="F59" s="311">
        <f>SUM(E$12:E59)</f>
        <v>11.132839945158636</v>
      </c>
      <c r="G59" s="311">
        <f t="shared" si="1"/>
        <v>1.1132839945158637</v>
      </c>
      <c r="H59" s="314">
        <f t="shared" si="5"/>
        <v>81</v>
      </c>
      <c r="I59" s="314">
        <f t="shared" si="5"/>
        <v>21</v>
      </c>
      <c r="P59" s="162">
        <v>48</v>
      </c>
      <c r="Q59" s="201">
        <f>TranscendentStage!H53</f>
        <v>1104</v>
      </c>
      <c r="R59" s="201">
        <f>TranscendentStage!I53</f>
        <v>11862</v>
      </c>
    </row>
    <row r="60" spans="2:18" x14ac:dyDescent="0.3">
      <c r="B60" s="305">
        <v>49</v>
      </c>
      <c r="C60" s="309">
        <v>155802</v>
      </c>
      <c r="D60" s="313">
        <v>6171</v>
      </c>
      <c r="E60" s="203">
        <f t="shared" si="0"/>
        <v>0.43546679839108038</v>
      </c>
      <c r="F60" s="315">
        <f>SUM(E$12:E60)</f>
        <v>11.568306743549718</v>
      </c>
      <c r="G60" s="311">
        <f t="shared" si="1"/>
        <v>1.1568306743549717</v>
      </c>
      <c r="H60" s="314">
        <f t="shared" si="5"/>
        <v>81</v>
      </c>
      <c r="I60" s="314">
        <f t="shared" si="5"/>
        <v>21</v>
      </c>
      <c r="P60" s="162">
        <v>49</v>
      </c>
      <c r="Q60" s="201">
        <f>TranscendentStage!H54</f>
        <v>1121</v>
      </c>
      <c r="R60" s="201">
        <f>TranscendentStage!I54</f>
        <v>11920</v>
      </c>
    </row>
    <row r="61" spans="2:18" x14ac:dyDescent="0.3">
      <c r="B61" s="306">
        <v>50</v>
      </c>
      <c r="C61" s="316">
        <v>161973</v>
      </c>
      <c r="D61" s="317">
        <v>6300</v>
      </c>
      <c r="E61" s="204">
        <f t="shared" si="0"/>
        <v>0.42129196201685165</v>
      </c>
      <c r="F61" s="318">
        <f>SUM(E$12:E61)</f>
        <v>11.98959870556657</v>
      </c>
      <c r="G61" s="318">
        <f t="shared" si="1"/>
        <v>1.1989598705566569</v>
      </c>
      <c r="H61" s="319">
        <f t="shared" si="5"/>
        <v>81</v>
      </c>
      <c r="I61" s="312">
        <v>22</v>
      </c>
      <c r="P61" s="162">
        <v>50</v>
      </c>
      <c r="Q61" s="201">
        <f>TranscendentStage!H55</f>
        <v>1138</v>
      </c>
      <c r="R61" s="201">
        <f>TranscendentStage!I55</f>
        <v>11979</v>
      </c>
    </row>
    <row r="62" spans="2:18" x14ac:dyDescent="0.3">
      <c r="B62" s="307">
        <v>51</v>
      </c>
      <c r="C62" s="309">
        <v>168273</v>
      </c>
      <c r="D62" s="313">
        <v>6429</v>
      </c>
      <c r="E62" s="203">
        <f t="shared" si="0"/>
        <v>0.42991841647719675</v>
      </c>
      <c r="F62" s="311">
        <f>SUM(E$12:E62)</f>
        <v>12.419517122043766</v>
      </c>
      <c r="G62" s="311">
        <f t="shared" si="1"/>
        <v>1.2419517122043766</v>
      </c>
      <c r="H62" s="314">
        <f t="shared" ref="H62:I77" si="6">H61</f>
        <v>81</v>
      </c>
      <c r="I62" s="314">
        <f t="shared" si="6"/>
        <v>22</v>
      </c>
      <c r="P62" s="162">
        <v>51</v>
      </c>
      <c r="Q62" s="201">
        <f>TranscendentStage!H56</f>
        <v>1155</v>
      </c>
      <c r="R62" s="201">
        <f>TranscendentStage!I56</f>
        <v>12038</v>
      </c>
    </row>
    <row r="63" spans="2:18" x14ac:dyDescent="0.3">
      <c r="B63" s="307">
        <v>52</v>
      </c>
      <c r="C63" s="309">
        <v>174702</v>
      </c>
      <c r="D63" s="313">
        <v>6558</v>
      </c>
      <c r="E63" s="203">
        <f t="shared" si="0"/>
        <v>0.4385448709375418</v>
      </c>
      <c r="F63" s="311">
        <f>SUM(E$12:E63)</f>
        <v>12.858061992981307</v>
      </c>
      <c r="G63" s="311">
        <f t="shared" si="1"/>
        <v>1.2858061992981307</v>
      </c>
      <c r="H63" s="314">
        <f t="shared" si="6"/>
        <v>81</v>
      </c>
      <c r="I63" s="314">
        <f t="shared" si="6"/>
        <v>22</v>
      </c>
      <c r="P63" s="162">
        <v>52</v>
      </c>
      <c r="Q63" s="201">
        <f>TranscendentStage!H57</f>
        <v>1172</v>
      </c>
      <c r="R63" s="201">
        <f>TranscendentStage!I57</f>
        <v>12096</v>
      </c>
    </row>
    <row r="64" spans="2:18" x14ac:dyDescent="0.3">
      <c r="B64" s="307">
        <v>53</v>
      </c>
      <c r="C64" s="309">
        <v>181260</v>
      </c>
      <c r="D64" s="313">
        <v>6687</v>
      </c>
      <c r="E64" s="203">
        <f t="shared" si="0"/>
        <v>0.44717132539788684</v>
      </c>
      <c r="F64" s="311">
        <f>SUM(E$12:E64)</f>
        <v>13.305233318379194</v>
      </c>
      <c r="G64" s="311">
        <f t="shared" si="1"/>
        <v>1.3305233318379195</v>
      </c>
      <c r="H64" s="314">
        <f t="shared" si="6"/>
        <v>81</v>
      </c>
      <c r="I64" s="314">
        <f t="shared" si="6"/>
        <v>22</v>
      </c>
      <c r="P64" s="162">
        <v>53</v>
      </c>
      <c r="Q64" s="201">
        <f>TranscendentStage!H58</f>
        <v>1190</v>
      </c>
      <c r="R64" s="201">
        <f>TranscendentStage!I58</f>
        <v>12155</v>
      </c>
    </row>
    <row r="65" spans="2:18" x14ac:dyDescent="0.3">
      <c r="B65" s="307">
        <v>54</v>
      </c>
      <c r="C65" s="309">
        <v>187947</v>
      </c>
      <c r="D65" s="313">
        <v>6816</v>
      </c>
      <c r="E65" s="203">
        <f t="shared" si="0"/>
        <v>0.45579777985823189</v>
      </c>
      <c r="F65" s="311">
        <f>SUM(E$12:E65)</f>
        <v>13.761031098237426</v>
      </c>
      <c r="G65" s="311">
        <f t="shared" si="1"/>
        <v>1.3761031098237426</v>
      </c>
      <c r="H65" s="314">
        <f t="shared" si="6"/>
        <v>81</v>
      </c>
      <c r="I65" s="314">
        <f t="shared" si="6"/>
        <v>22</v>
      </c>
      <c r="P65" s="162">
        <v>54</v>
      </c>
      <c r="Q65" s="201">
        <f>TranscendentStage!H59</f>
        <v>1208</v>
      </c>
      <c r="R65" s="201">
        <f>TranscendentStage!I59</f>
        <v>12213</v>
      </c>
    </row>
    <row r="66" spans="2:18" x14ac:dyDescent="0.3">
      <c r="B66" s="307">
        <v>55</v>
      </c>
      <c r="C66" s="309">
        <v>194763</v>
      </c>
      <c r="D66" s="313">
        <v>6945</v>
      </c>
      <c r="E66" s="203">
        <f t="shared" si="0"/>
        <v>0.46442423431857699</v>
      </c>
      <c r="F66" s="311">
        <f>SUM(E$12:E66)</f>
        <v>14.225455332556002</v>
      </c>
      <c r="G66" s="311">
        <f t="shared" si="1"/>
        <v>1.4225455332556003</v>
      </c>
      <c r="H66" s="314">
        <f t="shared" si="6"/>
        <v>81</v>
      </c>
      <c r="I66" s="314">
        <f t="shared" si="6"/>
        <v>22</v>
      </c>
      <c r="P66" s="162">
        <v>55</v>
      </c>
      <c r="Q66" s="201">
        <f>TranscendentStage!H60</f>
        <v>1226</v>
      </c>
      <c r="R66" s="201">
        <f>TranscendentStage!I60</f>
        <v>12272</v>
      </c>
    </row>
    <row r="67" spans="2:18" x14ac:dyDescent="0.3">
      <c r="B67" s="307">
        <v>56</v>
      </c>
      <c r="C67" s="309">
        <v>201708</v>
      </c>
      <c r="D67" s="313">
        <v>7075</v>
      </c>
      <c r="E67" s="203">
        <f t="shared" si="0"/>
        <v>0.47311756051892473</v>
      </c>
      <c r="F67" s="311">
        <f>SUM(E$12:E67)</f>
        <v>14.698572893074926</v>
      </c>
      <c r="G67" s="311">
        <f t="shared" si="1"/>
        <v>1.4698572893074926</v>
      </c>
      <c r="H67" s="314">
        <f t="shared" si="6"/>
        <v>81</v>
      </c>
      <c r="I67" s="314">
        <f t="shared" si="6"/>
        <v>22</v>
      </c>
      <c r="P67" s="162">
        <v>56</v>
      </c>
      <c r="Q67" s="201">
        <f>TranscendentStage!H61</f>
        <v>1244</v>
      </c>
      <c r="R67" s="201">
        <f>TranscendentStage!I61</f>
        <v>12331</v>
      </c>
    </row>
    <row r="68" spans="2:18" x14ac:dyDescent="0.3">
      <c r="B68" s="307">
        <v>57</v>
      </c>
      <c r="C68" s="309">
        <v>208783</v>
      </c>
      <c r="D68" s="313">
        <v>7204</v>
      </c>
      <c r="E68" s="203">
        <f t="shared" si="0"/>
        <v>0.48174401497926977</v>
      </c>
      <c r="F68" s="311">
        <f>SUM(E$12:E68)</f>
        <v>15.180316908054197</v>
      </c>
      <c r="G68" s="311">
        <f t="shared" si="1"/>
        <v>1.5180316908054197</v>
      </c>
      <c r="H68" s="314">
        <f t="shared" si="6"/>
        <v>81</v>
      </c>
      <c r="I68" s="314">
        <f t="shared" si="6"/>
        <v>22</v>
      </c>
      <c r="P68" s="162">
        <v>57</v>
      </c>
      <c r="Q68" s="201">
        <f>TranscendentStage!H62</f>
        <v>1263</v>
      </c>
      <c r="R68" s="201">
        <f>TranscendentStage!I62</f>
        <v>12389</v>
      </c>
    </row>
    <row r="69" spans="2:18" x14ac:dyDescent="0.3">
      <c r="B69" s="307">
        <v>58</v>
      </c>
      <c r="C69" s="309">
        <v>215987</v>
      </c>
      <c r="D69" s="313">
        <v>7334</v>
      </c>
      <c r="E69" s="203">
        <f t="shared" si="0"/>
        <v>0.49043734117961751</v>
      </c>
      <c r="F69" s="311">
        <f>SUM(E$12:E69)</f>
        <v>15.670754249233815</v>
      </c>
      <c r="G69" s="311">
        <f t="shared" si="1"/>
        <v>1.5670754249233814</v>
      </c>
      <c r="H69" s="314">
        <f t="shared" si="6"/>
        <v>81</v>
      </c>
      <c r="I69" s="314">
        <f t="shared" si="6"/>
        <v>22</v>
      </c>
      <c r="P69" s="162">
        <v>58</v>
      </c>
      <c r="Q69" s="201">
        <f>TranscendentStage!H63</f>
        <v>1282</v>
      </c>
      <c r="R69" s="201">
        <f>TranscendentStage!I63</f>
        <v>12447</v>
      </c>
    </row>
    <row r="70" spans="2:18" x14ac:dyDescent="0.3">
      <c r="B70" s="307">
        <v>59</v>
      </c>
      <c r="C70" s="309">
        <v>223321</v>
      </c>
      <c r="D70" s="313">
        <v>7464</v>
      </c>
      <c r="E70" s="203">
        <f t="shared" si="0"/>
        <v>0.49913066737996525</v>
      </c>
      <c r="F70" s="311">
        <f>SUM(E$12:E70)</f>
        <v>16.169884916613778</v>
      </c>
      <c r="G70" s="311">
        <f t="shared" si="1"/>
        <v>1.6169884916613779</v>
      </c>
      <c r="H70" s="314">
        <f t="shared" si="6"/>
        <v>81</v>
      </c>
      <c r="I70" s="314">
        <f t="shared" si="6"/>
        <v>22</v>
      </c>
      <c r="P70" s="162">
        <v>59</v>
      </c>
      <c r="Q70" s="201">
        <f>TranscendentStage!H64</f>
        <v>1301</v>
      </c>
      <c r="R70" s="201">
        <f>TranscendentStage!I64</f>
        <v>12506</v>
      </c>
    </row>
    <row r="71" spans="2:18" x14ac:dyDescent="0.3">
      <c r="B71" s="307">
        <v>60</v>
      </c>
      <c r="C71" s="309">
        <v>230785</v>
      </c>
      <c r="D71" s="313">
        <v>7594</v>
      </c>
      <c r="E71" s="203">
        <f t="shared" si="0"/>
        <v>0.50782399358031294</v>
      </c>
      <c r="F71" s="311">
        <f>SUM(E$12:E71)</f>
        <v>16.677708910194092</v>
      </c>
      <c r="G71" s="311">
        <f t="shared" si="1"/>
        <v>1.6677708910194091</v>
      </c>
      <c r="H71" s="314">
        <f t="shared" si="6"/>
        <v>81</v>
      </c>
      <c r="I71" s="314">
        <f t="shared" si="6"/>
        <v>22</v>
      </c>
      <c r="P71" s="162">
        <v>60</v>
      </c>
      <c r="Q71" s="201">
        <f>TranscendentStage!H65</f>
        <v>1321</v>
      </c>
      <c r="R71" s="201">
        <f>TranscendentStage!I65</f>
        <v>12564</v>
      </c>
    </row>
    <row r="72" spans="2:18" x14ac:dyDescent="0.3">
      <c r="B72" s="307">
        <v>61</v>
      </c>
      <c r="C72" s="309">
        <v>238379</v>
      </c>
      <c r="D72" s="313">
        <v>7724</v>
      </c>
      <c r="E72" s="203">
        <f t="shared" si="0"/>
        <v>0.51651731978066073</v>
      </c>
      <c r="F72" s="311">
        <f>SUM(E$12:E72)</f>
        <v>17.194226229974753</v>
      </c>
      <c r="G72" s="311">
        <f t="shared" si="1"/>
        <v>1.7194226229974752</v>
      </c>
      <c r="H72" s="314">
        <f t="shared" si="6"/>
        <v>81</v>
      </c>
      <c r="I72" s="314">
        <f t="shared" si="6"/>
        <v>22</v>
      </c>
      <c r="P72" s="162">
        <v>61</v>
      </c>
      <c r="Q72" s="201">
        <f>TranscendentStage!H66</f>
        <v>1341</v>
      </c>
      <c r="R72" s="201">
        <f>TranscendentStage!I66</f>
        <v>12623</v>
      </c>
    </row>
    <row r="73" spans="2:18" x14ac:dyDescent="0.3">
      <c r="B73" s="307">
        <v>62</v>
      </c>
      <c r="C73" s="309">
        <v>246103</v>
      </c>
      <c r="D73" s="313">
        <v>7854</v>
      </c>
      <c r="E73" s="203">
        <f t="shared" si="0"/>
        <v>0.52521064598100842</v>
      </c>
      <c r="F73" s="311">
        <f>SUM(E$12:E73)</f>
        <v>17.719436875955761</v>
      </c>
      <c r="G73" s="311">
        <f t="shared" si="1"/>
        <v>1.7719436875955761</v>
      </c>
      <c r="H73" s="314">
        <f t="shared" si="6"/>
        <v>81</v>
      </c>
      <c r="I73" s="314">
        <f t="shared" si="6"/>
        <v>22</v>
      </c>
      <c r="P73" s="162">
        <v>62</v>
      </c>
      <c r="Q73" s="201">
        <f>TranscendentStage!H67</f>
        <v>1361</v>
      </c>
      <c r="R73" s="201">
        <f>TranscendentStage!I67</f>
        <v>12681</v>
      </c>
    </row>
    <row r="74" spans="2:18" x14ac:dyDescent="0.3">
      <c r="B74" s="307">
        <v>63</v>
      </c>
      <c r="C74" s="309">
        <v>253957</v>
      </c>
      <c r="D74" s="313">
        <v>7984</v>
      </c>
      <c r="E74" s="203">
        <f t="shared" si="0"/>
        <v>0.53390397218135621</v>
      </c>
      <c r="F74" s="311">
        <f>SUM(E$12:E74)</f>
        <v>18.253340848137118</v>
      </c>
      <c r="G74" s="311">
        <f t="shared" si="1"/>
        <v>1.8253340848137118</v>
      </c>
      <c r="H74" s="314">
        <f t="shared" si="6"/>
        <v>81</v>
      </c>
      <c r="I74" s="314">
        <f t="shared" si="6"/>
        <v>22</v>
      </c>
      <c r="P74" s="162">
        <v>63</v>
      </c>
      <c r="Q74" s="201">
        <f>TranscendentStage!H68</f>
        <v>1381</v>
      </c>
      <c r="R74" s="201">
        <f>TranscendentStage!I68</f>
        <v>12740</v>
      </c>
    </row>
    <row r="75" spans="2:18" x14ac:dyDescent="0.3">
      <c r="B75" s="307">
        <v>64</v>
      </c>
      <c r="C75" s="309">
        <v>261941</v>
      </c>
      <c r="D75" s="313">
        <v>8114</v>
      </c>
      <c r="E75" s="203">
        <f t="shared" si="0"/>
        <v>0.5425972983817039</v>
      </c>
      <c r="F75" s="311">
        <f>SUM(E$12:E75)</f>
        <v>18.795938146518822</v>
      </c>
      <c r="G75" s="311">
        <f t="shared" si="1"/>
        <v>1.8795938146518822</v>
      </c>
      <c r="H75" s="314">
        <f t="shared" si="6"/>
        <v>81</v>
      </c>
      <c r="I75" s="314">
        <f t="shared" si="6"/>
        <v>22</v>
      </c>
      <c r="P75" s="162">
        <v>64</v>
      </c>
      <c r="Q75" s="201">
        <f>TranscendentStage!H69</f>
        <v>1402</v>
      </c>
      <c r="R75" s="201">
        <f>TranscendentStage!I69</f>
        <v>12798</v>
      </c>
    </row>
    <row r="76" spans="2:18" x14ac:dyDescent="0.3">
      <c r="B76" s="307">
        <v>65</v>
      </c>
      <c r="C76" s="309">
        <v>270055</v>
      </c>
      <c r="D76" s="313">
        <v>8245</v>
      </c>
      <c r="E76" s="203">
        <f t="shared" ref="E76:E139" si="7">D76/(VLOOKUP(H76,$L$12:$N$51,3,0)+VLOOKUP(I76,$P$12:$R$131,3,0)*$F$8/$E$8)</f>
        <v>0.55135749632205433</v>
      </c>
      <c r="F76" s="311">
        <f>SUM(E$12:E76)</f>
        <v>19.347295642840876</v>
      </c>
      <c r="G76" s="311">
        <f t="shared" si="1"/>
        <v>1.9347295642840876</v>
      </c>
      <c r="H76" s="314">
        <f t="shared" si="6"/>
        <v>81</v>
      </c>
      <c r="I76" s="314">
        <f t="shared" si="6"/>
        <v>22</v>
      </c>
      <c r="P76" s="162">
        <v>65</v>
      </c>
      <c r="Q76" s="201">
        <f>TranscendentStage!H70</f>
        <v>1423</v>
      </c>
      <c r="R76" s="201">
        <f>TranscendentStage!I70</f>
        <v>12857</v>
      </c>
    </row>
    <row r="77" spans="2:18" x14ac:dyDescent="0.3">
      <c r="B77" s="307">
        <v>66</v>
      </c>
      <c r="C77" s="309">
        <v>278300</v>
      </c>
      <c r="D77" s="313">
        <v>8375</v>
      </c>
      <c r="E77" s="203">
        <f t="shared" si="7"/>
        <v>0.56005082252240201</v>
      </c>
      <c r="F77" s="311">
        <f>SUM(E$12:E77)</f>
        <v>19.907346465363279</v>
      </c>
      <c r="G77" s="311">
        <f t="shared" ref="G77:G140" si="8">F77/$B$8</f>
        <v>1.9907346465363278</v>
      </c>
      <c r="H77" s="314">
        <f t="shared" si="6"/>
        <v>81</v>
      </c>
      <c r="I77" s="314">
        <f t="shared" si="6"/>
        <v>22</v>
      </c>
      <c r="P77" s="162">
        <v>66</v>
      </c>
      <c r="Q77" s="201">
        <f>TranscendentStage!H71</f>
        <v>1444</v>
      </c>
      <c r="R77" s="201">
        <f>TranscendentStage!I71</f>
        <v>12916</v>
      </c>
    </row>
    <row r="78" spans="2:18" x14ac:dyDescent="0.3">
      <c r="B78" s="307">
        <v>67</v>
      </c>
      <c r="C78" s="309">
        <v>286675</v>
      </c>
      <c r="D78" s="313">
        <v>8506</v>
      </c>
      <c r="E78" s="203">
        <f t="shared" si="7"/>
        <v>0.56881102046275245</v>
      </c>
      <c r="F78" s="311">
        <f>SUM(E$12:E78)</f>
        <v>20.476157485826032</v>
      </c>
      <c r="G78" s="311">
        <f t="shared" si="8"/>
        <v>2.0476157485826034</v>
      </c>
      <c r="H78" s="314">
        <f t="shared" ref="H78:I93" si="9">H77</f>
        <v>81</v>
      </c>
      <c r="I78" s="314">
        <f t="shared" si="9"/>
        <v>22</v>
      </c>
      <c r="P78" s="162">
        <v>67</v>
      </c>
      <c r="Q78" s="201">
        <f>TranscendentStage!H72</f>
        <v>1466</v>
      </c>
      <c r="R78" s="201">
        <f>TranscendentStage!I72</f>
        <v>12974</v>
      </c>
    </row>
    <row r="79" spans="2:18" x14ac:dyDescent="0.3">
      <c r="B79" s="307">
        <v>68</v>
      </c>
      <c r="C79" s="309">
        <v>295181</v>
      </c>
      <c r="D79" s="313">
        <v>8637</v>
      </c>
      <c r="E79" s="203">
        <f t="shared" si="7"/>
        <v>0.57757121840310288</v>
      </c>
      <c r="F79" s="311">
        <f>SUM(E$12:E79)</f>
        <v>21.053728704229137</v>
      </c>
      <c r="G79" s="311">
        <f t="shared" si="8"/>
        <v>2.1053728704229138</v>
      </c>
      <c r="H79" s="314">
        <f t="shared" si="9"/>
        <v>81</v>
      </c>
      <c r="I79" s="314">
        <f t="shared" si="9"/>
        <v>22</v>
      </c>
      <c r="P79" s="162">
        <v>68</v>
      </c>
      <c r="Q79" s="201">
        <f>TranscendentStage!H73</f>
        <v>1488</v>
      </c>
      <c r="R79" s="201">
        <f>TranscendentStage!I73</f>
        <v>13033</v>
      </c>
    </row>
    <row r="80" spans="2:18" x14ac:dyDescent="0.3">
      <c r="B80" s="307">
        <v>69</v>
      </c>
      <c r="C80" s="309">
        <v>303818</v>
      </c>
      <c r="D80" s="313">
        <v>8767</v>
      </c>
      <c r="E80" s="203">
        <f t="shared" si="7"/>
        <v>0.58626454460345057</v>
      </c>
      <c r="F80" s="311">
        <f>SUM(E$12:E80)</f>
        <v>21.639993248832589</v>
      </c>
      <c r="G80" s="311">
        <f t="shared" si="8"/>
        <v>2.163999324883259</v>
      </c>
      <c r="H80" s="314">
        <f t="shared" si="9"/>
        <v>81</v>
      </c>
      <c r="I80" s="314">
        <f t="shared" si="9"/>
        <v>22</v>
      </c>
      <c r="P80" s="162">
        <v>69</v>
      </c>
      <c r="Q80" s="201">
        <f>TranscendentStage!H74</f>
        <v>1510</v>
      </c>
      <c r="R80" s="201">
        <f>TranscendentStage!I74</f>
        <v>13092</v>
      </c>
    </row>
    <row r="81" spans="2:18" x14ac:dyDescent="0.3">
      <c r="B81" s="307">
        <v>70</v>
      </c>
      <c r="C81" s="309">
        <v>312585</v>
      </c>
      <c r="D81" s="313">
        <v>8898</v>
      </c>
      <c r="E81" s="203">
        <f t="shared" si="7"/>
        <v>0.595024742543801</v>
      </c>
      <c r="F81" s="311">
        <f>SUM(E$12:E81)</f>
        <v>22.235017991376388</v>
      </c>
      <c r="G81" s="311">
        <f t="shared" si="8"/>
        <v>2.2235017991376389</v>
      </c>
      <c r="H81" s="314">
        <f t="shared" si="9"/>
        <v>81</v>
      </c>
      <c r="I81" s="314">
        <f t="shared" si="9"/>
        <v>22</v>
      </c>
      <c r="P81" s="162">
        <v>70</v>
      </c>
      <c r="Q81" s="201">
        <f>TranscendentStage!H75</f>
        <v>1533</v>
      </c>
      <c r="R81" s="201">
        <f>TranscendentStage!I75</f>
        <v>13150</v>
      </c>
    </row>
    <row r="82" spans="2:18" x14ac:dyDescent="0.3">
      <c r="B82" s="307">
        <v>71</v>
      </c>
      <c r="C82" s="309">
        <v>321483</v>
      </c>
      <c r="D82" s="313">
        <v>9030</v>
      </c>
      <c r="E82" s="203">
        <f t="shared" si="7"/>
        <v>0.60385181222415407</v>
      </c>
      <c r="F82" s="311">
        <f>SUM(E$12:E82)</f>
        <v>22.838869803600542</v>
      </c>
      <c r="G82" s="311">
        <f t="shared" si="8"/>
        <v>2.2838869803600543</v>
      </c>
      <c r="H82" s="314">
        <f t="shared" si="9"/>
        <v>81</v>
      </c>
      <c r="I82" s="314">
        <f t="shared" si="9"/>
        <v>22</v>
      </c>
      <c r="P82" s="162">
        <v>71</v>
      </c>
      <c r="Q82" s="201">
        <f>TranscendentStage!H76</f>
        <v>1556</v>
      </c>
      <c r="R82" s="201">
        <f>TranscendentStage!I76</f>
        <v>13209</v>
      </c>
    </row>
    <row r="83" spans="2:18" x14ac:dyDescent="0.3">
      <c r="B83" s="307">
        <v>72</v>
      </c>
      <c r="C83" s="309">
        <v>330513</v>
      </c>
      <c r="D83" s="313">
        <v>9161</v>
      </c>
      <c r="E83" s="203">
        <f t="shared" si="7"/>
        <v>0.61261201016450451</v>
      </c>
      <c r="F83" s="311">
        <f>SUM(E$12:E83)</f>
        <v>23.451481813765046</v>
      </c>
      <c r="G83" s="311">
        <f t="shared" si="8"/>
        <v>2.3451481813765045</v>
      </c>
      <c r="H83" s="314">
        <f t="shared" si="9"/>
        <v>81</v>
      </c>
      <c r="I83" s="314">
        <f t="shared" si="9"/>
        <v>22</v>
      </c>
      <c r="P83" s="162">
        <v>72</v>
      </c>
      <c r="Q83" s="201">
        <f>TranscendentStage!H77</f>
        <v>1579</v>
      </c>
      <c r="R83" s="201">
        <f>TranscendentStage!I77</f>
        <v>13268</v>
      </c>
    </row>
    <row r="84" spans="2:18" x14ac:dyDescent="0.3">
      <c r="B84" s="307">
        <v>73</v>
      </c>
      <c r="C84" s="309">
        <v>339674</v>
      </c>
      <c r="D84" s="313">
        <v>9292</v>
      </c>
      <c r="E84" s="203">
        <f t="shared" si="7"/>
        <v>0.62137220810485494</v>
      </c>
      <c r="F84" s="311">
        <f>SUM(E$12:E84)</f>
        <v>24.072854021869901</v>
      </c>
      <c r="G84" s="311">
        <f t="shared" si="8"/>
        <v>2.4072854021869903</v>
      </c>
      <c r="H84" s="314">
        <f t="shared" si="9"/>
        <v>81</v>
      </c>
      <c r="I84" s="314">
        <f t="shared" si="9"/>
        <v>22</v>
      </c>
      <c r="P84" s="162">
        <v>73</v>
      </c>
      <c r="Q84" s="201">
        <f>TranscendentStage!H78</f>
        <v>1603</v>
      </c>
      <c r="R84" s="201">
        <f>TranscendentStage!I78</f>
        <v>13326</v>
      </c>
    </row>
    <row r="85" spans="2:18" x14ac:dyDescent="0.3">
      <c r="B85" s="307">
        <v>74</v>
      </c>
      <c r="C85" s="309">
        <v>348966</v>
      </c>
      <c r="D85" s="313">
        <v>9423</v>
      </c>
      <c r="E85" s="203">
        <f t="shared" si="7"/>
        <v>0.63013240604520526</v>
      </c>
      <c r="F85" s="311">
        <f>SUM(E$12:E85)</f>
        <v>24.702986427915107</v>
      </c>
      <c r="G85" s="311">
        <f t="shared" si="8"/>
        <v>2.4702986427915108</v>
      </c>
      <c r="H85" s="314">
        <f t="shared" si="9"/>
        <v>81</v>
      </c>
      <c r="I85" s="314">
        <f t="shared" si="9"/>
        <v>22</v>
      </c>
      <c r="P85" s="162">
        <v>74</v>
      </c>
      <c r="Q85" s="201">
        <f>TranscendentStage!H79</f>
        <v>1627</v>
      </c>
      <c r="R85" s="201">
        <f>TranscendentStage!I79</f>
        <v>13385</v>
      </c>
    </row>
    <row r="86" spans="2:18" x14ac:dyDescent="0.3">
      <c r="B86" s="307">
        <v>75</v>
      </c>
      <c r="C86" s="309">
        <v>358389</v>
      </c>
      <c r="D86" s="313">
        <v>9555</v>
      </c>
      <c r="E86" s="203">
        <f t="shared" si="7"/>
        <v>0.60566683569979718</v>
      </c>
      <c r="F86" s="311">
        <f>SUM(E$12:E86)</f>
        <v>25.308653263614904</v>
      </c>
      <c r="G86" s="311">
        <f t="shared" si="8"/>
        <v>2.5308653263614902</v>
      </c>
      <c r="H86" s="314">
        <f t="shared" si="9"/>
        <v>81</v>
      </c>
      <c r="I86" s="312">
        <v>23</v>
      </c>
      <c r="P86" s="162">
        <v>75</v>
      </c>
      <c r="Q86" s="201">
        <f>TranscendentStage!H80</f>
        <v>1651</v>
      </c>
      <c r="R86" s="201">
        <f>TranscendentStage!I80</f>
        <v>13443</v>
      </c>
    </row>
    <row r="87" spans="2:18" x14ac:dyDescent="0.3">
      <c r="B87" s="307">
        <v>76</v>
      </c>
      <c r="C87" s="309">
        <v>367944</v>
      </c>
      <c r="D87" s="313">
        <v>9687</v>
      </c>
      <c r="E87" s="203">
        <f t="shared" si="7"/>
        <v>0.61403397565922924</v>
      </c>
      <c r="F87" s="311">
        <f>SUM(E$12:E87)</f>
        <v>25.922687239274133</v>
      </c>
      <c r="G87" s="311">
        <f t="shared" si="8"/>
        <v>2.5922687239274134</v>
      </c>
      <c r="H87" s="314">
        <f t="shared" si="9"/>
        <v>81</v>
      </c>
      <c r="I87" s="314">
        <f t="shared" si="9"/>
        <v>23</v>
      </c>
      <c r="P87" s="162">
        <v>76</v>
      </c>
      <c r="Q87" s="201">
        <f>TranscendentStage!H81</f>
        <v>1676</v>
      </c>
      <c r="R87" s="201">
        <f>TranscendentStage!I81</f>
        <v>13502</v>
      </c>
    </row>
    <row r="88" spans="2:18" x14ac:dyDescent="0.3">
      <c r="B88" s="307">
        <v>77</v>
      </c>
      <c r="C88" s="309">
        <v>377631</v>
      </c>
      <c r="D88" s="313">
        <v>9818</v>
      </c>
      <c r="E88" s="203">
        <f t="shared" si="7"/>
        <v>0.62233772819472621</v>
      </c>
      <c r="F88" s="311">
        <f>SUM(E$12:E88)</f>
        <v>26.545024967468859</v>
      </c>
      <c r="G88" s="311">
        <f t="shared" si="8"/>
        <v>2.6545024967468858</v>
      </c>
      <c r="H88" s="314">
        <f t="shared" si="9"/>
        <v>81</v>
      </c>
      <c r="I88" s="314">
        <f t="shared" si="9"/>
        <v>23</v>
      </c>
      <c r="P88" s="162">
        <v>77</v>
      </c>
      <c r="Q88" s="201">
        <f>TranscendentStage!H82</f>
        <v>1701</v>
      </c>
      <c r="R88" s="201">
        <f>TranscendentStage!I82</f>
        <v>13560</v>
      </c>
    </row>
    <row r="89" spans="2:18" x14ac:dyDescent="0.3">
      <c r="B89" s="307">
        <v>78</v>
      </c>
      <c r="C89" s="309">
        <v>387449</v>
      </c>
      <c r="D89" s="313">
        <v>9950</v>
      </c>
      <c r="E89" s="203">
        <f t="shared" si="7"/>
        <v>0.63070486815415816</v>
      </c>
      <c r="F89" s="311">
        <f>SUM(E$12:E89)</f>
        <v>27.175729835623017</v>
      </c>
      <c r="G89" s="311">
        <f t="shared" si="8"/>
        <v>2.7175729835623015</v>
      </c>
      <c r="H89" s="314">
        <f t="shared" si="9"/>
        <v>81</v>
      </c>
      <c r="I89" s="314">
        <f t="shared" si="9"/>
        <v>23</v>
      </c>
      <c r="P89" s="162">
        <v>78</v>
      </c>
      <c r="Q89" s="201">
        <f>TranscendentStage!H83</f>
        <v>1727</v>
      </c>
      <c r="R89" s="201">
        <f>TranscendentStage!I83</f>
        <v>13619</v>
      </c>
    </row>
    <row r="90" spans="2:18" x14ac:dyDescent="0.3">
      <c r="B90" s="307">
        <v>79</v>
      </c>
      <c r="C90" s="309">
        <v>397399</v>
      </c>
      <c r="D90" s="313">
        <v>10082</v>
      </c>
      <c r="E90" s="203">
        <f t="shared" si="7"/>
        <v>0.63907200811359022</v>
      </c>
      <c r="F90" s="311">
        <f>SUM(E$12:E90)</f>
        <v>27.814801843736607</v>
      </c>
      <c r="G90" s="311">
        <f t="shared" si="8"/>
        <v>2.7814801843736605</v>
      </c>
      <c r="H90" s="314">
        <f t="shared" si="9"/>
        <v>81</v>
      </c>
      <c r="I90" s="314">
        <f t="shared" si="9"/>
        <v>23</v>
      </c>
      <c r="P90" s="162">
        <v>79</v>
      </c>
      <c r="Q90" s="201">
        <f>TranscendentStage!H84</f>
        <v>1753</v>
      </c>
      <c r="R90" s="201">
        <f>TranscendentStage!I84</f>
        <v>13677</v>
      </c>
    </row>
    <row r="91" spans="2:18" x14ac:dyDescent="0.3">
      <c r="B91" s="307">
        <v>80</v>
      </c>
      <c r="C91" s="309">
        <v>407481</v>
      </c>
      <c r="D91" s="313">
        <v>10214</v>
      </c>
      <c r="E91" s="203">
        <f t="shared" si="7"/>
        <v>0.64743914807302227</v>
      </c>
      <c r="F91" s="311">
        <f>SUM(E$12:E91)</f>
        <v>28.46224099180963</v>
      </c>
      <c r="G91" s="311">
        <f t="shared" si="8"/>
        <v>2.8462240991809629</v>
      </c>
      <c r="H91" s="314">
        <f t="shared" si="9"/>
        <v>81</v>
      </c>
      <c r="I91" s="314">
        <f t="shared" si="9"/>
        <v>23</v>
      </c>
      <c r="P91" s="162">
        <v>80</v>
      </c>
      <c r="Q91" s="201">
        <f>TranscendentStage!H85</f>
        <v>1779</v>
      </c>
      <c r="R91" s="201">
        <f>TranscendentStage!I85</f>
        <v>13736</v>
      </c>
    </row>
    <row r="92" spans="2:18" x14ac:dyDescent="0.3">
      <c r="B92" s="307">
        <v>81</v>
      </c>
      <c r="C92" s="309">
        <v>417695</v>
      </c>
      <c r="D92" s="313">
        <v>10347</v>
      </c>
      <c r="E92" s="203">
        <f t="shared" si="7"/>
        <v>0.65586967545638941</v>
      </c>
      <c r="F92" s="311">
        <f>SUM(E$12:E92)</f>
        <v>29.11811066726602</v>
      </c>
      <c r="G92" s="311">
        <f t="shared" si="8"/>
        <v>2.9118110667266022</v>
      </c>
      <c r="H92" s="314">
        <f t="shared" si="9"/>
        <v>81</v>
      </c>
      <c r="I92" s="314">
        <f t="shared" si="9"/>
        <v>23</v>
      </c>
      <c r="P92" s="162">
        <v>81</v>
      </c>
      <c r="Q92" s="201">
        <f>TranscendentStage!H86</f>
        <v>1806</v>
      </c>
      <c r="R92" s="201">
        <f>TranscendentStage!I86</f>
        <v>13795</v>
      </c>
    </row>
    <row r="93" spans="2:18" x14ac:dyDescent="0.3">
      <c r="B93" s="307">
        <v>82</v>
      </c>
      <c r="C93" s="309">
        <v>428042</v>
      </c>
      <c r="D93" s="313">
        <v>10479</v>
      </c>
      <c r="E93" s="203">
        <f t="shared" si="7"/>
        <v>0.66423681541582147</v>
      </c>
      <c r="F93" s="311">
        <f>SUM(E$12:E93)</f>
        <v>29.782347482681843</v>
      </c>
      <c r="G93" s="311">
        <f t="shared" si="8"/>
        <v>2.9782347482681844</v>
      </c>
      <c r="H93" s="314">
        <f t="shared" si="9"/>
        <v>81</v>
      </c>
      <c r="I93" s="314">
        <f t="shared" si="9"/>
        <v>23</v>
      </c>
      <c r="P93" s="162">
        <v>82</v>
      </c>
      <c r="Q93" s="201">
        <f>TranscendentStage!H87</f>
        <v>1833</v>
      </c>
      <c r="R93" s="201">
        <f>TranscendentStage!I87</f>
        <v>13853</v>
      </c>
    </row>
    <row r="94" spans="2:18" x14ac:dyDescent="0.3">
      <c r="B94" s="307">
        <v>83</v>
      </c>
      <c r="C94" s="309">
        <v>438521</v>
      </c>
      <c r="D94" s="313">
        <v>10611</v>
      </c>
      <c r="E94" s="203">
        <f t="shared" si="7"/>
        <v>0.67260395537525353</v>
      </c>
      <c r="F94" s="311">
        <f>SUM(E$12:E94)</f>
        <v>30.454951438057098</v>
      </c>
      <c r="G94" s="311">
        <f t="shared" si="8"/>
        <v>3.0454951438057098</v>
      </c>
      <c r="H94" s="314">
        <f t="shared" ref="H94:I109" si="10">H93</f>
        <v>81</v>
      </c>
      <c r="I94" s="314">
        <f t="shared" si="10"/>
        <v>23</v>
      </c>
      <c r="P94" s="162">
        <v>83</v>
      </c>
      <c r="Q94" s="201">
        <f>TranscendentStage!H88</f>
        <v>1860</v>
      </c>
      <c r="R94" s="201">
        <f>TranscendentStage!I88</f>
        <v>13911</v>
      </c>
    </row>
    <row r="95" spans="2:18" x14ac:dyDescent="0.3">
      <c r="B95" s="307">
        <v>84</v>
      </c>
      <c r="C95" s="309">
        <v>449132</v>
      </c>
      <c r="D95" s="313">
        <v>10744</v>
      </c>
      <c r="E95" s="203">
        <f t="shared" si="7"/>
        <v>0.68103448275862066</v>
      </c>
      <c r="F95" s="311">
        <f>SUM(E$12:E95)</f>
        <v>31.135985920815717</v>
      </c>
      <c r="G95" s="311">
        <f t="shared" si="8"/>
        <v>3.1135985920815719</v>
      </c>
      <c r="H95" s="314">
        <f t="shared" si="10"/>
        <v>81</v>
      </c>
      <c r="I95" s="314">
        <f t="shared" si="10"/>
        <v>23</v>
      </c>
      <c r="P95" s="162">
        <v>84</v>
      </c>
      <c r="Q95" s="201">
        <f>TranscendentStage!H89</f>
        <v>1888</v>
      </c>
      <c r="R95" s="201">
        <f>TranscendentStage!I89</f>
        <v>13970</v>
      </c>
    </row>
    <row r="96" spans="2:18" x14ac:dyDescent="0.3">
      <c r="B96" s="307">
        <v>85</v>
      </c>
      <c r="C96" s="309">
        <v>459876</v>
      </c>
      <c r="D96" s="313">
        <v>10877</v>
      </c>
      <c r="E96" s="203">
        <f t="shared" si="7"/>
        <v>0.6894650101419878</v>
      </c>
      <c r="F96" s="311">
        <f>SUM(E$12:E96)</f>
        <v>31.825450930957704</v>
      </c>
      <c r="G96" s="311">
        <f t="shared" si="8"/>
        <v>3.1825450930957704</v>
      </c>
      <c r="H96" s="314">
        <f t="shared" si="10"/>
        <v>81</v>
      </c>
      <c r="I96" s="314">
        <f t="shared" si="10"/>
        <v>23</v>
      </c>
      <c r="P96" s="162">
        <v>85</v>
      </c>
      <c r="Q96" s="201">
        <f>TranscendentStage!H90</f>
        <v>1916</v>
      </c>
      <c r="R96" s="201">
        <f>TranscendentStage!I90</f>
        <v>14028</v>
      </c>
    </row>
    <row r="97" spans="2:18" x14ac:dyDescent="0.3">
      <c r="B97" s="307">
        <v>86</v>
      </c>
      <c r="C97" s="309">
        <v>470753</v>
      </c>
      <c r="D97" s="313">
        <v>11009</v>
      </c>
      <c r="E97" s="203">
        <f t="shared" si="7"/>
        <v>0.69783215010141986</v>
      </c>
      <c r="F97" s="311">
        <f>SUM(E$12:E97)</f>
        <v>32.523283081059127</v>
      </c>
      <c r="G97" s="311">
        <f t="shared" si="8"/>
        <v>3.2523283081059127</v>
      </c>
      <c r="H97" s="314">
        <f t="shared" si="10"/>
        <v>81</v>
      </c>
      <c r="I97" s="314">
        <f t="shared" si="10"/>
        <v>23</v>
      </c>
      <c r="P97" s="162">
        <v>86</v>
      </c>
      <c r="Q97" s="201">
        <f>TranscendentStage!H91</f>
        <v>1945</v>
      </c>
      <c r="R97" s="201">
        <f>TranscendentStage!I91</f>
        <v>14087</v>
      </c>
    </row>
    <row r="98" spans="2:18" x14ac:dyDescent="0.3">
      <c r="B98" s="307">
        <v>87</v>
      </c>
      <c r="C98" s="309">
        <v>481762</v>
      </c>
      <c r="D98" s="313">
        <v>11142</v>
      </c>
      <c r="E98" s="203">
        <f t="shared" si="7"/>
        <v>0.70626267748478699</v>
      </c>
      <c r="F98" s="311">
        <f>SUM(E$12:E98)</f>
        <v>33.229545758543914</v>
      </c>
      <c r="G98" s="311">
        <f t="shared" si="8"/>
        <v>3.3229545758543915</v>
      </c>
      <c r="H98" s="314">
        <f t="shared" si="10"/>
        <v>81</v>
      </c>
      <c r="I98" s="314">
        <f t="shared" si="10"/>
        <v>23</v>
      </c>
      <c r="P98" s="162">
        <v>87</v>
      </c>
      <c r="Q98" s="201">
        <f>TranscendentStage!H92</f>
        <v>1974</v>
      </c>
      <c r="R98" s="201">
        <f>TranscendentStage!I92</f>
        <v>14145</v>
      </c>
    </row>
    <row r="99" spans="2:18" x14ac:dyDescent="0.3">
      <c r="B99" s="307">
        <v>88</v>
      </c>
      <c r="C99" s="309">
        <v>492904</v>
      </c>
      <c r="D99" s="313">
        <v>11275</v>
      </c>
      <c r="E99" s="203">
        <f t="shared" si="7"/>
        <v>0.71469320486815413</v>
      </c>
      <c r="F99" s="311">
        <f>SUM(E$12:E99)</f>
        <v>33.944238963412069</v>
      </c>
      <c r="G99" s="311">
        <f t="shared" si="8"/>
        <v>3.3944238963412068</v>
      </c>
      <c r="H99" s="314">
        <f t="shared" si="10"/>
        <v>81</v>
      </c>
      <c r="I99" s="314">
        <f t="shared" si="10"/>
        <v>23</v>
      </c>
      <c r="P99" s="162">
        <v>88</v>
      </c>
      <c r="Q99" s="201">
        <f>TranscendentStage!H93</f>
        <v>2004</v>
      </c>
      <c r="R99" s="201">
        <f>TranscendentStage!I93</f>
        <v>14204</v>
      </c>
    </row>
    <row r="100" spans="2:18" x14ac:dyDescent="0.3">
      <c r="B100" s="307">
        <v>89</v>
      </c>
      <c r="C100" s="309">
        <v>504179</v>
      </c>
      <c r="D100" s="313">
        <v>11408</v>
      </c>
      <c r="E100" s="203">
        <f t="shared" si="7"/>
        <v>0.72312373225152127</v>
      </c>
      <c r="F100" s="311">
        <f>SUM(E$12:E100)</f>
        <v>34.667362695663591</v>
      </c>
      <c r="G100" s="311">
        <f t="shared" si="8"/>
        <v>3.4667362695663591</v>
      </c>
      <c r="H100" s="314">
        <f t="shared" si="10"/>
        <v>81</v>
      </c>
      <c r="I100" s="314">
        <f t="shared" si="10"/>
        <v>23</v>
      </c>
      <c r="P100" s="162">
        <v>89</v>
      </c>
      <c r="Q100" s="201">
        <f>TranscendentStage!H94</f>
        <v>2034</v>
      </c>
      <c r="R100" s="201">
        <f>TranscendentStage!I94</f>
        <v>14262</v>
      </c>
    </row>
    <row r="101" spans="2:18" x14ac:dyDescent="0.3">
      <c r="B101" s="307">
        <v>90</v>
      </c>
      <c r="C101" s="309">
        <v>515587</v>
      </c>
      <c r="D101" s="313">
        <v>11542</v>
      </c>
      <c r="E101" s="203">
        <f t="shared" si="7"/>
        <v>0.73161764705882348</v>
      </c>
      <c r="F101" s="311">
        <f>SUM(E$12:E101)</f>
        <v>35.398980342722417</v>
      </c>
      <c r="G101" s="311">
        <f t="shared" si="8"/>
        <v>3.5398980342722419</v>
      </c>
      <c r="H101" s="314">
        <f t="shared" si="10"/>
        <v>81</v>
      </c>
      <c r="I101" s="314">
        <f t="shared" si="10"/>
        <v>23</v>
      </c>
      <c r="P101" s="162">
        <v>90</v>
      </c>
      <c r="Q101" s="201">
        <f>TranscendentStage!H95</f>
        <v>2065</v>
      </c>
      <c r="R101" s="201">
        <f>TranscendentStage!I95</f>
        <v>14321</v>
      </c>
    </row>
    <row r="102" spans="2:18" x14ac:dyDescent="0.3">
      <c r="B102" s="307">
        <v>91</v>
      </c>
      <c r="C102" s="309">
        <v>527129</v>
      </c>
      <c r="D102" s="313">
        <v>11675</v>
      </c>
      <c r="E102" s="203">
        <f t="shared" si="7"/>
        <v>0.74004817444219062</v>
      </c>
      <c r="F102" s="311">
        <f>SUM(E$12:E102)</f>
        <v>36.139028517164611</v>
      </c>
      <c r="G102" s="311">
        <f t="shared" si="8"/>
        <v>3.6139028517164613</v>
      </c>
      <c r="H102" s="314">
        <f t="shared" si="10"/>
        <v>81</v>
      </c>
      <c r="I102" s="314">
        <f t="shared" si="10"/>
        <v>23</v>
      </c>
      <c r="P102" s="162">
        <v>91</v>
      </c>
      <c r="Q102" s="201">
        <f>TranscendentStage!H96</f>
        <v>2096</v>
      </c>
      <c r="R102" s="201">
        <f>TranscendentStage!I96</f>
        <v>14380</v>
      </c>
    </row>
    <row r="103" spans="2:18" x14ac:dyDescent="0.3">
      <c r="B103" s="307">
        <v>92</v>
      </c>
      <c r="C103" s="309">
        <v>538804</v>
      </c>
      <c r="D103" s="313">
        <v>11808</v>
      </c>
      <c r="E103" s="203">
        <f t="shared" si="7"/>
        <v>0.74847870182555776</v>
      </c>
      <c r="F103" s="311">
        <f>SUM(E$12:E103)</f>
        <v>36.887507218990166</v>
      </c>
      <c r="G103" s="311">
        <f t="shared" si="8"/>
        <v>3.6887507218990168</v>
      </c>
      <c r="H103" s="314">
        <f t="shared" si="10"/>
        <v>81</v>
      </c>
      <c r="I103" s="314">
        <f t="shared" si="10"/>
        <v>23</v>
      </c>
      <c r="P103" s="162">
        <v>92</v>
      </c>
      <c r="Q103" s="201">
        <f>TranscendentStage!H97</f>
        <v>2127</v>
      </c>
      <c r="R103" s="201">
        <f>TranscendentStage!I97</f>
        <v>14438</v>
      </c>
    </row>
    <row r="104" spans="2:18" x14ac:dyDescent="0.3">
      <c r="B104" s="307">
        <v>93</v>
      </c>
      <c r="C104" s="309">
        <v>550612</v>
      </c>
      <c r="D104" s="313">
        <v>11942</v>
      </c>
      <c r="E104" s="203">
        <f t="shared" si="7"/>
        <v>0.75697261663286008</v>
      </c>
      <c r="F104" s="311">
        <f>SUM(E$12:E104)</f>
        <v>37.644479835623024</v>
      </c>
      <c r="G104" s="311">
        <f t="shared" si="8"/>
        <v>3.7644479835623024</v>
      </c>
      <c r="H104" s="314">
        <f t="shared" si="10"/>
        <v>81</v>
      </c>
      <c r="I104" s="314">
        <f t="shared" si="10"/>
        <v>23</v>
      </c>
      <c r="P104" s="162">
        <v>93</v>
      </c>
      <c r="Q104" s="201">
        <f>TranscendentStage!H98</f>
        <v>2159</v>
      </c>
      <c r="R104" s="201">
        <f>TranscendentStage!I98</f>
        <v>14497</v>
      </c>
    </row>
    <row r="105" spans="2:18" x14ac:dyDescent="0.3">
      <c r="B105" s="307">
        <v>94</v>
      </c>
      <c r="C105" s="309">
        <v>562554</v>
      </c>
      <c r="D105" s="313">
        <v>12076</v>
      </c>
      <c r="E105" s="203">
        <f t="shared" si="7"/>
        <v>0.7654665314401623</v>
      </c>
      <c r="F105" s="311">
        <f>SUM(E$12:E105)</f>
        <v>38.409946367063185</v>
      </c>
      <c r="G105" s="311">
        <f t="shared" si="8"/>
        <v>3.8409946367063186</v>
      </c>
      <c r="H105" s="314">
        <f t="shared" si="10"/>
        <v>81</v>
      </c>
      <c r="I105" s="314">
        <f t="shared" si="10"/>
        <v>23</v>
      </c>
      <c r="P105" s="162">
        <v>94</v>
      </c>
      <c r="Q105" s="201">
        <f>TranscendentStage!H99</f>
        <v>2191</v>
      </c>
      <c r="R105" s="201">
        <f>TranscendentStage!I99</f>
        <v>14555</v>
      </c>
    </row>
    <row r="106" spans="2:18" x14ac:dyDescent="0.3">
      <c r="B106" s="307">
        <v>95</v>
      </c>
      <c r="C106" s="309">
        <v>574630</v>
      </c>
      <c r="D106" s="313">
        <v>12209</v>
      </c>
      <c r="E106" s="203">
        <f t="shared" si="7"/>
        <v>0.77389705882352944</v>
      </c>
      <c r="F106" s="311">
        <f>SUM(E$12:E106)</f>
        <v>39.183843425886714</v>
      </c>
      <c r="G106" s="311">
        <f t="shared" si="8"/>
        <v>3.9183843425886713</v>
      </c>
      <c r="H106" s="314">
        <f t="shared" si="10"/>
        <v>81</v>
      </c>
      <c r="I106" s="314">
        <f t="shared" si="10"/>
        <v>23</v>
      </c>
      <c r="P106" s="162">
        <v>95</v>
      </c>
      <c r="Q106" s="201">
        <f>TranscendentStage!H100</f>
        <v>2224</v>
      </c>
      <c r="R106" s="201">
        <f>TranscendentStage!I100</f>
        <v>14614</v>
      </c>
    </row>
    <row r="107" spans="2:18" x14ac:dyDescent="0.3">
      <c r="B107" s="307">
        <v>96</v>
      </c>
      <c r="C107" s="309">
        <v>586839</v>
      </c>
      <c r="D107" s="313">
        <v>12343</v>
      </c>
      <c r="E107" s="203">
        <f t="shared" si="7"/>
        <v>0.78239097363083165</v>
      </c>
      <c r="F107" s="311">
        <f>SUM(E$12:E107)</f>
        <v>39.966234399517546</v>
      </c>
      <c r="G107" s="311">
        <f t="shared" si="8"/>
        <v>3.9966234399517546</v>
      </c>
      <c r="H107" s="314">
        <f t="shared" si="10"/>
        <v>81</v>
      </c>
      <c r="I107" s="314">
        <f t="shared" si="10"/>
        <v>23</v>
      </c>
      <c r="P107" s="162">
        <v>96</v>
      </c>
      <c r="Q107" s="201">
        <f>TranscendentStage!H101</f>
        <v>2257</v>
      </c>
      <c r="R107" s="201">
        <f>TranscendentStage!I101</f>
        <v>14673</v>
      </c>
    </row>
    <row r="108" spans="2:18" x14ac:dyDescent="0.3">
      <c r="B108" s="307">
        <v>97</v>
      </c>
      <c r="C108" s="309">
        <v>599182</v>
      </c>
      <c r="D108" s="313">
        <v>12477</v>
      </c>
      <c r="E108" s="203">
        <f t="shared" si="7"/>
        <v>0.79088488843813387</v>
      </c>
      <c r="F108" s="311">
        <f>SUM(E$12:E108)</f>
        <v>40.757119287955682</v>
      </c>
      <c r="G108" s="311">
        <f t="shared" si="8"/>
        <v>4.0757119287955685</v>
      </c>
      <c r="H108" s="314">
        <f t="shared" si="10"/>
        <v>81</v>
      </c>
      <c r="I108" s="314">
        <f t="shared" si="10"/>
        <v>23</v>
      </c>
      <c r="P108" s="162">
        <v>97</v>
      </c>
      <c r="Q108" s="201">
        <f>TranscendentStage!H102</f>
        <v>2291</v>
      </c>
      <c r="R108" s="201">
        <f>TranscendentStage!I102</f>
        <v>14731</v>
      </c>
    </row>
    <row r="109" spans="2:18" x14ac:dyDescent="0.3">
      <c r="B109" s="307">
        <v>98</v>
      </c>
      <c r="C109" s="309">
        <v>611659</v>
      </c>
      <c r="D109" s="313">
        <v>12611</v>
      </c>
      <c r="E109" s="203">
        <f t="shared" si="7"/>
        <v>0.79937880324543609</v>
      </c>
      <c r="F109" s="311">
        <f>SUM(E$12:E109)</f>
        <v>41.556498091201121</v>
      </c>
      <c r="G109" s="311">
        <f t="shared" si="8"/>
        <v>4.1556498091201117</v>
      </c>
      <c r="H109" s="314">
        <f t="shared" si="10"/>
        <v>81</v>
      </c>
      <c r="I109" s="314">
        <f t="shared" si="10"/>
        <v>23</v>
      </c>
      <c r="P109" s="162">
        <v>98</v>
      </c>
      <c r="Q109" s="201">
        <f>TranscendentStage!H103</f>
        <v>2325</v>
      </c>
      <c r="R109" s="201">
        <f>TranscendentStage!I103</f>
        <v>14790</v>
      </c>
    </row>
    <row r="110" spans="2:18" x14ac:dyDescent="0.3">
      <c r="B110" s="307">
        <v>99</v>
      </c>
      <c r="C110" s="309">
        <v>624270</v>
      </c>
      <c r="D110" s="313">
        <v>12746</v>
      </c>
      <c r="E110" s="203">
        <f t="shared" si="7"/>
        <v>0.80793610547667338</v>
      </c>
      <c r="F110" s="311">
        <f>SUM(E$12:E110)</f>
        <v>42.364434196677792</v>
      </c>
      <c r="G110" s="311">
        <f t="shared" si="8"/>
        <v>4.2364434196677792</v>
      </c>
      <c r="H110" s="314">
        <f t="shared" ref="H110:I125" si="11">H109</f>
        <v>81</v>
      </c>
      <c r="I110" s="314">
        <f t="shared" si="11"/>
        <v>23</v>
      </c>
      <c r="P110" s="162">
        <v>99</v>
      </c>
      <c r="Q110" s="201">
        <f>TranscendentStage!H104</f>
        <v>2360</v>
      </c>
      <c r="R110" s="201">
        <f>TranscendentStage!I104</f>
        <v>14848</v>
      </c>
    </row>
    <row r="111" spans="2:18" ht="16.5" hidden="1" customHeight="1" x14ac:dyDescent="0.3">
      <c r="B111" s="308">
        <v>100</v>
      </c>
      <c r="C111" s="309">
        <v>637016</v>
      </c>
      <c r="D111" s="317">
        <v>12880</v>
      </c>
      <c r="E111" s="203">
        <f t="shared" si="7"/>
        <v>0.77403846153846156</v>
      </c>
      <c r="F111" s="318">
        <f>SUM(E$12:E111)</f>
        <v>43.138472658216251</v>
      </c>
      <c r="G111" s="311">
        <f t="shared" si="8"/>
        <v>4.3138472658216251</v>
      </c>
      <c r="H111" s="319">
        <f t="shared" si="11"/>
        <v>81</v>
      </c>
      <c r="I111" s="312">
        <v>24</v>
      </c>
      <c r="P111" s="162">
        <v>100</v>
      </c>
      <c r="Q111" s="162">
        <f>TranscendentStage!H105</f>
        <v>2395</v>
      </c>
      <c r="R111" s="162">
        <f>TranscendentStage!I105</f>
        <v>14907</v>
      </c>
    </row>
    <row r="112" spans="2:18" ht="16.5" hidden="1" customHeight="1" x14ac:dyDescent="0.3">
      <c r="B112" s="307">
        <v>101</v>
      </c>
      <c r="C112" s="309">
        <v>649896</v>
      </c>
      <c r="D112" s="313">
        <v>13014</v>
      </c>
      <c r="E112" s="203">
        <f t="shared" si="7"/>
        <v>0.78209134615384612</v>
      </c>
      <c r="F112" s="311">
        <f>SUM(E$12:E112)</f>
        <v>43.9205640043701</v>
      </c>
      <c r="G112" s="311">
        <f t="shared" si="8"/>
        <v>4.39205640043701</v>
      </c>
      <c r="H112" s="314">
        <f t="shared" si="11"/>
        <v>81</v>
      </c>
      <c r="I112" s="314">
        <f t="shared" si="11"/>
        <v>24</v>
      </c>
      <c r="P112" s="162">
        <v>101</v>
      </c>
      <c r="Q112" s="162">
        <f>TranscendentStage!H106</f>
        <v>2431</v>
      </c>
      <c r="R112" s="162">
        <f>TranscendentStage!I106</f>
        <v>14966</v>
      </c>
    </row>
    <row r="113" spans="2:18" ht="16.5" hidden="1" customHeight="1" x14ac:dyDescent="0.3">
      <c r="B113" s="307">
        <v>102</v>
      </c>
      <c r="C113" s="309">
        <v>662910</v>
      </c>
      <c r="D113" s="313">
        <v>13149</v>
      </c>
      <c r="E113" s="203">
        <f t="shared" si="7"/>
        <v>0.79020432692307696</v>
      </c>
      <c r="F113" s="311">
        <f>SUM(E$12:E113)</f>
        <v>44.710768331293174</v>
      </c>
      <c r="G113" s="311">
        <f t="shared" si="8"/>
        <v>4.4710768331293176</v>
      </c>
      <c r="H113" s="314">
        <f t="shared" si="11"/>
        <v>81</v>
      </c>
      <c r="I113" s="314">
        <f t="shared" si="11"/>
        <v>24</v>
      </c>
      <c r="P113" s="162">
        <v>102</v>
      </c>
      <c r="Q113" s="162">
        <f>TranscendentStage!H107</f>
        <v>2467</v>
      </c>
      <c r="R113" s="162">
        <f>TranscendentStage!I107</f>
        <v>15024</v>
      </c>
    </row>
    <row r="114" spans="2:18" ht="16.5" hidden="1" customHeight="1" x14ac:dyDescent="0.3">
      <c r="B114" s="307">
        <v>103</v>
      </c>
      <c r="C114" s="309">
        <v>676059</v>
      </c>
      <c r="D114" s="313">
        <v>13284</v>
      </c>
      <c r="E114" s="203">
        <f t="shared" si="7"/>
        <v>0.79525862068965514</v>
      </c>
      <c r="F114" s="311">
        <f>SUM(E$12:E114)</f>
        <v>45.506026951982832</v>
      </c>
      <c r="G114" s="311">
        <f t="shared" si="8"/>
        <v>4.5506026951982834</v>
      </c>
      <c r="H114" s="314">
        <v>86</v>
      </c>
      <c r="I114" s="314">
        <f t="shared" si="11"/>
        <v>24</v>
      </c>
      <c r="P114" s="162">
        <v>103</v>
      </c>
      <c r="Q114" s="162">
        <f>TranscendentStage!H108</f>
        <v>2504</v>
      </c>
      <c r="R114" s="162">
        <f>TranscendentStage!I108</f>
        <v>15083</v>
      </c>
    </row>
    <row r="115" spans="2:18" ht="16.5" hidden="1" customHeight="1" x14ac:dyDescent="0.3">
      <c r="B115" s="307">
        <v>104</v>
      </c>
      <c r="C115" s="309">
        <v>689343</v>
      </c>
      <c r="D115" s="313">
        <v>13419</v>
      </c>
      <c r="E115" s="203">
        <f t="shared" si="7"/>
        <v>0.80334051724137934</v>
      </c>
      <c r="F115" s="311">
        <f>SUM(E$12:E115)</f>
        <v>46.309367469224213</v>
      </c>
      <c r="G115" s="311">
        <f t="shared" si="8"/>
        <v>4.630936746922421</v>
      </c>
      <c r="H115" s="314">
        <f t="shared" si="11"/>
        <v>86</v>
      </c>
      <c r="I115" s="314">
        <f t="shared" si="11"/>
        <v>24</v>
      </c>
      <c r="P115" s="162">
        <v>104</v>
      </c>
      <c r="Q115" s="162">
        <f>TranscendentStage!H109</f>
        <v>2542</v>
      </c>
      <c r="R115" s="162">
        <f>TranscendentStage!I109</f>
        <v>15141</v>
      </c>
    </row>
    <row r="116" spans="2:18" ht="16.5" hidden="1" customHeight="1" x14ac:dyDescent="0.3">
      <c r="B116" s="307">
        <v>105</v>
      </c>
      <c r="C116" s="309">
        <v>702762</v>
      </c>
      <c r="D116" s="313">
        <v>13553</v>
      </c>
      <c r="E116" s="203">
        <f t="shared" si="7"/>
        <v>0.81136254789272033</v>
      </c>
      <c r="F116" s="311">
        <f>SUM(E$12:E116)</f>
        <v>47.120730017116934</v>
      </c>
      <c r="G116" s="311">
        <f t="shared" si="8"/>
        <v>4.7120730017116932</v>
      </c>
      <c r="H116" s="314">
        <f t="shared" si="11"/>
        <v>86</v>
      </c>
      <c r="I116" s="314">
        <f t="shared" si="11"/>
        <v>24</v>
      </c>
      <c r="P116" s="162">
        <v>105</v>
      </c>
      <c r="Q116" s="162">
        <f>TranscendentStage!H110</f>
        <v>2580</v>
      </c>
      <c r="R116" s="162">
        <f>TranscendentStage!I110</f>
        <v>15200</v>
      </c>
    </row>
    <row r="117" spans="2:18" ht="16.5" hidden="1" customHeight="1" x14ac:dyDescent="0.3">
      <c r="B117" s="307">
        <v>106</v>
      </c>
      <c r="C117" s="309">
        <v>716315</v>
      </c>
      <c r="D117" s="313">
        <v>13688</v>
      </c>
      <c r="E117" s="203">
        <f t="shared" si="7"/>
        <v>0.81944444444444442</v>
      </c>
      <c r="F117" s="311">
        <f>SUM(E$12:E117)</f>
        <v>47.940174461561377</v>
      </c>
      <c r="G117" s="311">
        <f t="shared" si="8"/>
        <v>4.794017446156138</v>
      </c>
      <c r="H117" s="314">
        <f t="shared" si="11"/>
        <v>86</v>
      </c>
      <c r="I117" s="314">
        <f t="shared" si="11"/>
        <v>24</v>
      </c>
      <c r="P117" s="162">
        <v>106</v>
      </c>
      <c r="Q117" s="162">
        <f>TranscendentStage!H111</f>
        <v>2619</v>
      </c>
      <c r="R117" s="162">
        <f>TranscendentStage!I111</f>
        <v>15259</v>
      </c>
    </row>
    <row r="118" spans="2:18" ht="16.5" hidden="1" customHeight="1" x14ac:dyDescent="0.3">
      <c r="B118" s="307">
        <v>107</v>
      </c>
      <c r="C118" s="309">
        <v>730003</v>
      </c>
      <c r="D118" s="313">
        <v>13824</v>
      </c>
      <c r="E118" s="203">
        <f t="shared" si="7"/>
        <v>0.82758620689655171</v>
      </c>
      <c r="F118" s="311">
        <f>SUM(E$12:E118)</f>
        <v>48.767760668457932</v>
      </c>
      <c r="G118" s="311">
        <f t="shared" si="8"/>
        <v>4.8767760668457933</v>
      </c>
      <c r="H118" s="314">
        <f t="shared" si="11"/>
        <v>86</v>
      </c>
      <c r="I118" s="314">
        <f t="shared" si="11"/>
        <v>24</v>
      </c>
      <c r="P118" s="162">
        <v>107</v>
      </c>
      <c r="Q118" s="162">
        <f>TranscendentStage!H112</f>
        <v>2658</v>
      </c>
      <c r="R118" s="162">
        <f>TranscendentStage!I112</f>
        <v>15317</v>
      </c>
    </row>
    <row r="119" spans="2:18" ht="16.5" hidden="1" customHeight="1" x14ac:dyDescent="0.3">
      <c r="B119" s="307">
        <v>108</v>
      </c>
      <c r="C119" s="309">
        <v>743827</v>
      </c>
      <c r="D119" s="313">
        <v>13959</v>
      </c>
      <c r="E119" s="203">
        <f t="shared" si="7"/>
        <v>0.83566810344827591</v>
      </c>
      <c r="F119" s="311">
        <f>SUM(E$12:E119)</f>
        <v>49.603428771906209</v>
      </c>
      <c r="G119" s="311">
        <f t="shared" si="8"/>
        <v>4.9603428771906213</v>
      </c>
      <c r="H119" s="314">
        <f t="shared" si="11"/>
        <v>86</v>
      </c>
      <c r="I119" s="314">
        <f t="shared" si="11"/>
        <v>24</v>
      </c>
      <c r="P119" s="162">
        <v>108</v>
      </c>
      <c r="Q119" s="162">
        <f>TranscendentStage!H113</f>
        <v>2698</v>
      </c>
      <c r="R119" s="162">
        <f>TranscendentStage!I113</f>
        <v>15375</v>
      </c>
    </row>
    <row r="120" spans="2:18" ht="16.5" hidden="1" customHeight="1" x14ac:dyDescent="0.3">
      <c r="B120" s="307">
        <v>109</v>
      </c>
      <c r="C120" s="309">
        <v>757786</v>
      </c>
      <c r="D120" s="313">
        <v>14094</v>
      </c>
      <c r="E120" s="203">
        <f t="shared" si="7"/>
        <v>0.84375</v>
      </c>
      <c r="F120" s="311">
        <f>SUM(E$12:E120)</f>
        <v>50.447178771906209</v>
      </c>
      <c r="G120" s="311">
        <f t="shared" si="8"/>
        <v>5.0447178771906209</v>
      </c>
      <c r="H120" s="314">
        <f t="shared" si="11"/>
        <v>86</v>
      </c>
      <c r="I120" s="314">
        <f t="shared" si="11"/>
        <v>24</v>
      </c>
      <c r="P120" s="162">
        <v>109</v>
      </c>
      <c r="Q120" s="162">
        <f>TranscendentStage!H114</f>
        <v>2738</v>
      </c>
      <c r="R120" s="162">
        <f>TranscendentStage!I114</f>
        <v>15434</v>
      </c>
    </row>
    <row r="121" spans="2:18" ht="16.5" hidden="1" customHeight="1" x14ac:dyDescent="0.3">
      <c r="B121" s="307">
        <v>110</v>
      </c>
      <c r="C121" s="309">
        <v>771880</v>
      </c>
      <c r="D121" s="313">
        <v>14230</v>
      </c>
      <c r="E121" s="203">
        <f t="shared" si="7"/>
        <v>0.85189176245210729</v>
      </c>
      <c r="F121" s="311">
        <f>SUM(E$12:E121)</f>
        <v>51.299070534358314</v>
      </c>
      <c r="G121" s="311">
        <f t="shared" si="8"/>
        <v>5.1299070534358311</v>
      </c>
      <c r="H121" s="314">
        <f t="shared" si="11"/>
        <v>86</v>
      </c>
      <c r="I121" s="314">
        <f t="shared" si="11"/>
        <v>24</v>
      </c>
      <c r="P121" s="162">
        <v>110</v>
      </c>
      <c r="Q121" s="162">
        <f>TranscendentStage!H115</f>
        <v>2779</v>
      </c>
      <c r="R121" s="162">
        <f>TranscendentStage!I115</f>
        <v>15492</v>
      </c>
    </row>
    <row r="122" spans="2:18" ht="16.5" hidden="1" customHeight="1" x14ac:dyDescent="0.3">
      <c r="B122" s="307">
        <v>111</v>
      </c>
      <c r="C122" s="309">
        <v>786110</v>
      </c>
      <c r="D122" s="313">
        <v>14365</v>
      </c>
      <c r="E122" s="203">
        <f t="shared" si="7"/>
        <v>0.85997365900383138</v>
      </c>
      <c r="F122" s="311">
        <f>SUM(E$12:E122)</f>
        <v>52.159044193362149</v>
      </c>
      <c r="G122" s="311">
        <f t="shared" si="8"/>
        <v>5.2159044193362147</v>
      </c>
      <c r="H122" s="314">
        <f t="shared" si="11"/>
        <v>86</v>
      </c>
      <c r="I122" s="314">
        <f t="shared" si="11"/>
        <v>24</v>
      </c>
      <c r="P122" s="162">
        <v>111</v>
      </c>
      <c r="Q122" s="162">
        <f>TranscendentStage!H116</f>
        <v>2821</v>
      </c>
      <c r="R122" s="162">
        <f>TranscendentStage!I116</f>
        <v>15551</v>
      </c>
    </row>
    <row r="123" spans="2:18" ht="16.5" hidden="1" customHeight="1" x14ac:dyDescent="0.3">
      <c r="B123" s="307">
        <v>112</v>
      </c>
      <c r="C123" s="309">
        <v>800475</v>
      </c>
      <c r="D123" s="313">
        <v>14501</v>
      </c>
      <c r="E123" s="203">
        <f t="shared" si="7"/>
        <v>0.86811542145593867</v>
      </c>
      <c r="F123" s="311">
        <f>SUM(E$12:E123)</f>
        <v>53.027159614818089</v>
      </c>
      <c r="G123" s="311">
        <f t="shared" si="8"/>
        <v>5.3027159614818089</v>
      </c>
      <c r="H123" s="314">
        <f t="shared" si="11"/>
        <v>86</v>
      </c>
      <c r="I123" s="314">
        <f t="shared" si="11"/>
        <v>24</v>
      </c>
      <c r="P123" s="162">
        <v>112</v>
      </c>
      <c r="Q123" s="162">
        <f>TranscendentStage!H117</f>
        <v>2863</v>
      </c>
      <c r="R123" s="162">
        <f>TranscendentStage!I117</f>
        <v>15609</v>
      </c>
    </row>
    <row r="124" spans="2:18" ht="16.5" hidden="1" customHeight="1" x14ac:dyDescent="0.3">
      <c r="B124" s="307">
        <v>113</v>
      </c>
      <c r="C124" s="309">
        <v>814976</v>
      </c>
      <c r="D124" s="313">
        <v>14637</v>
      </c>
      <c r="E124" s="203">
        <f t="shared" si="7"/>
        <v>0.87625718390804597</v>
      </c>
      <c r="F124" s="311">
        <f>SUM(E$12:E124)</f>
        <v>53.903416798726134</v>
      </c>
      <c r="G124" s="311">
        <f t="shared" si="8"/>
        <v>5.3903416798726136</v>
      </c>
      <c r="H124" s="314">
        <f t="shared" si="11"/>
        <v>86</v>
      </c>
      <c r="I124" s="314">
        <f t="shared" si="11"/>
        <v>24</v>
      </c>
      <c r="P124" s="162">
        <v>113</v>
      </c>
      <c r="Q124" s="162">
        <f>TranscendentStage!H118</f>
        <v>2906</v>
      </c>
      <c r="R124" s="162">
        <f>TranscendentStage!I118</f>
        <v>15668</v>
      </c>
    </row>
    <row r="125" spans="2:18" ht="16.5" hidden="1" customHeight="1" x14ac:dyDescent="0.3">
      <c r="B125" s="307">
        <v>114</v>
      </c>
      <c r="C125" s="309">
        <v>829613</v>
      </c>
      <c r="D125" s="313">
        <v>14773</v>
      </c>
      <c r="E125" s="203">
        <f t="shared" si="7"/>
        <v>0.88439894636015326</v>
      </c>
      <c r="F125" s="311">
        <f>SUM(E$12:E125)</f>
        <v>54.787815745086284</v>
      </c>
      <c r="G125" s="311">
        <f t="shared" si="8"/>
        <v>5.4787815745086288</v>
      </c>
      <c r="H125" s="314">
        <f t="shared" si="11"/>
        <v>86</v>
      </c>
      <c r="I125" s="314">
        <f t="shared" si="11"/>
        <v>24</v>
      </c>
      <c r="P125" s="162">
        <v>114</v>
      </c>
      <c r="Q125" s="162">
        <f>TranscendentStage!H119</f>
        <v>2950</v>
      </c>
      <c r="R125" s="162">
        <f>TranscendentStage!I119</f>
        <v>15726</v>
      </c>
    </row>
    <row r="126" spans="2:18" ht="16.5" hidden="1" customHeight="1" x14ac:dyDescent="0.3">
      <c r="B126" s="307">
        <v>115</v>
      </c>
      <c r="C126" s="309">
        <v>844386</v>
      </c>
      <c r="D126" s="313">
        <v>14909</v>
      </c>
      <c r="E126" s="203">
        <f t="shared" si="7"/>
        <v>0.89254070881226055</v>
      </c>
      <c r="F126" s="311">
        <f>SUM(E$12:E126)</f>
        <v>55.680356453898547</v>
      </c>
      <c r="G126" s="311">
        <f t="shared" si="8"/>
        <v>5.5680356453898545</v>
      </c>
      <c r="H126" s="314">
        <f t="shared" ref="H126:I141" si="12">H125</f>
        <v>86</v>
      </c>
      <c r="I126" s="314">
        <f t="shared" si="12"/>
        <v>24</v>
      </c>
      <c r="P126" s="162">
        <v>115</v>
      </c>
      <c r="Q126" s="162">
        <f>TranscendentStage!H120</f>
        <v>2994</v>
      </c>
      <c r="R126" s="162">
        <f>TranscendentStage!I120</f>
        <v>15785</v>
      </c>
    </row>
    <row r="127" spans="2:18" ht="16.5" hidden="1" customHeight="1" x14ac:dyDescent="0.3">
      <c r="B127" s="307">
        <v>116</v>
      </c>
      <c r="C127" s="309">
        <v>859295</v>
      </c>
      <c r="D127" s="313">
        <v>15045</v>
      </c>
      <c r="E127" s="203">
        <f t="shared" si="7"/>
        <v>0.90068247126436785</v>
      </c>
      <c r="F127" s="311">
        <f>SUM(E$12:E127)</f>
        <v>56.581038925162915</v>
      </c>
      <c r="G127" s="311">
        <f t="shared" si="8"/>
        <v>5.6581038925162916</v>
      </c>
      <c r="H127" s="314">
        <f t="shared" si="12"/>
        <v>86</v>
      </c>
      <c r="I127" s="314">
        <f t="shared" si="12"/>
        <v>24</v>
      </c>
      <c r="P127" s="162">
        <v>116</v>
      </c>
      <c r="Q127" s="162">
        <f>TranscendentStage!H121</f>
        <v>3039</v>
      </c>
      <c r="R127" s="162">
        <f>TranscendentStage!I121</f>
        <v>15844</v>
      </c>
    </row>
    <row r="128" spans="2:18" ht="16.5" hidden="1" customHeight="1" x14ac:dyDescent="0.3">
      <c r="B128" s="307">
        <v>117</v>
      </c>
      <c r="C128" s="309">
        <v>874340</v>
      </c>
      <c r="D128" s="313">
        <v>15181</v>
      </c>
      <c r="E128" s="203">
        <f t="shared" si="7"/>
        <v>0.90882423371647514</v>
      </c>
      <c r="F128" s="311">
        <f>SUM(E$12:E128)</f>
        <v>57.489863158879388</v>
      </c>
      <c r="G128" s="311">
        <f t="shared" si="8"/>
        <v>5.7489863158879384</v>
      </c>
      <c r="H128" s="314">
        <f t="shared" si="12"/>
        <v>86</v>
      </c>
      <c r="I128" s="314">
        <f t="shared" si="12"/>
        <v>24</v>
      </c>
      <c r="P128" s="162">
        <v>117</v>
      </c>
      <c r="Q128" s="162">
        <f>TranscendentStage!H122</f>
        <v>3085</v>
      </c>
      <c r="R128" s="162">
        <f>TranscendentStage!I122</f>
        <v>15903</v>
      </c>
    </row>
    <row r="129" spans="2:18" ht="16.5" hidden="1" customHeight="1" x14ac:dyDescent="0.3">
      <c r="B129" s="307">
        <v>118</v>
      </c>
      <c r="C129" s="309">
        <v>889521</v>
      </c>
      <c r="D129" s="313">
        <v>15317</v>
      </c>
      <c r="E129" s="203">
        <f t="shared" si="7"/>
        <v>0.91696599616858232</v>
      </c>
      <c r="F129" s="311">
        <f>SUM(E$12:E129)</f>
        <v>58.406829155047973</v>
      </c>
      <c r="G129" s="311">
        <f t="shared" si="8"/>
        <v>5.8406829155047975</v>
      </c>
      <c r="H129" s="314">
        <f t="shared" si="12"/>
        <v>86</v>
      </c>
      <c r="I129" s="314">
        <f t="shared" si="12"/>
        <v>24</v>
      </c>
      <c r="P129" s="162">
        <v>118</v>
      </c>
      <c r="Q129" s="162">
        <f>TranscendentStage!H123</f>
        <v>3131</v>
      </c>
      <c r="R129" s="162">
        <f>TranscendentStage!I123</f>
        <v>15962</v>
      </c>
    </row>
    <row r="130" spans="2:18" ht="16.5" hidden="1" customHeight="1" x14ac:dyDescent="0.3">
      <c r="B130" s="307">
        <v>119</v>
      </c>
      <c r="C130" s="309">
        <v>904838</v>
      </c>
      <c r="D130" s="313">
        <v>15454</v>
      </c>
      <c r="E130" s="203">
        <f t="shared" si="7"/>
        <v>0.92516762452107282</v>
      </c>
      <c r="F130" s="311">
        <f>SUM(E$12:E130)</f>
        <v>59.331996779569046</v>
      </c>
      <c r="G130" s="311">
        <f t="shared" si="8"/>
        <v>5.9331996779569049</v>
      </c>
      <c r="H130" s="314">
        <f t="shared" si="12"/>
        <v>86</v>
      </c>
      <c r="I130" s="314">
        <f t="shared" si="12"/>
        <v>24</v>
      </c>
      <c r="P130" s="162">
        <v>119</v>
      </c>
      <c r="Q130" s="162">
        <f>TranscendentStage!H124</f>
        <v>3178</v>
      </c>
      <c r="R130" s="162">
        <f>TranscendentStage!I124</f>
        <v>16021</v>
      </c>
    </row>
    <row r="131" spans="2:18" ht="16.5" hidden="1" customHeight="1" x14ac:dyDescent="0.3">
      <c r="B131" s="307">
        <v>120</v>
      </c>
      <c r="C131" s="309">
        <v>920292</v>
      </c>
      <c r="D131" s="313">
        <v>15590</v>
      </c>
      <c r="E131" s="203">
        <f t="shared" si="7"/>
        <v>0.93330938697318011</v>
      </c>
      <c r="F131" s="311">
        <f>SUM(E$12:E131)</f>
        <v>60.265306166542224</v>
      </c>
      <c r="G131" s="311">
        <f t="shared" si="8"/>
        <v>6.0265306166542221</v>
      </c>
      <c r="H131" s="314">
        <f t="shared" si="12"/>
        <v>86</v>
      </c>
      <c r="I131" s="314">
        <f t="shared" si="12"/>
        <v>24</v>
      </c>
      <c r="P131" s="162">
        <v>120</v>
      </c>
      <c r="Q131" s="162">
        <f>TranscendentStage!H125</f>
        <v>3226</v>
      </c>
      <c r="R131" s="162">
        <f>TranscendentStage!I125</f>
        <v>16080</v>
      </c>
    </row>
    <row r="132" spans="2:18" ht="16.5" hidden="1" customHeight="1" x14ac:dyDescent="0.3">
      <c r="B132" s="307">
        <v>121</v>
      </c>
      <c r="C132" s="309">
        <v>935882</v>
      </c>
      <c r="D132" s="313">
        <v>15727</v>
      </c>
      <c r="E132" s="203">
        <f t="shared" si="7"/>
        <v>0.9415110153256705</v>
      </c>
      <c r="F132" s="311">
        <f>SUM(E$12:E132)</f>
        <v>61.206817181867898</v>
      </c>
      <c r="G132" s="311">
        <f t="shared" si="8"/>
        <v>6.1206817181867894</v>
      </c>
      <c r="H132" s="314">
        <f t="shared" si="12"/>
        <v>86</v>
      </c>
      <c r="I132" s="314">
        <f t="shared" si="12"/>
        <v>24</v>
      </c>
    </row>
    <row r="133" spans="2:18" ht="16.5" hidden="1" customHeight="1" x14ac:dyDescent="0.3">
      <c r="B133" s="307">
        <v>122</v>
      </c>
      <c r="C133" s="309">
        <v>951609</v>
      </c>
      <c r="D133" s="313">
        <v>15864</v>
      </c>
      <c r="E133" s="203">
        <f t="shared" si="7"/>
        <v>0.94971264367816088</v>
      </c>
      <c r="F133" s="311">
        <f>SUM(E$12:E133)</f>
        <v>62.156529825546059</v>
      </c>
      <c r="G133" s="311">
        <f t="shared" si="8"/>
        <v>6.2156529825546061</v>
      </c>
      <c r="H133" s="314">
        <f t="shared" si="12"/>
        <v>86</v>
      </c>
      <c r="I133" s="314">
        <f t="shared" si="12"/>
        <v>24</v>
      </c>
    </row>
    <row r="134" spans="2:18" ht="16.5" hidden="1" customHeight="1" x14ac:dyDescent="0.3">
      <c r="B134" s="307">
        <v>123</v>
      </c>
      <c r="C134" s="309">
        <v>967473</v>
      </c>
      <c r="D134" s="313">
        <v>16001</v>
      </c>
      <c r="E134" s="203">
        <f t="shared" si="7"/>
        <v>0.95791427203065138</v>
      </c>
      <c r="F134" s="311">
        <f>SUM(E$12:E134)</f>
        <v>63.114444097576708</v>
      </c>
      <c r="G134" s="311">
        <f t="shared" si="8"/>
        <v>6.3114444097576712</v>
      </c>
      <c r="H134" s="314">
        <f t="shared" si="12"/>
        <v>86</v>
      </c>
      <c r="I134" s="314">
        <f t="shared" si="12"/>
        <v>24</v>
      </c>
    </row>
    <row r="135" spans="2:18" ht="16.5" hidden="1" customHeight="1" x14ac:dyDescent="0.3">
      <c r="B135" s="307">
        <v>124</v>
      </c>
      <c r="C135" s="309">
        <v>983474</v>
      </c>
      <c r="D135" s="313">
        <v>16138</v>
      </c>
      <c r="E135" s="203">
        <f t="shared" si="7"/>
        <v>0.96611590038314177</v>
      </c>
      <c r="F135" s="311">
        <f>SUM(E$12:E135)</f>
        <v>64.080559997959853</v>
      </c>
      <c r="G135" s="311">
        <f t="shared" si="8"/>
        <v>6.4080559997959856</v>
      </c>
      <c r="H135" s="314">
        <f t="shared" si="12"/>
        <v>86</v>
      </c>
      <c r="I135" s="314">
        <f t="shared" si="12"/>
        <v>24</v>
      </c>
    </row>
    <row r="136" spans="2:18" ht="16.5" hidden="1" customHeight="1" x14ac:dyDescent="0.3">
      <c r="B136" s="307">
        <v>125</v>
      </c>
      <c r="C136" s="309">
        <v>999612</v>
      </c>
      <c r="D136" s="313">
        <v>16275</v>
      </c>
      <c r="E136" s="203">
        <f t="shared" si="7"/>
        <v>0.97431752873563215</v>
      </c>
      <c r="F136" s="311">
        <f>SUM(E$12:E136)</f>
        <v>65.054877526695478</v>
      </c>
      <c r="G136" s="311">
        <f t="shared" si="8"/>
        <v>6.5054877526695476</v>
      </c>
      <c r="H136" s="314">
        <f t="shared" si="12"/>
        <v>86</v>
      </c>
      <c r="I136" s="314">
        <f t="shared" si="12"/>
        <v>24</v>
      </c>
    </row>
    <row r="137" spans="2:18" ht="16.5" hidden="1" customHeight="1" x14ac:dyDescent="0.3">
      <c r="B137" s="307">
        <v>126</v>
      </c>
      <c r="C137" s="309">
        <v>1015887</v>
      </c>
      <c r="D137" s="313">
        <v>16412</v>
      </c>
      <c r="E137" s="203">
        <f t="shared" si="7"/>
        <v>0.98251915708812265</v>
      </c>
      <c r="F137" s="311">
        <f>SUM(E$12:E137)</f>
        <v>66.037396683783598</v>
      </c>
      <c r="G137" s="311">
        <f t="shared" si="8"/>
        <v>6.6037396683783598</v>
      </c>
      <c r="H137" s="314">
        <f t="shared" si="12"/>
        <v>86</v>
      </c>
      <c r="I137" s="314">
        <f t="shared" si="12"/>
        <v>24</v>
      </c>
    </row>
    <row r="138" spans="2:18" ht="16.5" hidden="1" customHeight="1" x14ac:dyDescent="0.3">
      <c r="B138" s="307">
        <v>127</v>
      </c>
      <c r="C138" s="309">
        <v>1032299</v>
      </c>
      <c r="D138" s="313">
        <v>16550</v>
      </c>
      <c r="E138" s="203">
        <f t="shared" si="7"/>
        <v>0.99078065134099613</v>
      </c>
      <c r="F138" s="311">
        <f>SUM(E$12:E138)</f>
        <v>67.028177335124596</v>
      </c>
      <c r="G138" s="311">
        <f t="shared" si="8"/>
        <v>6.7028177335124592</v>
      </c>
      <c r="H138" s="314">
        <f t="shared" si="12"/>
        <v>86</v>
      </c>
      <c r="I138" s="314">
        <f t="shared" si="12"/>
        <v>24</v>
      </c>
    </row>
    <row r="139" spans="2:18" ht="16.5" hidden="1" customHeight="1" x14ac:dyDescent="0.3">
      <c r="B139" s="307">
        <v>128</v>
      </c>
      <c r="C139" s="309">
        <v>1048849</v>
      </c>
      <c r="D139" s="313">
        <v>16687</v>
      </c>
      <c r="E139" s="203">
        <f t="shared" si="7"/>
        <v>0.99898227969348663</v>
      </c>
      <c r="F139" s="311">
        <f>SUM(E$12:E139)</f>
        <v>68.027159614818089</v>
      </c>
      <c r="G139" s="311">
        <f t="shared" si="8"/>
        <v>6.8027159614818089</v>
      </c>
      <c r="H139" s="314">
        <f t="shared" si="12"/>
        <v>86</v>
      </c>
      <c r="I139" s="314">
        <f t="shared" si="12"/>
        <v>24</v>
      </c>
    </row>
    <row r="140" spans="2:18" ht="16.5" hidden="1" customHeight="1" x14ac:dyDescent="0.3">
      <c r="B140" s="307">
        <v>129</v>
      </c>
      <c r="C140" s="309">
        <v>1065536</v>
      </c>
      <c r="D140" s="313">
        <v>16825</v>
      </c>
      <c r="E140" s="203">
        <f t="shared" ref="E140:E203" si="13">D140/(VLOOKUP(H140,$L$12:$N$51,3,0)+VLOOKUP(I140,$P$12:$R$131,3,0)*$F$8/$E$8)</f>
        <v>1.0072437739463602</v>
      </c>
      <c r="F140" s="311">
        <f>SUM(E$12:E140)</f>
        <v>69.034403388764446</v>
      </c>
      <c r="G140" s="311">
        <f t="shared" si="8"/>
        <v>6.9034403388764449</v>
      </c>
      <c r="H140" s="314">
        <f t="shared" si="12"/>
        <v>86</v>
      </c>
      <c r="I140" s="314">
        <f t="shared" si="12"/>
        <v>24</v>
      </c>
    </row>
    <row r="141" spans="2:18" ht="16.5" hidden="1" customHeight="1" x14ac:dyDescent="0.3">
      <c r="B141" s="307">
        <v>130</v>
      </c>
      <c r="C141" s="309">
        <v>1082361</v>
      </c>
      <c r="D141" s="313">
        <v>16962</v>
      </c>
      <c r="E141" s="203">
        <f t="shared" si="13"/>
        <v>1.0154454022988506</v>
      </c>
      <c r="F141" s="311">
        <f>SUM(E$12:E141)</f>
        <v>70.049848791063297</v>
      </c>
      <c r="G141" s="311">
        <f t="shared" ref="G141:G204" si="14">F141/$B$8</f>
        <v>7.0049848791063294</v>
      </c>
      <c r="H141" s="314">
        <f t="shared" si="12"/>
        <v>86</v>
      </c>
      <c r="I141" s="314">
        <f t="shared" si="12"/>
        <v>24</v>
      </c>
    </row>
    <row r="142" spans="2:18" ht="16.5" hidden="1" customHeight="1" x14ac:dyDescent="0.3">
      <c r="B142" s="307">
        <v>131</v>
      </c>
      <c r="C142" s="309">
        <v>1099323</v>
      </c>
      <c r="D142" s="313">
        <v>17100</v>
      </c>
      <c r="E142" s="203">
        <f t="shared" si="13"/>
        <v>1.0237068965517242</v>
      </c>
      <c r="F142" s="311">
        <f>SUM(E$12:E142)</f>
        <v>71.073555687615027</v>
      </c>
      <c r="G142" s="311">
        <f t="shared" si="14"/>
        <v>7.1073555687615029</v>
      </c>
      <c r="H142" s="314">
        <f t="shared" ref="H142:I157" si="15">H141</f>
        <v>86</v>
      </c>
      <c r="I142" s="314">
        <f t="shared" si="15"/>
        <v>24</v>
      </c>
    </row>
    <row r="143" spans="2:18" ht="16.5" hidden="1" customHeight="1" x14ac:dyDescent="0.3">
      <c r="B143" s="307">
        <v>132</v>
      </c>
      <c r="C143" s="309">
        <v>1116423</v>
      </c>
      <c r="D143" s="313">
        <v>17238</v>
      </c>
      <c r="E143" s="203">
        <f t="shared" si="13"/>
        <v>1.0319683908045978</v>
      </c>
      <c r="F143" s="311">
        <f>SUM(E$12:E143)</f>
        <v>72.10552407841962</v>
      </c>
      <c r="G143" s="311">
        <f t="shared" si="14"/>
        <v>7.2105524078419618</v>
      </c>
      <c r="H143" s="314">
        <f t="shared" si="15"/>
        <v>86</v>
      </c>
      <c r="I143" s="314">
        <f t="shared" si="15"/>
        <v>24</v>
      </c>
    </row>
    <row r="144" spans="2:18" ht="16.5" hidden="1" customHeight="1" x14ac:dyDescent="0.3">
      <c r="B144" s="307">
        <v>133</v>
      </c>
      <c r="C144" s="309">
        <v>1133661</v>
      </c>
      <c r="D144" s="313">
        <v>17376</v>
      </c>
      <c r="E144" s="203">
        <f t="shared" si="13"/>
        <v>1.0402298850574712</v>
      </c>
      <c r="F144" s="311">
        <f>SUM(E$12:E144)</f>
        <v>73.145753963477091</v>
      </c>
      <c r="G144" s="311">
        <f t="shared" si="14"/>
        <v>7.3145753963477089</v>
      </c>
      <c r="H144" s="314">
        <f t="shared" si="15"/>
        <v>86</v>
      </c>
      <c r="I144" s="314">
        <f t="shared" si="15"/>
        <v>24</v>
      </c>
    </row>
    <row r="145" spans="2:9" ht="16.5" hidden="1" customHeight="1" x14ac:dyDescent="0.3">
      <c r="B145" s="307">
        <v>134</v>
      </c>
      <c r="C145" s="309">
        <v>1151037</v>
      </c>
      <c r="D145" s="313">
        <v>17514</v>
      </c>
      <c r="E145" s="203">
        <f t="shared" si="13"/>
        <v>1.0484913793103448</v>
      </c>
      <c r="F145" s="311">
        <f>SUM(E$12:E145)</f>
        <v>74.19424534278744</v>
      </c>
      <c r="G145" s="311">
        <f t="shared" si="14"/>
        <v>7.4194245342787442</v>
      </c>
      <c r="H145" s="314">
        <f t="shared" si="15"/>
        <v>86</v>
      </c>
      <c r="I145" s="314">
        <f t="shared" si="15"/>
        <v>24</v>
      </c>
    </row>
    <row r="146" spans="2:9" ht="16.5" hidden="1" customHeight="1" x14ac:dyDescent="0.3">
      <c r="B146" s="307">
        <v>135</v>
      </c>
      <c r="C146" s="309">
        <v>1168551</v>
      </c>
      <c r="D146" s="313">
        <v>17653</v>
      </c>
      <c r="E146" s="203">
        <f t="shared" si="13"/>
        <v>1.0568127394636015</v>
      </c>
      <c r="F146" s="311">
        <f>SUM(E$12:E146)</f>
        <v>75.251058082251035</v>
      </c>
      <c r="G146" s="311">
        <f t="shared" si="14"/>
        <v>7.5251058082251037</v>
      </c>
      <c r="H146" s="314">
        <f t="shared" si="15"/>
        <v>86</v>
      </c>
      <c r="I146" s="314">
        <f t="shared" si="15"/>
        <v>24</v>
      </c>
    </row>
    <row r="147" spans="2:9" ht="16.5" hidden="1" customHeight="1" x14ac:dyDescent="0.3">
      <c r="B147" s="307">
        <v>136</v>
      </c>
      <c r="C147" s="309">
        <v>1186204</v>
      </c>
      <c r="D147" s="313">
        <v>17791</v>
      </c>
      <c r="E147" s="203">
        <f t="shared" si="13"/>
        <v>1.0650742337164751</v>
      </c>
      <c r="F147" s="311">
        <f>SUM(E$12:E147)</f>
        <v>76.316132315967508</v>
      </c>
      <c r="G147" s="311">
        <f t="shared" si="14"/>
        <v>7.6316132315967504</v>
      </c>
      <c r="H147" s="314">
        <f t="shared" si="15"/>
        <v>86</v>
      </c>
      <c r="I147" s="314">
        <f t="shared" si="15"/>
        <v>24</v>
      </c>
    </row>
    <row r="148" spans="2:9" ht="16.5" hidden="1" customHeight="1" x14ac:dyDescent="0.3">
      <c r="B148" s="307">
        <v>137</v>
      </c>
      <c r="C148" s="309">
        <v>1203995</v>
      </c>
      <c r="D148" s="313">
        <v>17929</v>
      </c>
      <c r="E148" s="203">
        <f t="shared" si="13"/>
        <v>1.0733357279693487</v>
      </c>
      <c r="F148" s="311">
        <f>SUM(E$12:E148)</f>
        <v>77.389468043936859</v>
      </c>
      <c r="G148" s="311">
        <f t="shared" si="14"/>
        <v>7.7389468043936862</v>
      </c>
      <c r="H148" s="314">
        <f t="shared" si="15"/>
        <v>86</v>
      </c>
      <c r="I148" s="314">
        <f t="shared" si="15"/>
        <v>24</v>
      </c>
    </row>
    <row r="149" spans="2:9" ht="16.5" hidden="1" customHeight="1" x14ac:dyDescent="0.3">
      <c r="B149" s="307">
        <v>138</v>
      </c>
      <c r="C149" s="309">
        <v>1221924</v>
      </c>
      <c r="D149" s="313">
        <v>18068</v>
      </c>
      <c r="E149" s="203">
        <f t="shared" si="13"/>
        <v>1.0816570881226053</v>
      </c>
      <c r="F149" s="311">
        <f>SUM(E$12:E149)</f>
        <v>78.47112513205947</v>
      </c>
      <c r="G149" s="311">
        <f t="shared" si="14"/>
        <v>7.8471125132059472</v>
      </c>
      <c r="H149" s="314">
        <f t="shared" si="15"/>
        <v>86</v>
      </c>
      <c r="I149" s="314">
        <f t="shared" si="15"/>
        <v>24</v>
      </c>
    </row>
    <row r="150" spans="2:9" ht="16.5" hidden="1" customHeight="1" x14ac:dyDescent="0.3">
      <c r="B150" s="307">
        <v>139</v>
      </c>
      <c r="C150" s="309">
        <v>1239992</v>
      </c>
      <c r="D150" s="313">
        <v>18207</v>
      </c>
      <c r="E150" s="203">
        <f t="shared" si="13"/>
        <v>1.0899784482758621</v>
      </c>
      <c r="F150" s="311">
        <f>SUM(E$12:E150)</f>
        <v>79.561103580335327</v>
      </c>
      <c r="G150" s="311">
        <f t="shared" si="14"/>
        <v>7.9561103580335324</v>
      </c>
      <c r="H150" s="314">
        <f t="shared" si="15"/>
        <v>86</v>
      </c>
      <c r="I150" s="314">
        <f t="shared" si="15"/>
        <v>24</v>
      </c>
    </row>
    <row r="151" spans="2:9" ht="16.5" hidden="1" customHeight="1" x14ac:dyDescent="0.3">
      <c r="B151" s="307">
        <v>140</v>
      </c>
      <c r="C151" s="309">
        <v>1258199</v>
      </c>
      <c r="D151" s="313">
        <v>18346</v>
      </c>
      <c r="E151" s="203">
        <f t="shared" si="13"/>
        <v>1.0982998084291187</v>
      </c>
      <c r="F151" s="311">
        <f>SUM(E$12:E151)</f>
        <v>80.659403388764446</v>
      </c>
      <c r="G151" s="311">
        <f t="shared" si="14"/>
        <v>8.0659403388764446</v>
      </c>
      <c r="H151" s="314">
        <f t="shared" si="15"/>
        <v>86</v>
      </c>
      <c r="I151" s="314">
        <f t="shared" si="15"/>
        <v>24</v>
      </c>
    </row>
    <row r="152" spans="2:9" ht="16.5" hidden="1" customHeight="1" x14ac:dyDescent="0.3">
      <c r="B152" s="307">
        <v>141</v>
      </c>
      <c r="C152" s="309">
        <v>1276545</v>
      </c>
      <c r="D152" s="313">
        <v>18485</v>
      </c>
      <c r="E152" s="203">
        <f t="shared" si="13"/>
        <v>1.1066211685823755</v>
      </c>
      <c r="F152" s="311">
        <f>SUM(E$12:E152)</f>
        <v>81.766024557346825</v>
      </c>
      <c r="G152" s="311">
        <f t="shared" si="14"/>
        <v>8.1766024557346828</v>
      </c>
      <c r="H152" s="314">
        <f t="shared" si="15"/>
        <v>86</v>
      </c>
      <c r="I152" s="314">
        <f t="shared" si="15"/>
        <v>24</v>
      </c>
    </row>
    <row r="153" spans="2:9" ht="16.5" hidden="1" customHeight="1" x14ac:dyDescent="0.3">
      <c r="B153" s="307">
        <v>142</v>
      </c>
      <c r="C153" s="309">
        <v>1295030</v>
      </c>
      <c r="D153" s="313">
        <v>18624</v>
      </c>
      <c r="E153" s="203">
        <f t="shared" si="13"/>
        <v>1.1149425287356323</v>
      </c>
      <c r="F153" s="311">
        <f>SUM(E$12:E153)</f>
        <v>82.88096708608245</v>
      </c>
      <c r="G153" s="311">
        <f t="shared" si="14"/>
        <v>8.2880967086082453</v>
      </c>
      <c r="H153" s="314">
        <f t="shared" si="15"/>
        <v>86</v>
      </c>
      <c r="I153" s="314">
        <f t="shared" si="15"/>
        <v>24</v>
      </c>
    </row>
    <row r="154" spans="2:9" ht="16.5" hidden="1" customHeight="1" x14ac:dyDescent="0.3">
      <c r="B154" s="307">
        <v>143</v>
      </c>
      <c r="C154" s="309">
        <v>1313654</v>
      </c>
      <c r="D154" s="313">
        <v>18763</v>
      </c>
      <c r="E154" s="203">
        <f t="shared" si="13"/>
        <v>1.1232638888888888</v>
      </c>
      <c r="F154" s="311">
        <f>SUM(E$12:E154)</f>
        <v>84.004230974971335</v>
      </c>
      <c r="G154" s="311">
        <f t="shared" si="14"/>
        <v>8.4004230974971339</v>
      </c>
      <c r="H154" s="314">
        <f t="shared" si="15"/>
        <v>86</v>
      </c>
      <c r="I154" s="314">
        <f t="shared" si="15"/>
        <v>24</v>
      </c>
    </row>
    <row r="155" spans="2:9" ht="16.5" hidden="1" customHeight="1" x14ac:dyDescent="0.3">
      <c r="B155" s="307">
        <v>144</v>
      </c>
      <c r="C155" s="309">
        <v>1332417</v>
      </c>
      <c r="D155" s="313">
        <v>18902</v>
      </c>
      <c r="E155" s="203">
        <f t="shared" si="13"/>
        <v>1.1315852490421456</v>
      </c>
      <c r="F155" s="311">
        <f>SUM(E$12:E155)</f>
        <v>85.135816224013482</v>
      </c>
      <c r="G155" s="311">
        <f t="shared" si="14"/>
        <v>8.5135816224013485</v>
      </c>
      <c r="H155" s="314">
        <f t="shared" si="15"/>
        <v>86</v>
      </c>
      <c r="I155" s="314">
        <f t="shared" si="15"/>
        <v>24</v>
      </c>
    </row>
    <row r="156" spans="2:9" ht="16.5" hidden="1" customHeight="1" x14ac:dyDescent="0.3">
      <c r="B156" s="307">
        <v>145</v>
      </c>
      <c r="C156" s="309">
        <v>1351319</v>
      </c>
      <c r="D156" s="313">
        <v>19041</v>
      </c>
      <c r="E156" s="203">
        <f t="shared" si="13"/>
        <v>1.1399066091954022</v>
      </c>
      <c r="F156" s="311">
        <f>SUM(E$12:E156)</f>
        <v>86.275722833208889</v>
      </c>
      <c r="G156" s="311">
        <f t="shared" si="14"/>
        <v>8.6275722833208892</v>
      </c>
      <c r="H156" s="314">
        <f t="shared" si="15"/>
        <v>86</v>
      </c>
      <c r="I156" s="314">
        <f t="shared" si="15"/>
        <v>24</v>
      </c>
    </row>
    <row r="157" spans="2:9" ht="16.5" hidden="1" customHeight="1" x14ac:dyDescent="0.3">
      <c r="B157" s="307">
        <v>146</v>
      </c>
      <c r="C157" s="309">
        <v>1370360</v>
      </c>
      <c r="D157" s="313">
        <v>19181</v>
      </c>
      <c r="E157" s="203">
        <f t="shared" si="13"/>
        <v>1.1482878352490422</v>
      </c>
      <c r="F157" s="311">
        <f>SUM(E$12:E157)</f>
        <v>87.424010668457925</v>
      </c>
      <c r="G157" s="311">
        <f t="shared" si="14"/>
        <v>8.7424010668457921</v>
      </c>
      <c r="H157" s="314">
        <f t="shared" si="15"/>
        <v>86</v>
      </c>
      <c r="I157" s="314">
        <f t="shared" si="15"/>
        <v>24</v>
      </c>
    </row>
    <row r="158" spans="2:9" ht="16.5" hidden="1" customHeight="1" x14ac:dyDescent="0.3">
      <c r="B158" s="307">
        <v>147</v>
      </c>
      <c r="C158" s="309">
        <v>1389541</v>
      </c>
      <c r="D158" s="313">
        <v>19321</v>
      </c>
      <c r="E158" s="203">
        <f t="shared" si="13"/>
        <v>1.156669061302682</v>
      </c>
      <c r="F158" s="311">
        <f>SUM(E$12:E158)</f>
        <v>88.580679729760604</v>
      </c>
      <c r="G158" s="311">
        <f t="shared" si="14"/>
        <v>8.8580679729760607</v>
      </c>
      <c r="H158" s="314">
        <f t="shared" ref="H158:I173" si="16">H157</f>
        <v>86</v>
      </c>
      <c r="I158" s="314">
        <f t="shared" si="16"/>
        <v>24</v>
      </c>
    </row>
    <row r="159" spans="2:9" ht="16.5" hidden="1" customHeight="1" x14ac:dyDescent="0.3">
      <c r="B159" s="307">
        <v>148</v>
      </c>
      <c r="C159" s="309">
        <v>1408862</v>
      </c>
      <c r="D159" s="313">
        <v>19460</v>
      </c>
      <c r="E159" s="203">
        <f t="shared" si="13"/>
        <v>1.1649904214559388</v>
      </c>
      <c r="F159" s="311">
        <f>SUM(E$12:E159)</f>
        <v>89.745670151216544</v>
      </c>
      <c r="G159" s="311">
        <f t="shared" si="14"/>
        <v>8.9745670151216537</v>
      </c>
      <c r="H159" s="314">
        <f t="shared" si="16"/>
        <v>86</v>
      </c>
      <c r="I159" s="314">
        <f t="shared" si="16"/>
        <v>24</v>
      </c>
    </row>
    <row r="160" spans="2:9" ht="16.5" hidden="1" customHeight="1" x14ac:dyDescent="0.3">
      <c r="B160" s="307">
        <v>149</v>
      </c>
      <c r="C160" s="309">
        <v>1428322</v>
      </c>
      <c r="D160" s="313">
        <v>19600</v>
      </c>
      <c r="E160" s="203">
        <f t="shared" si="13"/>
        <v>1.1733716475095786</v>
      </c>
      <c r="F160" s="311">
        <f>SUM(E$12:E160)</f>
        <v>90.919041798726127</v>
      </c>
      <c r="G160" s="311">
        <f t="shared" si="14"/>
        <v>9.0919041798726123</v>
      </c>
      <c r="H160" s="314">
        <f t="shared" si="16"/>
        <v>86</v>
      </c>
      <c r="I160" s="314">
        <f t="shared" si="16"/>
        <v>24</v>
      </c>
    </row>
    <row r="161" spans="2:9" ht="16.5" hidden="1" customHeight="1" x14ac:dyDescent="0.3">
      <c r="B161" s="307">
        <v>150</v>
      </c>
      <c r="C161" s="309">
        <v>1447922</v>
      </c>
      <c r="D161" s="313">
        <v>19740</v>
      </c>
      <c r="E161" s="203">
        <f t="shared" si="13"/>
        <v>1.1817528735632183</v>
      </c>
      <c r="F161" s="311">
        <f>SUM(E$12:E161)</f>
        <v>92.100794672289339</v>
      </c>
      <c r="G161" s="311">
        <f t="shared" si="14"/>
        <v>9.2100794672289332</v>
      </c>
      <c r="H161" s="314">
        <f t="shared" si="16"/>
        <v>86</v>
      </c>
      <c r="I161" s="314">
        <f t="shared" si="16"/>
        <v>24</v>
      </c>
    </row>
    <row r="162" spans="2:9" ht="16.5" hidden="1" customHeight="1" x14ac:dyDescent="0.3">
      <c r="B162" s="307">
        <v>151</v>
      </c>
      <c r="C162" s="309">
        <v>1467662</v>
      </c>
      <c r="D162" s="313">
        <v>19880</v>
      </c>
      <c r="E162" s="203">
        <f t="shared" si="13"/>
        <v>1.1901340996168583</v>
      </c>
      <c r="F162" s="311">
        <f>SUM(E$12:E162)</f>
        <v>93.290928771906195</v>
      </c>
      <c r="G162" s="311">
        <f t="shared" si="14"/>
        <v>9.3290928771906199</v>
      </c>
      <c r="H162" s="314">
        <f t="shared" si="16"/>
        <v>86</v>
      </c>
      <c r="I162" s="314">
        <f t="shared" si="16"/>
        <v>24</v>
      </c>
    </row>
    <row r="163" spans="2:9" ht="16.5" hidden="1" customHeight="1" x14ac:dyDescent="0.3">
      <c r="B163" s="307">
        <v>152</v>
      </c>
      <c r="C163" s="309">
        <v>1487542</v>
      </c>
      <c r="D163" s="313">
        <v>20020</v>
      </c>
      <c r="E163" s="203">
        <f t="shared" si="13"/>
        <v>1.1985153256704981</v>
      </c>
      <c r="F163" s="311">
        <f>SUM(E$12:E163)</f>
        <v>94.489444097576694</v>
      </c>
      <c r="G163" s="311">
        <f t="shared" si="14"/>
        <v>9.4489444097576687</v>
      </c>
      <c r="H163" s="314">
        <f t="shared" si="16"/>
        <v>86</v>
      </c>
      <c r="I163" s="314">
        <f t="shared" si="16"/>
        <v>24</v>
      </c>
    </row>
    <row r="164" spans="2:9" ht="16.5" hidden="1" customHeight="1" x14ac:dyDescent="0.3">
      <c r="B164" s="307">
        <v>153</v>
      </c>
      <c r="C164" s="309">
        <v>1507562</v>
      </c>
      <c r="D164" s="313">
        <v>20161</v>
      </c>
      <c r="E164" s="203">
        <f t="shared" si="13"/>
        <v>1.2069564176245211</v>
      </c>
      <c r="F164" s="311">
        <f>SUM(E$12:E164)</f>
        <v>95.696400515201219</v>
      </c>
      <c r="G164" s="311">
        <f t="shared" si="14"/>
        <v>9.5696400515201212</v>
      </c>
      <c r="H164" s="314">
        <f t="shared" si="16"/>
        <v>86</v>
      </c>
      <c r="I164" s="314">
        <f t="shared" si="16"/>
        <v>24</v>
      </c>
    </row>
    <row r="165" spans="2:9" ht="16.5" hidden="1" customHeight="1" x14ac:dyDescent="0.3">
      <c r="B165" s="307">
        <v>154</v>
      </c>
      <c r="C165" s="309">
        <v>1527723</v>
      </c>
      <c r="D165" s="313">
        <v>20301</v>
      </c>
      <c r="E165" s="203">
        <f t="shared" si="13"/>
        <v>1.2153376436781609</v>
      </c>
      <c r="F165" s="311">
        <f>SUM(E$12:E165)</f>
        <v>96.911738158879373</v>
      </c>
      <c r="G165" s="311">
        <f t="shared" si="14"/>
        <v>9.6911738158879377</v>
      </c>
      <c r="H165" s="314">
        <f t="shared" si="16"/>
        <v>86</v>
      </c>
      <c r="I165" s="314">
        <f t="shared" si="16"/>
        <v>24</v>
      </c>
    </row>
    <row r="166" spans="2:9" ht="16.5" hidden="1" customHeight="1" x14ac:dyDescent="0.3">
      <c r="B166" s="307">
        <v>155</v>
      </c>
      <c r="C166" s="309">
        <v>1548024</v>
      </c>
      <c r="D166" s="313">
        <v>20441</v>
      </c>
      <c r="E166" s="203">
        <f t="shared" si="13"/>
        <v>1.2237188697318007</v>
      </c>
      <c r="F166" s="311">
        <f>SUM(E$12:E166)</f>
        <v>98.135457028611171</v>
      </c>
      <c r="G166" s="311">
        <f t="shared" si="14"/>
        <v>9.8135457028611164</v>
      </c>
      <c r="H166" s="314">
        <f t="shared" si="16"/>
        <v>86</v>
      </c>
      <c r="I166" s="314">
        <f t="shared" si="16"/>
        <v>24</v>
      </c>
    </row>
    <row r="167" spans="2:9" ht="16.5" hidden="1" customHeight="1" x14ac:dyDescent="0.3">
      <c r="B167" s="307">
        <v>156</v>
      </c>
      <c r="C167" s="309">
        <v>1568465</v>
      </c>
      <c r="D167" s="313">
        <v>20582</v>
      </c>
      <c r="E167" s="203">
        <f t="shared" si="13"/>
        <v>1.2321599616858236</v>
      </c>
      <c r="F167" s="311">
        <f>SUM(E$12:E167)</f>
        <v>99.367616990296995</v>
      </c>
      <c r="G167" s="311">
        <f t="shared" si="14"/>
        <v>9.9367616990296987</v>
      </c>
      <c r="H167" s="314">
        <f t="shared" si="16"/>
        <v>86</v>
      </c>
      <c r="I167" s="314">
        <f t="shared" si="16"/>
        <v>24</v>
      </c>
    </row>
    <row r="168" spans="2:9" ht="16.5" hidden="1" customHeight="1" x14ac:dyDescent="0.3">
      <c r="B168" s="307">
        <v>157</v>
      </c>
      <c r="C168" s="309">
        <v>1589047</v>
      </c>
      <c r="D168" s="313">
        <v>20723</v>
      </c>
      <c r="E168" s="203">
        <f t="shared" si="13"/>
        <v>1.2406010536398469</v>
      </c>
      <c r="F168" s="311">
        <f>SUM(E$12:E168)</f>
        <v>100.60821804393684</v>
      </c>
      <c r="G168" s="311">
        <f t="shared" si="14"/>
        <v>10.060821804393685</v>
      </c>
      <c r="H168" s="314">
        <f t="shared" si="16"/>
        <v>86</v>
      </c>
      <c r="I168" s="314">
        <f t="shared" si="16"/>
        <v>24</v>
      </c>
    </row>
    <row r="169" spans="2:9" ht="16.5" hidden="1" customHeight="1" x14ac:dyDescent="0.3">
      <c r="B169" s="307">
        <v>158</v>
      </c>
      <c r="C169" s="309">
        <v>1609770</v>
      </c>
      <c r="D169" s="313">
        <v>20864</v>
      </c>
      <c r="E169" s="203">
        <f t="shared" si="13"/>
        <v>1.2490421455938698</v>
      </c>
      <c r="F169" s="311">
        <f>SUM(E$12:E169)</f>
        <v>101.85726018953072</v>
      </c>
      <c r="G169" s="311">
        <f t="shared" si="14"/>
        <v>10.185726018953073</v>
      </c>
      <c r="H169" s="314">
        <f t="shared" si="16"/>
        <v>86</v>
      </c>
      <c r="I169" s="314">
        <f t="shared" si="16"/>
        <v>24</v>
      </c>
    </row>
    <row r="170" spans="2:9" ht="16.5" hidden="1" customHeight="1" x14ac:dyDescent="0.3">
      <c r="B170" s="307">
        <v>159</v>
      </c>
      <c r="C170" s="309">
        <v>1630634</v>
      </c>
      <c r="D170" s="313">
        <v>21005</v>
      </c>
      <c r="E170" s="203">
        <f t="shared" si="13"/>
        <v>1.2574832375478928</v>
      </c>
      <c r="F170" s="311">
        <f>SUM(E$12:E170)</f>
        <v>103.11474342707861</v>
      </c>
      <c r="G170" s="311">
        <f t="shared" si="14"/>
        <v>10.311474342707861</v>
      </c>
      <c r="H170" s="314">
        <f t="shared" si="16"/>
        <v>86</v>
      </c>
      <c r="I170" s="314">
        <f t="shared" si="16"/>
        <v>24</v>
      </c>
    </row>
    <row r="171" spans="2:9" ht="16.5" hidden="1" customHeight="1" x14ac:dyDescent="0.3">
      <c r="B171" s="307">
        <v>160</v>
      </c>
      <c r="C171" s="309">
        <v>1651639</v>
      </c>
      <c r="D171" s="313">
        <v>21146</v>
      </c>
      <c r="E171" s="203">
        <f t="shared" si="13"/>
        <v>1.2659243295019158</v>
      </c>
      <c r="F171" s="311">
        <f>SUM(E$12:E171)</f>
        <v>104.38066775658052</v>
      </c>
      <c r="G171" s="311">
        <f t="shared" si="14"/>
        <v>10.438066775658053</v>
      </c>
      <c r="H171" s="314">
        <f t="shared" si="16"/>
        <v>86</v>
      </c>
      <c r="I171" s="314">
        <f t="shared" si="16"/>
        <v>24</v>
      </c>
    </row>
    <row r="172" spans="2:9" ht="16.5" hidden="1" customHeight="1" x14ac:dyDescent="0.3">
      <c r="B172" s="307">
        <v>161</v>
      </c>
      <c r="C172" s="309">
        <v>1672785</v>
      </c>
      <c r="D172" s="313">
        <v>21287</v>
      </c>
      <c r="E172" s="203">
        <f t="shared" si="13"/>
        <v>1.2743654214559388</v>
      </c>
      <c r="F172" s="311">
        <f>SUM(E$12:E172)</f>
        <v>105.65503317803646</v>
      </c>
      <c r="G172" s="311">
        <f t="shared" si="14"/>
        <v>10.565503317803646</v>
      </c>
      <c r="H172" s="314">
        <f t="shared" si="16"/>
        <v>86</v>
      </c>
      <c r="I172" s="314">
        <f t="shared" si="16"/>
        <v>24</v>
      </c>
    </row>
    <row r="173" spans="2:9" ht="16.5" hidden="1" customHeight="1" x14ac:dyDescent="0.3">
      <c r="B173" s="307">
        <v>162</v>
      </c>
      <c r="C173" s="309">
        <v>1694072</v>
      </c>
      <c r="D173" s="313">
        <v>21428</v>
      </c>
      <c r="E173" s="203">
        <f t="shared" si="13"/>
        <v>1.2828065134099618</v>
      </c>
      <c r="F173" s="311">
        <f>SUM(E$12:E173)</f>
        <v>106.93783969144643</v>
      </c>
      <c r="G173" s="311">
        <f t="shared" si="14"/>
        <v>10.693783969144643</v>
      </c>
      <c r="H173" s="314">
        <f t="shared" si="16"/>
        <v>86</v>
      </c>
      <c r="I173" s="314">
        <f t="shared" si="16"/>
        <v>24</v>
      </c>
    </row>
    <row r="174" spans="2:9" ht="16.5" hidden="1" customHeight="1" x14ac:dyDescent="0.3">
      <c r="B174" s="307">
        <v>163</v>
      </c>
      <c r="C174" s="309">
        <v>1715500</v>
      </c>
      <c r="D174" s="313">
        <v>21569</v>
      </c>
      <c r="E174" s="203">
        <f t="shared" si="13"/>
        <v>1.2912476053639848</v>
      </c>
      <c r="F174" s="311">
        <f>SUM(E$12:E174)</f>
        <v>108.22908729681041</v>
      </c>
      <c r="G174" s="311">
        <f t="shared" si="14"/>
        <v>10.822908729681041</v>
      </c>
      <c r="H174" s="314">
        <f t="shared" ref="H174:I189" si="17">H173</f>
        <v>86</v>
      </c>
      <c r="I174" s="314">
        <f t="shared" si="17"/>
        <v>24</v>
      </c>
    </row>
    <row r="175" spans="2:9" ht="16.5" hidden="1" customHeight="1" x14ac:dyDescent="0.3">
      <c r="B175" s="307">
        <v>164</v>
      </c>
      <c r="C175" s="309">
        <v>1737069</v>
      </c>
      <c r="D175" s="313">
        <v>21711</v>
      </c>
      <c r="E175" s="203">
        <f t="shared" si="13"/>
        <v>1.2997485632183907</v>
      </c>
      <c r="F175" s="311">
        <f>SUM(E$12:E175)</f>
        <v>109.52883586002879</v>
      </c>
      <c r="G175" s="311">
        <f t="shared" si="14"/>
        <v>10.95288358600288</v>
      </c>
      <c r="H175" s="314">
        <f t="shared" si="17"/>
        <v>86</v>
      </c>
      <c r="I175" s="314">
        <f t="shared" si="17"/>
        <v>24</v>
      </c>
    </row>
    <row r="176" spans="2:9" ht="16.5" hidden="1" customHeight="1" x14ac:dyDescent="0.3">
      <c r="B176" s="307">
        <v>165</v>
      </c>
      <c r="C176" s="309">
        <v>1758780</v>
      </c>
      <c r="D176" s="313">
        <v>21853</v>
      </c>
      <c r="E176" s="203">
        <f t="shared" si="13"/>
        <v>1.3082495210727969</v>
      </c>
      <c r="F176" s="311">
        <f>SUM(E$12:E176)</f>
        <v>110.83708538110159</v>
      </c>
      <c r="G176" s="311">
        <f t="shared" si="14"/>
        <v>11.083708538110159</v>
      </c>
      <c r="H176" s="314">
        <f t="shared" si="17"/>
        <v>86</v>
      </c>
      <c r="I176" s="314">
        <f t="shared" si="17"/>
        <v>24</v>
      </c>
    </row>
    <row r="177" spans="2:9" ht="16.5" hidden="1" customHeight="1" x14ac:dyDescent="0.3">
      <c r="B177" s="307">
        <v>166</v>
      </c>
      <c r="C177" s="309">
        <v>1780633</v>
      </c>
      <c r="D177" s="313">
        <v>21994</v>
      </c>
      <c r="E177" s="203">
        <f t="shared" si="13"/>
        <v>1.3166906130268199</v>
      </c>
      <c r="F177" s="311">
        <f>SUM(E$12:E177)</f>
        <v>112.15377599412841</v>
      </c>
      <c r="G177" s="311">
        <f t="shared" si="14"/>
        <v>11.215377599412841</v>
      </c>
      <c r="H177" s="314">
        <f t="shared" si="17"/>
        <v>86</v>
      </c>
      <c r="I177" s="314">
        <f t="shared" si="17"/>
        <v>24</v>
      </c>
    </row>
    <row r="178" spans="2:9" ht="16.5" hidden="1" customHeight="1" x14ac:dyDescent="0.3">
      <c r="B178" s="307">
        <v>167</v>
      </c>
      <c r="C178" s="309">
        <v>1802627</v>
      </c>
      <c r="D178" s="313">
        <v>22136</v>
      </c>
      <c r="E178" s="203">
        <f t="shared" si="13"/>
        <v>1.3251915708812261</v>
      </c>
      <c r="F178" s="311">
        <f>SUM(E$12:E178)</f>
        <v>113.47896756500964</v>
      </c>
      <c r="G178" s="311">
        <f t="shared" si="14"/>
        <v>11.347896756500964</v>
      </c>
      <c r="H178" s="314">
        <f t="shared" si="17"/>
        <v>86</v>
      </c>
      <c r="I178" s="314">
        <f t="shared" si="17"/>
        <v>24</v>
      </c>
    </row>
    <row r="179" spans="2:9" ht="16.5" hidden="1" customHeight="1" x14ac:dyDescent="0.3">
      <c r="B179" s="307">
        <v>168</v>
      </c>
      <c r="C179" s="309">
        <v>1824763</v>
      </c>
      <c r="D179" s="313">
        <v>22278</v>
      </c>
      <c r="E179" s="203">
        <f t="shared" si="13"/>
        <v>1.3336925287356323</v>
      </c>
      <c r="F179" s="311">
        <f>SUM(E$12:E179)</f>
        <v>114.81266009374528</v>
      </c>
      <c r="G179" s="311">
        <f t="shared" si="14"/>
        <v>11.481266009374528</v>
      </c>
      <c r="H179" s="314">
        <f t="shared" si="17"/>
        <v>86</v>
      </c>
      <c r="I179" s="314">
        <f t="shared" si="17"/>
        <v>24</v>
      </c>
    </row>
    <row r="180" spans="2:9" ht="16.5" hidden="1" customHeight="1" x14ac:dyDescent="0.3">
      <c r="B180" s="307">
        <v>169</v>
      </c>
      <c r="C180" s="309">
        <v>1847041</v>
      </c>
      <c r="D180" s="313">
        <v>22420</v>
      </c>
      <c r="E180" s="203">
        <f t="shared" si="13"/>
        <v>1.3421934865900382</v>
      </c>
      <c r="F180" s="311">
        <f>SUM(E$12:E180)</f>
        <v>116.15485358033531</v>
      </c>
      <c r="G180" s="311">
        <f t="shared" si="14"/>
        <v>11.615485358033531</v>
      </c>
      <c r="H180" s="314">
        <f t="shared" si="17"/>
        <v>86</v>
      </c>
      <c r="I180" s="314">
        <f t="shared" si="17"/>
        <v>24</v>
      </c>
    </row>
    <row r="181" spans="2:9" ht="16.5" hidden="1" customHeight="1" x14ac:dyDescent="0.3">
      <c r="B181" s="307">
        <v>170</v>
      </c>
      <c r="C181" s="309">
        <v>1869461</v>
      </c>
      <c r="D181" s="313">
        <v>22562</v>
      </c>
      <c r="E181" s="203">
        <f t="shared" si="13"/>
        <v>1.3506944444444444</v>
      </c>
      <c r="F181" s="311">
        <f>SUM(E$12:E181)</f>
        <v>117.50554802477976</v>
      </c>
      <c r="G181" s="311">
        <f t="shared" si="14"/>
        <v>11.750554802477975</v>
      </c>
      <c r="H181" s="314">
        <f t="shared" si="17"/>
        <v>86</v>
      </c>
      <c r="I181" s="314">
        <f t="shared" si="17"/>
        <v>24</v>
      </c>
    </row>
    <row r="182" spans="2:9" ht="16.5" hidden="1" customHeight="1" x14ac:dyDescent="0.3">
      <c r="B182" s="307">
        <v>171</v>
      </c>
      <c r="C182" s="309">
        <v>1892023</v>
      </c>
      <c r="D182" s="313">
        <v>22705</v>
      </c>
      <c r="E182" s="203">
        <f t="shared" si="13"/>
        <v>1.3592552681992338</v>
      </c>
      <c r="F182" s="311">
        <f>SUM(E$12:E182)</f>
        <v>118.86480329297899</v>
      </c>
      <c r="G182" s="311">
        <f t="shared" si="14"/>
        <v>11.8864803292979</v>
      </c>
      <c r="H182" s="314">
        <f t="shared" si="17"/>
        <v>86</v>
      </c>
      <c r="I182" s="314">
        <f t="shared" si="17"/>
        <v>24</v>
      </c>
    </row>
    <row r="183" spans="2:9" ht="16.5" hidden="1" customHeight="1" x14ac:dyDescent="0.3">
      <c r="B183" s="307">
        <v>172</v>
      </c>
      <c r="C183" s="309">
        <v>1914728</v>
      </c>
      <c r="D183" s="313">
        <v>22847</v>
      </c>
      <c r="E183" s="203">
        <f t="shared" si="13"/>
        <v>1.3677562260536398</v>
      </c>
      <c r="F183" s="311">
        <f>SUM(E$12:E183)</f>
        <v>120.23255951903263</v>
      </c>
      <c r="G183" s="311">
        <f t="shared" si="14"/>
        <v>12.023255951903263</v>
      </c>
      <c r="H183" s="314">
        <f t="shared" si="17"/>
        <v>86</v>
      </c>
      <c r="I183" s="314">
        <f t="shared" si="17"/>
        <v>24</v>
      </c>
    </row>
    <row r="184" spans="2:9" ht="16.5" hidden="1" customHeight="1" x14ac:dyDescent="0.3">
      <c r="B184" s="307">
        <v>173</v>
      </c>
      <c r="C184" s="309">
        <v>1937575</v>
      </c>
      <c r="D184" s="313">
        <v>22990</v>
      </c>
      <c r="E184" s="203">
        <f t="shared" si="13"/>
        <v>1.3763170498084292</v>
      </c>
      <c r="F184" s="311">
        <f>SUM(E$12:E184)</f>
        <v>121.60887656884107</v>
      </c>
      <c r="G184" s="311">
        <f t="shared" si="14"/>
        <v>12.160887656884107</v>
      </c>
      <c r="H184" s="314">
        <f t="shared" si="17"/>
        <v>86</v>
      </c>
      <c r="I184" s="314">
        <f t="shared" si="17"/>
        <v>24</v>
      </c>
    </row>
    <row r="185" spans="2:9" ht="16.5" hidden="1" customHeight="1" x14ac:dyDescent="0.3">
      <c r="B185" s="307">
        <v>174</v>
      </c>
      <c r="C185" s="309">
        <v>1960565</v>
      </c>
      <c r="D185" s="313">
        <v>23132</v>
      </c>
      <c r="E185" s="203">
        <f t="shared" si="13"/>
        <v>1.3848180076628354</v>
      </c>
      <c r="F185" s="311">
        <f>SUM(E$12:E185)</f>
        <v>122.9936945765039</v>
      </c>
      <c r="G185" s="311">
        <f t="shared" si="14"/>
        <v>12.299369457650389</v>
      </c>
      <c r="H185" s="314">
        <f t="shared" si="17"/>
        <v>86</v>
      </c>
      <c r="I185" s="314">
        <f t="shared" si="17"/>
        <v>24</v>
      </c>
    </row>
    <row r="186" spans="2:9" ht="16.5" hidden="1" customHeight="1" x14ac:dyDescent="0.3">
      <c r="B186" s="307">
        <v>175</v>
      </c>
      <c r="C186" s="309">
        <v>1983697</v>
      </c>
      <c r="D186" s="313">
        <v>23275</v>
      </c>
      <c r="E186" s="203">
        <f t="shared" si="13"/>
        <v>1.3933788314176245</v>
      </c>
      <c r="F186" s="311">
        <f>SUM(E$12:E186)</f>
        <v>124.38707340792152</v>
      </c>
      <c r="G186" s="311">
        <f t="shared" si="14"/>
        <v>12.438707340792153</v>
      </c>
      <c r="H186" s="314">
        <f t="shared" si="17"/>
        <v>86</v>
      </c>
      <c r="I186" s="314">
        <f t="shared" si="17"/>
        <v>24</v>
      </c>
    </row>
    <row r="187" spans="2:9" ht="16.5" hidden="1" customHeight="1" x14ac:dyDescent="0.3">
      <c r="B187" s="307">
        <v>176</v>
      </c>
      <c r="C187" s="309">
        <v>2006972</v>
      </c>
      <c r="D187" s="313">
        <v>23418</v>
      </c>
      <c r="E187" s="203">
        <f t="shared" si="13"/>
        <v>1.4019396551724137</v>
      </c>
      <c r="F187" s="311">
        <f>SUM(E$12:E187)</f>
        <v>125.78901306309393</v>
      </c>
      <c r="G187" s="311">
        <f t="shared" si="14"/>
        <v>12.578901306309394</v>
      </c>
      <c r="H187" s="314">
        <f t="shared" si="17"/>
        <v>86</v>
      </c>
      <c r="I187" s="314">
        <f t="shared" si="17"/>
        <v>24</v>
      </c>
    </row>
    <row r="188" spans="2:9" ht="16.5" hidden="1" customHeight="1" x14ac:dyDescent="0.3">
      <c r="B188" s="307">
        <v>177</v>
      </c>
      <c r="C188" s="309">
        <v>2030390</v>
      </c>
      <c r="D188" s="313">
        <v>23561</v>
      </c>
      <c r="E188" s="203">
        <f t="shared" si="13"/>
        <v>1.4105004789272031</v>
      </c>
      <c r="F188" s="311">
        <f>SUM(E$12:E188)</f>
        <v>127.19951354202114</v>
      </c>
      <c r="G188" s="311">
        <f t="shared" si="14"/>
        <v>12.719951354202113</v>
      </c>
      <c r="H188" s="314">
        <f t="shared" si="17"/>
        <v>86</v>
      </c>
      <c r="I188" s="314">
        <f t="shared" si="17"/>
        <v>24</v>
      </c>
    </row>
    <row r="189" spans="2:9" ht="16.5" hidden="1" customHeight="1" x14ac:dyDescent="0.3">
      <c r="B189" s="307">
        <v>178</v>
      </c>
      <c r="C189" s="309">
        <v>2053951</v>
      </c>
      <c r="D189" s="313">
        <v>23704</v>
      </c>
      <c r="E189" s="203">
        <f t="shared" si="13"/>
        <v>1.4190613026819923</v>
      </c>
      <c r="F189" s="311">
        <f>SUM(E$12:E189)</f>
        <v>128.61857484470312</v>
      </c>
      <c r="G189" s="311">
        <f t="shared" si="14"/>
        <v>12.861857484470312</v>
      </c>
      <c r="H189" s="314">
        <f t="shared" si="17"/>
        <v>86</v>
      </c>
      <c r="I189" s="314">
        <f t="shared" si="17"/>
        <v>24</v>
      </c>
    </row>
    <row r="190" spans="2:9" ht="16.5" hidden="1" customHeight="1" x14ac:dyDescent="0.3">
      <c r="B190" s="307">
        <v>179</v>
      </c>
      <c r="C190" s="309">
        <v>2077655</v>
      </c>
      <c r="D190" s="313">
        <v>23847</v>
      </c>
      <c r="E190" s="203">
        <f t="shared" si="13"/>
        <v>1.4276221264367817</v>
      </c>
      <c r="F190" s="311">
        <f>SUM(E$12:E190)</f>
        <v>130.04619697113989</v>
      </c>
      <c r="G190" s="311">
        <f t="shared" si="14"/>
        <v>13.00461969711399</v>
      </c>
      <c r="H190" s="314">
        <f t="shared" ref="H190:I205" si="18">H189</f>
        <v>86</v>
      </c>
      <c r="I190" s="314">
        <f t="shared" si="18"/>
        <v>24</v>
      </c>
    </row>
    <row r="191" spans="2:9" ht="16.5" hidden="1" customHeight="1" x14ac:dyDescent="0.3">
      <c r="B191" s="307">
        <v>180</v>
      </c>
      <c r="C191" s="309">
        <v>2101502</v>
      </c>
      <c r="D191" s="313">
        <v>23990</v>
      </c>
      <c r="E191" s="203">
        <f t="shared" si="13"/>
        <v>1.4361829501915708</v>
      </c>
      <c r="F191" s="311">
        <f>SUM(E$12:E191)</f>
        <v>131.48237992133147</v>
      </c>
      <c r="G191" s="311">
        <f t="shared" si="14"/>
        <v>13.148237992133147</v>
      </c>
      <c r="H191" s="314">
        <f t="shared" si="18"/>
        <v>86</v>
      </c>
      <c r="I191" s="314">
        <f t="shared" si="18"/>
        <v>24</v>
      </c>
    </row>
    <row r="192" spans="2:9" ht="16.5" hidden="1" customHeight="1" x14ac:dyDescent="0.3">
      <c r="B192" s="307">
        <v>181</v>
      </c>
      <c r="C192" s="309">
        <v>2125492</v>
      </c>
      <c r="D192" s="313">
        <v>24134</v>
      </c>
      <c r="E192" s="203">
        <f t="shared" si="13"/>
        <v>1.4448036398467432</v>
      </c>
      <c r="F192" s="311">
        <f>SUM(E$12:E192)</f>
        <v>132.92718356117823</v>
      </c>
      <c r="G192" s="311">
        <f t="shared" si="14"/>
        <v>13.292718356117822</v>
      </c>
      <c r="H192" s="314">
        <f t="shared" si="18"/>
        <v>86</v>
      </c>
      <c r="I192" s="314">
        <f t="shared" si="18"/>
        <v>24</v>
      </c>
    </row>
    <row r="193" spans="2:9" ht="16.5" hidden="1" customHeight="1" x14ac:dyDescent="0.3">
      <c r="B193" s="307">
        <v>182</v>
      </c>
      <c r="C193" s="309">
        <v>2149626</v>
      </c>
      <c r="D193" s="313">
        <v>24277</v>
      </c>
      <c r="E193" s="203">
        <f t="shared" si="13"/>
        <v>1.4533644636015326</v>
      </c>
      <c r="F193" s="311">
        <f>SUM(E$12:E193)</f>
        <v>134.38054802477976</v>
      </c>
      <c r="G193" s="311">
        <f t="shared" si="14"/>
        <v>13.438054802477975</v>
      </c>
      <c r="H193" s="314">
        <f t="shared" si="18"/>
        <v>86</v>
      </c>
      <c r="I193" s="314">
        <f t="shared" si="18"/>
        <v>24</v>
      </c>
    </row>
    <row r="194" spans="2:9" ht="16.5" hidden="1" customHeight="1" x14ac:dyDescent="0.3">
      <c r="B194" s="307">
        <v>183</v>
      </c>
      <c r="C194" s="309">
        <v>2173903</v>
      </c>
      <c r="D194" s="313">
        <v>24421</v>
      </c>
      <c r="E194" s="203">
        <f t="shared" si="13"/>
        <v>1.461985153256705</v>
      </c>
      <c r="F194" s="311">
        <f>SUM(E$12:E194)</f>
        <v>135.84253317803646</v>
      </c>
      <c r="G194" s="311">
        <f t="shared" si="14"/>
        <v>13.584253317803647</v>
      </c>
      <c r="H194" s="314">
        <f t="shared" si="18"/>
        <v>86</v>
      </c>
      <c r="I194" s="314">
        <f t="shared" si="18"/>
        <v>24</v>
      </c>
    </row>
    <row r="195" spans="2:9" ht="16.5" hidden="1" customHeight="1" x14ac:dyDescent="0.3">
      <c r="B195" s="307">
        <v>184</v>
      </c>
      <c r="C195" s="309">
        <v>2198324</v>
      </c>
      <c r="D195" s="313">
        <v>24565</v>
      </c>
      <c r="E195" s="203">
        <f t="shared" si="13"/>
        <v>1.4706058429118773</v>
      </c>
      <c r="F195" s="311">
        <f>SUM(E$12:E195)</f>
        <v>137.31313902094834</v>
      </c>
      <c r="G195" s="311">
        <f t="shared" si="14"/>
        <v>13.731313902094834</v>
      </c>
      <c r="H195" s="314">
        <f t="shared" si="18"/>
        <v>86</v>
      </c>
      <c r="I195" s="314">
        <f t="shared" si="18"/>
        <v>24</v>
      </c>
    </row>
    <row r="196" spans="2:9" ht="16.5" hidden="1" customHeight="1" x14ac:dyDescent="0.3">
      <c r="B196" s="307">
        <v>185</v>
      </c>
      <c r="C196" s="309">
        <v>2222889</v>
      </c>
      <c r="D196" s="313">
        <v>24709</v>
      </c>
      <c r="E196" s="203">
        <f t="shared" si="13"/>
        <v>1.473492754487447</v>
      </c>
      <c r="F196" s="311">
        <f>SUM(E$12:E196)</f>
        <v>138.78663177543578</v>
      </c>
      <c r="G196" s="311">
        <f t="shared" si="14"/>
        <v>13.878663177543578</v>
      </c>
      <c r="H196" s="314">
        <v>91</v>
      </c>
      <c r="I196" s="314">
        <f t="shared" si="18"/>
        <v>24</v>
      </c>
    </row>
    <row r="197" spans="2:9" ht="16.5" hidden="1" customHeight="1" x14ac:dyDescent="0.3">
      <c r="B197" s="307">
        <v>186</v>
      </c>
      <c r="C197" s="309">
        <v>2247598</v>
      </c>
      <c r="D197" s="313">
        <v>24853</v>
      </c>
      <c r="E197" s="203">
        <f t="shared" si="13"/>
        <v>1.482080028624247</v>
      </c>
      <c r="F197" s="311">
        <f>SUM(E$12:E197)</f>
        <v>140.26871180406002</v>
      </c>
      <c r="G197" s="311">
        <f t="shared" si="14"/>
        <v>14.026871180406001</v>
      </c>
      <c r="H197" s="314">
        <f t="shared" si="18"/>
        <v>91</v>
      </c>
      <c r="I197" s="314">
        <f t="shared" si="18"/>
        <v>24</v>
      </c>
    </row>
    <row r="198" spans="2:9" ht="16.5" hidden="1" customHeight="1" x14ac:dyDescent="0.3">
      <c r="B198" s="307">
        <v>187</v>
      </c>
      <c r="C198" s="309">
        <v>2272451</v>
      </c>
      <c r="D198" s="313">
        <v>24997</v>
      </c>
      <c r="E198" s="203">
        <f t="shared" si="13"/>
        <v>1.4906673027610471</v>
      </c>
      <c r="F198" s="311">
        <f>SUM(E$12:E198)</f>
        <v>141.75937910682106</v>
      </c>
      <c r="G198" s="311">
        <f t="shared" si="14"/>
        <v>14.175937910682105</v>
      </c>
      <c r="H198" s="314">
        <f t="shared" si="18"/>
        <v>91</v>
      </c>
      <c r="I198" s="314">
        <f t="shared" si="18"/>
        <v>24</v>
      </c>
    </row>
    <row r="199" spans="2:9" ht="16.5" hidden="1" customHeight="1" x14ac:dyDescent="0.3">
      <c r="B199" s="307">
        <v>188</v>
      </c>
      <c r="C199" s="309">
        <v>2297448</v>
      </c>
      <c r="D199" s="313">
        <v>25141</v>
      </c>
      <c r="E199" s="203">
        <f t="shared" si="13"/>
        <v>1.4992545768978471</v>
      </c>
      <c r="F199" s="311">
        <f>SUM(E$12:E199)</f>
        <v>143.2586336837189</v>
      </c>
      <c r="G199" s="311">
        <f t="shared" si="14"/>
        <v>14.325863368371889</v>
      </c>
      <c r="H199" s="314">
        <f t="shared" si="18"/>
        <v>91</v>
      </c>
      <c r="I199" s="314">
        <f t="shared" si="18"/>
        <v>24</v>
      </c>
    </row>
    <row r="200" spans="2:9" ht="16.5" hidden="1" customHeight="1" x14ac:dyDescent="0.3">
      <c r="B200" s="307">
        <v>189</v>
      </c>
      <c r="C200" s="309">
        <v>2322589</v>
      </c>
      <c r="D200" s="313">
        <v>25285</v>
      </c>
      <c r="E200" s="203">
        <f t="shared" si="13"/>
        <v>1.5078418510346472</v>
      </c>
      <c r="F200" s="311">
        <f>SUM(E$12:E200)</f>
        <v>144.76647553475354</v>
      </c>
      <c r="G200" s="311">
        <f t="shared" si="14"/>
        <v>14.476647553475354</v>
      </c>
      <c r="H200" s="314">
        <f t="shared" si="18"/>
        <v>91</v>
      </c>
      <c r="I200" s="314">
        <f t="shared" si="18"/>
        <v>24</v>
      </c>
    </row>
    <row r="201" spans="2:9" ht="16.5" hidden="1" customHeight="1" x14ac:dyDescent="0.3">
      <c r="B201" s="307">
        <v>190</v>
      </c>
      <c r="C201" s="309">
        <v>2347874</v>
      </c>
      <c r="D201" s="313">
        <v>25430</v>
      </c>
      <c r="E201" s="203">
        <f t="shared" si="13"/>
        <v>1.5164887590196194</v>
      </c>
      <c r="F201" s="311">
        <f>SUM(E$12:E201)</f>
        <v>146.28296429377315</v>
      </c>
      <c r="G201" s="311">
        <f t="shared" si="14"/>
        <v>14.628296429377315</v>
      </c>
      <c r="H201" s="314">
        <f t="shared" si="18"/>
        <v>91</v>
      </c>
      <c r="I201" s="314">
        <f t="shared" si="18"/>
        <v>24</v>
      </c>
    </row>
    <row r="202" spans="2:9" ht="16.5" hidden="1" customHeight="1" x14ac:dyDescent="0.3">
      <c r="B202" s="307">
        <v>191</v>
      </c>
      <c r="C202" s="309">
        <v>2373304</v>
      </c>
      <c r="D202" s="313">
        <v>25574</v>
      </c>
      <c r="E202" s="203">
        <f t="shared" si="13"/>
        <v>1.5250760331564195</v>
      </c>
      <c r="F202" s="311">
        <f>SUM(E$12:E202)</f>
        <v>147.80804032692956</v>
      </c>
      <c r="G202" s="311">
        <f t="shared" si="14"/>
        <v>14.780804032692956</v>
      </c>
      <c r="H202" s="314">
        <f t="shared" si="18"/>
        <v>91</v>
      </c>
      <c r="I202" s="314">
        <f t="shared" si="18"/>
        <v>24</v>
      </c>
    </row>
    <row r="203" spans="2:9" ht="16.5" hidden="1" customHeight="1" x14ac:dyDescent="0.3">
      <c r="B203" s="307">
        <v>192</v>
      </c>
      <c r="C203" s="309">
        <v>2398878</v>
      </c>
      <c r="D203" s="313">
        <v>25719</v>
      </c>
      <c r="E203" s="203">
        <f t="shared" si="13"/>
        <v>1.533722941141392</v>
      </c>
      <c r="F203" s="311">
        <f>SUM(E$12:E203)</f>
        <v>149.34176326807096</v>
      </c>
      <c r="G203" s="311">
        <f t="shared" si="14"/>
        <v>14.934176326807096</v>
      </c>
      <c r="H203" s="314">
        <f t="shared" si="18"/>
        <v>91</v>
      </c>
      <c r="I203" s="314">
        <f t="shared" si="18"/>
        <v>24</v>
      </c>
    </row>
    <row r="204" spans="2:9" ht="16.5" hidden="1" customHeight="1" x14ac:dyDescent="0.3">
      <c r="B204" s="307">
        <v>193</v>
      </c>
      <c r="C204" s="309">
        <v>2424597</v>
      </c>
      <c r="D204" s="313">
        <v>25864</v>
      </c>
      <c r="E204" s="203">
        <f t="shared" ref="E204:E267" si="19">D204/(VLOOKUP(H204,$L$12:$N$51,3,0)+VLOOKUP(I204,$P$12:$R$131,3,0)*$F$8/$E$8)</f>
        <v>1.5423698491263642</v>
      </c>
      <c r="F204" s="311">
        <f>SUM(E$12:E204)</f>
        <v>150.88413311719734</v>
      </c>
      <c r="G204" s="311">
        <f t="shared" si="14"/>
        <v>15.088413311719734</v>
      </c>
      <c r="H204" s="314">
        <f t="shared" si="18"/>
        <v>91</v>
      </c>
      <c r="I204" s="314">
        <f t="shared" si="18"/>
        <v>24</v>
      </c>
    </row>
    <row r="205" spans="2:9" ht="16.5" hidden="1" customHeight="1" x14ac:dyDescent="0.3">
      <c r="B205" s="307">
        <v>194</v>
      </c>
      <c r="C205" s="309">
        <v>2450461</v>
      </c>
      <c r="D205" s="313">
        <v>26008</v>
      </c>
      <c r="E205" s="203">
        <f t="shared" si="19"/>
        <v>1.5509571232631643</v>
      </c>
      <c r="F205" s="311">
        <f>SUM(E$12:E205)</f>
        <v>152.43509024046051</v>
      </c>
      <c r="G205" s="311">
        <f t="shared" ref="G205:G268" si="20">F205/$B$8</f>
        <v>15.243509024046052</v>
      </c>
      <c r="H205" s="314">
        <f t="shared" si="18"/>
        <v>91</v>
      </c>
      <c r="I205" s="314">
        <f t="shared" si="18"/>
        <v>24</v>
      </c>
    </row>
    <row r="206" spans="2:9" ht="16.5" hidden="1" customHeight="1" x14ac:dyDescent="0.3">
      <c r="B206" s="307">
        <v>195</v>
      </c>
      <c r="C206" s="309">
        <v>2476469</v>
      </c>
      <c r="D206" s="313">
        <v>26153</v>
      </c>
      <c r="E206" s="203">
        <f t="shared" si="19"/>
        <v>1.5596040312481365</v>
      </c>
      <c r="F206" s="311">
        <f>SUM(E$12:E206)</f>
        <v>153.99469427170865</v>
      </c>
      <c r="G206" s="311">
        <f t="shared" si="20"/>
        <v>15.399469427170866</v>
      </c>
      <c r="H206" s="314">
        <f t="shared" ref="H206:I221" si="21">H205</f>
        <v>91</v>
      </c>
      <c r="I206" s="314">
        <f t="shared" si="21"/>
        <v>24</v>
      </c>
    </row>
    <row r="207" spans="2:9" ht="16.5" hidden="1" customHeight="1" x14ac:dyDescent="0.3">
      <c r="B207" s="307">
        <v>196</v>
      </c>
      <c r="C207" s="309">
        <v>2502622</v>
      </c>
      <c r="D207" s="313">
        <v>26299</v>
      </c>
      <c r="E207" s="203">
        <f t="shared" si="19"/>
        <v>1.568310573081281</v>
      </c>
      <c r="F207" s="311">
        <f>SUM(E$12:E207)</f>
        <v>155.56300484478993</v>
      </c>
      <c r="G207" s="311">
        <f t="shared" si="20"/>
        <v>15.556300484478992</v>
      </c>
      <c r="H207" s="314">
        <f t="shared" si="21"/>
        <v>91</v>
      </c>
      <c r="I207" s="314">
        <f t="shared" si="21"/>
        <v>24</v>
      </c>
    </row>
    <row r="208" spans="2:9" ht="16.5" hidden="1" customHeight="1" x14ac:dyDescent="0.3">
      <c r="B208" s="307">
        <v>197</v>
      </c>
      <c r="C208" s="309">
        <v>2528921</v>
      </c>
      <c r="D208" s="313">
        <v>26444</v>
      </c>
      <c r="E208" s="203">
        <f t="shared" si="19"/>
        <v>1.5769574810662532</v>
      </c>
      <c r="F208" s="311">
        <f>SUM(E$12:E208)</f>
        <v>157.13996232585617</v>
      </c>
      <c r="G208" s="311">
        <f t="shared" si="20"/>
        <v>15.713996232585618</v>
      </c>
      <c r="H208" s="314">
        <f t="shared" si="21"/>
        <v>91</v>
      </c>
      <c r="I208" s="314">
        <f t="shared" si="21"/>
        <v>24</v>
      </c>
    </row>
    <row r="209" spans="2:9" ht="16.5" hidden="1" customHeight="1" x14ac:dyDescent="0.3">
      <c r="B209" s="307">
        <v>198</v>
      </c>
      <c r="C209" s="309">
        <v>2555365</v>
      </c>
      <c r="D209" s="313">
        <v>26589</v>
      </c>
      <c r="E209" s="203">
        <f t="shared" si="19"/>
        <v>1.5856043890512255</v>
      </c>
      <c r="F209" s="311">
        <f>SUM(E$12:E209)</f>
        <v>158.72556671490739</v>
      </c>
      <c r="G209" s="311">
        <f t="shared" si="20"/>
        <v>15.872556671490738</v>
      </c>
      <c r="H209" s="314">
        <f t="shared" si="21"/>
        <v>91</v>
      </c>
      <c r="I209" s="314">
        <f t="shared" si="21"/>
        <v>24</v>
      </c>
    </row>
    <row r="210" spans="2:9" x14ac:dyDescent="0.3">
      <c r="B210" s="307">
        <v>199</v>
      </c>
      <c r="C210" s="309">
        <v>2581954</v>
      </c>
      <c r="D210" s="313">
        <v>26734</v>
      </c>
      <c r="E210" s="203">
        <f t="shared" si="19"/>
        <v>1.5942512970361977</v>
      </c>
      <c r="F210" s="311">
        <f>SUM(E$12:E210)</f>
        <v>160.3198180119436</v>
      </c>
      <c r="G210" s="311">
        <f t="shared" si="20"/>
        <v>16.031981801194359</v>
      </c>
      <c r="H210" s="314">
        <f t="shared" si="21"/>
        <v>91</v>
      </c>
      <c r="I210" s="314">
        <f t="shared" si="21"/>
        <v>24</v>
      </c>
    </row>
    <row r="211" spans="2:9" ht="16.5" hidden="1" customHeight="1" x14ac:dyDescent="0.3">
      <c r="B211" s="308">
        <v>200</v>
      </c>
      <c r="C211" s="309">
        <v>2608688</v>
      </c>
      <c r="D211" s="317">
        <v>26880</v>
      </c>
      <c r="E211" s="203">
        <f t="shared" si="19"/>
        <v>1.5207920792079208</v>
      </c>
      <c r="F211" s="318">
        <f>SUM(E$12:E211)</f>
        <v>161.84061009115152</v>
      </c>
      <c r="G211" s="311">
        <f t="shared" si="20"/>
        <v>16.184061009115151</v>
      </c>
      <c r="H211" s="319">
        <f t="shared" si="21"/>
        <v>91</v>
      </c>
      <c r="I211" s="312">
        <v>25</v>
      </c>
    </row>
    <row r="212" spans="2:9" ht="16.5" hidden="1" customHeight="1" x14ac:dyDescent="0.3">
      <c r="B212" s="307">
        <v>201</v>
      </c>
      <c r="C212" s="309">
        <v>2635568</v>
      </c>
      <c r="D212" s="313">
        <v>27026</v>
      </c>
      <c r="E212" s="203">
        <f t="shared" si="19"/>
        <v>1.529052333804809</v>
      </c>
      <c r="F212" s="311">
        <f>SUM(E$12:E212)</f>
        <v>163.36966242495632</v>
      </c>
      <c r="G212" s="311">
        <f t="shared" si="20"/>
        <v>16.336966242495631</v>
      </c>
      <c r="H212" s="314">
        <f t="shared" si="21"/>
        <v>91</v>
      </c>
      <c r="I212" s="314">
        <f t="shared" si="21"/>
        <v>25</v>
      </c>
    </row>
    <row r="213" spans="2:9" ht="16.5" hidden="1" customHeight="1" x14ac:dyDescent="0.3">
      <c r="B213" s="307">
        <v>202</v>
      </c>
      <c r="C213" s="309">
        <v>2662594</v>
      </c>
      <c r="D213" s="313">
        <v>27171</v>
      </c>
      <c r="E213" s="203">
        <f t="shared" si="19"/>
        <v>1.5372560113154172</v>
      </c>
      <c r="F213" s="311">
        <f>SUM(E$12:E213)</f>
        <v>164.90691843627172</v>
      </c>
      <c r="G213" s="311">
        <f t="shared" si="20"/>
        <v>16.490691843627172</v>
      </c>
      <c r="H213" s="314">
        <f t="shared" si="21"/>
        <v>91</v>
      </c>
      <c r="I213" s="314">
        <f t="shared" si="21"/>
        <v>25</v>
      </c>
    </row>
    <row r="214" spans="2:9" ht="16.5" hidden="1" customHeight="1" x14ac:dyDescent="0.3">
      <c r="B214" s="307">
        <v>203</v>
      </c>
      <c r="C214" s="309">
        <v>2689765</v>
      </c>
      <c r="D214" s="313">
        <v>27317</v>
      </c>
      <c r="E214" s="203">
        <f t="shared" si="19"/>
        <v>1.5455162659123056</v>
      </c>
      <c r="F214" s="311">
        <f>SUM(E$12:E214)</f>
        <v>166.45243470218404</v>
      </c>
      <c r="G214" s="311">
        <f t="shared" si="20"/>
        <v>16.645243470218404</v>
      </c>
      <c r="H214" s="314">
        <f t="shared" si="21"/>
        <v>91</v>
      </c>
      <c r="I214" s="314">
        <f t="shared" si="21"/>
        <v>25</v>
      </c>
    </row>
    <row r="215" spans="2:9" ht="16.5" hidden="1" customHeight="1" x14ac:dyDescent="0.3">
      <c r="B215" s="307">
        <v>204</v>
      </c>
      <c r="C215" s="309">
        <v>2717082</v>
      </c>
      <c r="D215" s="313">
        <v>27463</v>
      </c>
      <c r="E215" s="203">
        <f t="shared" si="19"/>
        <v>1.5537765205091938</v>
      </c>
      <c r="F215" s="311">
        <f>SUM(E$12:E215)</f>
        <v>168.00621122269322</v>
      </c>
      <c r="G215" s="311">
        <f t="shared" si="20"/>
        <v>16.800621122269323</v>
      </c>
      <c r="H215" s="314">
        <f t="shared" si="21"/>
        <v>91</v>
      </c>
      <c r="I215" s="314">
        <f t="shared" si="21"/>
        <v>25</v>
      </c>
    </row>
    <row r="216" spans="2:9" ht="16.5" hidden="1" customHeight="1" x14ac:dyDescent="0.3">
      <c r="B216" s="307">
        <v>205</v>
      </c>
      <c r="C216" s="309">
        <v>2744545</v>
      </c>
      <c r="D216" s="313">
        <v>27609</v>
      </c>
      <c r="E216" s="203">
        <f t="shared" si="19"/>
        <v>1.562036775106082</v>
      </c>
      <c r="F216" s="311">
        <f>SUM(E$12:E216)</f>
        <v>169.56824799779932</v>
      </c>
      <c r="G216" s="311">
        <f t="shared" si="20"/>
        <v>16.95682479977993</v>
      </c>
      <c r="H216" s="314">
        <f t="shared" si="21"/>
        <v>91</v>
      </c>
      <c r="I216" s="314">
        <f t="shared" si="21"/>
        <v>25</v>
      </c>
    </row>
    <row r="217" spans="2:9" ht="16.5" hidden="1" customHeight="1" x14ac:dyDescent="0.3">
      <c r="B217" s="307">
        <v>206</v>
      </c>
      <c r="C217" s="309">
        <v>2772154</v>
      </c>
      <c r="D217" s="313">
        <v>27756</v>
      </c>
      <c r="E217" s="203">
        <f t="shared" si="19"/>
        <v>1.5703536067892503</v>
      </c>
      <c r="F217" s="311">
        <f>SUM(E$12:E217)</f>
        <v>171.13860160458856</v>
      </c>
      <c r="G217" s="311">
        <f t="shared" si="20"/>
        <v>17.113860160458856</v>
      </c>
      <c r="H217" s="314">
        <f t="shared" si="21"/>
        <v>91</v>
      </c>
      <c r="I217" s="314">
        <f t="shared" si="21"/>
        <v>25</v>
      </c>
    </row>
    <row r="218" spans="2:9" ht="16.5" hidden="1" customHeight="1" x14ac:dyDescent="0.3">
      <c r="B218" s="307">
        <v>207</v>
      </c>
      <c r="C218" s="309">
        <v>2799910</v>
      </c>
      <c r="D218" s="313">
        <v>27902</v>
      </c>
      <c r="E218" s="203">
        <f t="shared" si="19"/>
        <v>1.5786138613861387</v>
      </c>
      <c r="F218" s="311">
        <f>SUM(E$12:E218)</f>
        <v>172.7172154659747</v>
      </c>
      <c r="G218" s="311">
        <f t="shared" si="20"/>
        <v>17.271721546597469</v>
      </c>
      <c r="H218" s="314">
        <f t="shared" si="21"/>
        <v>91</v>
      </c>
      <c r="I218" s="314">
        <f t="shared" si="21"/>
        <v>25</v>
      </c>
    </row>
    <row r="219" spans="2:9" ht="16.5" hidden="1" customHeight="1" x14ac:dyDescent="0.3">
      <c r="B219" s="307">
        <v>208</v>
      </c>
      <c r="C219" s="309">
        <v>2827812</v>
      </c>
      <c r="D219" s="313">
        <v>28048</v>
      </c>
      <c r="E219" s="203">
        <f t="shared" si="19"/>
        <v>1.5868741159830269</v>
      </c>
      <c r="F219" s="311">
        <f>SUM(E$12:E219)</f>
        <v>174.30408958195773</v>
      </c>
      <c r="G219" s="311">
        <f t="shared" si="20"/>
        <v>17.430408958195773</v>
      </c>
      <c r="H219" s="314">
        <f t="shared" si="21"/>
        <v>91</v>
      </c>
      <c r="I219" s="314">
        <f t="shared" si="21"/>
        <v>25</v>
      </c>
    </row>
    <row r="220" spans="2:9" ht="16.5" hidden="1" customHeight="1" x14ac:dyDescent="0.3">
      <c r="B220" s="307">
        <v>209</v>
      </c>
      <c r="C220" s="309">
        <v>2855860</v>
      </c>
      <c r="D220" s="313">
        <v>28195</v>
      </c>
      <c r="E220" s="203">
        <f t="shared" si="19"/>
        <v>1.5951909476661952</v>
      </c>
      <c r="F220" s="311">
        <f>SUM(E$12:E220)</f>
        <v>175.89928052962392</v>
      </c>
      <c r="G220" s="311">
        <f t="shared" si="20"/>
        <v>17.589928052962392</v>
      </c>
      <c r="H220" s="314">
        <f t="shared" si="21"/>
        <v>91</v>
      </c>
      <c r="I220" s="314">
        <f t="shared" si="21"/>
        <v>25</v>
      </c>
    </row>
    <row r="221" spans="2:9" ht="16.5" hidden="1" customHeight="1" x14ac:dyDescent="0.3">
      <c r="B221" s="307">
        <v>210</v>
      </c>
      <c r="C221" s="309">
        <v>2884055</v>
      </c>
      <c r="D221" s="313">
        <v>28342</v>
      </c>
      <c r="E221" s="203">
        <f t="shared" si="19"/>
        <v>1.6035077793493635</v>
      </c>
      <c r="F221" s="311">
        <f>SUM(E$12:E221)</f>
        <v>177.50278830897329</v>
      </c>
      <c r="G221" s="311">
        <f t="shared" si="20"/>
        <v>17.750278830897329</v>
      </c>
      <c r="H221" s="314">
        <f t="shared" si="21"/>
        <v>91</v>
      </c>
      <c r="I221" s="314">
        <f t="shared" si="21"/>
        <v>25</v>
      </c>
    </row>
    <row r="222" spans="2:9" ht="16.5" hidden="1" customHeight="1" x14ac:dyDescent="0.3">
      <c r="B222" s="307">
        <v>211</v>
      </c>
      <c r="C222" s="309">
        <v>2912397</v>
      </c>
      <c r="D222" s="313">
        <v>28488</v>
      </c>
      <c r="E222" s="203">
        <f t="shared" si="19"/>
        <v>1.6117680339462517</v>
      </c>
      <c r="F222" s="311">
        <f>SUM(E$12:E222)</f>
        <v>179.11455634291954</v>
      </c>
      <c r="G222" s="311">
        <f t="shared" si="20"/>
        <v>17.911455634291954</v>
      </c>
      <c r="H222" s="314">
        <f t="shared" ref="H222:I237" si="22">H221</f>
        <v>91</v>
      </c>
      <c r="I222" s="314">
        <f t="shared" si="22"/>
        <v>25</v>
      </c>
    </row>
    <row r="223" spans="2:9" ht="16.5" hidden="1" customHeight="1" x14ac:dyDescent="0.3">
      <c r="B223" s="307">
        <v>212</v>
      </c>
      <c r="C223" s="309">
        <v>2940885</v>
      </c>
      <c r="D223" s="313">
        <v>28635</v>
      </c>
      <c r="E223" s="203">
        <f t="shared" si="19"/>
        <v>1.62008486562942</v>
      </c>
      <c r="F223" s="311">
        <f>SUM(E$12:E223)</f>
        <v>180.73464120854896</v>
      </c>
      <c r="G223" s="311">
        <f t="shared" si="20"/>
        <v>18.073464120854897</v>
      </c>
      <c r="H223" s="314">
        <f t="shared" si="22"/>
        <v>91</v>
      </c>
      <c r="I223" s="314">
        <f t="shared" si="22"/>
        <v>25</v>
      </c>
    </row>
    <row r="224" spans="2:9" ht="16.5" hidden="1" customHeight="1" x14ac:dyDescent="0.3">
      <c r="B224" s="307">
        <v>213</v>
      </c>
      <c r="C224" s="309">
        <v>2969520</v>
      </c>
      <c r="D224" s="313">
        <v>28782</v>
      </c>
      <c r="E224" s="203">
        <f t="shared" si="19"/>
        <v>1.6284016973125883</v>
      </c>
      <c r="F224" s="311">
        <f>SUM(E$12:E224)</f>
        <v>182.36304290586156</v>
      </c>
      <c r="G224" s="311">
        <f t="shared" si="20"/>
        <v>18.236304290586155</v>
      </c>
      <c r="H224" s="314">
        <f t="shared" si="22"/>
        <v>91</v>
      </c>
      <c r="I224" s="314">
        <f t="shared" si="22"/>
        <v>25</v>
      </c>
    </row>
    <row r="225" spans="2:9" ht="16.5" hidden="1" customHeight="1" x14ac:dyDescent="0.3">
      <c r="B225" s="307">
        <v>214</v>
      </c>
      <c r="C225" s="309">
        <v>2998302</v>
      </c>
      <c r="D225" s="313">
        <v>28929</v>
      </c>
      <c r="E225" s="203">
        <f t="shared" si="19"/>
        <v>1.6367185289957566</v>
      </c>
      <c r="F225" s="311">
        <f>SUM(E$12:E225)</f>
        <v>183.99976143485731</v>
      </c>
      <c r="G225" s="311">
        <f t="shared" si="20"/>
        <v>18.399976143485731</v>
      </c>
      <c r="H225" s="314">
        <f t="shared" si="22"/>
        <v>91</v>
      </c>
      <c r="I225" s="314">
        <f t="shared" si="22"/>
        <v>25</v>
      </c>
    </row>
    <row r="226" spans="2:9" ht="16.5" hidden="1" customHeight="1" x14ac:dyDescent="0.3">
      <c r="B226" s="307">
        <v>215</v>
      </c>
      <c r="C226" s="309">
        <v>3027231</v>
      </c>
      <c r="D226" s="313">
        <v>29077</v>
      </c>
      <c r="E226" s="203">
        <f t="shared" si="19"/>
        <v>1.6450919377652051</v>
      </c>
      <c r="F226" s="311">
        <f>SUM(E$12:E226)</f>
        <v>185.64485337262252</v>
      </c>
      <c r="G226" s="311">
        <f t="shared" si="20"/>
        <v>18.564485337262251</v>
      </c>
      <c r="H226" s="314">
        <f t="shared" si="22"/>
        <v>91</v>
      </c>
      <c r="I226" s="314">
        <f t="shared" si="22"/>
        <v>25</v>
      </c>
    </row>
    <row r="227" spans="2:9" ht="16.5" hidden="1" customHeight="1" x14ac:dyDescent="0.3">
      <c r="B227" s="307">
        <v>216</v>
      </c>
      <c r="C227" s="309">
        <v>3056308</v>
      </c>
      <c r="D227" s="313">
        <v>29224</v>
      </c>
      <c r="E227" s="203">
        <f t="shared" si="19"/>
        <v>1.6534087694483734</v>
      </c>
      <c r="F227" s="311">
        <f>SUM(E$12:E227)</f>
        <v>187.29826214207088</v>
      </c>
      <c r="G227" s="311">
        <f t="shared" si="20"/>
        <v>18.729826214207087</v>
      </c>
      <c r="H227" s="314">
        <f t="shared" si="22"/>
        <v>91</v>
      </c>
      <c r="I227" s="314">
        <f t="shared" si="22"/>
        <v>25</v>
      </c>
    </row>
    <row r="228" spans="2:9" ht="16.5" hidden="1" customHeight="1" x14ac:dyDescent="0.3">
      <c r="B228" s="307">
        <v>217</v>
      </c>
      <c r="C228" s="309">
        <v>3085532</v>
      </c>
      <c r="D228" s="313">
        <v>29371</v>
      </c>
      <c r="E228" s="203">
        <f t="shared" si="19"/>
        <v>1.6617256011315418</v>
      </c>
      <c r="F228" s="311">
        <f>SUM(E$12:E228)</f>
        <v>188.95998774320242</v>
      </c>
      <c r="G228" s="311">
        <f t="shared" si="20"/>
        <v>18.89599877432024</v>
      </c>
      <c r="H228" s="314">
        <f t="shared" si="22"/>
        <v>91</v>
      </c>
      <c r="I228" s="314">
        <f t="shared" si="22"/>
        <v>25</v>
      </c>
    </row>
    <row r="229" spans="2:9" ht="16.5" hidden="1" customHeight="1" x14ac:dyDescent="0.3">
      <c r="B229" s="307">
        <v>218</v>
      </c>
      <c r="C229" s="309">
        <v>3114903</v>
      </c>
      <c r="D229" s="313">
        <v>29519</v>
      </c>
      <c r="E229" s="203">
        <f t="shared" si="19"/>
        <v>1.67009900990099</v>
      </c>
      <c r="F229" s="311">
        <f>SUM(E$12:E229)</f>
        <v>190.6300867531034</v>
      </c>
      <c r="G229" s="311">
        <f t="shared" si="20"/>
        <v>19.063008675310339</v>
      </c>
      <c r="H229" s="314">
        <f t="shared" si="22"/>
        <v>91</v>
      </c>
      <c r="I229" s="314">
        <f t="shared" si="22"/>
        <v>25</v>
      </c>
    </row>
    <row r="230" spans="2:9" ht="16.5" hidden="1" customHeight="1" x14ac:dyDescent="0.3">
      <c r="B230" s="307">
        <v>219</v>
      </c>
      <c r="C230" s="309">
        <v>3144422</v>
      </c>
      <c r="D230" s="313">
        <v>29667</v>
      </c>
      <c r="E230" s="203">
        <f t="shared" si="19"/>
        <v>1.6784724186704385</v>
      </c>
      <c r="F230" s="311">
        <f>SUM(E$12:E230)</f>
        <v>192.30855917177385</v>
      </c>
      <c r="G230" s="311">
        <f t="shared" si="20"/>
        <v>19.230855917177387</v>
      </c>
      <c r="H230" s="314">
        <f t="shared" si="22"/>
        <v>91</v>
      </c>
      <c r="I230" s="314">
        <f t="shared" si="22"/>
        <v>25</v>
      </c>
    </row>
    <row r="231" spans="2:9" ht="16.5" hidden="1" customHeight="1" x14ac:dyDescent="0.3">
      <c r="B231" s="307">
        <v>220</v>
      </c>
      <c r="C231" s="309">
        <v>3174089</v>
      </c>
      <c r="D231" s="313">
        <v>29814</v>
      </c>
      <c r="E231" s="203">
        <f t="shared" si="19"/>
        <v>1.6867892503536068</v>
      </c>
      <c r="F231" s="311">
        <f>SUM(E$12:E231)</f>
        <v>193.99534842212745</v>
      </c>
      <c r="G231" s="311">
        <f t="shared" si="20"/>
        <v>19.399534842212745</v>
      </c>
      <c r="H231" s="314">
        <f t="shared" si="22"/>
        <v>91</v>
      </c>
      <c r="I231" s="314">
        <f t="shared" si="22"/>
        <v>25</v>
      </c>
    </row>
    <row r="232" spans="2:9" ht="16.5" hidden="1" customHeight="1" x14ac:dyDescent="0.3">
      <c r="B232" s="307">
        <v>221</v>
      </c>
      <c r="C232" s="309">
        <v>3203903</v>
      </c>
      <c r="D232" s="313">
        <v>29962</v>
      </c>
      <c r="E232" s="203">
        <f t="shared" si="19"/>
        <v>1.6951626591230551</v>
      </c>
      <c r="F232" s="311">
        <f>SUM(E$12:E232)</f>
        <v>195.69051108125049</v>
      </c>
      <c r="G232" s="311">
        <f t="shared" si="20"/>
        <v>19.569051108125048</v>
      </c>
      <c r="H232" s="314">
        <f t="shared" si="22"/>
        <v>91</v>
      </c>
      <c r="I232" s="314">
        <f t="shared" si="22"/>
        <v>25</v>
      </c>
    </row>
    <row r="233" spans="2:9" ht="16.5" hidden="1" customHeight="1" x14ac:dyDescent="0.3">
      <c r="B233" s="307">
        <v>222</v>
      </c>
      <c r="C233" s="309">
        <v>3233865</v>
      </c>
      <c r="D233" s="313">
        <v>30110</v>
      </c>
      <c r="E233" s="203">
        <f t="shared" si="19"/>
        <v>1.7035360678925036</v>
      </c>
      <c r="F233" s="311">
        <f>SUM(E$12:E233)</f>
        <v>197.39404714914301</v>
      </c>
      <c r="G233" s="311">
        <f t="shared" si="20"/>
        <v>19.739404714914301</v>
      </c>
      <c r="H233" s="314">
        <f t="shared" si="22"/>
        <v>91</v>
      </c>
      <c r="I233" s="314">
        <f t="shared" si="22"/>
        <v>25</v>
      </c>
    </row>
    <row r="234" spans="2:9" ht="16.5" hidden="1" customHeight="1" x14ac:dyDescent="0.3">
      <c r="B234" s="307">
        <v>223</v>
      </c>
      <c r="C234" s="309">
        <v>3263975</v>
      </c>
      <c r="D234" s="313">
        <v>30258</v>
      </c>
      <c r="E234" s="203">
        <f t="shared" si="19"/>
        <v>1.7119094766619518</v>
      </c>
      <c r="F234" s="311">
        <f>SUM(E$12:E234)</f>
        <v>199.10595662580496</v>
      </c>
      <c r="G234" s="311">
        <f t="shared" si="20"/>
        <v>19.910595662580498</v>
      </c>
      <c r="H234" s="314">
        <f t="shared" si="22"/>
        <v>91</v>
      </c>
      <c r="I234" s="314">
        <f t="shared" si="22"/>
        <v>25</v>
      </c>
    </row>
    <row r="235" spans="2:9" ht="16.5" hidden="1" customHeight="1" x14ac:dyDescent="0.3">
      <c r="B235" s="307">
        <v>224</v>
      </c>
      <c r="C235" s="309">
        <v>3294233</v>
      </c>
      <c r="D235" s="313">
        <v>30407</v>
      </c>
      <c r="E235" s="203">
        <f t="shared" si="19"/>
        <v>1.7203394625176804</v>
      </c>
      <c r="F235" s="311">
        <f>SUM(E$12:E235)</f>
        <v>200.82629608832264</v>
      </c>
      <c r="G235" s="311">
        <f t="shared" si="20"/>
        <v>20.082629608832264</v>
      </c>
      <c r="H235" s="314">
        <f t="shared" si="22"/>
        <v>91</v>
      </c>
      <c r="I235" s="314">
        <f t="shared" si="22"/>
        <v>25</v>
      </c>
    </row>
    <row r="236" spans="2:9" ht="16.5" hidden="1" customHeight="1" x14ac:dyDescent="0.3">
      <c r="B236" s="307">
        <v>225</v>
      </c>
      <c r="C236" s="309">
        <v>3324640</v>
      </c>
      <c r="D236" s="313">
        <v>30555</v>
      </c>
      <c r="E236" s="203">
        <f t="shared" si="19"/>
        <v>1.7287128712871287</v>
      </c>
      <c r="F236" s="311">
        <f>SUM(E$12:E236)</f>
        <v>202.55500895960975</v>
      </c>
      <c r="G236" s="311">
        <f t="shared" si="20"/>
        <v>20.255500895960974</v>
      </c>
      <c r="H236" s="314">
        <f t="shared" si="22"/>
        <v>91</v>
      </c>
      <c r="I236" s="314">
        <f t="shared" si="22"/>
        <v>25</v>
      </c>
    </row>
    <row r="237" spans="2:9" ht="16.5" hidden="1" customHeight="1" x14ac:dyDescent="0.3">
      <c r="B237" s="307">
        <v>226</v>
      </c>
      <c r="C237" s="309">
        <v>3355195</v>
      </c>
      <c r="D237" s="313">
        <v>30703</v>
      </c>
      <c r="E237" s="203">
        <f t="shared" si="19"/>
        <v>1.7370862800565772</v>
      </c>
      <c r="F237" s="311">
        <f>SUM(E$12:E237)</f>
        <v>204.29209523966634</v>
      </c>
      <c r="G237" s="311">
        <f t="shared" si="20"/>
        <v>20.429209523966634</v>
      </c>
      <c r="H237" s="314">
        <f t="shared" si="22"/>
        <v>91</v>
      </c>
      <c r="I237" s="314">
        <f t="shared" si="22"/>
        <v>25</v>
      </c>
    </row>
    <row r="238" spans="2:9" ht="16.5" hidden="1" customHeight="1" x14ac:dyDescent="0.3">
      <c r="B238" s="307">
        <v>227</v>
      </c>
      <c r="C238" s="309">
        <v>3385898</v>
      </c>
      <c r="D238" s="313">
        <v>30852</v>
      </c>
      <c r="E238" s="203">
        <f t="shared" si="19"/>
        <v>1.7455162659123056</v>
      </c>
      <c r="F238" s="311">
        <f>SUM(E$12:E238)</f>
        <v>206.03761150557864</v>
      </c>
      <c r="G238" s="311">
        <f t="shared" si="20"/>
        <v>20.603761150557865</v>
      </c>
      <c r="H238" s="314">
        <f t="shared" ref="H238:I253" si="23">H237</f>
        <v>91</v>
      </c>
      <c r="I238" s="314">
        <f t="shared" si="23"/>
        <v>25</v>
      </c>
    </row>
    <row r="239" spans="2:9" ht="16.5" hidden="1" customHeight="1" x14ac:dyDescent="0.3">
      <c r="B239" s="307">
        <v>228</v>
      </c>
      <c r="C239" s="309">
        <v>3416750</v>
      </c>
      <c r="D239" s="313">
        <v>31001</v>
      </c>
      <c r="E239" s="203">
        <f t="shared" si="19"/>
        <v>1.753946251768034</v>
      </c>
      <c r="F239" s="311">
        <f>SUM(E$12:E239)</f>
        <v>207.79155775734668</v>
      </c>
      <c r="G239" s="311">
        <f t="shared" si="20"/>
        <v>20.779155775734669</v>
      </c>
      <c r="H239" s="314">
        <f t="shared" si="23"/>
        <v>91</v>
      </c>
      <c r="I239" s="314">
        <f t="shared" si="23"/>
        <v>25</v>
      </c>
    </row>
    <row r="240" spans="2:9" ht="16.5" hidden="1" customHeight="1" x14ac:dyDescent="0.3">
      <c r="B240" s="307">
        <v>229</v>
      </c>
      <c r="C240" s="309">
        <v>3447751</v>
      </c>
      <c r="D240" s="313">
        <v>31150</v>
      </c>
      <c r="E240" s="203">
        <f t="shared" si="19"/>
        <v>1.7623762376237624</v>
      </c>
      <c r="F240" s="311">
        <f>SUM(E$12:E240)</f>
        <v>209.55393399497044</v>
      </c>
      <c r="G240" s="311">
        <f t="shared" si="20"/>
        <v>20.955393399497044</v>
      </c>
      <c r="H240" s="314">
        <f t="shared" si="23"/>
        <v>91</v>
      </c>
      <c r="I240" s="314">
        <f t="shared" si="23"/>
        <v>25</v>
      </c>
    </row>
    <row r="241" spans="2:9" ht="16.5" hidden="1" customHeight="1" x14ac:dyDescent="0.3">
      <c r="B241" s="307">
        <v>230</v>
      </c>
      <c r="C241" s="309">
        <v>3478901</v>
      </c>
      <c r="D241" s="313">
        <v>31298</v>
      </c>
      <c r="E241" s="203">
        <f t="shared" si="19"/>
        <v>1.7707496463932106</v>
      </c>
      <c r="F241" s="311">
        <f>SUM(E$12:E241)</f>
        <v>211.32468364136363</v>
      </c>
      <c r="G241" s="311">
        <f t="shared" si="20"/>
        <v>21.132468364136365</v>
      </c>
      <c r="H241" s="314">
        <f t="shared" si="23"/>
        <v>91</v>
      </c>
      <c r="I241" s="314">
        <f t="shared" si="23"/>
        <v>25</v>
      </c>
    </row>
    <row r="242" spans="2:9" ht="16.5" hidden="1" customHeight="1" x14ac:dyDescent="0.3">
      <c r="B242" s="307">
        <v>231</v>
      </c>
      <c r="C242" s="309">
        <v>3510199</v>
      </c>
      <c r="D242" s="313">
        <v>31447</v>
      </c>
      <c r="E242" s="203">
        <f t="shared" si="19"/>
        <v>1.7791796322489393</v>
      </c>
      <c r="F242" s="311">
        <f>SUM(E$12:E242)</f>
        <v>213.10386327361257</v>
      </c>
      <c r="G242" s="311">
        <f t="shared" si="20"/>
        <v>21.310386327361257</v>
      </c>
      <c r="H242" s="314">
        <f t="shared" si="23"/>
        <v>91</v>
      </c>
      <c r="I242" s="314">
        <f t="shared" si="23"/>
        <v>25</v>
      </c>
    </row>
    <row r="243" spans="2:9" ht="16.5" hidden="1" customHeight="1" x14ac:dyDescent="0.3">
      <c r="B243" s="307">
        <v>232</v>
      </c>
      <c r="C243" s="309">
        <v>3541646</v>
      </c>
      <c r="D243" s="313">
        <v>31597</v>
      </c>
      <c r="E243" s="203">
        <f t="shared" si="19"/>
        <v>1.7876661951909476</v>
      </c>
      <c r="F243" s="311">
        <f>SUM(E$12:E243)</f>
        <v>214.89152946880353</v>
      </c>
      <c r="G243" s="311">
        <f t="shared" si="20"/>
        <v>21.489152946880353</v>
      </c>
      <c r="H243" s="314">
        <f t="shared" si="23"/>
        <v>91</v>
      </c>
      <c r="I243" s="314">
        <f t="shared" si="23"/>
        <v>25</v>
      </c>
    </row>
    <row r="244" spans="2:9" ht="16.5" hidden="1" customHeight="1" x14ac:dyDescent="0.3">
      <c r="B244" s="307">
        <v>233</v>
      </c>
      <c r="C244" s="309">
        <v>3573243</v>
      </c>
      <c r="D244" s="313">
        <v>31746</v>
      </c>
      <c r="E244" s="203">
        <f t="shared" si="19"/>
        <v>1.796096181046676</v>
      </c>
      <c r="F244" s="311">
        <f>SUM(E$12:E244)</f>
        <v>216.68762564985019</v>
      </c>
      <c r="G244" s="311">
        <f t="shared" si="20"/>
        <v>21.66876256498502</v>
      </c>
      <c r="H244" s="314">
        <f t="shared" si="23"/>
        <v>91</v>
      </c>
      <c r="I244" s="314">
        <f t="shared" si="23"/>
        <v>25</v>
      </c>
    </row>
    <row r="245" spans="2:9" ht="16.5" hidden="1" customHeight="1" x14ac:dyDescent="0.3">
      <c r="B245" s="307">
        <v>234</v>
      </c>
      <c r="C245" s="309">
        <v>3604989</v>
      </c>
      <c r="D245" s="313">
        <v>31895</v>
      </c>
      <c r="E245" s="203">
        <f t="shared" si="19"/>
        <v>1.8045261669024044</v>
      </c>
      <c r="F245" s="311">
        <f>SUM(E$12:E245)</f>
        <v>218.4921518167526</v>
      </c>
      <c r="G245" s="311">
        <f t="shared" si="20"/>
        <v>21.849215181675259</v>
      </c>
      <c r="H245" s="314">
        <f t="shared" si="23"/>
        <v>91</v>
      </c>
      <c r="I245" s="314">
        <f t="shared" si="23"/>
        <v>25</v>
      </c>
    </row>
    <row r="246" spans="2:9" ht="16.5" hidden="1" customHeight="1" x14ac:dyDescent="0.3">
      <c r="B246" s="307">
        <v>235</v>
      </c>
      <c r="C246" s="309">
        <v>3636884</v>
      </c>
      <c r="D246" s="313">
        <v>32045</v>
      </c>
      <c r="E246" s="203">
        <f t="shared" si="19"/>
        <v>1.813012729844413</v>
      </c>
      <c r="F246" s="311">
        <f>SUM(E$12:E246)</f>
        <v>220.30516454659701</v>
      </c>
      <c r="G246" s="311">
        <f t="shared" si="20"/>
        <v>22.030516454659701</v>
      </c>
      <c r="H246" s="314">
        <f t="shared" si="23"/>
        <v>91</v>
      </c>
      <c r="I246" s="314">
        <f t="shared" si="23"/>
        <v>25</v>
      </c>
    </row>
    <row r="247" spans="2:9" ht="16.5" hidden="1" customHeight="1" x14ac:dyDescent="0.3">
      <c r="B247" s="307">
        <v>236</v>
      </c>
      <c r="C247" s="309">
        <v>3668929</v>
      </c>
      <c r="D247" s="313">
        <v>32194</v>
      </c>
      <c r="E247" s="203">
        <f t="shared" si="19"/>
        <v>1.8214427157001414</v>
      </c>
      <c r="F247" s="311">
        <f>SUM(E$12:E247)</f>
        <v>222.12660726229714</v>
      </c>
      <c r="G247" s="311">
        <f t="shared" si="20"/>
        <v>22.212660726229714</v>
      </c>
      <c r="H247" s="314">
        <f t="shared" si="23"/>
        <v>91</v>
      </c>
      <c r="I247" s="314">
        <f t="shared" si="23"/>
        <v>25</v>
      </c>
    </row>
    <row r="248" spans="2:9" ht="16.5" hidden="1" customHeight="1" x14ac:dyDescent="0.3">
      <c r="B248" s="307">
        <v>237</v>
      </c>
      <c r="C248" s="309">
        <v>3701123</v>
      </c>
      <c r="D248" s="313">
        <v>32344</v>
      </c>
      <c r="E248" s="203">
        <f t="shared" si="19"/>
        <v>1.8299292786421499</v>
      </c>
      <c r="F248" s="311">
        <f>SUM(E$12:E248)</f>
        <v>223.95653654093928</v>
      </c>
      <c r="G248" s="311">
        <f t="shared" si="20"/>
        <v>22.395653654093927</v>
      </c>
      <c r="H248" s="314">
        <f t="shared" si="23"/>
        <v>91</v>
      </c>
      <c r="I248" s="314">
        <f t="shared" si="23"/>
        <v>25</v>
      </c>
    </row>
    <row r="249" spans="2:9" ht="16.5" hidden="1" customHeight="1" x14ac:dyDescent="0.3">
      <c r="B249" s="307">
        <v>238</v>
      </c>
      <c r="C249" s="309">
        <v>3733467</v>
      </c>
      <c r="D249" s="313">
        <v>32494</v>
      </c>
      <c r="E249" s="203">
        <f t="shared" si="19"/>
        <v>1.8384158415841585</v>
      </c>
      <c r="F249" s="311">
        <f>SUM(E$12:E249)</f>
        <v>225.79495238252343</v>
      </c>
      <c r="G249" s="311">
        <f t="shared" si="20"/>
        <v>22.579495238252342</v>
      </c>
      <c r="H249" s="314">
        <f t="shared" si="23"/>
        <v>91</v>
      </c>
      <c r="I249" s="314">
        <f t="shared" si="23"/>
        <v>25</v>
      </c>
    </row>
    <row r="250" spans="2:9" ht="16.5" hidden="1" customHeight="1" x14ac:dyDescent="0.3">
      <c r="B250" s="307">
        <v>239</v>
      </c>
      <c r="C250" s="309">
        <v>3765961</v>
      </c>
      <c r="D250" s="313">
        <v>32644</v>
      </c>
      <c r="E250" s="203">
        <f t="shared" si="19"/>
        <v>1.8469024045261668</v>
      </c>
      <c r="F250" s="311">
        <f>SUM(E$12:E250)</f>
        <v>227.6418547870496</v>
      </c>
      <c r="G250" s="311">
        <f t="shared" si="20"/>
        <v>22.76418547870496</v>
      </c>
      <c r="H250" s="314">
        <f t="shared" si="23"/>
        <v>91</v>
      </c>
      <c r="I250" s="314">
        <f t="shared" si="23"/>
        <v>25</v>
      </c>
    </row>
    <row r="251" spans="2:9" ht="16.5" hidden="1" customHeight="1" x14ac:dyDescent="0.3">
      <c r="B251" s="307">
        <v>240</v>
      </c>
      <c r="C251" s="309">
        <v>3798605</v>
      </c>
      <c r="D251" s="313">
        <v>32794</v>
      </c>
      <c r="E251" s="203">
        <f t="shared" si="19"/>
        <v>1.8553889674681754</v>
      </c>
      <c r="F251" s="311">
        <f>SUM(E$12:E251)</f>
        <v>229.49724375451777</v>
      </c>
      <c r="G251" s="311">
        <f t="shared" si="20"/>
        <v>22.949724375451776</v>
      </c>
      <c r="H251" s="314">
        <f t="shared" si="23"/>
        <v>91</v>
      </c>
      <c r="I251" s="314">
        <f t="shared" si="23"/>
        <v>25</v>
      </c>
    </row>
    <row r="252" spans="2:9" ht="16.5" hidden="1" customHeight="1" x14ac:dyDescent="0.3">
      <c r="B252" s="307">
        <v>241</v>
      </c>
      <c r="C252" s="309">
        <v>3831399</v>
      </c>
      <c r="D252" s="313">
        <v>32944</v>
      </c>
      <c r="E252" s="203">
        <f t="shared" si="19"/>
        <v>1.8638755304101839</v>
      </c>
      <c r="F252" s="311">
        <f>SUM(E$12:E252)</f>
        <v>231.36111928492795</v>
      </c>
      <c r="G252" s="311">
        <f t="shared" si="20"/>
        <v>23.136111928492795</v>
      </c>
      <c r="H252" s="314">
        <f t="shared" si="23"/>
        <v>91</v>
      </c>
      <c r="I252" s="314">
        <f t="shared" si="23"/>
        <v>25</v>
      </c>
    </row>
    <row r="253" spans="2:9" ht="16.5" hidden="1" customHeight="1" x14ac:dyDescent="0.3">
      <c r="B253" s="307">
        <v>242</v>
      </c>
      <c r="C253" s="309">
        <v>3864343</v>
      </c>
      <c r="D253" s="313">
        <v>33094</v>
      </c>
      <c r="E253" s="203">
        <f t="shared" si="19"/>
        <v>1.8723620933521923</v>
      </c>
      <c r="F253" s="311">
        <f>SUM(E$12:E253)</f>
        <v>233.23348137828015</v>
      </c>
      <c r="G253" s="311">
        <f t="shared" si="20"/>
        <v>23.323348137828013</v>
      </c>
      <c r="H253" s="314">
        <f t="shared" si="23"/>
        <v>91</v>
      </c>
      <c r="I253" s="314">
        <f t="shared" si="23"/>
        <v>25</v>
      </c>
    </row>
    <row r="254" spans="2:9" ht="16.5" hidden="1" customHeight="1" x14ac:dyDescent="0.3">
      <c r="B254" s="307">
        <v>243</v>
      </c>
      <c r="C254" s="309">
        <v>3897437</v>
      </c>
      <c r="D254" s="313">
        <v>33244</v>
      </c>
      <c r="E254" s="203">
        <f t="shared" si="19"/>
        <v>1.8808486562942008</v>
      </c>
      <c r="F254" s="311">
        <f>SUM(E$12:E254)</f>
        <v>235.11433003457435</v>
      </c>
      <c r="G254" s="311">
        <f t="shared" si="20"/>
        <v>23.511433003457434</v>
      </c>
      <c r="H254" s="314">
        <f t="shared" ref="H254:I269" si="24">H253</f>
        <v>91</v>
      </c>
      <c r="I254" s="314">
        <f t="shared" si="24"/>
        <v>25</v>
      </c>
    </row>
    <row r="255" spans="2:9" ht="16.5" hidden="1" customHeight="1" x14ac:dyDescent="0.3">
      <c r="B255" s="307">
        <v>244</v>
      </c>
      <c r="C255" s="309">
        <v>3930681</v>
      </c>
      <c r="D255" s="313">
        <v>33395</v>
      </c>
      <c r="E255" s="203">
        <f t="shared" si="19"/>
        <v>1.8893917963224893</v>
      </c>
      <c r="F255" s="311">
        <f>SUM(E$12:E255)</f>
        <v>237.00372183089684</v>
      </c>
      <c r="G255" s="311">
        <f t="shared" si="20"/>
        <v>23.700372183089684</v>
      </c>
      <c r="H255" s="314">
        <f t="shared" si="24"/>
        <v>91</v>
      </c>
      <c r="I255" s="314">
        <f t="shared" si="24"/>
        <v>25</v>
      </c>
    </row>
    <row r="256" spans="2:9" ht="16.5" hidden="1" customHeight="1" x14ac:dyDescent="0.3">
      <c r="B256" s="307">
        <v>245</v>
      </c>
      <c r="C256" s="309">
        <v>3964076</v>
      </c>
      <c r="D256" s="313">
        <v>33545</v>
      </c>
      <c r="E256" s="203">
        <f t="shared" si="19"/>
        <v>1.8978783592644979</v>
      </c>
      <c r="F256" s="311">
        <f>SUM(E$12:E256)</f>
        <v>238.90160019016133</v>
      </c>
      <c r="G256" s="311">
        <f t="shared" si="20"/>
        <v>23.890160019016133</v>
      </c>
      <c r="H256" s="314">
        <f t="shared" si="24"/>
        <v>91</v>
      </c>
      <c r="I256" s="314">
        <f t="shared" si="24"/>
        <v>25</v>
      </c>
    </row>
    <row r="257" spans="2:9" ht="16.5" hidden="1" customHeight="1" x14ac:dyDescent="0.3">
      <c r="B257" s="307">
        <v>246</v>
      </c>
      <c r="C257" s="309">
        <v>3997621</v>
      </c>
      <c r="D257" s="313">
        <v>33696</v>
      </c>
      <c r="E257" s="203">
        <f t="shared" si="19"/>
        <v>1.9064214992927864</v>
      </c>
      <c r="F257" s="311">
        <f>SUM(E$12:E257)</f>
        <v>240.80802168945411</v>
      </c>
      <c r="G257" s="311">
        <f t="shared" si="20"/>
        <v>24.080802168945411</v>
      </c>
      <c r="H257" s="314">
        <f t="shared" si="24"/>
        <v>91</v>
      </c>
      <c r="I257" s="314">
        <f t="shared" si="24"/>
        <v>25</v>
      </c>
    </row>
    <row r="258" spans="2:9" ht="16.5" hidden="1" customHeight="1" x14ac:dyDescent="0.3">
      <c r="B258" s="307">
        <v>247</v>
      </c>
      <c r="C258" s="309">
        <v>4031317</v>
      </c>
      <c r="D258" s="313">
        <v>33847</v>
      </c>
      <c r="E258" s="203">
        <f t="shared" si="19"/>
        <v>1.9149646393210749</v>
      </c>
      <c r="F258" s="311">
        <f>SUM(E$12:E258)</f>
        <v>242.72298632877519</v>
      </c>
      <c r="G258" s="311">
        <f t="shared" si="20"/>
        <v>24.272298632877519</v>
      </c>
      <c r="H258" s="314">
        <f t="shared" si="24"/>
        <v>91</v>
      </c>
      <c r="I258" s="314">
        <f t="shared" si="24"/>
        <v>25</v>
      </c>
    </row>
    <row r="259" spans="2:9" ht="16.5" hidden="1" customHeight="1" x14ac:dyDescent="0.3">
      <c r="B259" s="307">
        <v>248</v>
      </c>
      <c r="C259" s="309">
        <v>4065164</v>
      </c>
      <c r="D259" s="313">
        <v>33998</v>
      </c>
      <c r="E259" s="203">
        <f t="shared" si="19"/>
        <v>1.9235077793493636</v>
      </c>
      <c r="F259" s="311">
        <f>SUM(E$12:E259)</f>
        <v>244.64649410812456</v>
      </c>
      <c r="G259" s="311">
        <f t="shared" si="20"/>
        <v>24.464649410812456</v>
      </c>
      <c r="H259" s="314">
        <f t="shared" si="24"/>
        <v>91</v>
      </c>
      <c r="I259" s="314">
        <f t="shared" si="24"/>
        <v>25</v>
      </c>
    </row>
    <row r="260" spans="2:9" x14ac:dyDescent="0.3">
      <c r="B260" s="307">
        <v>249</v>
      </c>
      <c r="C260" s="309">
        <v>4099162</v>
      </c>
      <c r="D260" s="313">
        <v>34149</v>
      </c>
      <c r="E260" s="203">
        <f t="shared" si="19"/>
        <v>1.9320509193776521</v>
      </c>
      <c r="F260" s="311">
        <f>SUM(E$12:E260)</f>
        <v>246.5785450275022</v>
      </c>
      <c r="G260" s="311">
        <f t="shared" si="20"/>
        <v>24.657854502750219</v>
      </c>
      <c r="H260" s="314">
        <f t="shared" si="24"/>
        <v>91</v>
      </c>
      <c r="I260" s="314">
        <f t="shared" si="24"/>
        <v>25</v>
      </c>
    </row>
    <row r="261" spans="2:9" ht="16.5" hidden="1" customHeight="1" x14ac:dyDescent="0.3">
      <c r="B261" s="307">
        <v>250</v>
      </c>
      <c r="C261" s="309">
        <v>4133311</v>
      </c>
      <c r="D261" s="313">
        <v>34300</v>
      </c>
      <c r="E261" s="203">
        <f t="shared" si="19"/>
        <v>1.8421052631578947</v>
      </c>
      <c r="F261" s="311">
        <f>SUM(E$12:E261)</f>
        <v>248.42065029066009</v>
      </c>
      <c r="G261" s="311">
        <f t="shared" si="20"/>
        <v>24.84206502906601</v>
      </c>
      <c r="H261" s="314">
        <f t="shared" si="24"/>
        <v>91</v>
      </c>
      <c r="I261" s="314">
        <v>26</v>
      </c>
    </row>
    <row r="262" spans="2:9" ht="16.5" hidden="1" customHeight="1" x14ac:dyDescent="0.3">
      <c r="B262" s="307">
        <v>251</v>
      </c>
      <c r="C262" s="309">
        <v>4167611</v>
      </c>
      <c r="D262" s="313">
        <v>34451</v>
      </c>
      <c r="E262" s="203">
        <f t="shared" si="19"/>
        <v>1.8502148227712139</v>
      </c>
      <c r="F262" s="311">
        <f>SUM(E$12:E262)</f>
        <v>250.27086511343131</v>
      </c>
      <c r="G262" s="311">
        <f t="shared" si="20"/>
        <v>25.027086511343132</v>
      </c>
      <c r="H262" s="314">
        <f t="shared" si="24"/>
        <v>91</v>
      </c>
      <c r="I262" s="314">
        <f t="shared" si="24"/>
        <v>26</v>
      </c>
    </row>
    <row r="263" spans="2:9" ht="16.5" hidden="1" customHeight="1" x14ac:dyDescent="0.3">
      <c r="B263" s="307">
        <v>252</v>
      </c>
      <c r="C263" s="309">
        <v>4202062</v>
      </c>
      <c r="D263" s="313">
        <v>34603</v>
      </c>
      <c r="E263" s="203">
        <f t="shared" si="19"/>
        <v>1.8583780880773362</v>
      </c>
      <c r="F263" s="311">
        <f>SUM(E$12:E263)</f>
        <v>252.12924320150864</v>
      </c>
      <c r="G263" s="311">
        <f t="shared" si="20"/>
        <v>25.212924320150865</v>
      </c>
      <c r="H263" s="314">
        <f t="shared" si="24"/>
        <v>91</v>
      </c>
      <c r="I263" s="314">
        <f t="shared" si="24"/>
        <v>26</v>
      </c>
    </row>
    <row r="264" spans="2:9" ht="16.5" hidden="1" customHeight="1" x14ac:dyDescent="0.3">
      <c r="B264" s="307">
        <v>253</v>
      </c>
      <c r="C264" s="309">
        <v>4236665</v>
      </c>
      <c r="D264" s="313">
        <v>34754</v>
      </c>
      <c r="E264" s="203">
        <f t="shared" si="19"/>
        <v>1.8664876476906551</v>
      </c>
      <c r="F264" s="311">
        <f>SUM(E$12:E264)</f>
        <v>253.9957308491993</v>
      </c>
      <c r="G264" s="311">
        <f t="shared" si="20"/>
        <v>25.399573084919929</v>
      </c>
      <c r="H264" s="314">
        <f t="shared" si="24"/>
        <v>91</v>
      </c>
      <c r="I264" s="314">
        <f t="shared" si="24"/>
        <v>26</v>
      </c>
    </row>
    <row r="265" spans="2:9" ht="16.5" hidden="1" customHeight="1" x14ac:dyDescent="0.3">
      <c r="B265" s="307">
        <v>254</v>
      </c>
      <c r="C265" s="309">
        <v>4271419</v>
      </c>
      <c r="D265" s="313">
        <v>34906</v>
      </c>
      <c r="E265" s="203">
        <f t="shared" si="19"/>
        <v>1.8746509129967777</v>
      </c>
      <c r="F265" s="311">
        <f>SUM(E$12:E265)</f>
        <v>255.87038176219608</v>
      </c>
      <c r="G265" s="311">
        <f t="shared" si="20"/>
        <v>25.587038176219608</v>
      </c>
      <c r="H265" s="314">
        <f t="shared" si="24"/>
        <v>91</v>
      </c>
      <c r="I265" s="314">
        <f t="shared" si="24"/>
        <v>26</v>
      </c>
    </row>
    <row r="266" spans="2:9" ht="16.5" hidden="1" customHeight="1" x14ac:dyDescent="0.3">
      <c r="B266" s="307">
        <v>255</v>
      </c>
      <c r="C266" s="309">
        <v>4306325</v>
      </c>
      <c r="D266" s="313">
        <v>35057</v>
      </c>
      <c r="E266" s="203">
        <f t="shared" si="19"/>
        <v>1.8827604726100966</v>
      </c>
      <c r="F266" s="311">
        <f>SUM(E$12:E266)</f>
        <v>257.75314223480615</v>
      </c>
      <c r="G266" s="311">
        <f t="shared" si="20"/>
        <v>25.775314223480613</v>
      </c>
      <c r="H266" s="314">
        <f t="shared" si="24"/>
        <v>91</v>
      </c>
      <c r="I266" s="314">
        <f t="shared" si="24"/>
        <v>26</v>
      </c>
    </row>
    <row r="267" spans="2:9" ht="16.5" hidden="1" customHeight="1" x14ac:dyDescent="0.3">
      <c r="B267" s="307">
        <v>256</v>
      </c>
      <c r="C267" s="309">
        <v>4341382</v>
      </c>
      <c r="D267" s="313">
        <v>35209</v>
      </c>
      <c r="E267" s="203">
        <f t="shared" si="19"/>
        <v>1.8909237379162191</v>
      </c>
      <c r="F267" s="311">
        <f>SUM(E$12:E267)</f>
        <v>259.64406597272239</v>
      </c>
      <c r="G267" s="311">
        <f t="shared" si="20"/>
        <v>25.964406597272237</v>
      </c>
      <c r="H267" s="314">
        <f t="shared" si="24"/>
        <v>91</v>
      </c>
      <c r="I267" s="314">
        <f t="shared" si="24"/>
        <v>26</v>
      </c>
    </row>
    <row r="268" spans="2:9" ht="16.5" hidden="1" customHeight="1" x14ac:dyDescent="0.3">
      <c r="B268" s="307">
        <v>257</v>
      </c>
      <c r="C268" s="309">
        <v>4376591</v>
      </c>
      <c r="D268" s="313">
        <v>35361</v>
      </c>
      <c r="E268" s="203">
        <f t="shared" ref="E268:E331" si="25">D268/(VLOOKUP(H268,$L$12:$N$51,3,0)+VLOOKUP(I268,$P$12:$R$131,3,0)*$F$8/$E$8)</f>
        <v>1.8990870032223415</v>
      </c>
      <c r="F268" s="311">
        <f>SUM(E$12:E268)</f>
        <v>261.54315297594474</v>
      </c>
      <c r="G268" s="311">
        <f t="shared" si="20"/>
        <v>26.154315297594472</v>
      </c>
      <c r="H268" s="314">
        <f t="shared" si="24"/>
        <v>91</v>
      </c>
      <c r="I268" s="314">
        <f t="shared" si="24"/>
        <v>26</v>
      </c>
    </row>
    <row r="269" spans="2:9" ht="16.5" hidden="1" customHeight="1" x14ac:dyDescent="0.3">
      <c r="B269" s="307">
        <v>258</v>
      </c>
      <c r="C269" s="309">
        <v>4411952</v>
      </c>
      <c r="D269" s="313">
        <v>35513</v>
      </c>
      <c r="E269" s="203">
        <f t="shared" si="25"/>
        <v>1.907250268528464</v>
      </c>
      <c r="F269" s="311">
        <f>SUM(E$12:E269)</f>
        <v>263.45040324447319</v>
      </c>
      <c r="G269" s="311">
        <f t="shared" ref="G269:G332" si="26">F269/$B$8</f>
        <v>26.345040324447318</v>
      </c>
      <c r="H269" s="314">
        <f t="shared" si="24"/>
        <v>91</v>
      </c>
      <c r="I269" s="314">
        <f t="shared" si="24"/>
        <v>26</v>
      </c>
    </row>
    <row r="270" spans="2:9" ht="16.5" hidden="1" customHeight="1" x14ac:dyDescent="0.3">
      <c r="B270" s="307">
        <v>259</v>
      </c>
      <c r="C270" s="309">
        <v>4447465</v>
      </c>
      <c r="D270" s="313">
        <v>35665</v>
      </c>
      <c r="E270" s="203">
        <f t="shared" si="25"/>
        <v>1.9154135338345866</v>
      </c>
      <c r="F270" s="311">
        <f>SUM(E$12:E270)</f>
        <v>265.36581677830776</v>
      </c>
      <c r="G270" s="311">
        <f t="shared" si="26"/>
        <v>26.536581677830775</v>
      </c>
      <c r="H270" s="314">
        <f t="shared" ref="H270:I285" si="27">H269</f>
        <v>91</v>
      </c>
      <c r="I270" s="314">
        <f t="shared" si="27"/>
        <v>26</v>
      </c>
    </row>
    <row r="271" spans="2:9" ht="16.5" hidden="1" customHeight="1" x14ac:dyDescent="0.3">
      <c r="B271" s="307">
        <v>260</v>
      </c>
      <c r="C271" s="309">
        <v>4483130</v>
      </c>
      <c r="D271" s="313">
        <v>35818</v>
      </c>
      <c r="E271" s="203">
        <f t="shared" si="25"/>
        <v>1.9236305048335123</v>
      </c>
      <c r="F271" s="311">
        <f>SUM(E$12:E271)</f>
        <v>267.28944728314127</v>
      </c>
      <c r="G271" s="311">
        <f t="shared" si="26"/>
        <v>26.728944728314126</v>
      </c>
      <c r="H271" s="314">
        <f t="shared" si="27"/>
        <v>91</v>
      </c>
      <c r="I271" s="314">
        <f t="shared" si="27"/>
        <v>26</v>
      </c>
    </row>
    <row r="272" spans="2:9" ht="16.5" hidden="1" customHeight="1" x14ac:dyDescent="0.3">
      <c r="B272" s="307">
        <v>261</v>
      </c>
      <c r="C272" s="309">
        <v>4518948</v>
      </c>
      <c r="D272" s="313">
        <v>35970</v>
      </c>
      <c r="E272" s="203">
        <f t="shared" si="25"/>
        <v>1.9317937701396348</v>
      </c>
      <c r="F272" s="311">
        <f>SUM(E$12:E272)</f>
        <v>269.22124105328089</v>
      </c>
      <c r="G272" s="311">
        <f t="shared" si="26"/>
        <v>26.922124105328088</v>
      </c>
      <c r="H272" s="314">
        <f t="shared" si="27"/>
        <v>91</v>
      </c>
      <c r="I272" s="314">
        <f t="shared" si="27"/>
        <v>26</v>
      </c>
    </row>
    <row r="273" spans="2:9" ht="16.5" hidden="1" customHeight="1" x14ac:dyDescent="0.3">
      <c r="B273" s="307">
        <v>262</v>
      </c>
      <c r="C273" s="309">
        <v>4554918</v>
      </c>
      <c r="D273" s="313">
        <v>36122</v>
      </c>
      <c r="E273" s="203">
        <f t="shared" si="25"/>
        <v>1.9399570354457571</v>
      </c>
      <c r="F273" s="311">
        <f>SUM(E$12:E273)</f>
        <v>271.16119808872662</v>
      </c>
      <c r="G273" s="311">
        <f t="shared" si="26"/>
        <v>27.116119808872661</v>
      </c>
      <c r="H273" s="314">
        <f t="shared" si="27"/>
        <v>91</v>
      </c>
      <c r="I273" s="314">
        <f t="shared" si="27"/>
        <v>26</v>
      </c>
    </row>
    <row r="274" spans="2:9" ht="16.5" hidden="1" customHeight="1" x14ac:dyDescent="0.3">
      <c r="B274" s="307">
        <v>263</v>
      </c>
      <c r="C274" s="309">
        <v>4591040</v>
      </c>
      <c r="D274" s="313">
        <v>36275</v>
      </c>
      <c r="E274" s="203">
        <f t="shared" si="25"/>
        <v>1.9481740064446831</v>
      </c>
      <c r="F274" s="311">
        <f>SUM(E$12:E274)</f>
        <v>273.1093720951713</v>
      </c>
      <c r="G274" s="311">
        <f t="shared" si="26"/>
        <v>27.310937209517128</v>
      </c>
      <c r="H274" s="314">
        <f t="shared" si="27"/>
        <v>91</v>
      </c>
      <c r="I274" s="314">
        <f t="shared" si="27"/>
        <v>26</v>
      </c>
    </row>
    <row r="275" spans="2:9" ht="16.5" hidden="1" customHeight="1" x14ac:dyDescent="0.3">
      <c r="B275" s="307">
        <v>264</v>
      </c>
      <c r="C275" s="309">
        <v>4627315</v>
      </c>
      <c r="D275" s="313">
        <v>36428</v>
      </c>
      <c r="E275" s="203">
        <f t="shared" si="25"/>
        <v>1.956390977443609</v>
      </c>
      <c r="F275" s="311">
        <f>SUM(E$12:E275)</f>
        <v>275.06576307261491</v>
      </c>
      <c r="G275" s="311">
        <f t="shared" si="26"/>
        <v>27.50657630726149</v>
      </c>
      <c r="H275" s="314">
        <f t="shared" si="27"/>
        <v>91</v>
      </c>
      <c r="I275" s="314">
        <f t="shared" si="27"/>
        <v>26</v>
      </c>
    </row>
    <row r="276" spans="2:9" ht="16.5" hidden="1" customHeight="1" x14ac:dyDescent="0.3">
      <c r="B276" s="307">
        <v>265</v>
      </c>
      <c r="C276" s="309">
        <v>4663743</v>
      </c>
      <c r="D276" s="313">
        <v>36581</v>
      </c>
      <c r="E276" s="203">
        <f t="shared" si="25"/>
        <v>1.9646079484425349</v>
      </c>
      <c r="F276" s="311">
        <f>SUM(E$12:E276)</f>
        <v>277.03037102105748</v>
      </c>
      <c r="G276" s="311">
        <f t="shared" si="26"/>
        <v>27.703037102105746</v>
      </c>
      <c r="H276" s="314">
        <f t="shared" si="27"/>
        <v>91</v>
      </c>
      <c r="I276" s="314">
        <f t="shared" si="27"/>
        <v>26</v>
      </c>
    </row>
    <row r="277" spans="2:9" ht="16.5" hidden="1" customHeight="1" x14ac:dyDescent="0.3">
      <c r="B277" s="307">
        <v>266</v>
      </c>
      <c r="C277" s="309">
        <v>4700324</v>
      </c>
      <c r="D277" s="313">
        <v>36734</v>
      </c>
      <c r="E277" s="203">
        <f t="shared" si="25"/>
        <v>1.9728249194414609</v>
      </c>
      <c r="F277" s="311">
        <f>SUM(E$12:E277)</f>
        <v>279.00319594049893</v>
      </c>
      <c r="G277" s="311">
        <f t="shared" si="26"/>
        <v>27.900319594049893</v>
      </c>
      <c r="H277" s="314">
        <f t="shared" si="27"/>
        <v>91</v>
      </c>
      <c r="I277" s="314">
        <f t="shared" si="27"/>
        <v>26</v>
      </c>
    </row>
    <row r="278" spans="2:9" ht="16.5" hidden="1" customHeight="1" x14ac:dyDescent="0.3">
      <c r="B278" s="307">
        <v>267</v>
      </c>
      <c r="C278" s="309">
        <v>4737058</v>
      </c>
      <c r="D278" s="313">
        <v>36887</v>
      </c>
      <c r="E278" s="203">
        <f t="shared" si="25"/>
        <v>1.9810418904403866</v>
      </c>
      <c r="F278" s="311">
        <f>SUM(E$12:E278)</f>
        <v>280.98423783093932</v>
      </c>
      <c r="G278" s="311">
        <f t="shared" si="26"/>
        <v>28.098423783093931</v>
      </c>
      <c r="H278" s="314">
        <f t="shared" si="27"/>
        <v>91</v>
      </c>
      <c r="I278" s="314">
        <f t="shared" si="27"/>
        <v>26</v>
      </c>
    </row>
    <row r="279" spans="2:9" ht="16.5" hidden="1" customHeight="1" x14ac:dyDescent="0.3">
      <c r="B279" s="307">
        <v>268</v>
      </c>
      <c r="C279" s="309">
        <v>4773945</v>
      </c>
      <c r="D279" s="313">
        <v>37040</v>
      </c>
      <c r="E279" s="203">
        <f t="shared" si="25"/>
        <v>1.9824448726182831</v>
      </c>
      <c r="F279" s="311">
        <f>SUM(E$12:E279)</f>
        <v>282.96668270355758</v>
      </c>
      <c r="G279" s="311">
        <f t="shared" si="26"/>
        <v>28.296668270355759</v>
      </c>
      <c r="H279" s="314">
        <v>96</v>
      </c>
      <c r="I279" s="314">
        <f t="shared" si="27"/>
        <v>26</v>
      </c>
    </row>
    <row r="280" spans="2:9" ht="16.5" hidden="1" customHeight="1" x14ac:dyDescent="0.3">
      <c r="B280" s="307">
        <v>269</v>
      </c>
      <c r="C280" s="309">
        <v>4810985</v>
      </c>
      <c r="D280" s="313">
        <v>37193</v>
      </c>
      <c r="E280" s="203">
        <f t="shared" si="25"/>
        <v>1.9906336972810961</v>
      </c>
      <c r="F280" s="311">
        <f>SUM(E$12:E280)</f>
        <v>284.95731640083869</v>
      </c>
      <c r="G280" s="311">
        <f t="shared" si="26"/>
        <v>28.495731640083868</v>
      </c>
      <c r="H280" s="314">
        <f t="shared" si="27"/>
        <v>96</v>
      </c>
      <c r="I280" s="314">
        <f t="shared" si="27"/>
        <v>26</v>
      </c>
    </row>
    <row r="281" spans="2:9" ht="16.5" hidden="1" customHeight="1" x14ac:dyDescent="0.3">
      <c r="B281" s="307">
        <v>270</v>
      </c>
      <c r="C281" s="309">
        <v>4848178</v>
      </c>
      <c r="D281" s="313">
        <v>37346</v>
      </c>
      <c r="E281" s="203">
        <f t="shared" si="25"/>
        <v>1.9988225219439093</v>
      </c>
      <c r="F281" s="311">
        <f>SUM(E$12:E281)</f>
        <v>286.9561389227826</v>
      </c>
      <c r="G281" s="311">
        <f t="shared" si="26"/>
        <v>28.69561389227826</v>
      </c>
      <c r="H281" s="314">
        <f t="shared" si="27"/>
        <v>96</v>
      </c>
      <c r="I281" s="314">
        <f t="shared" si="27"/>
        <v>26</v>
      </c>
    </row>
    <row r="282" spans="2:9" ht="16.5" hidden="1" customHeight="1" x14ac:dyDescent="0.3">
      <c r="B282" s="307">
        <v>271</v>
      </c>
      <c r="C282" s="309">
        <v>4885524</v>
      </c>
      <c r="D282" s="313">
        <v>37500</v>
      </c>
      <c r="E282" s="203">
        <f t="shared" si="25"/>
        <v>2.0070648683365446</v>
      </c>
      <c r="F282" s="311">
        <f>SUM(E$12:E282)</f>
        <v>288.96320379111916</v>
      </c>
      <c r="G282" s="311">
        <f t="shared" si="26"/>
        <v>28.896320379111916</v>
      </c>
      <c r="H282" s="314">
        <f t="shared" si="27"/>
        <v>96</v>
      </c>
      <c r="I282" s="314">
        <f t="shared" si="27"/>
        <v>26</v>
      </c>
    </row>
    <row r="283" spans="2:9" ht="16.5" hidden="1" customHeight="1" x14ac:dyDescent="0.3">
      <c r="B283" s="307">
        <v>272</v>
      </c>
      <c r="C283" s="309">
        <v>4923024</v>
      </c>
      <c r="D283" s="313">
        <v>37654</v>
      </c>
      <c r="E283" s="203">
        <f t="shared" si="25"/>
        <v>2.0153072147291802</v>
      </c>
      <c r="F283" s="311">
        <f>SUM(E$12:E283)</f>
        <v>290.97851100584836</v>
      </c>
      <c r="G283" s="311">
        <f t="shared" si="26"/>
        <v>29.097851100584837</v>
      </c>
      <c r="H283" s="314">
        <f t="shared" si="27"/>
        <v>96</v>
      </c>
      <c r="I283" s="314">
        <f t="shared" si="27"/>
        <v>26</v>
      </c>
    </row>
    <row r="284" spans="2:9" ht="16.5" hidden="1" customHeight="1" x14ac:dyDescent="0.3">
      <c r="B284" s="307">
        <v>273</v>
      </c>
      <c r="C284" s="309">
        <v>4960678</v>
      </c>
      <c r="D284" s="313">
        <v>37807</v>
      </c>
      <c r="E284" s="203">
        <f t="shared" si="25"/>
        <v>2.023496039391993</v>
      </c>
      <c r="F284" s="311">
        <f>SUM(E$12:E284)</f>
        <v>293.00200704524036</v>
      </c>
      <c r="G284" s="311">
        <f t="shared" si="26"/>
        <v>29.300200704524038</v>
      </c>
      <c r="H284" s="314">
        <f t="shared" si="27"/>
        <v>96</v>
      </c>
      <c r="I284" s="314">
        <f t="shared" si="27"/>
        <v>26</v>
      </c>
    </row>
    <row r="285" spans="2:9" ht="16.5" hidden="1" customHeight="1" x14ac:dyDescent="0.3">
      <c r="B285" s="307">
        <v>274</v>
      </c>
      <c r="C285" s="309">
        <v>4998485</v>
      </c>
      <c r="D285" s="313">
        <v>37961</v>
      </c>
      <c r="E285" s="203">
        <f t="shared" si="25"/>
        <v>2.0317383857846285</v>
      </c>
      <c r="F285" s="311">
        <f>SUM(E$12:E285)</f>
        <v>295.03374543102501</v>
      </c>
      <c r="G285" s="311">
        <f t="shared" si="26"/>
        <v>29.503374543102503</v>
      </c>
      <c r="H285" s="314">
        <f t="shared" si="27"/>
        <v>96</v>
      </c>
      <c r="I285" s="314">
        <f t="shared" si="27"/>
        <v>26</v>
      </c>
    </row>
    <row r="286" spans="2:9" ht="16.5" hidden="1" customHeight="1" x14ac:dyDescent="0.3">
      <c r="B286" s="307">
        <v>275</v>
      </c>
      <c r="C286" s="309">
        <v>5036446</v>
      </c>
      <c r="D286" s="313">
        <v>38115</v>
      </c>
      <c r="E286" s="203">
        <f t="shared" si="25"/>
        <v>2.0399807321772641</v>
      </c>
      <c r="F286" s="311">
        <f>SUM(E$12:E286)</f>
        <v>297.07372616320225</v>
      </c>
      <c r="G286" s="311">
        <f t="shared" si="26"/>
        <v>29.707372616320225</v>
      </c>
      <c r="H286" s="314">
        <f t="shared" ref="H286:I301" si="28">H285</f>
        <v>96</v>
      </c>
      <c r="I286" s="314">
        <f t="shared" si="28"/>
        <v>26</v>
      </c>
    </row>
    <row r="287" spans="2:9" ht="16.5" hidden="1" customHeight="1" x14ac:dyDescent="0.3">
      <c r="B287" s="307">
        <v>276</v>
      </c>
      <c r="C287" s="309">
        <v>5074561</v>
      </c>
      <c r="D287" s="313">
        <v>38269</v>
      </c>
      <c r="E287" s="203">
        <f t="shared" si="25"/>
        <v>2.0482230785698992</v>
      </c>
      <c r="F287" s="311">
        <f>SUM(E$12:E287)</f>
        <v>299.12194924177214</v>
      </c>
      <c r="G287" s="311">
        <f t="shared" si="26"/>
        <v>29.912194924177214</v>
      </c>
      <c r="H287" s="314">
        <f t="shared" si="28"/>
        <v>96</v>
      </c>
      <c r="I287" s="314">
        <f t="shared" si="28"/>
        <v>26</v>
      </c>
    </row>
    <row r="288" spans="2:9" ht="16.5" hidden="1" customHeight="1" x14ac:dyDescent="0.3">
      <c r="B288" s="307">
        <v>277</v>
      </c>
      <c r="C288" s="309">
        <v>5112830</v>
      </c>
      <c r="D288" s="313">
        <v>38423</v>
      </c>
      <c r="E288" s="203">
        <f t="shared" si="25"/>
        <v>2.0564654249625347</v>
      </c>
      <c r="F288" s="311">
        <f>SUM(E$12:E288)</f>
        <v>301.17841466673468</v>
      </c>
      <c r="G288" s="311">
        <f t="shared" si="26"/>
        <v>30.117841466673468</v>
      </c>
      <c r="H288" s="314">
        <f t="shared" si="28"/>
        <v>96</v>
      </c>
      <c r="I288" s="314">
        <f t="shared" si="28"/>
        <v>26</v>
      </c>
    </row>
    <row r="289" spans="2:9" ht="16.5" hidden="1" customHeight="1" x14ac:dyDescent="0.3">
      <c r="B289" s="307">
        <v>278</v>
      </c>
      <c r="C289" s="309">
        <v>5151253</v>
      </c>
      <c r="D289" s="313">
        <v>38578</v>
      </c>
      <c r="E289" s="203">
        <f t="shared" si="25"/>
        <v>2.0647612930849926</v>
      </c>
      <c r="F289" s="311">
        <f>SUM(E$12:E289)</f>
        <v>303.24317595981967</v>
      </c>
      <c r="G289" s="311">
        <f t="shared" si="26"/>
        <v>30.324317595981967</v>
      </c>
      <c r="H289" s="314">
        <f t="shared" si="28"/>
        <v>96</v>
      </c>
      <c r="I289" s="314">
        <f t="shared" si="28"/>
        <v>26</v>
      </c>
    </row>
    <row r="290" spans="2:9" ht="16.5" hidden="1" customHeight="1" x14ac:dyDescent="0.3">
      <c r="B290" s="307">
        <v>279</v>
      </c>
      <c r="C290" s="309">
        <v>5189831</v>
      </c>
      <c r="D290" s="313">
        <v>38732</v>
      </c>
      <c r="E290" s="203">
        <f t="shared" si="25"/>
        <v>2.0730036394776281</v>
      </c>
      <c r="F290" s="311">
        <f>SUM(E$12:E290)</f>
        <v>305.3161795992973</v>
      </c>
      <c r="G290" s="311">
        <f t="shared" si="26"/>
        <v>30.531617959929729</v>
      </c>
      <c r="H290" s="314">
        <f t="shared" si="28"/>
        <v>96</v>
      </c>
      <c r="I290" s="314">
        <f t="shared" si="28"/>
        <v>26</v>
      </c>
    </row>
    <row r="291" spans="2:9" ht="16.5" hidden="1" customHeight="1" x14ac:dyDescent="0.3">
      <c r="B291" s="307">
        <v>280</v>
      </c>
      <c r="C291" s="309">
        <v>5228563</v>
      </c>
      <c r="D291" s="313">
        <v>38886</v>
      </c>
      <c r="E291" s="203">
        <f t="shared" si="25"/>
        <v>2.0812459858702632</v>
      </c>
      <c r="F291" s="311">
        <f>SUM(E$12:E291)</f>
        <v>307.39742558516758</v>
      </c>
      <c r="G291" s="311">
        <f t="shared" si="26"/>
        <v>30.73974255851676</v>
      </c>
      <c r="H291" s="314">
        <f t="shared" si="28"/>
        <v>96</v>
      </c>
      <c r="I291" s="314">
        <f t="shared" si="28"/>
        <v>26</v>
      </c>
    </row>
    <row r="292" spans="2:9" ht="16.5" hidden="1" customHeight="1" x14ac:dyDescent="0.3">
      <c r="B292" s="307">
        <v>281</v>
      </c>
      <c r="C292" s="309">
        <v>5267449</v>
      </c>
      <c r="D292" s="313">
        <v>39041</v>
      </c>
      <c r="E292" s="203">
        <f t="shared" si="25"/>
        <v>2.0895418539927211</v>
      </c>
      <c r="F292" s="311">
        <f>SUM(E$12:E292)</f>
        <v>309.48696743916031</v>
      </c>
      <c r="G292" s="311">
        <f t="shared" si="26"/>
        <v>30.948696743916031</v>
      </c>
      <c r="H292" s="314">
        <f t="shared" si="28"/>
        <v>96</v>
      </c>
      <c r="I292" s="314">
        <f t="shared" si="28"/>
        <v>26</v>
      </c>
    </row>
    <row r="293" spans="2:9" ht="16.5" hidden="1" customHeight="1" x14ac:dyDescent="0.3">
      <c r="B293" s="307">
        <v>282</v>
      </c>
      <c r="C293" s="309">
        <v>5306490</v>
      </c>
      <c r="D293" s="313">
        <v>39196</v>
      </c>
      <c r="E293" s="203">
        <f t="shared" si="25"/>
        <v>2.0978377221151789</v>
      </c>
      <c r="F293" s="311">
        <f>SUM(E$12:E293)</f>
        <v>311.58480516127548</v>
      </c>
      <c r="G293" s="311">
        <f t="shared" si="26"/>
        <v>31.158480516127547</v>
      </c>
      <c r="H293" s="314">
        <f t="shared" si="28"/>
        <v>96</v>
      </c>
      <c r="I293" s="314">
        <f t="shared" si="28"/>
        <v>26</v>
      </c>
    </row>
    <row r="294" spans="2:9" ht="16.5" hidden="1" customHeight="1" x14ac:dyDescent="0.3">
      <c r="B294" s="307">
        <v>283</v>
      </c>
      <c r="C294" s="309">
        <v>5345686</v>
      </c>
      <c r="D294" s="313">
        <v>39351</v>
      </c>
      <c r="E294" s="203">
        <f t="shared" si="25"/>
        <v>2.1061335902376364</v>
      </c>
      <c r="F294" s="311">
        <f>SUM(E$12:E294)</f>
        <v>313.6909387515131</v>
      </c>
      <c r="G294" s="311">
        <f t="shared" si="26"/>
        <v>31.369093875151311</v>
      </c>
      <c r="H294" s="314">
        <f t="shared" si="28"/>
        <v>96</v>
      </c>
      <c r="I294" s="314">
        <f t="shared" si="28"/>
        <v>26</v>
      </c>
    </row>
    <row r="295" spans="2:9" ht="16.5" hidden="1" customHeight="1" x14ac:dyDescent="0.3">
      <c r="B295" s="307">
        <v>284</v>
      </c>
      <c r="C295" s="309">
        <v>5385037</v>
      </c>
      <c r="D295" s="313">
        <v>39506</v>
      </c>
      <c r="E295" s="203">
        <f t="shared" si="25"/>
        <v>2.1144294583600942</v>
      </c>
      <c r="F295" s="311">
        <f>SUM(E$12:E295)</f>
        <v>315.80536820987322</v>
      </c>
      <c r="G295" s="311">
        <f t="shared" si="26"/>
        <v>31.580536820987323</v>
      </c>
      <c r="H295" s="314">
        <f t="shared" si="28"/>
        <v>96</v>
      </c>
      <c r="I295" s="314">
        <f t="shared" si="28"/>
        <v>26</v>
      </c>
    </row>
    <row r="296" spans="2:9" ht="16.5" hidden="1" customHeight="1" x14ac:dyDescent="0.3">
      <c r="B296" s="307">
        <v>285</v>
      </c>
      <c r="C296" s="309">
        <v>5424543</v>
      </c>
      <c r="D296" s="313">
        <v>39661</v>
      </c>
      <c r="E296" s="203">
        <f t="shared" si="25"/>
        <v>2.1227253264825521</v>
      </c>
      <c r="F296" s="311">
        <f>SUM(E$12:E296)</f>
        <v>317.92809353635579</v>
      </c>
      <c r="G296" s="311">
        <f t="shared" si="26"/>
        <v>31.79280935363558</v>
      </c>
      <c r="H296" s="314">
        <f t="shared" si="28"/>
        <v>96</v>
      </c>
      <c r="I296" s="314">
        <f t="shared" si="28"/>
        <v>26</v>
      </c>
    </row>
    <row r="297" spans="2:9" ht="16.5" hidden="1" customHeight="1" x14ac:dyDescent="0.3">
      <c r="B297" s="307">
        <v>286</v>
      </c>
      <c r="C297" s="309">
        <v>5464204</v>
      </c>
      <c r="D297" s="313">
        <v>39816</v>
      </c>
      <c r="E297" s="203">
        <f t="shared" si="25"/>
        <v>2.1310211946050095</v>
      </c>
      <c r="F297" s="311">
        <f>SUM(E$12:E297)</f>
        <v>320.0591147309608</v>
      </c>
      <c r="G297" s="311">
        <f t="shared" si="26"/>
        <v>32.005911473096077</v>
      </c>
      <c r="H297" s="314">
        <f t="shared" si="28"/>
        <v>96</v>
      </c>
      <c r="I297" s="314">
        <f t="shared" si="28"/>
        <v>26</v>
      </c>
    </row>
    <row r="298" spans="2:9" ht="16.5" hidden="1" customHeight="1" x14ac:dyDescent="0.3">
      <c r="B298" s="307">
        <v>287</v>
      </c>
      <c r="C298" s="309">
        <v>5504020</v>
      </c>
      <c r="D298" s="313">
        <v>39971</v>
      </c>
      <c r="E298" s="203">
        <f t="shared" si="25"/>
        <v>2.1393170627274674</v>
      </c>
      <c r="F298" s="311">
        <f>SUM(E$12:E298)</f>
        <v>322.19843179368826</v>
      </c>
      <c r="G298" s="311">
        <f t="shared" si="26"/>
        <v>32.219843179368823</v>
      </c>
      <c r="H298" s="314">
        <f t="shared" si="28"/>
        <v>96</v>
      </c>
      <c r="I298" s="314">
        <f t="shared" si="28"/>
        <v>26</v>
      </c>
    </row>
    <row r="299" spans="2:9" ht="16.5" hidden="1" customHeight="1" x14ac:dyDescent="0.3">
      <c r="B299" s="307">
        <v>288</v>
      </c>
      <c r="C299" s="309">
        <v>5543991</v>
      </c>
      <c r="D299" s="313">
        <v>40126</v>
      </c>
      <c r="E299" s="203">
        <f t="shared" si="25"/>
        <v>2.1476129308499252</v>
      </c>
      <c r="F299" s="311">
        <f>SUM(E$12:E299)</f>
        <v>324.34604472453816</v>
      </c>
      <c r="G299" s="311">
        <f t="shared" si="26"/>
        <v>32.434604472453813</v>
      </c>
      <c r="H299" s="314">
        <f t="shared" si="28"/>
        <v>96</v>
      </c>
      <c r="I299" s="314">
        <f t="shared" si="28"/>
        <v>26</v>
      </c>
    </row>
    <row r="300" spans="2:9" ht="16.5" hidden="1" customHeight="1" x14ac:dyDescent="0.3">
      <c r="B300" s="307">
        <v>289</v>
      </c>
      <c r="C300" s="309">
        <v>5584117</v>
      </c>
      <c r="D300" s="313">
        <v>40282</v>
      </c>
      <c r="E300" s="203">
        <f t="shared" si="25"/>
        <v>2.1559623207022049</v>
      </c>
      <c r="F300" s="311">
        <f>SUM(E$12:E300)</f>
        <v>326.50200704524036</v>
      </c>
      <c r="G300" s="311">
        <f t="shared" si="26"/>
        <v>32.650200704524039</v>
      </c>
      <c r="H300" s="314">
        <f t="shared" si="28"/>
        <v>96</v>
      </c>
      <c r="I300" s="314">
        <f t="shared" si="28"/>
        <v>26</v>
      </c>
    </row>
    <row r="301" spans="2:9" ht="16.5" hidden="1" customHeight="1" x14ac:dyDescent="0.3">
      <c r="B301" s="307">
        <v>290</v>
      </c>
      <c r="C301" s="309">
        <v>5624399</v>
      </c>
      <c r="D301" s="313">
        <v>40438</v>
      </c>
      <c r="E301" s="203">
        <f t="shared" si="25"/>
        <v>2.1643117105544851</v>
      </c>
      <c r="F301" s="311">
        <f>SUM(E$12:E301)</f>
        <v>328.66631875579486</v>
      </c>
      <c r="G301" s="311">
        <f t="shared" si="26"/>
        <v>32.866631875579486</v>
      </c>
      <c r="H301" s="314">
        <f t="shared" si="28"/>
        <v>96</v>
      </c>
      <c r="I301" s="314">
        <f t="shared" si="28"/>
        <v>26</v>
      </c>
    </row>
    <row r="302" spans="2:9" ht="16.5" hidden="1" customHeight="1" x14ac:dyDescent="0.3">
      <c r="B302" s="307">
        <v>291</v>
      </c>
      <c r="C302" s="309">
        <v>5664837</v>
      </c>
      <c r="D302" s="313">
        <v>40593</v>
      </c>
      <c r="E302" s="203">
        <f t="shared" si="25"/>
        <v>2.172607578676943</v>
      </c>
      <c r="F302" s="311">
        <f>SUM(E$12:E302)</f>
        <v>330.83892633447181</v>
      </c>
      <c r="G302" s="311">
        <f t="shared" si="26"/>
        <v>33.083892633447178</v>
      </c>
      <c r="H302" s="314">
        <f t="shared" ref="H302:I317" si="29">H301</f>
        <v>96</v>
      </c>
      <c r="I302" s="314">
        <f t="shared" si="29"/>
        <v>26</v>
      </c>
    </row>
    <row r="303" spans="2:9" ht="16.5" hidden="1" customHeight="1" x14ac:dyDescent="0.3">
      <c r="B303" s="307">
        <v>292</v>
      </c>
      <c r="C303" s="309">
        <v>5705430</v>
      </c>
      <c r="D303" s="313">
        <v>40749</v>
      </c>
      <c r="E303" s="203">
        <f t="shared" si="25"/>
        <v>2.1809569685292227</v>
      </c>
      <c r="F303" s="311">
        <f>SUM(E$12:E303)</f>
        <v>333.01988330300105</v>
      </c>
      <c r="G303" s="311">
        <f t="shared" si="26"/>
        <v>33.301988330300105</v>
      </c>
      <c r="H303" s="314">
        <f t="shared" si="29"/>
        <v>96</v>
      </c>
      <c r="I303" s="314">
        <f t="shared" si="29"/>
        <v>26</v>
      </c>
    </row>
    <row r="304" spans="2:9" ht="16.5" hidden="1" customHeight="1" x14ac:dyDescent="0.3">
      <c r="B304" s="307">
        <v>293</v>
      </c>
      <c r="C304" s="309">
        <v>5746179</v>
      </c>
      <c r="D304" s="313">
        <v>40905</v>
      </c>
      <c r="E304" s="203">
        <f t="shared" si="25"/>
        <v>2.1893063583815029</v>
      </c>
      <c r="F304" s="311">
        <f>SUM(E$12:E304)</f>
        <v>335.20918966138254</v>
      </c>
      <c r="G304" s="311">
        <f t="shared" si="26"/>
        <v>33.520918966138254</v>
      </c>
      <c r="H304" s="314">
        <f t="shared" si="29"/>
        <v>96</v>
      </c>
      <c r="I304" s="314">
        <f t="shared" si="29"/>
        <v>26</v>
      </c>
    </row>
    <row r="305" spans="2:9" ht="16.5" hidden="1" customHeight="1" x14ac:dyDescent="0.3">
      <c r="B305" s="307">
        <v>294</v>
      </c>
      <c r="C305" s="309">
        <v>5787084</v>
      </c>
      <c r="D305" s="313">
        <v>41061</v>
      </c>
      <c r="E305" s="203">
        <f t="shared" si="25"/>
        <v>2.1976557482337831</v>
      </c>
      <c r="F305" s="311">
        <f>SUM(E$12:E305)</f>
        <v>337.40684540961632</v>
      </c>
      <c r="G305" s="311">
        <f t="shared" si="26"/>
        <v>33.740684540961631</v>
      </c>
      <c r="H305" s="314">
        <f t="shared" si="29"/>
        <v>96</v>
      </c>
      <c r="I305" s="314">
        <f t="shared" si="29"/>
        <v>26</v>
      </c>
    </row>
    <row r="306" spans="2:9" ht="16.5" hidden="1" customHeight="1" x14ac:dyDescent="0.3">
      <c r="B306" s="307">
        <v>295</v>
      </c>
      <c r="C306" s="309">
        <v>5828145</v>
      </c>
      <c r="D306" s="313">
        <v>41217</v>
      </c>
      <c r="E306" s="203">
        <f t="shared" si="25"/>
        <v>2.2060051380860628</v>
      </c>
      <c r="F306" s="311">
        <f>SUM(E$12:E306)</f>
        <v>339.61285054770241</v>
      </c>
      <c r="G306" s="311">
        <f t="shared" si="26"/>
        <v>33.961285054770244</v>
      </c>
      <c r="H306" s="314">
        <f t="shared" si="29"/>
        <v>96</v>
      </c>
      <c r="I306" s="314">
        <f t="shared" si="29"/>
        <v>26</v>
      </c>
    </row>
    <row r="307" spans="2:9" ht="16.5" hidden="1" customHeight="1" x14ac:dyDescent="0.3">
      <c r="B307" s="307">
        <v>296</v>
      </c>
      <c r="C307" s="309">
        <v>5869362</v>
      </c>
      <c r="D307" s="313">
        <v>41374</v>
      </c>
      <c r="E307" s="203">
        <f t="shared" si="25"/>
        <v>2.2144080496681653</v>
      </c>
      <c r="F307" s="311">
        <f>SUM(E$12:E307)</f>
        <v>341.82725859737059</v>
      </c>
      <c r="G307" s="311">
        <f t="shared" si="26"/>
        <v>34.182725859737062</v>
      </c>
      <c r="H307" s="314">
        <f t="shared" si="29"/>
        <v>96</v>
      </c>
      <c r="I307" s="314">
        <f t="shared" si="29"/>
        <v>26</v>
      </c>
    </row>
    <row r="308" spans="2:9" ht="16.5" hidden="1" customHeight="1" x14ac:dyDescent="0.3">
      <c r="B308" s="307">
        <v>297</v>
      </c>
      <c r="C308" s="309">
        <v>5910736</v>
      </c>
      <c r="D308" s="313">
        <v>41530</v>
      </c>
      <c r="E308" s="203">
        <f t="shared" si="25"/>
        <v>2.2227574395204455</v>
      </c>
      <c r="F308" s="311">
        <f>SUM(E$12:E308)</f>
        <v>344.05001603689101</v>
      </c>
      <c r="G308" s="311">
        <f t="shared" si="26"/>
        <v>34.405001603689101</v>
      </c>
      <c r="H308" s="314">
        <f t="shared" si="29"/>
        <v>96</v>
      </c>
      <c r="I308" s="314">
        <f t="shared" si="29"/>
        <v>26</v>
      </c>
    </row>
    <row r="309" spans="2:9" ht="16.5" hidden="1" customHeight="1" x14ac:dyDescent="0.3">
      <c r="B309" s="307">
        <v>298</v>
      </c>
      <c r="C309" s="309">
        <v>5952266</v>
      </c>
      <c r="D309" s="313">
        <v>41687</v>
      </c>
      <c r="E309" s="203">
        <f t="shared" si="25"/>
        <v>2.2311603511025475</v>
      </c>
      <c r="F309" s="311">
        <f>SUM(E$12:E309)</f>
        <v>346.28117638799358</v>
      </c>
      <c r="G309" s="311">
        <f t="shared" si="26"/>
        <v>34.62811763879936</v>
      </c>
      <c r="H309" s="314">
        <f t="shared" si="29"/>
        <v>96</v>
      </c>
      <c r="I309" s="314">
        <f t="shared" si="29"/>
        <v>26</v>
      </c>
    </row>
    <row r="310" spans="2:9" x14ac:dyDescent="0.3">
      <c r="B310" s="307">
        <v>299</v>
      </c>
      <c r="C310" s="309">
        <v>5993953</v>
      </c>
      <c r="D310" s="313">
        <v>41843</v>
      </c>
      <c r="E310" s="203">
        <f t="shared" si="25"/>
        <v>2.2395097409548277</v>
      </c>
      <c r="F310" s="311">
        <f>SUM(E$12:E310)</f>
        <v>348.5206861289484</v>
      </c>
      <c r="G310" s="311">
        <f t="shared" si="26"/>
        <v>34.85206861289484</v>
      </c>
      <c r="H310" s="314">
        <f t="shared" si="29"/>
        <v>96</v>
      </c>
      <c r="I310" s="314">
        <f t="shared" si="29"/>
        <v>26</v>
      </c>
    </row>
    <row r="311" spans="2:9" ht="16.5" hidden="1" customHeight="1" x14ac:dyDescent="0.3">
      <c r="B311" s="308">
        <v>300</v>
      </c>
      <c r="C311" s="309">
        <v>6035796</v>
      </c>
      <c r="D311" s="317">
        <v>42000</v>
      </c>
      <c r="E311" s="203">
        <f t="shared" si="25"/>
        <v>2.1347971942665445</v>
      </c>
      <c r="F311" s="318">
        <f>SUM(E$12:E311)</f>
        <v>350.65548332321492</v>
      </c>
      <c r="G311" s="311">
        <f t="shared" si="26"/>
        <v>35.065548332321491</v>
      </c>
      <c r="H311" s="319">
        <f t="shared" si="29"/>
        <v>96</v>
      </c>
      <c r="I311" s="312">
        <v>27</v>
      </c>
    </row>
    <row r="312" spans="2:9" ht="16.5" hidden="1" customHeight="1" x14ac:dyDescent="0.3">
      <c r="B312" s="307">
        <v>301</v>
      </c>
      <c r="C312" s="309">
        <v>6077796</v>
      </c>
      <c r="D312" s="313">
        <v>42157</v>
      </c>
      <c r="E312" s="203">
        <f t="shared" si="25"/>
        <v>2.1427772694927314</v>
      </c>
      <c r="F312" s="311">
        <f>SUM(E$12:E312)</f>
        <v>352.79826059270766</v>
      </c>
      <c r="G312" s="311">
        <f t="shared" si="26"/>
        <v>35.279826059270768</v>
      </c>
      <c r="H312" s="314">
        <f t="shared" si="29"/>
        <v>96</v>
      </c>
      <c r="I312" s="314">
        <f t="shared" si="29"/>
        <v>27</v>
      </c>
    </row>
    <row r="313" spans="2:9" ht="16.5" hidden="1" customHeight="1" x14ac:dyDescent="0.3">
      <c r="B313" s="307">
        <v>302</v>
      </c>
      <c r="C313" s="309">
        <v>6119953</v>
      </c>
      <c r="D313" s="313">
        <v>42314</v>
      </c>
      <c r="E313" s="203">
        <f t="shared" si="25"/>
        <v>2.1507573447189183</v>
      </c>
      <c r="F313" s="311">
        <f>SUM(E$12:E313)</f>
        <v>354.94901793742656</v>
      </c>
      <c r="G313" s="311">
        <f t="shared" si="26"/>
        <v>35.494901793742656</v>
      </c>
      <c r="H313" s="314">
        <f t="shared" si="29"/>
        <v>96</v>
      </c>
      <c r="I313" s="314">
        <f t="shared" si="29"/>
        <v>27</v>
      </c>
    </row>
    <row r="314" spans="2:9" ht="16.5" hidden="1" customHeight="1" x14ac:dyDescent="0.3">
      <c r="B314" s="307">
        <v>303</v>
      </c>
      <c r="C314" s="309">
        <v>6162267</v>
      </c>
      <c r="D314" s="313">
        <v>42471</v>
      </c>
      <c r="E314" s="203">
        <f t="shared" si="25"/>
        <v>2.1587374199451053</v>
      </c>
      <c r="F314" s="311">
        <f>SUM(E$12:E314)</f>
        <v>357.10775535737167</v>
      </c>
      <c r="G314" s="311">
        <f t="shared" si="26"/>
        <v>35.71077553573717</v>
      </c>
      <c r="H314" s="314">
        <f t="shared" si="29"/>
        <v>96</v>
      </c>
      <c r="I314" s="314">
        <f t="shared" si="29"/>
        <v>27</v>
      </c>
    </row>
    <row r="315" spans="2:9" ht="16.5" hidden="1" customHeight="1" x14ac:dyDescent="0.3">
      <c r="B315" s="307">
        <v>304</v>
      </c>
      <c r="C315" s="309">
        <v>6204738</v>
      </c>
      <c r="D315" s="313">
        <v>42628</v>
      </c>
      <c r="E315" s="203">
        <f t="shared" si="25"/>
        <v>2.1667174951712922</v>
      </c>
      <c r="F315" s="311">
        <f>SUM(E$12:E315)</f>
        <v>359.27447285254294</v>
      </c>
      <c r="G315" s="311">
        <f t="shared" si="26"/>
        <v>35.927447285254296</v>
      </c>
      <c r="H315" s="314">
        <f t="shared" si="29"/>
        <v>96</v>
      </c>
      <c r="I315" s="314">
        <f t="shared" si="29"/>
        <v>27</v>
      </c>
    </row>
    <row r="316" spans="2:9" ht="16.5" hidden="1" customHeight="1" x14ac:dyDescent="0.3">
      <c r="B316" s="307">
        <v>305</v>
      </c>
      <c r="C316" s="309">
        <v>6247366</v>
      </c>
      <c r="D316" s="313">
        <v>42785</v>
      </c>
      <c r="E316" s="203">
        <f t="shared" si="25"/>
        <v>2.1746975703974787</v>
      </c>
      <c r="F316" s="311">
        <f>SUM(E$12:E316)</f>
        <v>361.44917042294043</v>
      </c>
      <c r="G316" s="311">
        <f t="shared" si="26"/>
        <v>36.14491704229404</v>
      </c>
      <c r="H316" s="314">
        <f t="shared" si="29"/>
        <v>96</v>
      </c>
      <c r="I316" s="314">
        <f t="shared" si="29"/>
        <v>27</v>
      </c>
    </row>
    <row r="317" spans="2:9" ht="16.5" hidden="1" customHeight="1" x14ac:dyDescent="0.3">
      <c r="B317" s="307">
        <v>306</v>
      </c>
      <c r="C317" s="309">
        <v>6290151</v>
      </c>
      <c r="D317" s="313">
        <v>42943</v>
      </c>
      <c r="E317" s="203">
        <f t="shared" si="25"/>
        <v>2.1827284741282913</v>
      </c>
      <c r="F317" s="311">
        <f>SUM(E$12:E317)</f>
        <v>363.63189889706871</v>
      </c>
      <c r="G317" s="311">
        <f t="shared" si="26"/>
        <v>36.363189889706874</v>
      </c>
      <c r="H317" s="314">
        <f t="shared" si="29"/>
        <v>96</v>
      </c>
      <c r="I317" s="314">
        <f t="shared" si="29"/>
        <v>27</v>
      </c>
    </row>
    <row r="318" spans="2:9" ht="16.5" hidden="1" customHeight="1" x14ac:dyDescent="0.3">
      <c r="B318" s="307">
        <v>307</v>
      </c>
      <c r="C318" s="309">
        <v>6333094</v>
      </c>
      <c r="D318" s="313">
        <v>43100</v>
      </c>
      <c r="E318" s="203">
        <f t="shared" si="25"/>
        <v>2.1907085493544778</v>
      </c>
      <c r="F318" s="311">
        <f>SUM(E$12:E318)</f>
        <v>365.82260744642321</v>
      </c>
      <c r="G318" s="311">
        <f t="shared" si="26"/>
        <v>36.582260744642319</v>
      </c>
      <c r="H318" s="314">
        <f t="shared" ref="H318:I333" si="30">H317</f>
        <v>96</v>
      </c>
      <c r="I318" s="314">
        <f t="shared" si="30"/>
        <v>27</v>
      </c>
    </row>
    <row r="319" spans="2:9" ht="16.5" hidden="1" customHeight="1" x14ac:dyDescent="0.3">
      <c r="B319" s="307">
        <v>308</v>
      </c>
      <c r="C319" s="309">
        <v>6376194</v>
      </c>
      <c r="D319" s="313">
        <v>43258</v>
      </c>
      <c r="E319" s="203">
        <f t="shared" si="25"/>
        <v>2.1987394530852904</v>
      </c>
      <c r="F319" s="311">
        <f>SUM(E$12:E319)</f>
        <v>368.0213468995085</v>
      </c>
      <c r="G319" s="311">
        <f t="shared" si="26"/>
        <v>36.802134689950847</v>
      </c>
      <c r="H319" s="314">
        <f t="shared" si="30"/>
        <v>96</v>
      </c>
      <c r="I319" s="314">
        <f t="shared" si="30"/>
        <v>27</v>
      </c>
    </row>
    <row r="320" spans="2:9" ht="16.5" hidden="1" customHeight="1" x14ac:dyDescent="0.3">
      <c r="B320" s="307">
        <v>309</v>
      </c>
      <c r="C320" s="309">
        <v>6419452</v>
      </c>
      <c r="D320" s="313">
        <v>43416</v>
      </c>
      <c r="E320" s="203">
        <f t="shared" si="25"/>
        <v>2.2067703568161026</v>
      </c>
      <c r="F320" s="311">
        <f>SUM(E$12:E320)</f>
        <v>370.22811725632459</v>
      </c>
      <c r="G320" s="311">
        <f t="shared" si="26"/>
        <v>37.022811725632458</v>
      </c>
      <c r="H320" s="314">
        <f t="shared" si="30"/>
        <v>96</v>
      </c>
      <c r="I320" s="314">
        <f t="shared" si="30"/>
        <v>27</v>
      </c>
    </row>
    <row r="321" spans="2:9" ht="16.5" hidden="1" customHeight="1" x14ac:dyDescent="0.3">
      <c r="B321" s="307">
        <v>310</v>
      </c>
      <c r="C321" s="309">
        <v>6462868</v>
      </c>
      <c r="D321" s="313">
        <v>43574</v>
      </c>
      <c r="E321" s="203">
        <f t="shared" si="25"/>
        <v>2.2148012605469147</v>
      </c>
      <c r="F321" s="311">
        <f>SUM(E$12:E321)</f>
        <v>372.44291851687149</v>
      </c>
      <c r="G321" s="311">
        <f t="shared" si="26"/>
        <v>37.244291851687152</v>
      </c>
      <c r="H321" s="314">
        <f t="shared" si="30"/>
        <v>96</v>
      </c>
      <c r="I321" s="314">
        <f t="shared" si="30"/>
        <v>27</v>
      </c>
    </row>
    <row r="322" spans="2:9" ht="16.5" hidden="1" customHeight="1" x14ac:dyDescent="0.3">
      <c r="B322" s="307">
        <v>311</v>
      </c>
      <c r="C322" s="309">
        <v>6506442</v>
      </c>
      <c r="D322" s="313">
        <v>43732</v>
      </c>
      <c r="E322" s="203">
        <f t="shared" si="25"/>
        <v>2.2228321642777269</v>
      </c>
      <c r="F322" s="311">
        <f>SUM(E$12:E322)</f>
        <v>374.66575068114923</v>
      </c>
      <c r="G322" s="311">
        <f t="shared" si="26"/>
        <v>37.466575068114921</v>
      </c>
      <c r="H322" s="314">
        <f t="shared" si="30"/>
        <v>96</v>
      </c>
      <c r="I322" s="314">
        <f t="shared" si="30"/>
        <v>27</v>
      </c>
    </row>
    <row r="323" spans="2:9" ht="16.5" hidden="1" customHeight="1" x14ac:dyDescent="0.3">
      <c r="B323" s="307">
        <v>312</v>
      </c>
      <c r="C323" s="309">
        <v>6550174</v>
      </c>
      <c r="D323" s="313">
        <v>43890</v>
      </c>
      <c r="E323" s="203">
        <f t="shared" si="25"/>
        <v>2.2308630680085391</v>
      </c>
      <c r="F323" s="311">
        <f>SUM(E$12:E323)</f>
        <v>376.89661374915778</v>
      </c>
      <c r="G323" s="311">
        <f t="shared" si="26"/>
        <v>37.689661374915779</v>
      </c>
      <c r="H323" s="314">
        <f t="shared" si="30"/>
        <v>96</v>
      </c>
      <c r="I323" s="314">
        <f t="shared" si="30"/>
        <v>27</v>
      </c>
    </row>
    <row r="324" spans="2:9" ht="16.5" hidden="1" customHeight="1" x14ac:dyDescent="0.3">
      <c r="B324" s="307">
        <v>313</v>
      </c>
      <c r="C324" s="309">
        <v>6594064</v>
      </c>
      <c r="D324" s="313">
        <v>44048</v>
      </c>
      <c r="E324" s="203">
        <f t="shared" si="25"/>
        <v>2.2388939717393512</v>
      </c>
      <c r="F324" s="311">
        <f>SUM(E$12:E324)</f>
        <v>379.13550772089712</v>
      </c>
      <c r="G324" s="311">
        <f t="shared" si="26"/>
        <v>37.913550772089714</v>
      </c>
      <c r="H324" s="314">
        <f t="shared" si="30"/>
        <v>96</v>
      </c>
      <c r="I324" s="314">
        <f t="shared" si="30"/>
        <v>27</v>
      </c>
    </row>
    <row r="325" spans="2:9" ht="16.5" hidden="1" customHeight="1" x14ac:dyDescent="0.3">
      <c r="B325" s="307">
        <v>314</v>
      </c>
      <c r="C325" s="309">
        <v>6638112</v>
      </c>
      <c r="D325" s="313">
        <v>44206</v>
      </c>
      <c r="E325" s="203">
        <f t="shared" si="25"/>
        <v>2.2469248754701638</v>
      </c>
      <c r="F325" s="311">
        <f>SUM(E$12:E325)</f>
        <v>381.38243259636727</v>
      </c>
      <c r="G325" s="311">
        <f t="shared" si="26"/>
        <v>38.138243259636724</v>
      </c>
      <c r="H325" s="314">
        <f t="shared" si="30"/>
        <v>96</v>
      </c>
      <c r="I325" s="314">
        <f t="shared" si="30"/>
        <v>27</v>
      </c>
    </row>
    <row r="326" spans="2:9" ht="16.5" hidden="1" customHeight="1" x14ac:dyDescent="0.3">
      <c r="B326" s="307">
        <v>315</v>
      </c>
      <c r="C326" s="309">
        <v>6682318</v>
      </c>
      <c r="D326" s="313">
        <v>44365</v>
      </c>
      <c r="E326" s="203">
        <f t="shared" si="25"/>
        <v>2.2550066077056012</v>
      </c>
      <c r="F326" s="311">
        <f>SUM(E$12:E326)</f>
        <v>383.63743920407285</v>
      </c>
      <c r="G326" s="311">
        <f t="shared" si="26"/>
        <v>38.363743920407288</v>
      </c>
      <c r="H326" s="314">
        <f t="shared" si="30"/>
        <v>96</v>
      </c>
      <c r="I326" s="314">
        <f t="shared" si="30"/>
        <v>27</v>
      </c>
    </row>
    <row r="327" spans="2:9" ht="16.5" hidden="1" customHeight="1" x14ac:dyDescent="0.3">
      <c r="B327" s="307">
        <v>316</v>
      </c>
      <c r="C327" s="309">
        <v>6726683</v>
      </c>
      <c r="D327" s="313">
        <v>44523</v>
      </c>
      <c r="E327" s="203">
        <f t="shared" si="25"/>
        <v>2.2630375114364134</v>
      </c>
      <c r="F327" s="311">
        <f>SUM(E$12:E327)</f>
        <v>385.90047671550928</v>
      </c>
      <c r="G327" s="311">
        <f t="shared" si="26"/>
        <v>38.590047671550927</v>
      </c>
      <c r="H327" s="314">
        <f t="shared" si="30"/>
        <v>96</v>
      </c>
      <c r="I327" s="314">
        <f t="shared" si="30"/>
        <v>27</v>
      </c>
    </row>
    <row r="328" spans="2:9" ht="16.5" hidden="1" customHeight="1" x14ac:dyDescent="0.3">
      <c r="B328" s="307">
        <v>317</v>
      </c>
      <c r="C328" s="309">
        <v>6771206</v>
      </c>
      <c r="D328" s="313">
        <v>44682</v>
      </c>
      <c r="E328" s="203">
        <f t="shared" si="25"/>
        <v>2.2711192436718513</v>
      </c>
      <c r="F328" s="311">
        <f>SUM(E$12:E328)</f>
        <v>388.17159595918116</v>
      </c>
      <c r="G328" s="311">
        <f t="shared" si="26"/>
        <v>38.817159595918113</v>
      </c>
      <c r="H328" s="314">
        <f t="shared" si="30"/>
        <v>96</v>
      </c>
      <c r="I328" s="314">
        <f t="shared" si="30"/>
        <v>27</v>
      </c>
    </row>
    <row r="329" spans="2:9" ht="16.5" hidden="1" customHeight="1" x14ac:dyDescent="0.3">
      <c r="B329" s="307">
        <v>318</v>
      </c>
      <c r="C329" s="309">
        <v>6815888</v>
      </c>
      <c r="D329" s="313">
        <v>44841</v>
      </c>
      <c r="E329" s="203">
        <f t="shared" si="25"/>
        <v>2.2792009759072887</v>
      </c>
      <c r="F329" s="311">
        <f>SUM(E$12:E329)</f>
        <v>390.45079693508848</v>
      </c>
      <c r="G329" s="311">
        <f t="shared" si="26"/>
        <v>39.045079693508846</v>
      </c>
      <c r="H329" s="314">
        <f t="shared" si="30"/>
        <v>96</v>
      </c>
      <c r="I329" s="314">
        <f t="shared" si="30"/>
        <v>27</v>
      </c>
    </row>
    <row r="330" spans="2:9" ht="16.5" hidden="1" customHeight="1" x14ac:dyDescent="0.3">
      <c r="B330" s="307">
        <v>319</v>
      </c>
      <c r="C330" s="309">
        <v>6860729</v>
      </c>
      <c r="D330" s="313">
        <v>44999</v>
      </c>
      <c r="E330" s="203">
        <f t="shared" si="25"/>
        <v>2.2872318796381013</v>
      </c>
      <c r="F330" s="311">
        <f>SUM(E$12:E330)</f>
        <v>392.73802881472659</v>
      </c>
      <c r="G330" s="311">
        <f t="shared" si="26"/>
        <v>39.273802881472662</v>
      </c>
      <c r="H330" s="314">
        <f t="shared" si="30"/>
        <v>96</v>
      </c>
      <c r="I330" s="314">
        <f t="shared" si="30"/>
        <v>27</v>
      </c>
    </row>
    <row r="331" spans="2:9" ht="16.5" hidden="1" customHeight="1" x14ac:dyDescent="0.3">
      <c r="B331" s="307">
        <v>320</v>
      </c>
      <c r="C331" s="309">
        <v>6905728</v>
      </c>
      <c r="D331" s="313">
        <v>45158</v>
      </c>
      <c r="E331" s="203">
        <f t="shared" si="25"/>
        <v>2.2953136118735387</v>
      </c>
      <c r="F331" s="311">
        <f>SUM(E$12:E331)</f>
        <v>395.03334242660014</v>
      </c>
      <c r="G331" s="311">
        <f t="shared" si="26"/>
        <v>39.503334242660017</v>
      </c>
      <c r="H331" s="314">
        <f t="shared" si="30"/>
        <v>96</v>
      </c>
      <c r="I331" s="314">
        <f t="shared" si="30"/>
        <v>27</v>
      </c>
    </row>
    <row r="332" spans="2:9" ht="16.5" hidden="1" customHeight="1" x14ac:dyDescent="0.3">
      <c r="B332" s="307">
        <v>321</v>
      </c>
      <c r="C332" s="309">
        <v>6950886</v>
      </c>
      <c r="D332" s="313">
        <v>45318</v>
      </c>
      <c r="E332" s="203">
        <f t="shared" ref="E332:E395" si="31">D332/(VLOOKUP(H332,$L$12:$N$51,3,0)+VLOOKUP(I332,$P$12:$R$131,3,0)*$F$8/$E$8)</f>
        <v>2.3034461726136017</v>
      </c>
      <c r="F332" s="311">
        <f>SUM(E$12:E332)</f>
        <v>397.33678859921372</v>
      </c>
      <c r="G332" s="311">
        <f t="shared" si="26"/>
        <v>39.733678859921369</v>
      </c>
      <c r="H332" s="314">
        <f t="shared" si="30"/>
        <v>96</v>
      </c>
      <c r="I332" s="314">
        <f t="shared" si="30"/>
        <v>27</v>
      </c>
    </row>
    <row r="333" spans="2:9" ht="16.5" hidden="1" customHeight="1" x14ac:dyDescent="0.3">
      <c r="B333" s="307">
        <v>322</v>
      </c>
      <c r="C333" s="309">
        <v>6996204</v>
      </c>
      <c r="D333" s="313">
        <v>45477</v>
      </c>
      <c r="E333" s="203">
        <f t="shared" si="31"/>
        <v>2.3115279048490391</v>
      </c>
      <c r="F333" s="311">
        <f>SUM(E$12:E333)</f>
        <v>399.64831650406273</v>
      </c>
      <c r="G333" s="311">
        <f t="shared" ref="G333:G396" si="32">F333/$B$8</f>
        <v>39.964831650406275</v>
      </c>
      <c r="H333" s="314">
        <f t="shared" si="30"/>
        <v>96</v>
      </c>
      <c r="I333" s="314">
        <f t="shared" si="30"/>
        <v>27</v>
      </c>
    </row>
    <row r="334" spans="2:9" ht="16.5" hidden="1" customHeight="1" x14ac:dyDescent="0.3">
      <c r="B334" s="307">
        <v>323</v>
      </c>
      <c r="C334" s="309">
        <v>7041681</v>
      </c>
      <c r="D334" s="313">
        <v>45636</v>
      </c>
      <c r="E334" s="203">
        <f t="shared" si="31"/>
        <v>2.319609637084477</v>
      </c>
      <c r="F334" s="311">
        <f>SUM(E$12:E334)</f>
        <v>401.96792614114719</v>
      </c>
      <c r="G334" s="311">
        <f t="shared" si="32"/>
        <v>40.19679261411472</v>
      </c>
      <c r="H334" s="314">
        <f t="shared" ref="H334:I349" si="33">H333</f>
        <v>96</v>
      </c>
      <c r="I334" s="314">
        <f t="shared" si="33"/>
        <v>27</v>
      </c>
    </row>
    <row r="335" spans="2:9" ht="16.5" hidden="1" customHeight="1" x14ac:dyDescent="0.3">
      <c r="B335" s="307">
        <v>324</v>
      </c>
      <c r="C335" s="309">
        <v>7087317</v>
      </c>
      <c r="D335" s="313">
        <v>45795</v>
      </c>
      <c r="E335" s="203">
        <f t="shared" si="31"/>
        <v>2.3276913693199148</v>
      </c>
      <c r="F335" s="311">
        <f>SUM(E$12:E335)</f>
        <v>404.29561751046708</v>
      </c>
      <c r="G335" s="311">
        <f t="shared" si="32"/>
        <v>40.429561751046705</v>
      </c>
      <c r="H335" s="314">
        <f t="shared" si="33"/>
        <v>96</v>
      </c>
      <c r="I335" s="314">
        <f t="shared" si="33"/>
        <v>27</v>
      </c>
    </row>
    <row r="336" spans="2:9" ht="16.5" hidden="1" customHeight="1" x14ac:dyDescent="0.3">
      <c r="B336" s="307">
        <v>325</v>
      </c>
      <c r="C336" s="309">
        <v>7133112</v>
      </c>
      <c r="D336" s="313">
        <v>45955</v>
      </c>
      <c r="E336" s="203">
        <f t="shared" si="31"/>
        <v>2.3358239300599775</v>
      </c>
      <c r="F336" s="311">
        <f>SUM(E$12:E336)</f>
        <v>406.63144144052706</v>
      </c>
      <c r="G336" s="311">
        <f t="shared" si="32"/>
        <v>40.663144144052708</v>
      </c>
      <c r="H336" s="314">
        <f t="shared" si="33"/>
        <v>96</v>
      </c>
      <c r="I336" s="314">
        <f t="shared" si="33"/>
        <v>27</v>
      </c>
    </row>
    <row r="337" spans="2:9" ht="16.5" hidden="1" customHeight="1" x14ac:dyDescent="0.3">
      <c r="B337" s="307">
        <v>326</v>
      </c>
      <c r="C337" s="309">
        <v>7179067</v>
      </c>
      <c r="D337" s="313">
        <v>46115</v>
      </c>
      <c r="E337" s="203">
        <f t="shared" si="31"/>
        <v>2.3439564908000405</v>
      </c>
      <c r="F337" s="311">
        <f>SUM(E$12:E337)</f>
        <v>408.97539793132711</v>
      </c>
      <c r="G337" s="311">
        <f t="shared" si="32"/>
        <v>40.897539793132708</v>
      </c>
      <c r="H337" s="314">
        <f t="shared" si="33"/>
        <v>96</v>
      </c>
      <c r="I337" s="314">
        <f t="shared" si="33"/>
        <v>27</v>
      </c>
    </row>
    <row r="338" spans="2:9" ht="16.5" hidden="1" customHeight="1" x14ac:dyDescent="0.3">
      <c r="B338" s="307">
        <v>327</v>
      </c>
      <c r="C338" s="309">
        <v>7225182</v>
      </c>
      <c r="D338" s="313">
        <v>46274</v>
      </c>
      <c r="E338" s="203">
        <f t="shared" si="31"/>
        <v>2.3520382230354784</v>
      </c>
      <c r="F338" s="311">
        <f>SUM(E$12:E338)</f>
        <v>411.3274361543626</v>
      </c>
      <c r="G338" s="311">
        <f t="shared" si="32"/>
        <v>41.132743615436262</v>
      </c>
      <c r="H338" s="314">
        <f t="shared" si="33"/>
        <v>96</v>
      </c>
      <c r="I338" s="314">
        <f t="shared" si="33"/>
        <v>27</v>
      </c>
    </row>
    <row r="339" spans="2:9" ht="16.5" hidden="1" customHeight="1" x14ac:dyDescent="0.3">
      <c r="B339" s="307">
        <v>328</v>
      </c>
      <c r="C339" s="309">
        <v>7271456</v>
      </c>
      <c r="D339" s="313">
        <v>46434</v>
      </c>
      <c r="E339" s="203">
        <f t="shared" si="31"/>
        <v>2.3601707837755415</v>
      </c>
      <c r="F339" s="311">
        <f>SUM(E$12:E339)</f>
        <v>413.68760693813812</v>
      </c>
      <c r="G339" s="311">
        <f t="shared" si="32"/>
        <v>41.368760693813812</v>
      </c>
      <c r="H339" s="314">
        <f t="shared" si="33"/>
        <v>96</v>
      </c>
      <c r="I339" s="314">
        <f t="shared" si="33"/>
        <v>27</v>
      </c>
    </row>
    <row r="340" spans="2:9" ht="16.5" hidden="1" customHeight="1" x14ac:dyDescent="0.3">
      <c r="B340" s="307">
        <v>329</v>
      </c>
      <c r="C340" s="309">
        <v>7317890</v>
      </c>
      <c r="D340" s="313">
        <v>46594</v>
      </c>
      <c r="E340" s="203">
        <f t="shared" si="31"/>
        <v>2.3683033445156045</v>
      </c>
      <c r="F340" s="311">
        <f>SUM(E$12:E340)</f>
        <v>416.05591028265371</v>
      </c>
      <c r="G340" s="311">
        <f t="shared" si="32"/>
        <v>41.605591028265373</v>
      </c>
      <c r="H340" s="314">
        <f t="shared" si="33"/>
        <v>96</v>
      </c>
      <c r="I340" s="314">
        <f t="shared" si="33"/>
        <v>27</v>
      </c>
    </row>
    <row r="341" spans="2:9" ht="16.5" hidden="1" customHeight="1" x14ac:dyDescent="0.3">
      <c r="B341" s="307">
        <v>330</v>
      </c>
      <c r="C341" s="309">
        <v>7364484</v>
      </c>
      <c r="D341" s="313">
        <v>46754</v>
      </c>
      <c r="E341" s="203">
        <f t="shared" si="31"/>
        <v>2.3764359052556672</v>
      </c>
      <c r="F341" s="311">
        <f>SUM(E$12:E341)</f>
        <v>418.43234618790939</v>
      </c>
      <c r="G341" s="311">
        <f t="shared" si="32"/>
        <v>41.843234618790937</v>
      </c>
      <c r="H341" s="314">
        <f t="shared" si="33"/>
        <v>96</v>
      </c>
      <c r="I341" s="314">
        <f t="shared" si="33"/>
        <v>27</v>
      </c>
    </row>
    <row r="342" spans="2:9" ht="16.5" hidden="1" customHeight="1" x14ac:dyDescent="0.3">
      <c r="B342" s="307">
        <v>331</v>
      </c>
      <c r="C342" s="309">
        <v>7411238</v>
      </c>
      <c r="D342" s="313">
        <v>46915</v>
      </c>
      <c r="E342" s="203">
        <f t="shared" si="31"/>
        <v>2.3846192945003559</v>
      </c>
      <c r="F342" s="311">
        <f>SUM(E$12:E342)</f>
        <v>420.81696548240973</v>
      </c>
      <c r="G342" s="311">
        <f t="shared" si="32"/>
        <v>42.08169654824097</v>
      </c>
      <c r="H342" s="314">
        <f t="shared" si="33"/>
        <v>96</v>
      </c>
      <c r="I342" s="314">
        <f t="shared" si="33"/>
        <v>27</v>
      </c>
    </row>
    <row r="343" spans="2:9" ht="16.5" hidden="1" customHeight="1" x14ac:dyDescent="0.3">
      <c r="B343" s="307">
        <v>332</v>
      </c>
      <c r="C343" s="309">
        <v>7458153</v>
      </c>
      <c r="D343" s="313">
        <v>47075</v>
      </c>
      <c r="E343" s="203">
        <f t="shared" si="31"/>
        <v>2.392751855240419</v>
      </c>
      <c r="F343" s="311">
        <f>SUM(E$12:E343)</f>
        <v>423.20971733765015</v>
      </c>
      <c r="G343" s="311">
        <f t="shared" si="32"/>
        <v>42.320971733765013</v>
      </c>
      <c r="H343" s="314">
        <f t="shared" si="33"/>
        <v>96</v>
      </c>
      <c r="I343" s="314">
        <f t="shared" si="33"/>
        <v>27</v>
      </c>
    </row>
    <row r="344" spans="2:9" ht="16.5" hidden="1" customHeight="1" x14ac:dyDescent="0.3">
      <c r="B344" s="307">
        <v>333</v>
      </c>
      <c r="C344" s="309">
        <v>7505228</v>
      </c>
      <c r="D344" s="313">
        <v>47235</v>
      </c>
      <c r="E344" s="203">
        <f t="shared" si="31"/>
        <v>2.4008844159804816</v>
      </c>
      <c r="F344" s="311">
        <f>SUM(E$12:E344)</f>
        <v>425.61060175363065</v>
      </c>
      <c r="G344" s="311">
        <f t="shared" si="32"/>
        <v>42.561060175363068</v>
      </c>
      <c r="H344" s="314">
        <f t="shared" si="33"/>
        <v>96</v>
      </c>
      <c r="I344" s="314">
        <f t="shared" si="33"/>
        <v>27</v>
      </c>
    </row>
    <row r="345" spans="2:9" ht="16.5" hidden="1" customHeight="1" x14ac:dyDescent="0.3">
      <c r="B345" s="307">
        <v>334</v>
      </c>
      <c r="C345" s="309">
        <v>7552463</v>
      </c>
      <c r="D345" s="313">
        <v>47396</v>
      </c>
      <c r="E345" s="203">
        <f t="shared" si="31"/>
        <v>2.4090678052251704</v>
      </c>
      <c r="F345" s="311">
        <f>SUM(E$12:E345)</f>
        <v>428.01966955885581</v>
      </c>
      <c r="G345" s="311">
        <f t="shared" si="32"/>
        <v>42.801966955885582</v>
      </c>
      <c r="H345" s="314">
        <f t="shared" si="33"/>
        <v>96</v>
      </c>
      <c r="I345" s="314">
        <f t="shared" si="33"/>
        <v>27</v>
      </c>
    </row>
    <row r="346" spans="2:9" ht="16.5" hidden="1" customHeight="1" x14ac:dyDescent="0.3">
      <c r="B346" s="307">
        <v>335</v>
      </c>
      <c r="C346" s="309">
        <v>7599859</v>
      </c>
      <c r="D346" s="313">
        <v>47557</v>
      </c>
      <c r="E346" s="203">
        <f t="shared" si="31"/>
        <v>2.4172511944698587</v>
      </c>
      <c r="F346" s="311">
        <f>SUM(E$12:E346)</f>
        <v>430.43692075332569</v>
      </c>
      <c r="G346" s="311">
        <f t="shared" si="32"/>
        <v>43.043692075332572</v>
      </c>
      <c r="H346" s="314">
        <f t="shared" si="33"/>
        <v>96</v>
      </c>
      <c r="I346" s="314">
        <f t="shared" si="33"/>
        <v>27</v>
      </c>
    </row>
    <row r="347" spans="2:9" ht="16.5" hidden="1" customHeight="1" x14ac:dyDescent="0.3">
      <c r="B347" s="307">
        <v>336</v>
      </c>
      <c r="C347" s="309">
        <v>7647416</v>
      </c>
      <c r="D347" s="313">
        <v>47717</v>
      </c>
      <c r="E347" s="203">
        <f t="shared" si="31"/>
        <v>2.4253837552099218</v>
      </c>
      <c r="F347" s="311">
        <f>SUM(E$12:E347)</f>
        <v>432.8623045085356</v>
      </c>
      <c r="G347" s="311">
        <f t="shared" si="32"/>
        <v>43.286230450853559</v>
      </c>
      <c r="H347" s="314">
        <f t="shared" si="33"/>
        <v>96</v>
      </c>
      <c r="I347" s="314">
        <f t="shared" si="33"/>
        <v>27</v>
      </c>
    </row>
    <row r="348" spans="2:9" ht="16.5" hidden="1" customHeight="1" x14ac:dyDescent="0.3">
      <c r="B348" s="307">
        <v>337</v>
      </c>
      <c r="C348" s="309">
        <v>7695133</v>
      </c>
      <c r="D348" s="313">
        <v>47878</v>
      </c>
      <c r="E348" s="203">
        <f t="shared" si="31"/>
        <v>2.4335671444546101</v>
      </c>
      <c r="F348" s="311">
        <f>SUM(E$12:E348)</f>
        <v>435.29587165299023</v>
      </c>
      <c r="G348" s="311">
        <f t="shared" si="32"/>
        <v>43.52958716529902</v>
      </c>
      <c r="H348" s="314">
        <f t="shared" si="33"/>
        <v>96</v>
      </c>
      <c r="I348" s="314">
        <f t="shared" si="33"/>
        <v>27</v>
      </c>
    </row>
    <row r="349" spans="2:9" ht="16.5" hidden="1" customHeight="1" x14ac:dyDescent="0.3">
      <c r="B349" s="307">
        <v>338</v>
      </c>
      <c r="C349" s="309">
        <v>7743011</v>
      </c>
      <c r="D349" s="313">
        <v>48039</v>
      </c>
      <c r="E349" s="203">
        <f t="shared" si="31"/>
        <v>2.4417505336992984</v>
      </c>
      <c r="F349" s="311">
        <f>SUM(E$12:E349)</f>
        <v>437.73762218668952</v>
      </c>
      <c r="G349" s="311">
        <f t="shared" si="32"/>
        <v>43.773762218668949</v>
      </c>
      <c r="H349" s="314">
        <f t="shared" si="33"/>
        <v>96</v>
      </c>
      <c r="I349" s="314">
        <f t="shared" si="33"/>
        <v>27</v>
      </c>
    </row>
    <row r="350" spans="2:9" ht="16.5" hidden="1" customHeight="1" x14ac:dyDescent="0.3">
      <c r="B350" s="307">
        <v>339</v>
      </c>
      <c r="C350" s="309">
        <v>7791050</v>
      </c>
      <c r="D350" s="313">
        <v>48200</v>
      </c>
      <c r="E350" s="203">
        <f t="shared" si="31"/>
        <v>2.4499339229439872</v>
      </c>
      <c r="F350" s="311">
        <f>SUM(E$12:E350)</f>
        <v>440.18755610963353</v>
      </c>
      <c r="G350" s="311">
        <f t="shared" si="32"/>
        <v>44.018755610963353</v>
      </c>
      <c r="H350" s="314">
        <f t="shared" ref="H350:I365" si="34">H349</f>
        <v>96</v>
      </c>
      <c r="I350" s="314">
        <f t="shared" si="34"/>
        <v>27</v>
      </c>
    </row>
    <row r="351" spans="2:9" ht="16.5" hidden="1" customHeight="1" x14ac:dyDescent="0.3">
      <c r="B351" s="307">
        <v>340</v>
      </c>
      <c r="C351" s="309">
        <v>7839250</v>
      </c>
      <c r="D351" s="313">
        <v>48362</v>
      </c>
      <c r="E351" s="203">
        <f t="shared" si="31"/>
        <v>2.4581681406933007</v>
      </c>
      <c r="F351" s="311">
        <f>SUM(E$12:E351)</f>
        <v>442.64572425032685</v>
      </c>
      <c r="G351" s="311">
        <f t="shared" si="32"/>
        <v>44.264572425032682</v>
      </c>
      <c r="H351" s="314">
        <f t="shared" si="34"/>
        <v>96</v>
      </c>
      <c r="I351" s="314">
        <f t="shared" si="34"/>
        <v>27</v>
      </c>
    </row>
    <row r="352" spans="2:9" ht="16.5" hidden="1" customHeight="1" x14ac:dyDescent="0.3">
      <c r="B352" s="307">
        <v>341</v>
      </c>
      <c r="C352" s="309">
        <v>7887612</v>
      </c>
      <c r="D352" s="313">
        <v>48523</v>
      </c>
      <c r="E352" s="203">
        <f t="shared" si="31"/>
        <v>2.466351529937989</v>
      </c>
      <c r="F352" s="311">
        <f>SUM(E$12:E352)</f>
        <v>445.11207578026483</v>
      </c>
      <c r="G352" s="311">
        <f t="shared" si="32"/>
        <v>44.511207578026486</v>
      </c>
      <c r="H352" s="314">
        <f t="shared" si="34"/>
        <v>96</v>
      </c>
      <c r="I352" s="314">
        <f t="shared" si="34"/>
        <v>27</v>
      </c>
    </row>
    <row r="353" spans="2:9" ht="16.5" hidden="1" customHeight="1" x14ac:dyDescent="0.3">
      <c r="B353" s="307">
        <v>342</v>
      </c>
      <c r="C353" s="309">
        <v>7936135</v>
      </c>
      <c r="D353" s="313">
        <v>48684</v>
      </c>
      <c r="E353" s="203">
        <f t="shared" si="31"/>
        <v>2.4745349191826778</v>
      </c>
      <c r="F353" s="311">
        <f>SUM(E$12:E353)</f>
        <v>447.58661069944753</v>
      </c>
      <c r="G353" s="311">
        <f t="shared" si="32"/>
        <v>44.75866106994475</v>
      </c>
      <c r="H353" s="314">
        <f t="shared" si="34"/>
        <v>96</v>
      </c>
      <c r="I353" s="314">
        <f t="shared" si="34"/>
        <v>27</v>
      </c>
    </row>
    <row r="354" spans="2:9" ht="16.5" hidden="1" customHeight="1" x14ac:dyDescent="0.3">
      <c r="B354" s="307">
        <v>343</v>
      </c>
      <c r="C354" s="309">
        <v>7984819</v>
      </c>
      <c r="D354" s="313">
        <v>48846</v>
      </c>
      <c r="E354" s="203">
        <f t="shared" si="31"/>
        <v>2.4827691369319913</v>
      </c>
      <c r="F354" s="311">
        <f>SUM(E$12:E354)</f>
        <v>450.06937983637954</v>
      </c>
      <c r="G354" s="311">
        <f t="shared" si="32"/>
        <v>45.006937983637954</v>
      </c>
      <c r="H354" s="314">
        <f t="shared" si="34"/>
        <v>96</v>
      </c>
      <c r="I354" s="314">
        <f t="shared" si="34"/>
        <v>27</v>
      </c>
    </row>
    <row r="355" spans="2:9" ht="16.5" hidden="1" customHeight="1" x14ac:dyDescent="0.3">
      <c r="B355" s="307">
        <v>344</v>
      </c>
      <c r="C355" s="309">
        <v>8033665</v>
      </c>
      <c r="D355" s="313">
        <v>49008</v>
      </c>
      <c r="E355" s="203">
        <f t="shared" si="31"/>
        <v>2.4910033546813053</v>
      </c>
      <c r="F355" s="311">
        <f>SUM(E$12:E355)</f>
        <v>452.56038319106085</v>
      </c>
      <c r="G355" s="311">
        <f t="shared" si="32"/>
        <v>45.256038319106082</v>
      </c>
      <c r="H355" s="314">
        <f t="shared" si="34"/>
        <v>96</v>
      </c>
      <c r="I355" s="314">
        <f t="shared" si="34"/>
        <v>27</v>
      </c>
    </row>
    <row r="356" spans="2:9" ht="16.5" hidden="1" customHeight="1" x14ac:dyDescent="0.3">
      <c r="B356" s="307">
        <v>345</v>
      </c>
      <c r="C356" s="309">
        <v>8082673</v>
      </c>
      <c r="D356" s="313">
        <v>49169</v>
      </c>
      <c r="E356" s="203">
        <f t="shared" si="31"/>
        <v>2.4991867439259936</v>
      </c>
      <c r="F356" s="311">
        <f>SUM(E$12:E356)</f>
        <v>455.05956993498683</v>
      </c>
      <c r="G356" s="311">
        <f t="shared" si="32"/>
        <v>45.505956993498685</v>
      </c>
      <c r="H356" s="314">
        <f t="shared" si="34"/>
        <v>96</v>
      </c>
      <c r="I356" s="314">
        <f t="shared" si="34"/>
        <v>27</v>
      </c>
    </row>
    <row r="357" spans="2:9" ht="16.5" hidden="1" customHeight="1" x14ac:dyDescent="0.3">
      <c r="B357" s="307">
        <v>346</v>
      </c>
      <c r="C357" s="309">
        <v>8131842</v>
      </c>
      <c r="D357" s="313">
        <v>49331</v>
      </c>
      <c r="E357" s="203">
        <f t="shared" si="31"/>
        <v>2.5074209616753076</v>
      </c>
      <c r="F357" s="311">
        <f>SUM(E$12:E357)</f>
        <v>457.56699089666211</v>
      </c>
      <c r="G357" s="311">
        <f t="shared" si="32"/>
        <v>45.756699089666213</v>
      </c>
      <c r="H357" s="314">
        <f t="shared" si="34"/>
        <v>96</v>
      </c>
      <c r="I357" s="314">
        <f t="shared" si="34"/>
        <v>27</v>
      </c>
    </row>
    <row r="358" spans="2:9" ht="16.5" hidden="1" customHeight="1" x14ac:dyDescent="0.3">
      <c r="B358" s="307">
        <v>347</v>
      </c>
      <c r="C358" s="309">
        <v>8181173</v>
      </c>
      <c r="D358" s="313">
        <v>49493</v>
      </c>
      <c r="E358" s="203">
        <f t="shared" si="31"/>
        <v>2.5156551794246211</v>
      </c>
      <c r="F358" s="311">
        <f>SUM(E$12:E358)</f>
        <v>460.08264607608675</v>
      </c>
      <c r="G358" s="311">
        <f t="shared" si="32"/>
        <v>46.008264607608673</v>
      </c>
      <c r="H358" s="314">
        <f t="shared" si="34"/>
        <v>96</v>
      </c>
      <c r="I358" s="314">
        <f t="shared" si="34"/>
        <v>27</v>
      </c>
    </row>
    <row r="359" spans="2:9" ht="16.5" hidden="1" customHeight="1" x14ac:dyDescent="0.3">
      <c r="B359" s="307">
        <v>348</v>
      </c>
      <c r="C359" s="309">
        <v>8230666</v>
      </c>
      <c r="D359" s="313">
        <v>49655</v>
      </c>
      <c r="E359" s="203">
        <f t="shared" si="31"/>
        <v>2.5238893971739351</v>
      </c>
      <c r="F359" s="311">
        <f>SUM(E$12:E359)</f>
        <v>462.60653547326069</v>
      </c>
      <c r="G359" s="311">
        <f t="shared" si="32"/>
        <v>46.260653547326072</v>
      </c>
      <c r="H359" s="314">
        <f t="shared" si="34"/>
        <v>96</v>
      </c>
      <c r="I359" s="314">
        <f t="shared" si="34"/>
        <v>27</v>
      </c>
    </row>
    <row r="360" spans="2:9" ht="16.5" hidden="1" customHeight="1" x14ac:dyDescent="0.3">
      <c r="B360" s="307">
        <v>349</v>
      </c>
      <c r="C360" s="309">
        <v>8280321</v>
      </c>
      <c r="D360" s="313">
        <v>49818</v>
      </c>
      <c r="E360" s="203">
        <f t="shared" si="31"/>
        <v>2.5321744434278743</v>
      </c>
      <c r="F360" s="311">
        <f>SUM(E$12:E360)</f>
        <v>465.13870991668858</v>
      </c>
      <c r="G360" s="311">
        <f t="shared" si="32"/>
        <v>46.51387099166886</v>
      </c>
      <c r="H360" s="314">
        <f t="shared" si="34"/>
        <v>96</v>
      </c>
      <c r="I360" s="314">
        <f t="shared" si="34"/>
        <v>27</v>
      </c>
    </row>
    <row r="361" spans="2:9" ht="16.5" hidden="1" customHeight="1" x14ac:dyDescent="0.3">
      <c r="B361" s="307">
        <v>350</v>
      </c>
      <c r="C361" s="309">
        <v>8330139</v>
      </c>
      <c r="D361" s="313">
        <v>49980</v>
      </c>
      <c r="E361" s="203">
        <f t="shared" si="31"/>
        <v>2.5404086611771883</v>
      </c>
      <c r="F361" s="311">
        <f>SUM(E$12:E361)</f>
        <v>467.67911857786578</v>
      </c>
      <c r="G361" s="311">
        <f t="shared" si="32"/>
        <v>46.767911857786579</v>
      </c>
      <c r="H361" s="314">
        <f t="shared" si="34"/>
        <v>96</v>
      </c>
      <c r="I361" s="314">
        <f t="shared" si="34"/>
        <v>27</v>
      </c>
    </row>
    <row r="362" spans="2:9" ht="16.5" hidden="1" customHeight="1" x14ac:dyDescent="0.3">
      <c r="B362" s="307">
        <v>351</v>
      </c>
      <c r="C362" s="309">
        <v>8380119</v>
      </c>
      <c r="D362" s="313">
        <v>50142</v>
      </c>
      <c r="E362" s="203">
        <f t="shared" si="31"/>
        <v>2.5402502659709203</v>
      </c>
      <c r="F362" s="311">
        <f>SUM(E$12:E362)</f>
        <v>470.21936884383672</v>
      </c>
      <c r="G362" s="311">
        <f t="shared" si="32"/>
        <v>47.02193688438367</v>
      </c>
      <c r="H362" s="314">
        <v>101</v>
      </c>
      <c r="I362" s="314">
        <f t="shared" si="34"/>
        <v>27</v>
      </c>
    </row>
    <row r="363" spans="2:9" ht="16.5" hidden="1" customHeight="1" x14ac:dyDescent="0.3">
      <c r="B363" s="307">
        <v>352</v>
      </c>
      <c r="C363" s="309">
        <v>8430261</v>
      </c>
      <c r="D363" s="313">
        <v>50305</v>
      </c>
      <c r="E363" s="203">
        <f t="shared" si="31"/>
        <v>2.548508029788743</v>
      </c>
      <c r="F363" s="311">
        <f>SUM(E$12:E363)</f>
        <v>472.76787687362548</v>
      </c>
      <c r="G363" s="311">
        <f t="shared" si="32"/>
        <v>47.27678768736255</v>
      </c>
      <c r="H363" s="314">
        <f t="shared" si="34"/>
        <v>101</v>
      </c>
      <c r="I363" s="314">
        <f t="shared" si="34"/>
        <v>27</v>
      </c>
    </row>
    <row r="364" spans="2:9" ht="16.5" hidden="1" customHeight="1" x14ac:dyDescent="0.3">
      <c r="B364" s="307">
        <v>353</v>
      </c>
      <c r="C364" s="309">
        <v>8480566</v>
      </c>
      <c r="D364" s="313">
        <v>50468</v>
      </c>
      <c r="E364" s="203">
        <f t="shared" si="31"/>
        <v>2.5567657936065658</v>
      </c>
      <c r="F364" s="311">
        <f>SUM(E$12:E364)</f>
        <v>475.32464266723207</v>
      </c>
      <c r="G364" s="311">
        <f t="shared" si="32"/>
        <v>47.53246426672321</v>
      </c>
      <c r="H364" s="314">
        <f t="shared" si="34"/>
        <v>101</v>
      </c>
      <c r="I364" s="314">
        <f t="shared" si="34"/>
        <v>27</v>
      </c>
    </row>
    <row r="365" spans="2:9" ht="16.5" hidden="1" customHeight="1" x14ac:dyDescent="0.3">
      <c r="B365" s="307">
        <v>354</v>
      </c>
      <c r="C365" s="309">
        <v>8531034</v>
      </c>
      <c r="D365" s="313">
        <v>50631</v>
      </c>
      <c r="E365" s="203">
        <f t="shared" si="31"/>
        <v>2.5650235574243885</v>
      </c>
      <c r="F365" s="311">
        <f>SUM(E$12:E365)</f>
        <v>477.88966622465648</v>
      </c>
      <c r="G365" s="311">
        <f t="shared" si="32"/>
        <v>47.788966622465651</v>
      </c>
      <c r="H365" s="314">
        <f t="shared" si="34"/>
        <v>101</v>
      </c>
      <c r="I365" s="314">
        <f t="shared" si="34"/>
        <v>27</v>
      </c>
    </row>
    <row r="366" spans="2:9" ht="16.5" hidden="1" customHeight="1" x14ac:dyDescent="0.3">
      <c r="B366" s="307">
        <v>355</v>
      </c>
      <c r="C366" s="309">
        <v>8581665</v>
      </c>
      <c r="D366" s="313">
        <v>50793</v>
      </c>
      <c r="E366" s="203">
        <f t="shared" si="31"/>
        <v>2.5732306601144943</v>
      </c>
      <c r="F366" s="311">
        <f>SUM(E$12:E366)</f>
        <v>480.462896884771</v>
      </c>
      <c r="G366" s="311">
        <f t="shared" si="32"/>
        <v>48.046289688477103</v>
      </c>
      <c r="H366" s="314">
        <f t="shared" ref="H366:I381" si="35">H365</f>
        <v>101</v>
      </c>
      <c r="I366" s="314">
        <f t="shared" si="35"/>
        <v>27</v>
      </c>
    </row>
    <row r="367" spans="2:9" ht="16.5" hidden="1" customHeight="1" x14ac:dyDescent="0.3">
      <c r="B367" s="307">
        <v>356</v>
      </c>
      <c r="C367" s="309">
        <v>8632458</v>
      </c>
      <c r="D367" s="313">
        <v>50956</v>
      </c>
      <c r="E367" s="203">
        <f t="shared" si="31"/>
        <v>2.5814884239323166</v>
      </c>
      <c r="F367" s="311">
        <f>SUM(E$12:E367)</f>
        <v>483.04438530870334</v>
      </c>
      <c r="G367" s="311">
        <f t="shared" si="32"/>
        <v>48.304438530870335</v>
      </c>
      <c r="H367" s="314">
        <f t="shared" si="35"/>
        <v>101</v>
      </c>
      <c r="I367" s="314">
        <f t="shared" si="35"/>
        <v>27</v>
      </c>
    </row>
    <row r="368" spans="2:9" ht="16.5" hidden="1" customHeight="1" x14ac:dyDescent="0.3">
      <c r="B368" s="307">
        <v>357</v>
      </c>
      <c r="C368" s="309">
        <v>8683414</v>
      </c>
      <c r="D368" s="313">
        <v>51120</v>
      </c>
      <c r="E368" s="203">
        <f t="shared" si="31"/>
        <v>2.5897968488778562</v>
      </c>
      <c r="F368" s="311">
        <f>SUM(E$12:E368)</f>
        <v>485.63418215758122</v>
      </c>
      <c r="G368" s="311">
        <f t="shared" si="32"/>
        <v>48.563418215758119</v>
      </c>
      <c r="H368" s="314">
        <f t="shared" si="35"/>
        <v>101</v>
      </c>
      <c r="I368" s="314">
        <f t="shared" si="35"/>
        <v>27</v>
      </c>
    </row>
    <row r="369" spans="2:9" ht="16.5" hidden="1" customHeight="1" x14ac:dyDescent="0.3">
      <c r="B369" s="307">
        <v>358</v>
      </c>
      <c r="C369" s="309">
        <v>8734534</v>
      </c>
      <c r="D369" s="313">
        <v>51283</v>
      </c>
      <c r="E369" s="203">
        <f t="shared" si="31"/>
        <v>2.5980546126956785</v>
      </c>
      <c r="F369" s="311">
        <f>SUM(E$12:E369)</f>
        <v>488.23223677027693</v>
      </c>
      <c r="G369" s="311">
        <f t="shared" si="32"/>
        <v>48.823223677027691</v>
      </c>
      <c r="H369" s="314">
        <f t="shared" si="35"/>
        <v>101</v>
      </c>
      <c r="I369" s="314">
        <f t="shared" si="35"/>
        <v>27</v>
      </c>
    </row>
    <row r="370" spans="2:9" ht="16.5" hidden="1" customHeight="1" x14ac:dyDescent="0.3">
      <c r="B370" s="307">
        <v>359</v>
      </c>
      <c r="C370" s="309">
        <v>8785817</v>
      </c>
      <c r="D370" s="313">
        <v>51446</v>
      </c>
      <c r="E370" s="203">
        <f t="shared" si="31"/>
        <v>2.6063123765135012</v>
      </c>
      <c r="F370" s="311">
        <f>SUM(E$12:E370)</f>
        <v>490.83854914679046</v>
      </c>
      <c r="G370" s="311">
        <f t="shared" si="32"/>
        <v>49.083854914679044</v>
      </c>
      <c r="H370" s="314">
        <f t="shared" si="35"/>
        <v>101</v>
      </c>
      <c r="I370" s="314">
        <f t="shared" si="35"/>
        <v>27</v>
      </c>
    </row>
    <row r="371" spans="2:9" ht="16.5" hidden="1" customHeight="1" x14ac:dyDescent="0.3">
      <c r="B371" s="307">
        <v>360</v>
      </c>
      <c r="C371" s="309">
        <v>8837263</v>
      </c>
      <c r="D371" s="313">
        <v>51610</v>
      </c>
      <c r="E371" s="203">
        <f t="shared" si="31"/>
        <v>2.6146208014590404</v>
      </c>
      <c r="F371" s="311">
        <f>SUM(E$12:E371)</f>
        <v>493.45316994824952</v>
      </c>
      <c r="G371" s="311">
        <f t="shared" si="32"/>
        <v>49.345316994824955</v>
      </c>
      <c r="H371" s="314">
        <f t="shared" si="35"/>
        <v>101</v>
      </c>
      <c r="I371" s="314">
        <f t="shared" si="35"/>
        <v>27</v>
      </c>
    </row>
    <row r="372" spans="2:9" ht="16.5" hidden="1" customHeight="1" x14ac:dyDescent="0.3">
      <c r="B372" s="307">
        <v>361</v>
      </c>
      <c r="C372" s="309">
        <v>8888873</v>
      </c>
      <c r="D372" s="313">
        <v>51773</v>
      </c>
      <c r="E372" s="203">
        <f t="shared" si="31"/>
        <v>2.6228785652768631</v>
      </c>
      <c r="F372" s="311">
        <f>SUM(E$12:E372)</f>
        <v>496.07604851352636</v>
      </c>
      <c r="G372" s="311">
        <f t="shared" si="32"/>
        <v>49.607604851352633</v>
      </c>
      <c r="H372" s="314">
        <f t="shared" si="35"/>
        <v>101</v>
      </c>
      <c r="I372" s="314">
        <f t="shared" si="35"/>
        <v>27</v>
      </c>
    </row>
    <row r="373" spans="2:9" ht="16.5" hidden="1" customHeight="1" x14ac:dyDescent="0.3">
      <c r="B373" s="307">
        <v>362</v>
      </c>
      <c r="C373" s="309">
        <v>8940646</v>
      </c>
      <c r="D373" s="313">
        <v>51937</v>
      </c>
      <c r="E373" s="203">
        <f t="shared" si="31"/>
        <v>2.6311869902224023</v>
      </c>
      <c r="F373" s="311">
        <f>SUM(E$12:E373)</f>
        <v>498.70723550374873</v>
      </c>
      <c r="G373" s="311">
        <f t="shared" si="32"/>
        <v>49.870723550374876</v>
      </c>
      <c r="H373" s="314">
        <f t="shared" si="35"/>
        <v>101</v>
      </c>
      <c r="I373" s="314">
        <f t="shared" si="35"/>
        <v>27</v>
      </c>
    </row>
    <row r="374" spans="2:9" ht="16.5" hidden="1" customHeight="1" x14ac:dyDescent="0.3">
      <c r="B374" s="307">
        <v>363</v>
      </c>
      <c r="C374" s="309">
        <v>8992583</v>
      </c>
      <c r="D374" s="313">
        <v>52101</v>
      </c>
      <c r="E374" s="203">
        <f t="shared" si="31"/>
        <v>2.6394954151679415</v>
      </c>
      <c r="F374" s="311">
        <f>SUM(E$12:E374)</f>
        <v>501.34673091891665</v>
      </c>
      <c r="G374" s="311">
        <f t="shared" si="32"/>
        <v>50.134673091891663</v>
      </c>
      <c r="H374" s="314">
        <f t="shared" si="35"/>
        <v>101</v>
      </c>
      <c r="I374" s="314">
        <f t="shared" si="35"/>
        <v>27</v>
      </c>
    </row>
    <row r="375" spans="2:9" ht="16.5" hidden="1" customHeight="1" x14ac:dyDescent="0.3">
      <c r="B375" s="307">
        <v>364</v>
      </c>
      <c r="C375" s="309">
        <v>9044684</v>
      </c>
      <c r="D375" s="313">
        <v>52265</v>
      </c>
      <c r="E375" s="203">
        <f t="shared" si="31"/>
        <v>2.6478038401134811</v>
      </c>
      <c r="F375" s="311">
        <f>SUM(E$12:E375)</f>
        <v>503.9945347590301</v>
      </c>
      <c r="G375" s="311">
        <f t="shared" si="32"/>
        <v>50.399453475903009</v>
      </c>
      <c r="H375" s="314">
        <f t="shared" si="35"/>
        <v>101</v>
      </c>
      <c r="I375" s="314">
        <f t="shared" si="35"/>
        <v>27</v>
      </c>
    </row>
    <row r="376" spans="2:9" ht="16.5" hidden="1" customHeight="1" x14ac:dyDescent="0.3">
      <c r="B376" s="307">
        <v>365</v>
      </c>
      <c r="C376" s="309">
        <v>9096949</v>
      </c>
      <c r="D376" s="313">
        <v>52429</v>
      </c>
      <c r="E376" s="203">
        <f t="shared" si="31"/>
        <v>2.6561122650590203</v>
      </c>
      <c r="F376" s="311">
        <f>SUM(E$12:E376)</f>
        <v>506.6506470240891</v>
      </c>
      <c r="G376" s="311">
        <f t="shared" si="32"/>
        <v>50.665064702408912</v>
      </c>
      <c r="H376" s="314">
        <f t="shared" si="35"/>
        <v>101</v>
      </c>
      <c r="I376" s="314">
        <f t="shared" si="35"/>
        <v>27</v>
      </c>
    </row>
    <row r="377" spans="2:9" ht="16.5" hidden="1" customHeight="1" x14ac:dyDescent="0.3">
      <c r="B377" s="307">
        <v>366</v>
      </c>
      <c r="C377" s="309">
        <v>9149378</v>
      </c>
      <c r="D377" s="313">
        <v>52593</v>
      </c>
      <c r="E377" s="203">
        <f t="shared" si="31"/>
        <v>2.6644206900045595</v>
      </c>
      <c r="F377" s="311">
        <f>SUM(E$12:E377)</f>
        <v>509.31506771409363</v>
      </c>
      <c r="G377" s="311">
        <f t="shared" si="32"/>
        <v>50.93150677140936</v>
      </c>
      <c r="H377" s="314">
        <f t="shared" si="35"/>
        <v>101</v>
      </c>
      <c r="I377" s="314">
        <f t="shared" si="35"/>
        <v>27</v>
      </c>
    </row>
    <row r="378" spans="2:9" ht="16.5" hidden="1" customHeight="1" x14ac:dyDescent="0.3">
      <c r="B378" s="307">
        <v>367</v>
      </c>
      <c r="C378" s="309">
        <v>9201971</v>
      </c>
      <c r="D378" s="313">
        <v>52757</v>
      </c>
      <c r="E378" s="203">
        <f t="shared" si="31"/>
        <v>2.6727291149500987</v>
      </c>
      <c r="F378" s="311">
        <f>SUM(E$12:E378)</f>
        <v>511.9877968290437</v>
      </c>
      <c r="G378" s="311">
        <f t="shared" si="32"/>
        <v>51.198779682904373</v>
      </c>
      <c r="H378" s="314">
        <f t="shared" si="35"/>
        <v>101</v>
      </c>
      <c r="I378" s="314">
        <f t="shared" si="35"/>
        <v>27</v>
      </c>
    </row>
    <row r="379" spans="2:9" ht="16.5" hidden="1" customHeight="1" x14ac:dyDescent="0.3">
      <c r="B379" s="307">
        <v>368</v>
      </c>
      <c r="C379" s="309">
        <v>9254728</v>
      </c>
      <c r="D379" s="313">
        <v>52921</v>
      </c>
      <c r="E379" s="203">
        <f t="shared" si="31"/>
        <v>2.6810375398956379</v>
      </c>
      <c r="F379" s="311">
        <f>SUM(E$12:E379)</f>
        <v>514.66883436893932</v>
      </c>
      <c r="G379" s="311">
        <f t="shared" si="32"/>
        <v>51.46688343689393</v>
      </c>
      <c r="H379" s="314">
        <f t="shared" si="35"/>
        <v>101</v>
      </c>
      <c r="I379" s="314">
        <f t="shared" si="35"/>
        <v>27</v>
      </c>
    </row>
    <row r="380" spans="2:9" ht="16.5" hidden="1" customHeight="1" x14ac:dyDescent="0.3">
      <c r="B380" s="307">
        <v>369</v>
      </c>
      <c r="C380" s="309">
        <v>9307649</v>
      </c>
      <c r="D380" s="313">
        <v>53086</v>
      </c>
      <c r="E380" s="203">
        <f t="shared" si="31"/>
        <v>2.689396625968894</v>
      </c>
      <c r="F380" s="311">
        <f>SUM(E$12:E380)</f>
        <v>517.35823099490824</v>
      </c>
      <c r="G380" s="311">
        <f t="shared" si="32"/>
        <v>51.735823099490823</v>
      </c>
      <c r="H380" s="314">
        <f t="shared" si="35"/>
        <v>101</v>
      </c>
      <c r="I380" s="314">
        <f t="shared" si="35"/>
        <v>27</v>
      </c>
    </row>
    <row r="381" spans="2:9" ht="16.5" hidden="1" customHeight="1" x14ac:dyDescent="0.3">
      <c r="B381" s="307">
        <v>370</v>
      </c>
      <c r="C381" s="309">
        <v>9360735</v>
      </c>
      <c r="D381" s="313">
        <v>53250</v>
      </c>
      <c r="E381" s="203">
        <f t="shared" si="31"/>
        <v>2.6977050509144331</v>
      </c>
      <c r="F381" s="311">
        <f>SUM(E$12:E381)</f>
        <v>520.0559360458227</v>
      </c>
      <c r="G381" s="311">
        <f t="shared" si="32"/>
        <v>52.005593604582273</v>
      </c>
      <c r="H381" s="314">
        <f t="shared" si="35"/>
        <v>101</v>
      </c>
      <c r="I381" s="314">
        <f t="shared" si="35"/>
        <v>27</v>
      </c>
    </row>
    <row r="382" spans="2:9" ht="16.5" hidden="1" customHeight="1" x14ac:dyDescent="0.3">
      <c r="B382" s="307">
        <v>371</v>
      </c>
      <c r="C382" s="309">
        <v>9413985</v>
      </c>
      <c r="D382" s="313">
        <v>53415</v>
      </c>
      <c r="E382" s="203">
        <f t="shared" si="31"/>
        <v>2.7060641369876892</v>
      </c>
      <c r="F382" s="311">
        <f>SUM(E$12:E382)</f>
        <v>522.76200018281043</v>
      </c>
      <c r="G382" s="311">
        <f t="shared" si="32"/>
        <v>52.276200018281045</v>
      </c>
      <c r="H382" s="314">
        <f t="shared" ref="H382:I397" si="36">H381</f>
        <v>101</v>
      </c>
      <c r="I382" s="314">
        <f t="shared" si="36"/>
        <v>27</v>
      </c>
    </row>
    <row r="383" spans="2:9" ht="16.5" hidden="1" customHeight="1" x14ac:dyDescent="0.3">
      <c r="B383" s="307">
        <v>372</v>
      </c>
      <c r="C383" s="309">
        <v>9467400</v>
      </c>
      <c r="D383" s="313">
        <v>53580</v>
      </c>
      <c r="E383" s="203">
        <f t="shared" si="31"/>
        <v>2.7144232230609453</v>
      </c>
      <c r="F383" s="311">
        <f>SUM(E$12:E383)</f>
        <v>525.4764234058714</v>
      </c>
      <c r="G383" s="311">
        <f t="shared" si="32"/>
        <v>52.547642340587139</v>
      </c>
      <c r="H383" s="314">
        <f t="shared" si="36"/>
        <v>101</v>
      </c>
      <c r="I383" s="314">
        <f t="shared" si="36"/>
        <v>27</v>
      </c>
    </row>
    <row r="384" spans="2:9" ht="16.5" hidden="1" customHeight="1" x14ac:dyDescent="0.3">
      <c r="B384" s="307">
        <v>373</v>
      </c>
      <c r="C384" s="309">
        <v>9520980</v>
      </c>
      <c r="D384" s="313">
        <v>53745</v>
      </c>
      <c r="E384" s="203">
        <f t="shared" si="31"/>
        <v>2.7227823091342014</v>
      </c>
      <c r="F384" s="311">
        <f>SUM(E$12:E384)</f>
        <v>528.19920571500563</v>
      </c>
      <c r="G384" s="311">
        <f t="shared" si="32"/>
        <v>52.81992057150056</v>
      </c>
      <c r="H384" s="314">
        <f t="shared" si="36"/>
        <v>101</v>
      </c>
      <c r="I384" s="314">
        <f t="shared" si="36"/>
        <v>27</v>
      </c>
    </row>
    <row r="385" spans="2:9" ht="16.5" hidden="1" customHeight="1" x14ac:dyDescent="0.3">
      <c r="B385" s="307">
        <v>374</v>
      </c>
      <c r="C385" s="309">
        <v>9574725</v>
      </c>
      <c r="D385" s="313">
        <v>53910</v>
      </c>
      <c r="E385" s="203">
        <f t="shared" si="31"/>
        <v>2.7311413952074575</v>
      </c>
      <c r="F385" s="311">
        <f>SUM(E$12:E385)</f>
        <v>530.93034711021312</v>
      </c>
      <c r="G385" s="311">
        <f t="shared" si="32"/>
        <v>53.093034711021311</v>
      </c>
      <c r="H385" s="314">
        <f t="shared" si="36"/>
        <v>101</v>
      </c>
      <c r="I385" s="314">
        <f t="shared" si="36"/>
        <v>27</v>
      </c>
    </row>
    <row r="386" spans="2:9" ht="16.5" hidden="1" customHeight="1" x14ac:dyDescent="0.3">
      <c r="B386" s="307">
        <v>375</v>
      </c>
      <c r="C386" s="309">
        <v>9628635</v>
      </c>
      <c r="D386" s="313">
        <v>54075</v>
      </c>
      <c r="E386" s="203">
        <f t="shared" si="31"/>
        <v>2.7395004812807131</v>
      </c>
      <c r="F386" s="311">
        <f>SUM(E$12:E386)</f>
        <v>533.66984759149386</v>
      </c>
      <c r="G386" s="311">
        <f t="shared" si="32"/>
        <v>53.366984759149389</v>
      </c>
      <c r="H386" s="314">
        <f t="shared" si="36"/>
        <v>101</v>
      </c>
      <c r="I386" s="314">
        <f t="shared" si="36"/>
        <v>27</v>
      </c>
    </row>
    <row r="387" spans="2:9" ht="16.5" hidden="1" customHeight="1" x14ac:dyDescent="0.3">
      <c r="B387" s="307">
        <v>376</v>
      </c>
      <c r="C387" s="309">
        <v>9682710</v>
      </c>
      <c r="D387" s="313">
        <v>54240</v>
      </c>
      <c r="E387" s="203">
        <f t="shared" si="31"/>
        <v>2.7478595673539692</v>
      </c>
      <c r="F387" s="311">
        <f>SUM(E$12:E387)</f>
        <v>536.41770715884786</v>
      </c>
      <c r="G387" s="311">
        <f t="shared" si="32"/>
        <v>53.641770715884789</v>
      </c>
      <c r="H387" s="314">
        <f t="shared" si="36"/>
        <v>101</v>
      </c>
      <c r="I387" s="314">
        <f t="shared" si="36"/>
        <v>27</v>
      </c>
    </row>
    <row r="388" spans="2:9" ht="16.5" hidden="1" customHeight="1" x14ac:dyDescent="0.3">
      <c r="B388" s="307">
        <v>377</v>
      </c>
      <c r="C388" s="309">
        <v>9736950</v>
      </c>
      <c r="D388" s="313">
        <v>54406</v>
      </c>
      <c r="E388" s="203">
        <f t="shared" si="31"/>
        <v>2.7562693145549422</v>
      </c>
      <c r="F388" s="311">
        <f>SUM(E$12:E388)</f>
        <v>539.17397647340283</v>
      </c>
      <c r="G388" s="311">
        <f t="shared" si="32"/>
        <v>53.91739764734028</v>
      </c>
      <c r="H388" s="314">
        <f t="shared" si="36"/>
        <v>101</v>
      </c>
      <c r="I388" s="314">
        <f t="shared" si="36"/>
        <v>27</v>
      </c>
    </row>
    <row r="389" spans="2:9" ht="16.5" hidden="1" customHeight="1" x14ac:dyDescent="0.3">
      <c r="B389" s="307">
        <v>378</v>
      </c>
      <c r="C389" s="309">
        <v>9791356</v>
      </c>
      <c r="D389" s="313">
        <v>54571</v>
      </c>
      <c r="E389" s="203">
        <f t="shared" si="31"/>
        <v>2.7646284006281978</v>
      </c>
      <c r="F389" s="311">
        <f>SUM(E$12:E389)</f>
        <v>541.93860487403106</v>
      </c>
      <c r="G389" s="311">
        <f t="shared" si="32"/>
        <v>54.193860487403107</v>
      </c>
      <c r="H389" s="314">
        <f t="shared" si="36"/>
        <v>101</v>
      </c>
      <c r="I389" s="314">
        <f t="shared" si="36"/>
        <v>27</v>
      </c>
    </row>
    <row r="390" spans="2:9" ht="16.5" hidden="1" customHeight="1" x14ac:dyDescent="0.3">
      <c r="B390" s="307">
        <v>379</v>
      </c>
      <c r="C390" s="309">
        <v>9845927</v>
      </c>
      <c r="D390" s="313">
        <v>54737</v>
      </c>
      <c r="E390" s="203">
        <f t="shared" si="31"/>
        <v>2.7730381478291708</v>
      </c>
      <c r="F390" s="311">
        <f>SUM(E$12:E390)</f>
        <v>544.71164302186025</v>
      </c>
      <c r="G390" s="311">
        <f t="shared" si="32"/>
        <v>54.471164302186025</v>
      </c>
      <c r="H390" s="314">
        <f t="shared" si="36"/>
        <v>101</v>
      </c>
      <c r="I390" s="314">
        <f t="shared" si="36"/>
        <v>27</v>
      </c>
    </row>
    <row r="391" spans="2:9" ht="16.5" hidden="1" customHeight="1" x14ac:dyDescent="0.3">
      <c r="B391" s="307">
        <v>380</v>
      </c>
      <c r="C391" s="309">
        <v>9900664</v>
      </c>
      <c r="D391" s="313">
        <v>54902</v>
      </c>
      <c r="E391" s="203">
        <f t="shared" si="31"/>
        <v>2.7813972339024269</v>
      </c>
      <c r="F391" s="311">
        <f>SUM(E$12:E391)</f>
        <v>547.49304025576271</v>
      </c>
      <c r="G391" s="311">
        <f t="shared" si="32"/>
        <v>54.749304025576272</v>
      </c>
      <c r="H391" s="314">
        <f t="shared" si="36"/>
        <v>101</v>
      </c>
      <c r="I391" s="314">
        <f t="shared" si="36"/>
        <v>27</v>
      </c>
    </row>
    <row r="392" spans="2:9" ht="16.5" hidden="1" customHeight="1" x14ac:dyDescent="0.3">
      <c r="B392" s="307">
        <v>381</v>
      </c>
      <c r="C392" s="309">
        <v>9955566</v>
      </c>
      <c r="D392" s="313">
        <v>55068</v>
      </c>
      <c r="E392" s="203">
        <f t="shared" si="31"/>
        <v>2.7898069811033994</v>
      </c>
      <c r="F392" s="311">
        <f>SUM(E$12:E392)</f>
        <v>550.28284723686613</v>
      </c>
      <c r="G392" s="311">
        <f t="shared" si="32"/>
        <v>55.02828472368661</v>
      </c>
      <c r="H392" s="314">
        <f t="shared" si="36"/>
        <v>101</v>
      </c>
      <c r="I392" s="314">
        <f t="shared" si="36"/>
        <v>27</v>
      </c>
    </row>
    <row r="393" spans="2:9" ht="16.5" hidden="1" customHeight="1" x14ac:dyDescent="0.3">
      <c r="B393" s="307">
        <v>382</v>
      </c>
      <c r="C393" s="309">
        <v>10010634</v>
      </c>
      <c r="D393" s="313">
        <v>55234</v>
      </c>
      <c r="E393" s="203">
        <f t="shared" si="31"/>
        <v>2.798216728304372</v>
      </c>
      <c r="F393" s="311">
        <f>SUM(E$12:E393)</f>
        <v>553.08106396517053</v>
      </c>
      <c r="G393" s="311">
        <f t="shared" si="32"/>
        <v>55.308106396517054</v>
      </c>
      <c r="H393" s="314">
        <f t="shared" si="36"/>
        <v>101</v>
      </c>
      <c r="I393" s="314">
        <f t="shared" si="36"/>
        <v>27</v>
      </c>
    </row>
    <row r="394" spans="2:9" ht="16.5" hidden="1" customHeight="1" x14ac:dyDescent="0.3">
      <c r="B394" s="307">
        <v>383</v>
      </c>
      <c r="C394" s="309">
        <v>10065868</v>
      </c>
      <c r="D394" s="313">
        <v>55400</v>
      </c>
      <c r="E394" s="203">
        <f t="shared" si="31"/>
        <v>2.8066264755053449</v>
      </c>
      <c r="F394" s="311">
        <f>SUM(E$12:E394)</f>
        <v>555.8876904406759</v>
      </c>
      <c r="G394" s="311">
        <f t="shared" si="32"/>
        <v>55.58876904406759</v>
      </c>
      <c r="H394" s="314">
        <f t="shared" si="36"/>
        <v>101</v>
      </c>
      <c r="I394" s="314">
        <f t="shared" si="36"/>
        <v>27</v>
      </c>
    </row>
    <row r="395" spans="2:9" ht="16.5" hidden="1" customHeight="1" x14ac:dyDescent="0.3">
      <c r="B395" s="307">
        <v>384</v>
      </c>
      <c r="C395" s="309">
        <v>10121268</v>
      </c>
      <c r="D395" s="313">
        <v>55566</v>
      </c>
      <c r="E395" s="203">
        <f t="shared" si="31"/>
        <v>2.8150362227063175</v>
      </c>
      <c r="F395" s="311">
        <f>SUM(E$12:E395)</f>
        <v>558.70272666338224</v>
      </c>
      <c r="G395" s="311">
        <f t="shared" si="32"/>
        <v>55.870272666338224</v>
      </c>
      <c r="H395" s="314">
        <f t="shared" si="36"/>
        <v>101</v>
      </c>
      <c r="I395" s="314">
        <f t="shared" si="36"/>
        <v>27</v>
      </c>
    </row>
    <row r="396" spans="2:9" ht="16.5" hidden="1" customHeight="1" x14ac:dyDescent="0.3">
      <c r="B396" s="307">
        <v>385</v>
      </c>
      <c r="C396" s="309">
        <v>10176834</v>
      </c>
      <c r="D396" s="313">
        <v>55733</v>
      </c>
      <c r="E396" s="203">
        <f t="shared" ref="E396:E459" si="37">D396/(VLOOKUP(H396,$L$12:$N$51,3,0)+VLOOKUP(I396,$P$12:$R$131,3,0)*$F$8/$E$8)</f>
        <v>2.8234966310350069</v>
      </c>
      <c r="F396" s="311">
        <f>SUM(E$12:E396)</f>
        <v>561.52622329441726</v>
      </c>
      <c r="G396" s="311">
        <f t="shared" si="32"/>
        <v>56.152622329441726</v>
      </c>
      <c r="H396" s="314">
        <f t="shared" si="36"/>
        <v>101</v>
      </c>
      <c r="I396" s="314">
        <f t="shared" si="36"/>
        <v>27</v>
      </c>
    </row>
    <row r="397" spans="2:9" ht="16.5" hidden="1" customHeight="1" x14ac:dyDescent="0.3">
      <c r="B397" s="307">
        <v>386</v>
      </c>
      <c r="C397" s="309">
        <v>10232567</v>
      </c>
      <c r="D397" s="313">
        <v>55899</v>
      </c>
      <c r="E397" s="203">
        <f t="shared" si="37"/>
        <v>2.8319063782359795</v>
      </c>
      <c r="F397" s="311">
        <f>SUM(E$12:E397)</f>
        <v>564.35812967265326</v>
      </c>
      <c r="G397" s="311">
        <f t="shared" ref="G397:G460" si="38">F397/$B$8</f>
        <v>56.435812967265328</v>
      </c>
      <c r="H397" s="314">
        <f t="shared" si="36"/>
        <v>101</v>
      </c>
      <c r="I397" s="314">
        <f t="shared" si="36"/>
        <v>27</v>
      </c>
    </row>
    <row r="398" spans="2:9" ht="16.5" hidden="1" customHeight="1" x14ac:dyDescent="0.3">
      <c r="B398" s="307">
        <v>387</v>
      </c>
      <c r="C398" s="309">
        <v>10288466</v>
      </c>
      <c r="D398" s="313">
        <v>56065</v>
      </c>
      <c r="E398" s="203">
        <f t="shared" si="37"/>
        <v>2.8403161254369524</v>
      </c>
      <c r="F398" s="311">
        <f>SUM(E$12:E398)</f>
        <v>567.19844579809023</v>
      </c>
      <c r="G398" s="311">
        <f t="shared" si="38"/>
        <v>56.719844579809021</v>
      </c>
      <c r="H398" s="314">
        <f t="shared" ref="H398:I413" si="39">H397</f>
        <v>101</v>
      </c>
      <c r="I398" s="314">
        <f t="shared" si="39"/>
        <v>27</v>
      </c>
    </row>
    <row r="399" spans="2:9" ht="16.5" hidden="1" customHeight="1" x14ac:dyDescent="0.3">
      <c r="B399" s="307">
        <v>388</v>
      </c>
      <c r="C399" s="309">
        <v>10344531</v>
      </c>
      <c r="D399" s="313">
        <v>56232</v>
      </c>
      <c r="E399" s="203">
        <f t="shared" si="37"/>
        <v>2.8487765337656414</v>
      </c>
      <c r="F399" s="311">
        <f>SUM(E$12:E399)</f>
        <v>570.04722233185589</v>
      </c>
      <c r="G399" s="311">
        <f t="shared" si="38"/>
        <v>57.004722233185589</v>
      </c>
      <c r="H399" s="314">
        <f t="shared" si="39"/>
        <v>101</v>
      </c>
      <c r="I399" s="314">
        <f t="shared" si="39"/>
        <v>27</v>
      </c>
    </row>
    <row r="400" spans="2:9" ht="16.5" hidden="1" customHeight="1" x14ac:dyDescent="0.3">
      <c r="B400" s="307">
        <v>389</v>
      </c>
      <c r="C400" s="309">
        <v>10400763</v>
      </c>
      <c r="D400" s="313">
        <v>56399</v>
      </c>
      <c r="E400" s="203">
        <f t="shared" si="37"/>
        <v>2.8572369420943309</v>
      </c>
      <c r="F400" s="311">
        <f>SUM(E$12:E400)</f>
        <v>572.90445927395024</v>
      </c>
      <c r="G400" s="311">
        <f t="shared" si="38"/>
        <v>57.290445927395027</v>
      </c>
      <c r="H400" s="314">
        <f t="shared" si="39"/>
        <v>101</v>
      </c>
      <c r="I400" s="314">
        <f t="shared" si="39"/>
        <v>27</v>
      </c>
    </row>
    <row r="401" spans="2:9" ht="16.5" hidden="1" customHeight="1" x14ac:dyDescent="0.3">
      <c r="B401" s="307">
        <v>390</v>
      </c>
      <c r="C401" s="309">
        <v>10457162</v>
      </c>
      <c r="D401" s="313">
        <v>56566</v>
      </c>
      <c r="E401" s="203">
        <f t="shared" si="37"/>
        <v>2.8656973504230203</v>
      </c>
      <c r="F401" s="311">
        <f>SUM(E$12:E401)</f>
        <v>575.77015662437327</v>
      </c>
      <c r="G401" s="311">
        <f t="shared" si="38"/>
        <v>57.577015662437326</v>
      </c>
      <c r="H401" s="314">
        <f t="shared" si="39"/>
        <v>101</v>
      </c>
      <c r="I401" s="314">
        <f t="shared" si="39"/>
        <v>27</v>
      </c>
    </row>
    <row r="402" spans="2:9" ht="16.5" hidden="1" customHeight="1" x14ac:dyDescent="0.3">
      <c r="B402" s="307">
        <v>391</v>
      </c>
      <c r="C402" s="309">
        <v>10513728</v>
      </c>
      <c r="D402" s="313">
        <v>56733</v>
      </c>
      <c r="E402" s="203">
        <f t="shared" si="37"/>
        <v>2.8741577587517098</v>
      </c>
      <c r="F402" s="311">
        <f>SUM(E$12:E402)</f>
        <v>578.64431438312499</v>
      </c>
      <c r="G402" s="311">
        <f t="shared" si="38"/>
        <v>57.864431438312501</v>
      </c>
      <c r="H402" s="314">
        <f t="shared" si="39"/>
        <v>101</v>
      </c>
      <c r="I402" s="314">
        <f t="shared" si="39"/>
        <v>27</v>
      </c>
    </row>
    <row r="403" spans="2:9" ht="16.5" hidden="1" customHeight="1" x14ac:dyDescent="0.3">
      <c r="B403" s="307">
        <v>392</v>
      </c>
      <c r="C403" s="309">
        <v>10570461</v>
      </c>
      <c r="D403" s="313">
        <v>56900</v>
      </c>
      <c r="E403" s="203">
        <f t="shared" si="37"/>
        <v>2.8826181670803992</v>
      </c>
      <c r="F403" s="311">
        <f>SUM(E$12:E403)</f>
        <v>581.5269325502054</v>
      </c>
      <c r="G403" s="311">
        <f t="shared" si="38"/>
        <v>58.152693255020537</v>
      </c>
      <c r="H403" s="314">
        <f t="shared" si="39"/>
        <v>101</v>
      </c>
      <c r="I403" s="314">
        <f t="shared" si="39"/>
        <v>27</v>
      </c>
    </row>
    <row r="404" spans="2:9" ht="16.5" hidden="1" customHeight="1" x14ac:dyDescent="0.3">
      <c r="B404" s="307">
        <v>393</v>
      </c>
      <c r="C404" s="309">
        <v>10627361</v>
      </c>
      <c r="D404" s="313">
        <v>57067</v>
      </c>
      <c r="E404" s="203">
        <f t="shared" si="37"/>
        <v>2.8910785754090886</v>
      </c>
      <c r="F404" s="311">
        <f>SUM(E$12:E404)</f>
        <v>584.4180111256145</v>
      </c>
      <c r="G404" s="311">
        <f t="shared" si="38"/>
        <v>58.44180111256145</v>
      </c>
      <c r="H404" s="314">
        <f t="shared" si="39"/>
        <v>101</v>
      </c>
      <c r="I404" s="314">
        <f t="shared" si="39"/>
        <v>27</v>
      </c>
    </row>
    <row r="405" spans="2:9" ht="16.5" hidden="1" customHeight="1" x14ac:dyDescent="0.3">
      <c r="B405" s="307">
        <v>394</v>
      </c>
      <c r="C405" s="309">
        <v>10684428</v>
      </c>
      <c r="D405" s="313">
        <v>57234</v>
      </c>
      <c r="E405" s="203">
        <f t="shared" si="37"/>
        <v>2.8995389837377781</v>
      </c>
      <c r="F405" s="311">
        <f>SUM(E$12:E405)</f>
        <v>587.31755010935228</v>
      </c>
      <c r="G405" s="311">
        <f t="shared" si="38"/>
        <v>58.731755010935231</v>
      </c>
      <c r="H405" s="314">
        <f t="shared" si="39"/>
        <v>101</v>
      </c>
      <c r="I405" s="314">
        <f t="shared" si="39"/>
        <v>27</v>
      </c>
    </row>
    <row r="406" spans="2:9" ht="16.5" hidden="1" customHeight="1" x14ac:dyDescent="0.3">
      <c r="B406" s="307">
        <v>395</v>
      </c>
      <c r="C406" s="309">
        <v>10741662</v>
      </c>
      <c r="D406" s="313">
        <v>57401</v>
      </c>
      <c r="E406" s="203">
        <f t="shared" si="37"/>
        <v>2.9079993920664675</v>
      </c>
      <c r="F406" s="311">
        <f>SUM(E$12:E406)</f>
        <v>590.22554950141875</v>
      </c>
      <c r="G406" s="311">
        <f t="shared" si="38"/>
        <v>59.022554950141874</v>
      </c>
      <c r="H406" s="314">
        <f t="shared" si="39"/>
        <v>101</v>
      </c>
      <c r="I406" s="314">
        <f t="shared" si="39"/>
        <v>27</v>
      </c>
    </row>
    <row r="407" spans="2:9" ht="16.5" hidden="1" customHeight="1" x14ac:dyDescent="0.3">
      <c r="B407" s="307">
        <v>396</v>
      </c>
      <c r="C407" s="309">
        <v>10799063</v>
      </c>
      <c r="D407" s="313">
        <v>57569</v>
      </c>
      <c r="E407" s="203">
        <f t="shared" si="37"/>
        <v>2.9165104615228734</v>
      </c>
      <c r="F407" s="311">
        <f>SUM(E$12:E407)</f>
        <v>593.14205996294163</v>
      </c>
      <c r="G407" s="311">
        <f t="shared" si="38"/>
        <v>59.314205996294163</v>
      </c>
      <c r="H407" s="314">
        <f t="shared" si="39"/>
        <v>101</v>
      </c>
      <c r="I407" s="314">
        <f t="shared" si="39"/>
        <v>27</v>
      </c>
    </row>
    <row r="408" spans="2:9" ht="16.5" hidden="1" customHeight="1" x14ac:dyDescent="0.3">
      <c r="B408" s="307">
        <v>397</v>
      </c>
      <c r="C408" s="309">
        <v>10856632</v>
      </c>
      <c r="D408" s="313">
        <v>57737</v>
      </c>
      <c r="E408" s="203">
        <f t="shared" si="37"/>
        <v>2.9250215309792797</v>
      </c>
      <c r="F408" s="311">
        <f>SUM(E$12:E408)</f>
        <v>596.06708149392091</v>
      </c>
      <c r="G408" s="311">
        <f t="shared" si="38"/>
        <v>59.606708149392091</v>
      </c>
      <c r="H408" s="314">
        <f t="shared" si="39"/>
        <v>101</v>
      </c>
      <c r="I408" s="314">
        <f t="shared" si="39"/>
        <v>27</v>
      </c>
    </row>
    <row r="409" spans="2:9" ht="16.5" hidden="1" customHeight="1" x14ac:dyDescent="0.3">
      <c r="B409" s="307">
        <v>398</v>
      </c>
      <c r="C409" s="309">
        <v>10914369</v>
      </c>
      <c r="D409" s="313">
        <v>57904</v>
      </c>
      <c r="E409" s="203">
        <f t="shared" si="37"/>
        <v>2.9334819393079692</v>
      </c>
      <c r="F409" s="311">
        <f>SUM(E$12:E409)</f>
        <v>599.00056343322888</v>
      </c>
      <c r="G409" s="311">
        <f t="shared" si="38"/>
        <v>59.900056343322888</v>
      </c>
      <c r="H409" s="314">
        <f t="shared" si="39"/>
        <v>101</v>
      </c>
      <c r="I409" s="314">
        <f t="shared" si="39"/>
        <v>27</v>
      </c>
    </row>
    <row r="410" spans="2:9" x14ac:dyDescent="0.3">
      <c r="B410" s="307">
        <v>399</v>
      </c>
      <c r="C410" s="309">
        <v>10972273</v>
      </c>
      <c r="D410" s="313">
        <v>58072</v>
      </c>
      <c r="E410" s="203">
        <f t="shared" si="37"/>
        <v>2.9419930087643751</v>
      </c>
      <c r="F410" s="311">
        <f>SUM(E$12:E410)</f>
        <v>601.94255644199325</v>
      </c>
      <c r="G410" s="311">
        <f t="shared" si="38"/>
        <v>60.194255644199323</v>
      </c>
      <c r="H410" s="314">
        <f t="shared" si="39"/>
        <v>101</v>
      </c>
      <c r="I410" s="314">
        <f t="shared" si="39"/>
        <v>27</v>
      </c>
    </row>
    <row r="411" spans="2:9" ht="16.5" hidden="1" customHeight="1" x14ac:dyDescent="0.3">
      <c r="B411" s="308">
        <v>400</v>
      </c>
      <c r="C411" s="309">
        <v>11030345</v>
      </c>
      <c r="D411" s="317">
        <v>58240</v>
      </c>
      <c r="E411" s="203">
        <f t="shared" si="37"/>
        <v>2.8043143297380584</v>
      </c>
      <c r="F411" s="318">
        <f>SUM(E$12:E411)</f>
        <v>604.74687077173132</v>
      </c>
      <c r="G411" s="311">
        <f t="shared" si="38"/>
        <v>60.47468707717313</v>
      </c>
      <c r="H411" s="319">
        <f t="shared" si="39"/>
        <v>101</v>
      </c>
      <c r="I411" s="312">
        <v>28</v>
      </c>
    </row>
    <row r="412" spans="2:9" ht="16.5" hidden="1" customHeight="1" x14ac:dyDescent="0.3">
      <c r="B412" s="307">
        <v>401</v>
      </c>
      <c r="C412" s="309">
        <v>11088585</v>
      </c>
      <c r="D412" s="313">
        <v>58408</v>
      </c>
      <c r="E412" s="203">
        <f t="shared" si="37"/>
        <v>2.8124036979969183</v>
      </c>
      <c r="F412" s="311">
        <f>SUM(E$12:E412)</f>
        <v>607.55927446972828</v>
      </c>
      <c r="G412" s="311">
        <f t="shared" si="38"/>
        <v>60.755927446972827</v>
      </c>
      <c r="H412" s="314">
        <f t="shared" si="39"/>
        <v>101</v>
      </c>
      <c r="I412" s="314">
        <f t="shared" si="39"/>
        <v>28</v>
      </c>
    </row>
    <row r="413" spans="2:9" ht="16.5" hidden="1" customHeight="1" x14ac:dyDescent="0.3">
      <c r="B413" s="307">
        <v>402</v>
      </c>
      <c r="C413" s="309">
        <v>11146993</v>
      </c>
      <c r="D413" s="313">
        <v>58576</v>
      </c>
      <c r="E413" s="203">
        <f t="shared" si="37"/>
        <v>2.8204930662557781</v>
      </c>
      <c r="F413" s="311">
        <f>SUM(E$12:E413)</f>
        <v>610.379767535984</v>
      </c>
      <c r="G413" s="311">
        <f t="shared" si="38"/>
        <v>61.0379767535984</v>
      </c>
      <c r="H413" s="314">
        <f t="shared" si="39"/>
        <v>101</v>
      </c>
      <c r="I413" s="314">
        <f t="shared" si="39"/>
        <v>28</v>
      </c>
    </row>
    <row r="414" spans="2:9" ht="16.5" hidden="1" customHeight="1" x14ac:dyDescent="0.3">
      <c r="B414" s="307">
        <v>403</v>
      </c>
      <c r="C414" s="309">
        <v>11205569</v>
      </c>
      <c r="D414" s="313">
        <v>58745</v>
      </c>
      <c r="E414" s="203">
        <f t="shared" si="37"/>
        <v>2.8286305855161786</v>
      </c>
      <c r="F414" s="311">
        <f>SUM(E$12:E414)</f>
        <v>613.20839812150018</v>
      </c>
      <c r="G414" s="311">
        <f t="shared" si="38"/>
        <v>61.32083981215002</v>
      </c>
      <c r="H414" s="314">
        <f t="shared" ref="H414:I429" si="40">H413</f>
        <v>101</v>
      </c>
      <c r="I414" s="314">
        <f t="shared" si="40"/>
        <v>28</v>
      </c>
    </row>
    <row r="415" spans="2:9" ht="16.5" hidden="1" customHeight="1" x14ac:dyDescent="0.3">
      <c r="B415" s="307">
        <v>404</v>
      </c>
      <c r="C415" s="309">
        <v>11264314</v>
      </c>
      <c r="D415" s="313">
        <v>58913</v>
      </c>
      <c r="E415" s="203">
        <f t="shared" si="37"/>
        <v>2.8367199537750385</v>
      </c>
      <c r="F415" s="311">
        <f>SUM(E$12:E415)</f>
        <v>616.04511807527524</v>
      </c>
      <c r="G415" s="311">
        <f t="shared" si="38"/>
        <v>61.604511807527523</v>
      </c>
      <c r="H415" s="314">
        <f t="shared" si="40"/>
        <v>101</v>
      </c>
      <c r="I415" s="314">
        <f t="shared" si="40"/>
        <v>28</v>
      </c>
    </row>
    <row r="416" spans="2:9" ht="16.5" hidden="1" customHeight="1" x14ac:dyDescent="0.3">
      <c r="B416" s="307">
        <v>405</v>
      </c>
      <c r="C416" s="309">
        <v>11323227</v>
      </c>
      <c r="D416" s="313">
        <v>59081</v>
      </c>
      <c r="E416" s="203">
        <f t="shared" si="37"/>
        <v>2.8448093220338984</v>
      </c>
      <c r="F416" s="311">
        <f>SUM(E$12:E416)</f>
        <v>618.88992739730918</v>
      </c>
      <c r="G416" s="311">
        <f t="shared" si="38"/>
        <v>61.888992739730917</v>
      </c>
      <c r="H416" s="314">
        <f t="shared" si="40"/>
        <v>101</v>
      </c>
      <c r="I416" s="314">
        <f t="shared" si="40"/>
        <v>28</v>
      </c>
    </row>
    <row r="417" spans="2:9" ht="16.5" hidden="1" customHeight="1" x14ac:dyDescent="0.3">
      <c r="B417" s="307">
        <v>406</v>
      </c>
      <c r="C417" s="309">
        <v>11382308</v>
      </c>
      <c r="D417" s="313">
        <v>59250</v>
      </c>
      <c r="E417" s="203">
        <f t="shared" si="37"/>
        <v>2.8529468412942989</v>
      </c>
      <c r="F417" s="311">
        <f>SUM(E$12:E417)</f>
        <v>621.74287423860346</v>
      </c>
      <c r="G417" s="311">
        <f t="shared" si="38"/>
        <v>62.174287423860349</v>
      </c>
      <c r="H417" s="314">
        <f t="shared" si="40"/>
        <v>101</v>
      </c>
      <c r="I417" s="314">
        <f t="shared" si="40"/>
        <v>28</v>
      </c>
    </row>
    <row r="418" spans="2:9" ht="16.5" hidden="1" customHeight="1" x14ac:dyDescent="0.3">
      <c r="B418" s="307">
        <v>407</v>
      </c>
      <c r="C418" s="309">
        <v>11441558</v>
      </c>
      <c r="D418" s="313">
        <v>59419</v>
      </c>
      <c r="E418" s="203">
        <f t="shared" si="37"/>
        <v>2.8610843605546994</v>
      </c>
      <c r="F418" s="311">
        <f>SUM(E$12:E418)</f>
        <v>624.6039585991582</v>
      </c>
      <c r="G418" s="311">
        <f t="shared" si="38"/>
        <v>62.46039585991582</v>
      </c>
      <c r="H418" s="314">
        <f t="shared" si="40"/>
        <v>101</v>
      </c>
      <c r="I418" s="314">
        <f t="shared" si="40"/>
        <v>28</v>
      </c>
    </row>
    <row r="419" spans="2:9" ht="16.5" hidden="1" customHeight="1" x14ac:dyDescent="0.3">
      <c r="B419" s="307">
        <v>408</v>
      </c>
      <c r="C419" s="309">
        <v>11500977</v>
      </c>
      <c r="D419" s="313">
        <v>59588</v>
      </c>
      <c r="E419" s="203">
        <f t="shared" si="37"/>
        <v>2.8692218798151004</v>
      </c>
      <c r="F419" s="311">
        <f>SUM(E$12:E419)</f>
        <v>627.47318047897329</v>
      </c>
      <c r="G419" s="311">
        <f t="shared" si="38"/>
        <v>62.74731804789733</v>
      </c>
      <c r="H419" s="314">
        <f t="shared" si="40"/>
        <v>101</v>
      </c>
      <c r="I419" s="314">
        <f t="shared" si="40"/>
        <v>28</v>
      </c>
    </row>
    <row r="420" spans="2:9" ht="16.5" hidden="1" customHeight="1" x14ac:dyDescent="0.3">
      <c r="B420" s="307">
        <v>409</v>
      </c>
      <c r="C420" s="309">
        <v>11560565</v>
      </c>
      <c r="D420" s="313">
        <v>59757</v>
      </c>
      <c r="E420" s="203">
        <f t="shared" si="37"/>
        <v>2.8773593990755009</v>
      </c>
      <c r="F420" s="311">
        <f>SUM(E$12:E420)</f>
        <v>630.35053987804883</v>
      </c>
      <c r="G420" s="311">
        <f t="shared" si="38"/>
        <v>63.035053987804886</v>
      </c>
      <c r="H420" s="314">
        <f t="shared" si="40"/>
        <v>101</v>
      </c>
      <c r="I420" s="314">
        <f t="shared" si="40"/>
        <v>28</v>
      </c>
    </row>
    <row r="421" spans="2:9" ht="16.5" hidden="1" customHeight="1" x14ac:dyDescent="0.3">
      <c r="B421" s="307">
        <v>410</v>
      </c>
      <c r="C421" s="309">
        <v>11620322</v>
      </c>
      <c r="D421" s="313">
        <v>59926</v>
      </c>
      <c r="E421" s="203">
        <f t="shared" si="37"/>
        <v>2.8854969183359014</v>
      </c>
      <c r="F421" s="311">
        <f>SUM(E$12:E421)</f>
        <v>633.23603679638472</v>
      </c>
      <c r="G421" s="311">
        <f t="shared" si="38"/>
        <v>63.323603679638474</v>
      </c>
      <c r="H421" s="314">
        <f t="shared" si="40"/>
        <v>101</v>
      </c>
      <c r="I421" s="314">
        <f t="shared" si="40"/>
        <v>28</v>
      </c>
    </row>
    <row r="422" spans="2:9" ht="16.5" hidden="1" customHeight="1" x14ac:dyDescent="0.3">
      <c r="B422" s="307">
        <v>411</v>
      </c>
      <c r="C422" s="309">
        <v>11680248</v>
      </c>
      <c r="D422" s="313">
        <v>60095</v>
      </c>
      <c r="E422" s="203">
        <f t="shared" si="37"/>
        <v>2.8936344375963019</v>
      </c>
      <c r="F422" s="311">
        <f>SUM(E$12:E422)</f>
        <v>636.12967123398107</v>
      </c>
      <c r="G422" s="311">
        <f t="shared" si="38"/>
        <v>63.612967123398107</v>
      </c>
      <c r="H422" s="314">
        <f t="shared" si="40"/>
        <v>101</v>
      </c>
      <c r="I422" s="314">
        <f t="shared" si="40"/>
        <v>28</v>
      </c>
    </row>
    <row r="423" spans="2:9" ht="16.5" hidden="1" customHeight="1" x14ac:dyDescent="0.3">
      <c r="B423" s="307">
        <v>412</v>
      </c>
      <c r="C423" s="309">
        <v>11740343</v>
      </c>
      <c r="D423" s="313">
        <v>60264</v>
      </c>
      <c r="E423" s="203">
        <f t="shared" si="37"/>
        <v>2.9017719568567024</v>
      </c>
      <c r="F423" s="311">
        <f>SUM(E$12:E423)</f>
        <v>639.03144319083776</v>
      </c>
      <c r="G423" s="311">
        <f t="shared" si="38"/>
        <v>63.903144319083779</v>
      </c>
      <c r="H423" s="314">
        <f t="shared" si="40"/>
        <v>101</v>
      </c>
      <c r="I423" s="314">
        <f t="shared" si="40"/>
        <v>28</v>
      </c>
    </row>
    <row r="424" spans="2:9" ht="16.5" hidden="1" customHeight="1" x14ac:dyDescent="0.3">
      <c r="B424" s="307">
        <v>413</v>
      </c>
      <c r="C424" s="309">
        <v>11800607</v>
      </c>
      <c r="D424" s="313">
        <v>60433</v>
      </c>
      <c r="E424" s="203">
        <f t="shared" si="37"/>
        <v>2.9099094761171034</v>
      </c>
      <c r="F424" s="311">
        <f>SUM(E$12:E424)</f>
        <v>641.94135266695491</v>
      </c>
      <c r="G424" s="311">
        <f t="shared" si="38"/>
        <v>64.194135266695497</v>
      </c>
      <c r="H424" s="314">
        <f t="shared" si="40"/>
        <v>101</v>
      </c>
      <c r="I424" s="314">
        <f t="shared" si="40"/>
        <v>28</v>
      </c>
    </row>
    <row r="425" spans="2:9" ht="16.5" hidden="1" customHeight="1" x14ac:dyDescent="0.3">
      <c r="B425" s="307">
        <v>414</v>
      </c>
      <c r="C425" s="309">
        <v>11861040</v>
      </c>
      <c r="D425" s="313">
        <v>60603</v>
      </c>
      <c r="E425" s="203">
        <f t="shared" si="37"/>
        <v>2.9180951463790445</v>
      </c>
      <c r="F425" s="311">
        <f>SUM(E$12:E425)</f>
        <v>644.85944781333399</v>
      </c>
      <c r="G425" s="311">
        <f t="shared" si="38"/>
        <v>64.485944781333401</v>
      </c>
      <c r="H425" s="314">
        <f t="shared" si="40"/>
        <v>101</v>
      </c>
      <c r="I425" s="314">
        <f t="shared" si="40"/>
        <v>28</v>
      </c>
    </row>
    <row r="426" spans="2:9" ht="16.5" hidden="1" customHeight="1" x14ac:dyDescent="0.3">
      <c r="B426" s="307">
        <v>415</v>
      </c>
      <c r="C426" s="309">
        <v>11921643</v>
      </c>
      <c r="D426" s="313">
        <v>60773</v>
      </c>
      <c r="E426" s="203">
        <f t="shared" si="37"/>
        <v>2.9262808166409862</v>
      </c>
      <c r="F426" s="311">
        <f>SUM(E$12:E426)</f>
        <v>647.78572862997498</v>
      </c>
      <c r="G426" s="311">
        <f t="shared" si="38"/>
        <v>64.778572862997493</v>
      </c>
      <c r="H426" s="314">
        <f t="shared" si="40"/>
        <v>101</v>
      </c>
      <c r="I426" s="314">
        <f t="shared" si="40"/>
        <v>28</v>
      </c>
    </row>
    <row r="427" spans="2:9" ht="16.5" hidden="1" customHeight="1" x14ac:dyDescent="0.3">
      <c r="B427" s="307">
        <v>416</v>
      </c>
      <c r="C427" s="309">
        <v>11982416</v>
      </c>
      <c r="D427" s="313">
        <v>60942</v>
      </c>
      <c r="E427" s="203">
        <f t="shared" si="37"/>
        <v>2.9344183359013867</v>
      </c>
      <c r="F427" s="311">
        <f>SUM(E$12:E427)</f>
        <v>650.72014696587632</v>
      </c>
      <c r="G427" s="311">
        <f t="shared" si="38"/>
        <v>65.07201469658763</v>
      </c>
      <c r="H427" s="314">
        <f t="shared" si="40"/>
        <v>101</v>
      </c>
      <c r="I427" s="314">
        <f t="shared" si="40"/>
        <v>28</v>
      </c>
    </row>
    <row r="428" spans="2:9" ht="16.5" hidden="1" customHeight="1" x14ac:dyDescent="0.3">
      <c r="B428" s="307">
        <v>417</v>
      </c>
      <c r="C428" s="309">
        <v>12043358</v>
      </c>
      <c r="D428" s="313">
        <v>61112</v>
      </c>
      <c r="E428" s="203">
        <f t="shared" si="37"/>
        <v>2.9426040061633283</v>
      </c>
      <c r="F428" s="311">
        <f>SUM(E$12:E428)</f>
        <v>653.6627509720397</v>
      </c>
      <c r="G428" s="311">
        <f t="shared" si="38"/>
        <v>65.366275097203967</v>
      </c>
      <c r="H428" s="314">
        <f t="shared" si="40"/>
        <v>101</v>
      </c>
      <c r="I428" s="314">
        <f t="shared" si="40"/>
        <v>28</v>
      </c>
    </row>
    <row r="429" spans="2:9" ht="16.5" hidden="1" customHeight="1" x14ac:dyDescent="0.3">
      <c r="B429" s="307">
        <v>418</v>
      </c>
      <c r="C429" s="309">
        <v>12104470</v>
      </c>
      <c r="D429" s="313">
        <v>61282</v>
      </c>
      <c r="E429" s="203">
        <f t="shared" si="37"/>
        <v>2.9507896764252695</v>
      </c>
      <c r="F429" s="311">
        <f>SUM(E$12:E429)</f>
        <v>656.613540648465</v>
      </c>
      <c r="G429" s="311">
        <f t="shared" si="38"/>
        <v>65.661354064846506</v>
      </c>
      <c r="H429" s="314">
        <f t="shared" si="40"/>
        <v>101</v>
      </c>
      <c r="I429" s="314">
        <f t="shared" si="40"/>
        <v>28</v>
      </c>
    </row>
    <row r="430" spans="2:9" ht="16.5" hidden="1" customHeight="1" x14ac:dyDescent="0.3">
      <c r="B430" s="307">
        <v>419</v>
      </c>
      <c r="C430" s="309">
        <v>12165752</v>
      </c>
      <c r="D430" s="313">
        <v>61452</v>
      </c>
      <c r="E430" s="203">
        <f t="shared" si="37"/>
        <v>2.9589753466872111</v>
      </c>
      <c r="F430" s="311">
        <f>SUM(E$12:E430)</f>
        <v>659.57251599515223</v>
      </c>
      <c r="G430" s="311">
        <f t="shared" si="38"/>
        <v>65.957251599515217</v>
      </c>
      <c r="H430" s="314">
        <f t="shared" ref="H430:I445" si="41">H429</f>
        <v>101</v>
      </c>
      <c r="I430" s="314">
        <f t="shared" si="41"/>
        <v>28</v>
      </c>
    </row>
    <row r="431" spans="2:9" ht="16.5" hidden="1" customHeight="1" x14ac:dyDescent="0.3">
      <c r="B431" s="307">
        <v>420</v>
      </c>
      <c r="C431" s="309">
        <v>12227204</v>
      </c>
      <c r="D431" s="313">
        <v>61622</v>
      </c>
      <c r="E431" s="203">
        <f t="shared" si="37"/>
        <v>2.9671610169491527</v>
      </c>
      <c r="F431" s="311">
        <f>SUM(E$12:E431)</f>
        <v>662.53967701210138</v>
      </c>
      <c r="G431" s="311">
        <f t="shared" si="38"/>
        <v>66.253967701210144</v>
      </c>
      <c r="H431" s="314">
        <f t="shared" si="41"/>
        <v>101</v>
      </c>
      <c r="I431" s="314">
        <f t="shared" si="41"/>
        <v>28</v>
      </c>
    </row>
    <row r="432" spans="2:9" ht="16.5" hidden="1" customHeight="1" x14ac:dyDescent="0.3">
      <c r="B432" s="307">
        <v>421</v>
      </c>
      <c r="C432" s="309">
        <v>12288826</v>
      </c>
      <c r="D432" s="313">
        <v>61793</v>
      </c>
      <c r="E432" s="203">
        <f t="shared" si="37"/>
        <v>2.975394838212635</v>
      </c>
      <c r="F432" s="311">
        <f>SUM(E$12:E432)</f>
        <v>665.51507185031403</v>
      </c>
      <c r="G432" s="311">
        <f t="shared" si="38"/>
        <v>66.551507185031397</v>
      </c>
      <c r="H432" s="314">
        <f t="shared" si="41"/>
        <v>101</v>
      </c>
      <c r="I432" s="314">
        <f t="shared" si="41"/>
        <v>28</v>
      </c>
    </row>
    <row r="433" spans="2:9" ht="16.5" hidden="1" customHeight="1" x14ac:dyDescent="0.3">
      <c r="B433" s="307">
        <v>422</v>
      </c>
      <c r="C433" s="309">
        <v>12350619</v>
      </c>
      <c r="D433" s="313">
        <v>61963</v>
      </c>
      <c r="E433" s="203">
        <f t="shared" si="37"/>
        <v>2.9835805084745761</v>
      </c>
      <c r="F433" s="311">
        <f>SUM(E$12:E433)</f>
        <v>668.4986523587886</v>
      </c>
      <c r="G433" s="311">
        <f t="shared" si="38"/>
        <v>66.849865235878866</v>
      </c>
      <c r="H433" s="314">
        <f t="shared" si="41"/>
        <v>101</v>
      </c>
      <c r="I433" s="314">
        <f t="shared" si="41"/>
        <v>28</v>
      </c>
    </row>
    <row r="434" spans="2:9" ht="16.5" hidden="1" customHeight="1" x14ac:dyDescent="0.3">
      <c r="B434" s="307">
        <v>423</v>
      </c>
      <c r="C434" s="309">
        <v>12412582</v>
      </c>
      <c r="D434" s="313">
        <v>62134</v>
      </c>
      <c r="E434" s="203">
        <f t="shared" si="37"/>
        <v>2.9918143297380584</v>
      </c>
      <c r="F434" s="311">
        <f>SUM(E$12:E434)</f>
        <v>671.49046668852668</v>
      </c>
      <c r="G434" s="311">
        <f t="shared" si="38"/>
        <v>67.149046668852662</v>
      </c>
      <c r="H434" s="314">
        <f t="shared" si="41"/>
        <v>101</v>
      </c>
      <c r="I434" s="314">
        <f t="shared" si="41"/>
        <v>28</v>
      </c>
    </row>
    <row r="435" spans="2:9" ht="16.5" hidden="1" customHeight="1" x14ac:dyDescent="0.3">
      <c r="B435" s="307">
        <v>424</v>
      </c>
      <c r="C435" s="309">
        <v>12474716</v>
      </c>
      <c r="D435" s="313">
        <v>62304</v>
      </c>
      <c r="E435" s="203">
        <f t="shared" si="37"/>
        <v>3</v>
      </c>
      <c r="F435" s="311">
        <f>SUM(E$12:E435)</f>
        <v>674.49046668852668</v>
      </c>
      <c r="G435" s="311">
        <f t="shared" si="38"/>
        <v>67.449046668852674</v>
      </c>
      <c r="H435" s="314">
        <f t="shared" si="41"/>
        <v>101</v>
      </c>
      <c r="I435" s="314">
        <f t="shared" si="41"/>
        <v>28</v>
      </c>
    </row>
    <row r="436" spans="2:9" ht="16.5" hidden="1" customHeight="1" x14ac:dyDescent="0.3">
      <c r="B436" s="307">
        <v>425</v>
      </c>
      <c r="C436" s="309">
        <v>12537020</v>
      </c>
      <c r="D436" s="313">
        <v>62475</v>
      </c>
      <c r="E436" s="203">
        <f t="shared" si="37"/>
        <v>3.0082338212634823</v>
      </c>
      <c r="F436" s="311">
        <f>SUM(E$12:E436)</f>
        <v>677.49870050979018</v>
      </c>
      <c r="G436" s="311">
        <f t="shared" si="38"/>
        <v>67.749870050979013</v>
      </c>
      <c r="H436" s="314">
        <f t="shared" si="41"/>
        <v>101</v>
      </c>
      <c r="I436" s="314">
        <f t="shared" si="41"/>
        <v>28</v>
      </c>
    </row>
    <row r="437" spans="2:9" ht="16.5" hidden="1" customHeight="1" x14ac:dyDescent="0.3">
      <c r="B437" s="307">
        <v>426</v>
      </c>
      <c r="C437" s="309">
        <v>12599495</v>
      </c>
      <c r="D437" s="313">
        <v>62646</v>
      </c>
      <c r="E437" s="203">
        <f t="shared" si="37"/>
        <v>3.0164676425269645</v>
      </c>
      <c r="F437" s="311">
        <f>SUM(E$12:E437)</f>
        <v>680.51516815231719</v>
      </c>
      <c r="G437" s="311">
        <f t="shared" si="38"/>
        <v>68.051516815231722</v>
      </c>
      <c r="H437" s="314">
        <f t="shared" si="41"/>
        <v>101</v>
      </c>
      <c r="I437" s="314">
        <f t="shared" si="41"/>
        <v>28</v>
      </c>
    </row>
    <row r="438" spans="2:9" ht="16.5" hidden="1" customHeight="1" x14ac:dyDescent="0.3">
      <c r="B438" s="307">
        <v>427</v>
      </c>
      <c r="C438" s="309">
        <v>12662141</v>
      </c>
      <c r="D438" s="313">
        <v>62817</v>
      </c>
      <c r="E438" s="203">
        <f t="shared" si="37"/>
        <v>3.0247014637904468</v>
      </c>
      <c r="F438" s="311">
        <f>SUM(E$12:E438)</f>
        <v>683.53986961610758</v>
      </c>
      <c r="G438" s="311">
        <f t="shared" si="38"/>
        <v>68.353986961610758</v>
      </c>
      <c r="H438" s="314">
        <f t="shared" si="41"/>
        <v>101</v>
      </c>
      <c r="I438" s="314">
        <f t="shared" si="41"/>
        <v>28</v>
      </c>
    </row>
    <row r="439" spans="2:9" ht="16.5" hidden="1" customHeight="1" x14ac:dyDescent="0.3">
      <c r="B439" s="307">
        <v>428</v>
      </c>
      <c r="C439" s="309">
        <v>12724958</v>
      </c>
      <c r="D439" s="313">
        <v>62988</v>
      </c>
      <c r="E439" s="203">
        <f t="shared" si="37"/>
        <v>3.0329352850539291</v>
      </c>
      <c r="F439" s="311">
        <f>SUM(E$12:E439)</f>
        <v>686.57280490116148</v>
      </c>
      <c r="G439" s="311">
        <f t="shared" si="38"/>
        <v>68.65728049011615</v>
      </c>
      <c r="H439" s="314">
        <f t="shared" si="41"/>
        <v>101</v>
      </c>
      <c r="I439" s="314">
        <f t="shared" si="41"/>
        <v>28</v>
      </c>
    </row>
    <row r="440" spans="2:9" ht="16.5" hidden="1" customHeight="1" x14ac:dyDescent="0.3">
      <c r="B440" s="307">
        <v>429</v>
      </c>
      <c r="C440" s="309">
        <v>12787946</v>
      </c>
      <c r="D440" s="313">
        <v>63159</v>
      </c>
      <c r="E440" s="203">
        <f t="shared" si="37"/>
        <v>3.0411691063174113</v>
      </c>
      <c r="F440" s="311">
        <f>SUM(E$12:E440)</f>
        <v>689.61397400747887</v>
      </c>
      <c r="G440" s="311">
        <f t="shared" si="38"/>
        <v>68.961397400747884</v>
      </c>
      <c r="H440" s="314">
        <f t="shared" si="41"/>
        <v>101</v>
      </c>
      <c r="I440" s="314">
        <f t="shared" si="41"/>
        <v>28</v>
      </c>
    </row>
    <row r="441" spans="2:9" ht="16.5" hidden="1" customHeight="1" x14ac:dyDescent="0.3">
      <c r="B441" s="307">
        <v>430</v>
      </c>
      <c r="C441" s="309">
        <v>12851105</v>
      </c>
      <c r="D441" s="313">
        <v>63330</v>
      </c>
      <c r="E441" s="203">
        <f t="shared" si="37"/>
        <v>3.0494029275808936</v>
      </c>
      <c r="F441" s="311">
        <f>SUM(E$12:E441)</f>
        <v>692.66337693505977</v>
      </c>
      <c r="G441" s="311">
        <f t="shared" si="38"/>
        <v>69.266337693505974</v>
      </c>
      <c r="H441" s="314">
        <f t="shared" si="41"/>
        <v>101</v>
      </c>
      <c r="I441" s="314">
        <f t="shared" si="41"/>
        <v>28</v>
      </c>
    </row>
    <row r="442" spans="2:9" ht="16.5" hidden="1" customHeight="1" x14ac:dyDescent="0.3">
      <c r="B442" s="307">
        <v>431</v>
      </c>
      <c r="C442" s="309">
        <v>12914435</v>
      </c>
      <c r="D442" s="313">
        <v>63502</v>
      </c>
      <c r="E442" s="203">
        <f t="shared" si="37"/>
        <v>3.057684899845917</v>
      </c>
      <c r="F442" s="311">
        <f>SUM(E$12:E442)</f>
        <v>695.72106183490564</v>
      </c>
      <c r="G442" s="311">
        <f t="shared" si="38"/>
        <v>69.572106183490561</v>
      </c>
      <c r="H442" s="314">
        <f t="shared" si="41"/>
        <v>101</v>
      </c>
      <c r="I442" s="314">
        <f t="shared" si="41"/>
        <v>28</v>
      </c>
    </row>
    <row r="443" spans="2:9" ht="16.5" hidden="1" customHeight="1" x14ac:dyDescent="0.3">
      <c r="B443" s="307">
        <v>432</v>
      </c>
      <c r="C443" s="309">
        <v>12977937</v>
      </c>
      <c r="D443" s="313">
        <v>63673</v>
      </c>
      <c r="E443" s="203">
        <f t="shared" si="37"/>
        <v>3.0659187211093992</v>
      </c>
      <c r="F443" s="311">
        <f>SUM(E$12:E443)</f>
        <v>698.78698055601501</v>
      </c>
      <c r="G443" s="311">
        <f t="shared" si="38"/>
        <v>69.878698055601504</v>
      </c>
      <c r="H443" s="314">
        <f t="shared" si="41"/>
        <v>101</v>
      </c>
      <c r="I443" s="314">
        <f t="shared" si="41"/>
        <v>28</v>
      </c>
    </row>
    <row r="444" spans="2:9" ht="16.5" hidden="1" customHeight="1" x14ac:dyDescent="0.3">
      <c r="B444" s="307">
        <v>433</v>
      </c>
      <c r="C444" s="309">
        <v>13041610</v>
      </c>
      <c r="D444" s="313">
        <v>63845</v>
      </c>
      <c r="E444" s="203">
        <f t="shared" si="37"/>
        <v>3.06460903374454</v>
      </c>
      <c r="F444" s="311">
        <f>SUM(E$12:E444)</f>
        <v>701.85158958975956</v>
      </c>
      <c r="G444" s="311">
        <f t="shared" si="38"/>
        <v>70.185158958975961</v>
      </c>
      <c r="H444" s="314">
        <v>106</v>
      </c>
      <c r="I444" s="314">
        <f t="shared" si="41"/>
        <v>28</v>
      </c>
    </row>
    <row r="445" spans="2:9" ht="16.5" hidden="1" customHeight="1" x14ac:dyDescent="0.3">
      <c r="B445" s="307">
        <v>434</v>
      </c>
      <c r="C445" s="309">
        <v>13105455</v>
      </c>
      <c r="D445" s="313">
        <v>64017</v>
      </c>
      <c r="E445" s="203">
        <f t="shared" si="37"/>
        <v>3.0728651658426536</v>
      </c>
      <c r="F445" s="311">
        <f>SUM(E$12:E445)</f>
        <v>704.92445475560226</v>
      </c>
      <c r="G445" s="311">
        <f t="shared" si="38"/>
        <v>70.492445475560231</v>
      </c>
      <c r="H445" s="314">
        <f t="shared" si="41"/>
        <v>106</v>
      </c>
      <c r="I445" s="314">
        <f t="shared" si="41"/>
        <v>28</v>
      </c>
    </row>
    <row r="446" spans="2:9" ht="16.5" hidden="1" customHeight="1" x14ac:dyDescent="0.3">
      <c r="B446" s="307">
        <v>435</v>
      </c>
      <c r="C446" s="309">
        <v>13169472</v>
      </c>
      <c r="D446" s="313">
        <v>64189</v>
      </c>
      <c r="E446" s="203">
        <f t="shared" si="37"/>
        <v>3.0811212979407672</v>
      </c>
      <c r="F446" s="311">
        <f>SUM(E$12:E446)</f>
        <v>708.005576053543</v>
      </c>
      <c r="G446" s="311">
        <f t="shared" si="38"/>
        <v>70.8005576053543</v>
      </c>
      <c r="H446" s="314">
        <f t="shared" ref="H446:I461" si="42">H445</f>
        <v>106</v>
      </c>
      <c r="I446" s="314">
        <f t="shared" si="42"/>
        <v>28</v>
      </c>
    </row>
    <row r="447" spans="2:9" ht="16.5" hidden="1" customHeight="1" x14ac:dyDescent="0.3">
      <c r="B447" s="307">
        <v>436</v>
      </c>
      <c r="C447" s="309">
        <v>13233661</v>
      </c>
      <c r="D447" s="313">
        <v>64361</v>
      </c>
      <c r="E447" s="203">
        <f t="shared" si="37"/>
        <v>3.0893774300388808</v>
      </c>
      <c r="F447" s="311">
        <f>SUM(E$12:E447)</f>
        <v>711.09495348358189</v>
      </c>
      <c r="G447" s="311">
        <f t="shared" si="38"/>
        <v>71.109495348358195</v>
      </c>
      <c r="H447" s="314">
        <f t="shared" si="42"/>
        <v>106</v>
      </c>
      <c r="I447" s="314">
        <f t="shared" si="42"/>
        <v>28</v>
      </c>
    </row>
    <row r="448" spans="2:9" ht="16.5" hidden="1" customHeight="1" x14ac:dyDescent="0.3">
      <c r="B448" s="307">
        <v>437</v>
      </c>
      <c r="C448" s="309">
        <v>13298022</v>
      </c>
      <c r="D448" s="313">
        <v>64533</v>
      </c>
      <c r="E448" s="203">
        <f t="shared" si="37"/>
        <v>3.0976335621369944</v>
      </c>
      <c r="F448" s="311">
        <f>SUM(E$12:E448)</f>
        <v>714.19258704571894</v>
      </c>
      <c r="G448" s="311">
        <f t="shared" si="38"/>
        <v>71.419258704571888</v>
      </c>
      <c r="H448" s="314">
        <f t="shared" si="42"/>
        <v>106</v>
      </c>
      <c r="I448" s="314">
        <f t="shared" si="42"/>
        <v>28</v>
      </c>
    </row>
    <row r="449" spans="2:9" ht="16.5" hidden="1" customHeight="1" x14ac:dyDescent="0.3">
      <c r="B449" s="307">
        <v>438</v>
      </c>
      <c r="C449" s="309">
        <v>13362555</v>
      </c>
      <c r="D449" s="313">
        <v>64705</v>
      </c>
      <c r="E449" s="203">
        <f t="shared" si="37"/>
        <v>3.105889694235108</v>
      </c>
      <c r="F449" s="311">
        <f>SUM(E$12:E449)</f>
        <v>717.29847673995403</v>
      </c>
      <c r="G449" s="311">
        <f t="shared" si="38"/>
        <v>71.729847673995408</v>
      </c>
      <c r="H449" s="314">
        <f t="shared" si="42"/>
        <v>106</v>
      </c>
      <c r="I449" s="314">
        <f t="shared" si="42"/>
        <v>28</v>
      </c>
    </row>
    <row r="450" spans="2:9" ht="16.5" hidden="1" customHeight="1" x14ac:dyDescent="0.3">
      <c r="B450" s="307">
        <v>439</v>
      </c>
      <c r="C450" s="309">
        <v>13427260</v>
      </c>
      <c r="D450" s="313">
        <v>64877</v>
      </c>
      <c r="E450" s="203">
        <f t="shared" si="37"/>
        <v>3.1141458263332211</v>
      </c>
      <c r="F450" s="311">
        <f>SUM(E$12:E450)</f>
        <v>720.41262256628727</v>
      </c>
      <c r="G450" s="311">
        <f t="shared" si="38"/>
        <v>72.041262256628727</v>
      </c>
      <c r="H450" s="314">
        <f t="shared" si="42"/>
        <v>106</v>
      </c>
      <c r="I450" s="314">
        <f t="shared" si="42"/>
        <v>28</v>
      </c>
    </row>
    <row r="451" spans="2:9" ht="16.5" hidden="1" customHeight="1" x14ac:dyDescent="0.3">
      <c r="B451" s="307">
        <v>440</v>
      </c>
      <c r="C451" s="309">
        <v>13492137</v>
      </c>
      <c r="D451" s="313">
        <v>65050</v>
      </c>
      <c r="E451" s="203">
        <f t="shared" si="37"/>
        <v>3.1224499591993471</v>
      </c>
      <c r="F451" s="311">
        <f>SUM(E$12:E451)</f>
        <v>723.53507252548661</v>
      </c>
      <c r="G451" s="311">
        <f t="shared" si="38"/>
        <v>72.353507252548667</v>
      </c>
      <c r="H451" s="314">
        <f t="shared" si="42"/>
        <v>106</v>
      </c>
      <c r="I451" s="314">
        <f t="shared" si="42"/>
        <v>28</v>
      </c>
    </row>
    <row r="452" spans="2:9" ht="16.5" hidden="1" customHeight="1" x14ac:dyDescent="0.3">
      <c r="B452" s="307">
        <v>441</v>
      </c>
      <c r="C452" s="309">
        <v>13557187</v>
      </c>
      <c r="D452" s="313">
        <v>65222</v>
      </c>
      <c r="E452" s="203">
        <f t="shared" si="37"/>
        <v>3.1307060912974607</v>
      </c>
      <c r="F452" s="311">
        <f>SUM(E$12:E452)</f>
        <v>726.66577861678411</v>
      </c>
      <c r="G452" s="311">
        <f t="shared" si="38"/>
        <v>72.666577861678405</v>
      </c>
      <c r="H452" s="314">
        <f t="shared" si="42"/>
        <v>106</v>
      </c>
      <c r="I452" s="314">
        <f t="shared" si="42"/>
        <v>28</v>
      </c>
    </row>
    <row r="453" spans="2:9" ht="16.5" hidden="1" customHeight="1" x14ac:dyDescent="0.3">
      <c r="B453" s="307">
        <v>442</v>
      </c>
      <c r="C453" s="309">
        <v>13622409</v>
      </c>
      <c r="D453" s="313">
        <v>65395</v>
      </c>
      <c r="E453" s="203">
        <f t="shared" si="37"/>
        <v>3.1390102241635867</v>
      </c>
      <c r="F453" s="311">
        <f>SUM(E$12:E453)</f>
        <v>729.80478884094771</v>
      </c>
      <c r="G453" s="311">
        <f t="shared" si="38"/>
        <v>72.980478884094765</v>
      </c>
      <c r="H453" s="314">
        <f t="shared" si="42"/>
        <v>106</v>
      </c>
      <c r="I453" s="314">
        <f t="shared" si="42"/>
        <v>28</v>
      </c>
    </row>
    <row r="454" spans="2:9" ht="16.5" hidden="1" customHeight="1" x14ac:dyDescent="0.3">
      <c r="B454" s="307">
        <v>443</v>
      </c>
      <c r="C454" s="309">
        <v>13687804</v>
      </c>
      <c r="D454" s="313">
        <v>65568</v>
      </c>
      <c r="E454" s="203">
        <f t="shared" si="37"/>
        <v>3.1473143570297126</v>
      </c>
      <c r="F454" s="311">
        <f>SUM(E$12:E454)</f>
        <v>732.95210319797741</v>
      </c>
      <c r="G454" s="311">
        <f t="shared" si="38"/>
        <v>73.295210319797746</v>
      </c>
      <c r="H454" s="314">
        <f t="shared" si="42"/>
        <v>106</v>
      </c>
      <c r="I454" s="314">
        <f t="shared" si="42"/>
        <v>28</v>
      </c>
    </row>
    <row r="455" spans="2:9" ht="16.5" hidden="1" customHeight="1" x14ac:dyDescent="0.3">
      <c r="B455" s="307">
        <v>444</v>
      </c>
      <c r="C455" s="309">
        <v>13753372</v>
      </c>
      <c r="D455" s="313">
        <v>65740</v>
      </c>
      <c r="E455" s="203">
        <f t="shared" si="37"/>
        <v>3.1555704891278262</v>
      </c>
      <c r="F455" s="311">
        <f>SUM(E$12:E455)</f>
        <v>736.10767368710526</v>
      </c>
      <c r="G455" s="311">
        <f t="shared" si="38"/>
        <v>73.610767368710526</v>
      </c>
      <c r="H455" s="314">
        <f t="shared" si="42"/>
        <v>106</v>
      </c>
      <c r="I455" s="314">
        <f t="shared" si="42"/>
        <v>28</v>
      </c>
    </row>
    <row r="456" spans="2:9" ht="16.5" hidden="1" customHeight="1" x14ac:dyDescent="0.3">
      <c r="B456" s="307">
        <v>445</v>
      </c>
      <c r="C456" s="309">
        <v>13819112</v>
      </c>
      <c r="D456" s="313">
        <v>65913</v>
      </c>
      <c r="E456" s="203">
        <f t="shared" si="37"/>
        <v>3.1638746219939518</v>
      </c>
      <c r="F456" s="311">
        <f>SUM(E$12:E456)</f>
        <v>739.27154830909922</v>
      </c>
      <c r="G456" s="311">
        <f t="shared" si="38"/>
        <v>73.927154830909927</v>
      </c>
      <c r="H456" s="314">
        <f t="shared" si="42"/>
        <v>106</v>
      </c>
      <c r="I456" s="314">
        <f t="shared" si="42"/>
        <v>28</v>
      </c>
    </row>
    <row r="457" spans="2:9" ht="16.5" hidden="1" customHeight="1" x14ac:dyDescent="0.3">
      <c r="B457" s="307">
        <v>446</v>
      </c>
      <c r="C457" s="309">
        <v>13885025</v>
      </c>
      <c r="D457" s="313">
        <v>66087</v>
      </c>
      <c r="E457" s="203">
        <f t="shared" si="37"/>
        <v>3.1722267556280901</v>
      </c>
      <c r="F457" s="311">
        <f>SUM(E$12:E457)</f>
        <v>742.44377506472733</v>
      </c>
      <c r="G457" s="311">
        <f t="shared" si="38"/>
        <v>74.24437750647273</v>
      </c>
      <c r="H457" s="314">
        <f t="shared" si="42"/>
        <v>106</v>
      </c>
      <c r="I457" s="314">
        <f t="shared" si="42"/>
        <v>28</v>
      </c>
    </row>
    <row r="458" spans="2:9" ht="16.5" hidden="1" customHeight="1" x14ac:dyDescent="0.3">
      <c r="B458" s="307">
        <v>447</v>
      </c>
      <c r="C458" s="309">
        <v>13951112</v>
      </c>
      <c r="D458" s="313">
        <v>66260</v>
      </c>
      <c r="E458" s="203">
        <f t="shared" si="37"/>
        <v>3.1805308884942161</v>
      </c>
      <c r="F458" s="311">
        <f>SUM(E$12:E458)</f>
        <v>745.62430595322155</v>
      </c>
      <c r="G458" s="311">
        <f t="shared" si="38"/>
        <v>74.562430595322155</v>
      </c>
      <c r="H458" s="314">
        <f t="shared" si="42"/>
        <v>106</v>
      </c>
      <c r="I458" s="314">
        <f t="shared" si="42"/>
        <v>28</v>
      </c>
    </row>
    <row r="459" spans="2:9" ht="16.5" hidden="1" customHeight="1" x14ac:dyDescent="0.3">
      <c r="B459" s="307">
        <v>448</v>
      </c>
      <c r="C459" s="309">
        <v>14017372</v>
      </c>
      <c r="D459" s="313">
        <v>66433</v>
      </c>
      <c r="E459" s="203">
        <f t="shared" si="37"/>
        <v>3.1888350213603416</v>
      </c>
      <c r="F459" s="311">
        <f>SUM(E$12:E459)</f>
        <v>748.81314097458187</v>
      </c>
      <c r="G459" s="311">
        <f t="shared" si="38"/>
        <v>74.881314097458187</v>
      </c>
      <c r="H459" s="314">
        <f t="shared" si="42"/>
        <v>106</v>
      </c>
      <c r="I459" s="314">
        <f t="shared" si="42"/>
        <v>28</v>
      </c>
    </row>
    <row r="460" spans="2:9" ht="16.5" hidden="1" customHeight="1" x14ac:dyDescent="0.3">
      <c r="B460" s="307">
        <v>449</v>
      </c>
      <c r="C460" s="309">
        <v>14083805</v>
      </c>
      <c r="D460" s="313">
        <v>66606</v>
      </c>
      <c r="E460" s="203">
        <f t="shared" ref="E460:E523" si="43">D460/(VLOOKUP(H460,$L$12:$N$51,3,0)+VLOOKUP(I460,$P$12:$R$131,3,0)*$F$8/$E$8)</f>
        <v>3.1971391542264676</v>
      </c>
      <c r="F460" s="311">
        <f>SUM(E$12:E460)</f>
        <v>752.01028012880829</v>
      </c>
      <c r="G460" s="311">
        <f t="shared" si="38"/>
        <v>75.201028012880826</v>
      </c>
      <c r="H460" s="314">
        <f t="shared" si="42"/>
        <v>106</v>
      </c>
      <c r="I460" s="314">
        <f t="shared" si="42"/>
        <v>28</v>
      </c>
    </row>
    <row r="461" spans="2:9" ht="16.5" hidden="1" customHeight="1" x14ac:dyDescent="0.3">
      <c r="B461" s="307">
        <v>450</v>
      </c>
      <c r="C461" s="309">
        <v>14150411</v>
      </c>
      <c r="D461" s="313">
        <v>66780</v>
      </c>
      <c r="E461" s="203">
        <f t="shared" si="43"/>
        <v>3.2054912878606059</v>
      </c>
      <c r="F461" s="311">
        <f>SUM(E$12:E461)</f>
        <v>755.21577141666887</v>
      </c>
      <c r="G461" s="311">
        <f t="shared" ref="G461:G524" si="44">F461/$B$8</f>
        <v>75.521577141666882</v>
      </c>
      <c r="H461" s="314">
        <f t="shared" si="42"/>
        <v>106</v>
      </c>
      <c r="I461" s="314">
        <f t="shared" si="42"/>
        <v>28</v>
      </c>
    </row>
    <row r="462" spans="2:9" ht="16.5" hidden="1" customHeight="1" x14ac:dyDescent="0.3">
      <c r="B462" s="307">
        <v>451</v>
      </c>
      <c r="C462" s="309">
        <v>14217191</v>
      </c>
      <c r="D462" s="313">
        <v>66954</v>
      </c>
      <c r="E462" s="203">
        <f t="shared" si="43"/>
        <v>3.2138434214947438</v>
      </c>
      <c r="F462" s="311">
        <f>SUM(E$12:E462)</f>
        <v>758.42961483816362</v>
      </c>
      <c r="G462" s="311">
        <f t="shared" si="44"/>
        <v>75.842961483816367</v>
      </c>
      <c r="H462" s="314">
        <f t="shared" ref="H462:I477" si="45">H461</f>
        <v>106</v>
      </c>
      <c r="I462" s="314">
        <f t="shared" si="45"/>
        <v>28</v>
      </c>
    </row>
    <row r="463" spans="2:9" ht="16.5" hidden="1" customHeight="1" x14ac:dyDescent="0.3">
      <c r="B463" s="307">
        <v>452</v>
      </c>
      <c r="C463" s="309">
        <v>14284145</v>
      </c>
      <c r="D463" s="313">
        <v>67127</v>
      </c>
      <c r="E463" s="203">
        <f t="shared" si="43"/>
        <v>3.2221475543608697</v>
      </c>
      <c r="F463" s="311">
        <f>SUM(E$12:E463)</f>
        <v>761.65176239252446</v>
      </c>
      <c r="G463" s="311">
        <f t="shared" si="44"/>
        <v>76.165176239252446</v>
      </c>
      <c r="H463" s="314">
        <f t="shared" si="45"/>
        <v>106</v>
      </c>
      <c r="I463" s="314">
        <f t="shared" si="45"/>
        <v>28</v>
      </c>
    </row>
    <row r="464" spans="2:9" ht="16.5" hidden="1" customHeight="1" x14ac:dyDescent="0.3">
      <c r="B464" s="307">
        <v>453</v>
      </c>
      <c r="C464" s="309">
        <v>14351272</v>
      </c>
      <c r="D464" s="313">
        <v>67301</v>
      </c>
      <c r="E464" s="203">
        <f t="shared" si="43"/>
        <v>3.2304996879950081</v>
      </c>
      <c r="F464" s="311">
        <f>SUM(E$12:E464)</f>
        <v>764.88226208051947</v>
      </c>
      <c r="G464" s="311">
        <f t="shared" si="44"/>
        <v>76.488226208051941</v>
      </c>
      <c r="H464" s="314">
        <f t="shared" si="45"/>
        <v>106</v>
      </c>
      <c r="I464" s="314">
        <f t="shared" si="45"/>
        <v>28</v>
      </c>
    </row>
    <row r="465" spans="2:9" ht="16.5" hidden="1" customHeight="1" x14ac:dyDescent="0.3">
      <c r="B465" s="307">
        <v>454</v>
      </c>
      <c r="C465" s="309">
        <v>14418573</v>
      </c>
      <c r="D465" s="313">
        <v>67475</v>
      </c>
      <c r="E465" s="203">
        <f t="shared" si="43"/>
        <v>3.238851821629146</v>
      </c>
      <c r="F465" s="311">
        <f>SUM(E$12:E465)</f>
        <v>768.12111390214864</v>
      </c>
      <c r="G465" s="311">
        <f t="shared" si="44"/>
        <v>76.812111390214866</v>
      </c>
      <c r="H465" s="314">
        <f t="shared" si="45"/>
        <v>106</v>
      </c>
      <c r="I465" s="314">
        <f t="shared" si="45"/>
        <v>28</v>
      </c>
    </row>
    <row r="466" spans="2:9" ht="16.5" hidden="1" customHeight="1" x14ac:dyDescent="0.3">
      <c r="B466" s="307">
        <v>455</v>
      </c>
      <c r="C466" s="309">
        <v>14486048</v>
      </c>
      <c r="D466" s="313">
        <v>67649</v>
      </c>
      <c r="E466" s="203">
        <f t="shared" si="43"/>
        <v>3.2472039552632843</v>
      </c>
      <c r="F466" s="311">
        <f>SUM(E$12:E466)</f>
        <v>771.36831785741197</v>
      </c>
      <c r="G466" s="311">
        <f t="shared" si="44"/>
        <v>77.136831785741194</v>
      </c>
      <c r="H466" s="314">
        <f t="shared" si="45"/>
        <v>106</v>
      </c>
      <c r="I466" s="314">
        <f t="shared" si="45"/>
        <v>28</v>
      </c>
    </row>
    <row r="467" spans="2:9" ht="16.5" hidden="1" customHeight="1" x14ac:dyDescent="0.3">
      <c r="B467" s="307">
        <v>456</v>
      </c>
      <c r="C467" s="309">
        <v>14553697</v>
      </c>
      <c r="D467" s="313">
        <v>67824</v>
      </c>
      <c r="E467" s="203">
        <f t="shared" si="43"/>
        <v>3.2556040896654346</v>
      </c>
      <c r="F467" s="311">
        <f>SUM(E$12:E467)</f>
        <v>774.62392194707741</v>
      </c>
      <c r="G467" s="311">
        <f t="shared" si="44"/>
        <v>77.462392194707746</v>
      </c>
      <c r="H467" s="314">
        <f t="shared" si="45"/>
        <v>106</v>
      </c>
      <c r="I467" s="314">
        <f t="shared" si="45"/>
        <v>28</v>
      </c>
    </row>
    <row r="468" spans="2:9" ht="16.5" hidden="1" customHeight="1" x14ac:dyDescent="0.3">
      <c r="B468" s="307">
        <v>457</v>
      </c>
      <c r="C468" s="309">
        <v>14621521</v>
      </c>
      <c r="D468" s="313">
        <v>67998</v>
      </c>
      <c r="E468" s="203">
        <f t="shared" si="43"/>
        <v>3.2639562232995729</v>
      </c>
      <c r="F468" s="311">
        <f>SUM(E$12:E468)</f>
        <v>777.88787817037701</v>
      </c>
      <c r="G468" s="311">
        <f t="shared" si="44"/>
        <v>77.788787817037701</v>
      </c>
      <c r="H468" s="314">
        <f t="shared" si="45"/>
        <v>106</v>
      </c>
      <c r="I468" s="314">
        <f t="shared" si="45"/>
        <v>28</v>
      </c>
    </row>
    <row r="469" spans="2:9" ht="16.5" hidden="1" customHeight="1" x14ac:dyDescent="0.3">
      <c r="B469" s="307">
        <v>458</v>
      </c>
      <c r="C469" s="309">
        <v>14689519</v>
      </c>
      <c r="D469" s="313">
        <v>68172</v>
      </c>
      <c r="E469" s="203">
        <f t="shared" si="43"/>
        <v>3.2723083569337108</v>
      </c>
      <c r="F469" s="311">
        <f>SUM(E$12:E469)</f>
        <v>781.16018652731077</v>
      </c>
      <c r="G469" s="311">
        <f t="shared" si="44"/>
        <v>78.116018652731071</v>
      </c>
      <c r="H469" s="314">
        <f t="shared" si="45"/>
        <v>106</v>
      </c>
      <c r="I469" s="314">
        <f t="shared" si="45"/>
        <v>28</v>
      </c>
    </row>
    <row r="470" spans="2:9" ht="16.5" hidden="1" customHeight="1" x14ac:dyDescent="0.3">
      <c r="B470" s="307">
        <v>459</v>
      </c>
      <c r="C470" s="309">
        <v>14757691</v>
      </c>
      <c r="D470" s="313">
        <v>68347</v>
      </c>
      <c r="E470" s="203">
        <f t="shared" si="43"/>
        <v>3.2807084913358615</v>
      </c>
      <c r="F470" s="311">
        <f>SUM(E$12:E470)</f>
        <v>784.44089501864664</v>
      </c>
      <c r="G470" s="311">
        <f t="shared" si="44"/>
        <v>78.444089501864667</v>
      </c>
      <c r="H470" s="314">
        <f t="shared" si="45"/>
        <v>106</v>
      </c>
      <c r="I470" s="314">
        <f t="shared" si="45"/>
        <v>28</v>
      </c>
    </row>
    <row r="471" spans="2:9" ht="16.5" hidden="1" customHeight="1" x14ac:dyDescent="0.3">
      <c r="B471" s="307">
        <v>460</v>
      </c>
      <c r="C471" s="309">
        <v>14826038</v>
      </c>
      <c r="D471" s="313">
        <v>68522</v>
      </c>
      <c r="E471" s="203">
        <f t="shared" si="43"/>
        <v>3.2891086257380118</v>
      </c>
      <c r="F471" s="311">
        <f>SUM(E$12:E471)</f>
        <v>787.73000364438462</v>
      </c>
      <c r="G471" s="311">
        <f t="shared" si="44"/>
        <v>78.77300036443846</v>
      </c>
      <c r="H471" s="314">
        <f t="shared" si="45"/>
        <v>106</v>
      </c>
      <c r="I471" s="314">
        <f t="shared" si="45"/>
        <v>28</v>
      </c>
    </row>
    <row r="472" spans="2:9" ht="16.5" hidden="1" customHeight="1" x14ac:dyDescent="0.3">
      <c r="B472" s="307">
        <v>461</v>
      </c>
      <c r="C472" s="309">
        <v>14894560</v>
      </c>
      <c r="D472" s="313">
        <v>68696</v>
      </c>
      <c r="E472" s="203">
        <f t="shared" si="43"/>
        <v>3.2974607593721501</v>
      </c>
      <c r="F472" s="311">
        <f>SUM(E$12:E472)</f>
        <v>791.02746440375677</v>
      </c>
      <c r="G472" s="311">
        <f t="shared" si="44"/>
        <v>79.102746440375682</v>
      </c>
      <c r="H472" s="314">
        <f t="shared" si="45"/>
        <v>106</v>
      </c>
      <c r="I472" s="314">
        <f t="shared" si="45"/>
        <v>28</v>
      </c>
    </row>
    <row r="473" spans="2:9" ht="16.5" hidden="1" customHeight="1" x14ac:dyDescent="0.3">
      <c r="B473" s="307">
        <v>462</v>
      </c>
      <c r="C473" s="309">
        <v>14963256</v>
      </c>
      <c r="D473" s="313">
        <v>68871</v>
      </c>
      <c r="E473" s="203">
        <f t="shared" si="43"/>
        <v>3.3058608937743004</v>
      </c>
      <c r="F473" s="311">
        <f>SUM(E$12:E473)</f>
        <v>794.33332529753102</v>
      </c>
      <c r="G473" s="311">
        <f t="shared" si="44"/>
        <v>79.433332529753102</v>
      </c>
      <c r="H473" s="314">
        <f t="shared" si="45"/>
        <v>106</v>
      </c>
      <c r="I473" s="314">
        <f t="shared" si="45"/>
        <v>28</v>
      </c>
    </row>
    <row r="474" spans="2:9" ht="16.5" hidden="1" customHeight="1" x14ac:dyDescent="0.3">
      <c r="B474" s="307">
        <v>463</v>
      </c>
      <c r="C474" s="309">
        <v>15032127</v>
      </c>
      <c r="D474" s="313">
        <v>69046</v>
      </c>
      <c r="E474" s="203">
        <f t="shared" si="43"/>
        <v>3.3142610281764506</v>
      </c>
      <c r="F474" s="311">
        <f>SUM(E$12:E474)</f>
        <v>797.64758632570749</v>
      </c>
      <c r="G474" s="311">
        <f t="shared" si="44"/>
        <v>79.764758632570746</v>
      </c>
      <c r="H474" s="314">
        <f t="shared" si="45"/>
        <v>106</v>
      </c>
      <c r="I474" s="314">
        <f t="shared" si="45"/>
        <v>28</v>
      </c>
    </row>
    <row r="475" spans="2:9" ht="16.5" hidden="1" customHeight="1" x14ac:dyDescent="0.3">
      <c r="B475" s="307">
        <v>464</v>
      </c>
      <c r="C475" s="309">
        <v>15101173</v>
      </c>
      <c r="D475" s="313">
        <v>69221</v>
      </c>
      <c r="E475" s="203">
        <f t="shared" si="43"/>
        <v>3.3226611625786013</v>
      </c>
      <c r="F475" s="311">
        <f>SUM(E$12:E475)</f>
        <v>800.97024748828608</v>
      </c>
      <c r="G475" s="311">
        <f t="shared" si="44"/>
        <v>80.097024748828602</v>
      </c>
      <c r="H475" s="314">
        <f t="shared" si="45"/>
        <v>106</v>
      </c>
      <c r="I475" s="314">
        <f t="shared" si="45"/>
        <v>28</v>
      </c>
    </row>
    <row r="476" spans="2:9" ht="16.5" hidden="1" customHeight="1" x14ac:dyDescent="0.3">
      <c r="B476" s="307">
        <v>465</v>
      </c>
      <c r="C476" s="309">
        <v>15170394</v>
      </c>
      <c r="D476" s="313">
        <v>69397</v>
      </c>
      <c r="E476" s="203">
        <f t="shared" si="43"/>
        <v>3.331109297748764</v>
      </c>
      <c r="F476" s="311">
        <f>SUM(E$12:E476)</f>
        <v>804.30135678603483</v>
      </c>
      <c r="G476" s="311">
        <f t="shared" si="44"/>
        <v>80.430135678603477</v>
      </c>
      <c r="H476" s="314">
        <f t="shared" si="45"/>
        <v>106</v>
      </c>
      <c r="I476" s="314">
        <f t="shared" si="45"/>
        <v>28</v>
      </c>
    </row>
    <row r="477" spans="2:9" ht="16.5" hidden="1" customHeight="1" x14ac:dyDescent="0.3">
      <c r="B477" s="307">
        <v>466</v>
      </c>
      <c r="C477" s="309">
        <v>15239791</v>
      </c>
      <c r="D477" s="313">
        <v>69572</v>
      </c>
      <c r="E477" s="203">
        <f t="shared" si="43"/>
        <v>3.3395094321509142</v>
      </c>
      <c r="F477" s="311">
        <f>SUM(E$12:E477)</f>
        <v>807.64086621818569</v>
      </c>
      <c r="G477" s="311">
        <f t="shared" si="44"/>
        <v>80.764086621818564</v>
      </c>
      <c r="H477" s="314">
        <f t="shared" si="45"/>
        <v>106</v>
      </c>
      <c r="I477" s="314">
        <f t="shared" si="45"/>
        <v>28</v>
      </c>
    </row>
    <row r="478" spans="2:9" ht="16.5" hidden="1" customHeight="1" x14ac:dyDescent="0.3">
      <c r="B478" s="307">
        <v>467</v>
      </c>
      <c r="C478" s="309">
        <v>15309363</v>
      </c>
      <c r="D478" s="313">
        <v>69747</v>
      </c>
      <c r="E478" s="203">
        <f t="shared" si="43"/>
        <v>3.3479095665530649</v>
      </c>
      <c r="F478" s="311">
        <f>SUM(E$12:E478)</f>
        <v>810.98877578473878</v>
      </c>
      <c r="G478" s="311">
        <f t="shared" si="44"/>
        <v>81.098877578473875</v>
      </c>
      <c r="H478" s="314">
        <f t="shared" ref="H478:I493" si="46">H477</f>
        <v>106</v>
      </c>
      <c r="I478" s="314">
        <f t="shared" si="46"/>
        <v>28</v>
      </c>
    </row>
    <row r="479" spans="2:9" ht="16.5" hidden="1" customHeight="1" x14ac:dyDescent="0.3">
      <c r="B479" s="307">
        <v>468</v>
      </c>
      <c r="C479" s="309">
        <v>15379110</v>
      </c>
      <c r="D479" s="313">
        <v>69923</v>
      </c>
      <c r="E479" s="203">
        <f t="shared" si="43"/>
        <v>3.3563577017232276</v>
      </c>
      <c r="F479" s="311">
        <f>SUM(E$12:E479)</f>
        <v>814.34513348646203</v>
      </c>
      <c r="G479" s="311">
        <f t="shared" si="44"/>
        <v>81.434513348646206</v>
      </c>
      <c r="H479" s="314">
        <f t="shared" si="46"/>
        <v>106</v>
      </c>
      <c r="I479" s="314">
        <f t="shared" si="46"/>
        <v>28</v>
      </c>
    </row>
    <row r="480" spans="2:9" ht="16.5" hidden="1" customHeight="1" x14ac:dyDescent="0.3">
      <c r="B480" s="307">
        <v>469</v>
      </c>
      <c r="C480" s="309">
        <v>15449033</v>
      </c>
      <c r="D480" s="313">
        <v>70099</v>
      </c>
      <c r="E480" s="203">
        <f t="shared" si="43"/>
        <v>3.3648058368933902</v>
      </c>
      <c r="F480" s="311">
        <f>SUM(E$12:E480)</f>
        <v>817.70993932335546</v>
      </c>
      <c r="G480" s="311">
        <f t="shared" si="44"/>
        <v>81.770993932335543</v>
      </c>
      <c r="H480" s="314">
        <f t="shared" si="46"/>
        <v>106</v>
      </c>
      <c r="I480" s="314">
        <f t="shared" si="46"/>
        <v>28</v>
      </c>
    </row>
    <row r="481" spans="2:9" ht="16.5" hidden="1" customHeight="1" x14ac:dyDescent="0.3">
      <c r="B481" s="307">
        <v>470</v>
      </c>
      <c r="C481" s="309">
        <v>15519132</v>
      </c>
      <c r="D481" s="313">
        <v>70274</v>
      </c>
      <c r="E481" s="203">
        <f t="shared" si="43"/>
        <v>3.3732059712955409</v>
      </c>
      <c r="F481" s="311">
        <f>SUM(E$12:E481)</f>
        <v>821.08314529465099</v>
      </c>
      <c r="G481" s="311">
        <f t="shared" si="44"/>
        <v>82.108314529465105</v>
      </c>
      <c r="H481" s="314">
        <f t="shared" si="46"/>
        <v>106</v>
      </c>
      <c r="I481" s="314">
        <f t="shared" si="46"/>
        <v>28</v>
      </c>
    </row>
    <row r="482" spans="2:9" ht="16.5" hidden="1" customHeight="1" x14ac:dyDescent="0.3">
      <c r="B482" s="307">
        <v>471</v>
      </c>
      <c r="C482" s="309">
        <v>15589406</v>
      </c>
      <c r="D482" s="313">
        <v>70450</v>
      </c>
      <c r="E482" s="203">
        <f t="shared" si="43"/>
        <v>3.3816541064657035</v>
      </c>
      <c r="F482" s="311">
        <f>SUM(E$12:E482)</f>
        <v>824.46479940111669</v>
      </c>
      <c r="G482" s="311">
        <f t="shared" si="44"/>
        <v>82.446479940111672</v>
      </c>
      <c r="H482" s="314">
        <f t="shared" si="46"/>
        <v>106</v>
      </c>
      <c r="I482" s="314">
        <f t="shared" si="46"/>
        <v>28</v>
      </c>
    </row>
    <row r="483" spans="2:9" ht="16.5" hidden="1" customHeight="1" x14ac:dyDescent="0.3">
      <c r="B483" s="307">
        <v>472</v>
      </c>
      <c r="C483" s="309">
        <v>15659856</v>
      </c>
      <c r="D483" s="313">
        <v>70626</v>
      </c>
      <c r="E483" s="203">
        <f t="shared" si="43"/>
        <v>3.3901022416358662</v>
      </c>
      <c r="F483" s="311">
        <f>SUM(E$12:E483)</f>
        <v>827.85490164275257</v>
      </c>
      <c r="G483" s="311">
        <f t="shared" si="44"/>
        <v>82.785490164275259</v>
      </c>
      <c r="H483" s="314">
        <f t="shared" si="46"/>
        <v>106</v>
      </c>
      <c r="I483" s="314">
        <f t="shared" si="46"/>
        <v>28</v>
      </c>
    </row>
    <row r="484" spans="2:9" ht="16.5" hidden="1" customHeight="1" x14ac:dyDescent="0.3">
      <c r="B484" s="307">
        <v>473</v>
      </c>
      <c r="C484" s="309">
        <v>15730482</v>
      </c>
      <c r="D484" s="313">
        <v>70802</v>
      </c>
      <c r="E484" s="203">
        <f t="shared" si="43"/>
        <v>3.3985503768060288</v>
      </c>
      <c r="F484" s="311">
        <f>SUM(E$12:E484)</f>
        <v>831.25345201955861</v>
      </c>
      <c r="G484" s="311">
        <f t="shared" si="44"/>
        <v>83.125345201955867</v>
      </c>
      <c r="H484" s="314">
        <f t="shared" si="46"/>
        <v>106</v>
      </c>
      <c r="I484" s="314">
        <f t="shared" si="46"/>
        <v>28</v>
      </c>
    </row>
    <row r="485" spans="2:9" ht="16.5" hidden="1" customHeight="1" x14ac:dyDescent="0.3">
      <c r="B485" s="307">
        <v>474</v>
      </c>
      <c r="C485" s="309">
        <v>15801284</v>
      </c>
      <c r="D485" s="313">
        <v>70979</v>
      </c>
      <c r="E485" s="203">
        <f t="shared" si="43"/>
        <v>3.4070465127442038</v>
      </c>
      <c r="F485" s="311">
        <f>SUM(E$12:E485)</f>
        <v>834.66049853230277</v>
      </c>
      <c r="G485" s="311">
        <f t="shared" si="44"/>
        <v>83.466049853230274</v>
      </c>
      <c r="H485" s="314">
        <f t="shared" si="46"/>
        <v>106</v>
      </c>
      <c r="I485" s="314">
        <f t="shared" si="46"/>
        <v>28</v>
      </c>
    </row>
    <row r="486" spans="2:9" ht="16.5" hidden="1" customHeight="1" x14ac:dyDescent="0.3">
      <c r="B486" s="307">
        <v>475</v>
      </c>
      <c r="C486" s="309">
        <v>15872263</v>
      </c>
      <c r="D486" s="313">
        <v>71155</v>
      </c>
      <c r="E486" s="203">
        <f t="shared" si="43"/>
        <v>3.4154946479143664</v>
      </c>
      <c r="F486" s="311">
        <f>SUM(E$12:E486)</f>
        <v>838.0759931802171</v>
      </c>
      <c r="G486" s="311">
        <f t="shared" si="44"/>
        <v>83.807599318021715</v>
      </c>
      <c r="H486" s="314">
        <f t="shared" si="46"/>
        <v>106</v>
      </c>
      <c r="I486" s="314">
        <f t="shared" si="46"/>
        <v>28</v>
      </c>
    </row>
    <row r="487" spans="2:9" ht="16.5" hidden="1" customHeight="1" x14ac:dyDescent="0.3">
      <c r="B487" s="307">
        <v>476</v>
      </c>
      <c r="C487" s="309">
        <v>15943418</v>
      </c>
      <c r="D487" s="313">
        <v>71331</v>
      </c>
      <c r="E487" s="203">
        <f t="shared" si="43"/>
        <v>3.4239427830845295</v>
      </c>
      <c r="F487" s="311">
        <f>SUM(E$12:E487)</f>
        <v>841.4999359633016</v>
      </c>
      <c r="G487" s="311">
        <f t="shared" si="44"/>
        <v>84.149993596330162</v>
      </c>
      <c r="H487" s="314">
        <f t="shared" si="46"/>
        <v>106</v>
      </c>
      <c r="I487" s="314">
        <f t="shared" si="46"/>
        <v>28</v>
      </c>
    </row>
    <row r="488" spans="2:9" ht="16.5" hidden="1" customHeight="1" x14ac:dyDescent="0.3">
      <c r="B488" s="307">
        <v>477</v>
      </c>
      <c r="C488" s="309">
        <v>16014749</v>
      </c>
      <c r="D488" s="313">
        <v>71508</v>
      </c>
      <c r="E488" s="203">
        <f t="shared" si="43"/>
        <v>3.4324389190227045</v>
      </c>
      <c r="F488" s="311">
        <f>SUM(E$12:E488)</f>
        <v>844.93237488232432</v>
      </c>
      <c r="G488" s="311">
        <f t="shared" si="44"/>
        <v>84.493237488232438</v>
      </c>
      <c r="H488" s="314">
        <f t="shared" si="46"/>
        <v>106</v>
      </c>
      <c r="I488" s="314">
        <f t="shared" si="46"/>
        <v>28</v>
      </c>
    </row>
    <row r="489" spans="2:9" ht="16.5" hidden="1" customHeight="1" x14ac:dyDescent="0.3">
      <c r="B489" s="307">
        <v>478</v>
      </c>
      <c r="C489" s="309">
        <v>16086257</v>
      </c>
      <c r="D489" s="313">
        <v>71685</v>
      </c>
      <c r="E489" s="203">
        <f t="shared" si="43"/>
        <v>3.4409350549608795</v>
      </c>
      <c r="F489" s="311">
        <f>SUM(E$12:E489)</f>
        <v>848.37330993728517</v>
      </c>
      <c r="G489" s="311">
        <f t="shared" si="44"/>
        <v>84.837330993728514</v>
      </c>
      <c r="H489" s="314">
        <f t="shared" si="46"/>
        <v>106</v>
      </c>
      <c r="I489" s="314">
        <f t="shared" si="46"/>
        <v>28</v>
      </c>
    </row>
    <row r="490" spans="2:9" ht="16.5" hidden="1" customHeight="1" x14ac:dyDescent="0.3">
      <c r="B490" s="307">
        <v>479</v>
      </c>
      <c r="C490" s="309">
        <v>16157942</v>
      </c>
      <c r="D490" s="313">
        <v>71862</v>
      </c>
      <c r="E490" s="203">
        <f t="shared" si="43"/>
        <v>3.4494311908990545</v>
      </c>
      <c r="F490" s="311">
        <f>SUM(E$12:E490)</f>
        <v>851.82274112818425</v>
      </c>
      <c r="G490" s="311">
        <f t="shared" si="44"/>
        <v>85.182274112818419</v>
      </c>
      <c r="H490" s="314">
        <f t="shared" si="46"/>
        <v>106</v>
      </c>
      <c r="I490" s="314">
        <f t="shared" si="46"/>
        <v>28</v>
      </c>
    </row>
    <row r="491" spans="2:9" ht="16.5" hidden="1" customHeight="1" x14ac:dyDescent="0.3">
      <c r="B491" s="307">
        <v>480</v>
      </c>
      <c r="C491" s="309">
        <v>16229804</v>
      </c>
      <c r="D491" s="313">
        <v>72038</v>
      </c>
      <c r="E491" s="203">
        <f t="shared" si="43"/>
        <v>3.4578793260692171</v>
      </c>
      <c r="F491" s="311">
        <f>SUM(E$12:E491)</f>
        <v>855.28062045425349</v>
      </c>
      <c r="G491" s="311">
        <f t="shared" si="44"/>
        <v>85.528062045425344</v>
      </c>
      <c r="H491" s="314">
        <f t="shared" si="46"/>
        <v>106</v>
      </c>
      <c r="I491" s="314">
        <f t="shared" si="46"/>
        <v>28</v>
      </c>
    </row>
    <row r="492" spans="2:9" ht="16.5" hidden="1" customHeight="1" x14ac:dyDescent="0.3">
      <c r="B492" s="307">
        <v>481</v>
      </c>
      <c r="C492" s="309">
        <v>16301842</v>
      </c>
      <c r="D492" s="313">
        <v>72215</v>
      </c>
      <c r="E492" s="203">
        <f t="shared" si="43"/>
        <v>3.4663754620073921</v>
      </c>
      <c r="F492" s="311">
        <f>SUM(E$12:E492)</f>
        <v>858.74699591626086</v>
      </c>
      <c r="G492" s="311">
        <f t="shared" si="44"/>
        <v>85.874699591626083</v>
      </c>
      <c r="H492" s="314">
        <f t="shared" si="46"/>
        <v>106</v>
      </c>
      <c r="I492" s="314">
        <f t="shared" si="46"/>
        <v>28</v>
      </c>
    </row>
    <row r="493" spans="2:9" ht="16.5" hidden="1" customHeight="1" x14ac:dyDescent="0.3">
      <c r="B493" s="307">
        <v>482</v>
      </c>
      <c r="C493" s="309">
        <v>16374057</v>
      </c>
      <c r="D493" s="313">
        <v>72393</v>
      </c>
      <c r="E493" s="203">
        <f t="shared" si="43"/>
        <v>3.4749195987135795</v>
      </c>
      <c r="F493" s="311">
        <f>SUM(E$12:E493)</f>
        <v>862.2219155149744</v>
      </c>
      <c r="G493" s="311">
        <f t="shared" si="44"/>
        <v>86.222191551497446</v>
      </c>
      <c r="H493" s="314">
        <f t="shared" si="46"/>
        <v>106</v>
      </c>
      <c r="I493" s="314">
        <f t="shared" si="46"/>
        <v>28</v>
      </c>
    </row>
    <row r="494" spans="2:9" ht="16.5" hidden="1" customHeight="1" x14ac:dyDescent="0.3">
      <c r="B494" s="307">
        <v>483</v>
      </c>
      <c r="C494" s="309">
        <v>16446450</v>
      </c>
      <c r="D494" s="313">
        <v>72570</v>
      </c>
      <c r="E494" s="203">
        <f t="shared" si="43"/>
        <v>3.4834157346517545</v>
      </c>
      <c r="F494" s="311">
        <f>SUM(E$12:E494)</f>
        <v>865.70533124962617</v>
      </c>
      <c r="G494" s="311">
        <f t="shared" si="44"/>
        <v>86.570533124962623</v>
      </c>
      <c r="H494" s="314">
        <f t="shared" ref="H494:I509" si="47">H493</f>
        <v>106</v>
      </c>
      <c r="I494" s="314">
        <f t="shared" si="47"/>
        <v>28</v>
      </c>
    </row>
    <row r="495" spans="2:9" ht="16.5" hidden="1" customHeight="1" x14ac:dyDescent="0.3">
      <c r="B495" s="307">
        <v>484</v>
      </c>
      <c r="C495" s="309">
        <v>16519020</v>
      </c>
      <c r="D495" s="313">
        <v>72747</v>
      </c>
      <c r="E495" s="203">
        <f t="shared" si="43"/>
        <v>3.4919118705899295</v>
      </c>
      <c r="F495" s="311">
        <f>SUM(E$12:E495)</f>
        <v>869.19724312021606</v>
      </c>
      <c r="G495" s="311">
        <f t="shared" si="44"/>
        <v>86.9197243120216</v>
      </c>
      <c r="H495" s="314">
        <f t="shared" si="47"/>
        <v>106</v>
      </c>
      <c r="I495" s="314">
        <f t="shared" si="47"/>
        <v>28</v>
      </c>
    </row>
    <row r="496" spans="2:9" ht="16.5" hidden="1" customHeight="1" x14ac:dyDescent="0.3">
      <c r="B496" s="307">
        <v>485</v>
      </c>
      <c r="C496" s="309">
        <v>16591767</v>
      </c>
      <c r="D496" s="313">
        <v>72925</v>
      </c>
      <c r="E496" s="203">
        <f t="shared" si="43"/>
        <v>3.5004560072961168</v>
      </c>
      <c r="F496" s="311">
        <f>SUM(E$12:E496)</f>
        <v>872.69769912751212</v>
      </c>
      <c r="G496" s="311">
        <f t="shared" si="44"/>
        <v>87.269769912751215</v>
      </c>
      <c r="H496" s="314">
        <f t="shared" si="47"/>
        <v>106</v>
      </c>
      <c r="I496" s="314">
        <f t="shared" si="47"/>
        <v>28</v>
      </c>
    </row>
    <row r="497" spans="2:9" ht="16.5" hidden="1" customHeight="1" x14ac:dyDescent="0.3">
      <c r="B497" s="307">
        <v>486</v>
      </c>
      <c r="C497" s="309">
        <v>16664692</v>
      </c>
      <c r="D497" s="313">
        <v>73102</v>
      </c>
      <c r="E497" s="203">
        <f t="shared" si="43"/>
        <v>3.5089521432342918</v>
      </c>
      <c r="F497" s="311">
        <f>SUM(E$12:E497)</f>
        <v>876.20665127074642</v>
      </c>
      <c r="G497" s="311">
        <f t="shared" si="44"/>
        <v>87.620665127074645</v>
      </c>
      <c r="H497" s="314">
        <f t="shared" si="47"/>
        <v>106</v>
      </c>
      <c r="I497" s="314">
        <f t="shared" si="47"/>
        <v>28</v>
      </c>
    </row>
    <row r="498" spans="2:9" ht="16.5" hidden="1" customHeight="1" x14ac:dyDescent="0.3">
      <c r="B498" s="307">
        <v>487</v>
      </c>
      <c r="C498" s="309">
        <v>16737794</v>
      </c>
      <c r="D498" s="313">
        <v>73280</v>
      </c>
      <c r="E498" s="203">
        <f t="shared" si="43"/>
        <v>3.5174962799404792</v>
      </c>
      <c r="F498" s="311">
        <f>SUM(E$12:E498)</f>
        <v>879.72414755068689</v>
      </c>
      <c r="G498" s="311">
        <f t="shared" si="44"/>
        <v>87.972414755068684</v>
      </c>
      <c r="H498" s="314">
        <f t="shared" si="47"/>
        <v>106</v>
      </c>
      <c r="I498" s="314">
        <f t="shared" si="47"/>
        <v>28</v>
      </c>
    </row>
    <row r="499" spans="2:9" ht="16.5" hidden="1" customHeight="1" x14ac:dyDescent="0.3">
      <c r="B499" s="307">
        <v>488</v>
      </c>
      <c r="C499" s="309">
        <v>16811074</v>
      </c>
      <c r="D499" s="313">
        <v>73458</v>
      </c>
      <c r="E499" s="203">
        <f t="shared" si="43"/>
        <v>3.5260404166466666</v>
      </c>
      <c r="F499" s="311">
        <f>SUM(E$12:E499)</f>
        <v>883.25018796733355</v>
      </c>
      <c r="G499" s="311">
        <f t="shared" si="44"/>
        <v>88.32501879673336</v>
      </c>
      <c r="H499" s="314">
        <f t="shared" si="47"/>
        <v>106</v>
      </c>
      <c r="I499" s="314">
        <f t="shared" si="47"/>
        <v>28</v>
      </c>
    </row>
    <row r="500" spans="2:9" ht="16.5" hidden="1" customHeight="1" x14ac:dyDescent="0.3">
      <c r="B500" s="307">
        <v>489</v>
      </c>
      <c r="C500" s="309">
        <v>16884532</v>
      </c>
      <c r="D500" s="313">
        <v>73636</v>
      </c>
      <c r="E500" s="203">
        <f t="shared" si="43"/>
        <v>3.5345845533528535</v>
      </c>
      <c r="F500" s="311">
        <f>SUM(E$12:E500)</f>
        <v>886.78477252068637</v>
      </c>
      <c r="G500" s="311">
        <f t="shared" si="44"/>
        <v>88.678477252068632</v>
      </c>
      <c r="H500" s="314">
        <f t="shared" si="47"/>
        <v>106</v>
      </c>
      <c r="I500" s="314">
        <f t="shared" si="47"/>
        <v>28</v>
      </c>
    </row>
    <row r="501" spans="2:9" ht="16.5" hidden="1" customHeight="1" x14ac:dyDescent="0.3">
      <c r="B501" s="307">
        <v>490</v>
      </c>
      <c r="C501" s="309">
        <v>16958168</v>
      </c>
      <c r="D501" s="313">
        <v>73814</v>
      </c>
      <c r="E501" s="203">
        <f t="shared" si="43"/>
        <v>3.5431286900590409</v>
      </c>
      <c r="F501" s="311">
        <f>SUM(E$12:E501)</f>
        <v>890.32790121074538</v>
      </c>
      <c r="G501" s="311">
        <f t="shared" si="44"/>
        <v>89.032790121074541</v>
      </c>
      <c r="H501" s="314">
        <f t="shared" si="47"/>
        <v>106</v>
      </c>
      <c r="I501" s="314">
        <f t="shared" si="47"/>
        <v>28</v>
      </c>
    </row>
    <row r="502" spans="2:9" ht="16.5" hidden="1" customHeight="1" x14ac:dyDescent="0.3">
      <c r="B502" s="307">
        <v>491</v>
      </c>
      <c r="C502" s="309">
        <v>17031982</v>
      </c>
      <c r="D502" s="313">
        <v>73992</v>
      </c>
      <c r="E502" s="203">
        <f t="shared" si="43"/>
        <v>3.5516728267652282</v>
      </c>
      <c r="F502" s="311">
        <f>SUM(E$12:E502)</f>
        <v>893.87957403751057</v>
      </c>
      <c r="G502" s="311">
        <f t="shared" si="44"/>
        <v>89.387957403751059</v>
      </c>
      <c r="H502" s="314">
        <f t="shared" si="47"/>
        <v>106</v>
      </c>
      <c r="I502" s="314">
        <f t="shared" si="47"/>
        <v>28</v>
      </c>
    </row>
    <row r="503" spans="2:9" ht="16.5" hidden="1" customHeight="1" x14ac:dyDescent="0.3">
      <c r="B503" s="307">
        <v>492</v>
      </c>
      <c r="C503" s="309">
        <v>17105974</v>
      </c>
      <c r="D503" s="313">
        <v>74170</v>
      </c>
      <c r="E503" s="203">
        <f t="shared" si="43"/>
        <v>3.5602169634714156</v>
      </c>
      <c r="F503" s="311">
        <f>SUM(E$12:E503)</f>
        <v>897.43979100098193</v>
      </c>
      <c r="G503" s="311">
        <f t="shared" si="44"/>
        <v>89.743979100098187</v>
      </c>
      <c r="H503" s="314">
        <f t="shared" si="47"/>
        <v>106</v>
      </c>
      <c r="I503" s="314">
        <f t="shared" si="47"/>
        <v>28</v>
      </c>
    </row>
    <row r="504" spans="2:9" ht="16.5" hidden="1" customHeight="1" x14ac:dyDescent="0.3">
      <c r="B504" s="307">
        <v>493</v>
      </c>
      <c r="C504" s="309">
        <v>17180144</v>
      </c>
      <c r="D504" s="313">
        <v>74348</v>
      </c>
      <c r="E504" s="203">
        <f t="shared" si="43"/>
        <v>3.568761100177603</v>
      </c>
      <c r="F504" s="311">
        <f>SUM(E$12:E504)</f>
        <v>901.00855210115958</v>
      </c>
      <c r="G504" s="311">
        <f t="shared" si="44"/>
        <v>90.100855210115952</v>
      </c>
      <c r="H504" s="314">
        <f t="shared" si="47"/>
        <v>106</v>
      </c>
      <c r="I504" s="314">
        <f t="shared" si="47"/>
        <v>28</v>
      </c>
    </row>
    <row r="505" spans="2:9" ht="16.5" hidden="1" customHeight="1" x14ac:dyDescent="0.3">
      <c r="B505" s="307">
        <v>494</v>
      </c>
      <c r="C505" s="309">
        <v>17254492</v>
      </c>
      <c r="D505" s="313">
        <v>74527</v>
      </c>
      <c r="E505" s="203">
        <f t="shared" si="43"/>
        <v>3.5773532376518022</v>
      </c>
      <c r="F505" s="311">
        <f>SUM(E$12:E505)</f>
        <v>904.58590533881136</v>
      </c>
      <c r="G505" s="311">
        <f t="shared" si="44"/>
        <v>90.458590533881136</v>
      </c>
      <c r="H505" s="314">
        <f t="shared" si="47"/>
        <v>106</v>
      </c>
      <c r="I505" s="314">
        <f t="shared" si="47"/>
        <v>28</v>
      </c>
    </row>
    <row r="506" spans="2:9" ht="16.5" hidden="1" customHeight="1" x14ac:dyDescent="0.3">
      <c r="B506" s="307">
        <v>495</v>
      </c>
      <c r="C506" s="309">
        <v>17329019</v>
      </c>
      <c r="D506" s="313">
        <v>74705</v>
      </c>
      <c r="E506" s="203">
        <f t="shared" si="43"/>
        <v>3.5858973743579896</v>
      </c>
      <c r="F506" s="311">
        <f>SUM(E$12:E506)</f>
        <v>908.17180271316931</v>
      </c>
      <c r="G506" s="311">
        <f t="shared" si="44"/>
        <v>90.817180271316928</v>
      </c>
      <c r="H506" s="314">
        <f t="shared" si="47"/>
        <v>106</v>
      </c>
      <c r="I506" s="314">
        <f t="shared" si="47"/>
        <v>28</v>
      </c>
    </row>
    <row r="507" spans="2:9" ht="16.5" hidden="1" customHeight="1" x14ac:dyDescent="0.3">
      <c r="B507" s="307">
        <v>496</v>
      </c>
      <c r="C507" s="309">
        <v>17403724</v>
      </c>
      <c r="D507" s="313">
        <v>74884</v>
      </c>
      <c r="E507" s="203">
        <f t="shared" si="43"/>
        <v>3.5944895118321893</v>
      </c>
      <c r="F507" s="311">
        <f>SUM(E$12:E507)</f>
        <v>911.76629222500151</v>
      </c>
      <c r="G507" s="311">
        <f t="shared" si="44"/>
        <v>91.176629222500154</v>
      </c>
      <c r="H507" s="314">
        <f t="shared" si="47"/>
        <v>106</v>
      </c>
      <c r="I507" s="314">
        <f t="shared" si="47"/>
        <v>28</v>
      </c>
    </row>
    <row r="508" spans="2:9" ht="16.5" hidden="1" customHeight="1" x14ac:dyDescent="0.3">
      <c r="B508" s="307">
        <v>497</v>
      </c>
      <c r="C508" s="309">
        <v>17478608</v>
      </c>
      <c r="D508" s="313">
        <v>75063</v>
      </c>
      <c r="E508" s="203">
        <f t="shared" si="43"/>
        <v>3.6030816493063891</v>
      </c>
      <c r="F508" s="311">
        <f>SUM(E$12:E508)</f>
        <v>915.36937387430794</v>
      </c>
      <c r="G508" s="311">
        <f t="shared" si="44"/>
        <v>91.536937387430797</v>
      </c>
      <c r="H508" s="314">
        <f t="shared" si="47"/>
        <v>106</v>
      </c>
      <c r="I508" s="314">
        <f t="shared" si="47"/>
        <v>28</v>
      </c>
    </row>
    <row r="509" spans="2:9" ht="16.5" hidden="1" customHeight="1" x14ac:dyDescent="0.3">
      <c r="B509" s="307">
        <v>498</v>
      </c>
      <c r="C509" s="309">
        <v>17553671</v>
      </c>
      <c r="D509" s="313">
        <v>75242</v>
      </c>
      <c r="E509" s="203">
        <f t="shared" si="43"/>
        <v>3.6116737867805884</v>
      </c>
      <c r="F509" s="311">
        <f>SUM(E$12:E509)</f>
        <v>918.9810476610885</v>
      </c>
      <c r="G509" s="311">
        <f t="shared" si="44"/>
        <v>91.898104766108844</v>
      </c>
      <c r="H509" s="314">
        <f t="shared" si="47"/>
        <v>106</v>
      </c>
      <c r="I509" s="314">
        <f t="shared" si="47"/>
        <v>28</v>
      </c>
    </row>
    <row r="510" spans="2:9" x14ac:dyDescent="0.3">
      <c r="B510" s="307">
        <v>499</v>
      </c>
      <c r="C510" s="309">
        <v>17628913</v>
      </c>
      <c r="D510" s="313">
        <v>75421</v>
      </c>
      <c r="E510" s="203">
        <f t="shared" si="43"/>
        <v>3.6202659242547881</v>
      </c>
      <c r="F510" s="311">
        <f>SUM(E$12:E510)</f>
        <v>922.60131358534329</v>
      </c>
      <c r="G510" s="311">
        <f t="shared" si="44"/>
        <v>92.260131358534323</v>
      </c>
      <c r="H510" s="314">
        <f t="shared" ref="H510:I525" si="48">H509</f>
        <v>106</v>
      </c>
      <c r="I510" s="314">
        <f t="shared" si="48"/>
        <v>28</v>
      </c>
    </row>
    <row r="511" spans="2:9" ht="16.5" hidden="1" customHeight="1" x14ac:dyDescent="0.3">
      <c r="B511" s="308">
        <v>500</v>
      </c>
      <c r="C511" s="309">
        <v>17704334</v>
      </c>
      <c r="D511" s="317">
        <v>75600</v>
      </c>
      <c r="E511" s="203">
        <f t="shared" si="43"/>
        <v>3.4514243973703431</v>
      </c>
      <c r="F511" s="318">
        <f>SUM(E$12:E511)</f>
        <v>926.05273798271367</v>
      </c>
      <c r="G511" s="311">
        <f t="shared" si="44"/>
        <v>92.605273798271369</v>
      </c>
      <c r="H511" s="319">
        <f t="shared" si="48"/>
        <v>106</v>
      </c>
      <c r="I511" s="312">
        <v>29</v>
      </c>
    </row>
    <row r="512" spans="2:9" ht="16.5" hidden="1" customHeight="1" x14ac:dyDescent="0.3">
      <c r="B512" s="307">
        <v>501</v>
      </c>
      <c r="C512" s="309">
        <v>17779934</v>
      </c>
      <c r="D512" s="313">
        <v>75779</v>
      </c>
      <c r="E512" s="203">
        <f t="shared" si="43"/>
        <v>3.4595964207450693</v>
      </c>
      <c r="F512" s="311">
        <f>SUM(E$12:E512)</f>
        <v>929.51233440345868</v>
      </c>
      <c r="G512" s="311">
        <f t="shared" si="44"/>
        <v>92.951233440345874</v>
      </c>
      <c r="H512" s="314">
        <f t="shared" si="48"/>
        <v>106</v>
      </c>
      <c r="I512" s="314">
        <f t="shared" si="48"/>
        <v>29</v>
      </c>
    </row>
    <row r="513" spans="2:9" ht="16.5" hidden="1" customHeight="1" x14ac:dyDescent="0.3">
      <c r="B513" s="307">
        <v>502</v>
      </c>
      <c r="C513" s="309">
        <v>17855713</v>
      </c>
      <c r="D513" s="313">
        <v>75959</v>
      </c>
      <c r="E513" s="203">
        <f t="shared" si="43"/>
        <v>3.4678140978816656</v>
      </c>
      <c r="F513" s="311">
        <f>SUM(E$12:E513)</f>
        <v>932.9801485013403</v>
      </c>
      <c r="G513" s="311">
        <f t="shared" si="44"/>
        <v>93.298014850134024</v>
      </c>
      <c r="H513" s="314">
        <f t="shared" si="48"/>
        <v>106</v>
      </c>
      <c r="I513" s="314">
        <f t="shared" si="48"/>
        <v>29</v>
      </c>
    </row>
    <row r="514" spans="2:9" ht="16.5" hidden="1" customHeight="1" x14ac:dyDescent="0.3">
      <c r="B514" s="307">
        <v>503</v>
      </c>
      <c r="C514" s="309">
        <v>17931672</v>
      </c>
      <c r="D514" s="313">
        <v>76138</v>
      </c>
      <c r="E514" s="203">
        <f t="shared" si="43"/>
        <v>3.4759861212563914</v>
      </c>
      <c r="F514" s="311">
        <f>SUM(E$12:E514)</f>
        <v>936.45613462259666</v>
      </c>
      <c r="G514" s="311">
        <f t="shared" si="44"/>
        <v>93.645613462259661</v>
      </c>
      <c r="H514" s="314">
        <f t="shared" si="48"/>
        <v>106</v>
      </c>
      <c r="I514" s="314">
        <f t="shared" si="48"/>
        <v>29</v>
      </c>
    </row>
    <row r="515" spans="2:9" ht="16.5" hidden="1" customHeight="1" x14ac:dyDescent="0.3">
      <c r="B515" s="307">
        <v>504</v>
      </c>
      <c r="C515" s="309">
        <v>18007810</v>
      </c>
      <c r="D515" s="313">
        <v>76318</v>
      </c>
      <c r="E515" s="203">
        <f t="shared" si="43"/>
        <v>3.4842037983929877</v>
      </c>
      <c r="F515" s="311">
        <f>SUM(E$12:E515)</f>
        <v>939.94033842098963</v>
      </c>
      <c r="G515" s="311">
        <f t="shared" si="44"/>
        <v>93.994033842098958</v>
      </c>
      <c r="H515" s="314">
        <f t="shared" si="48"/>
        <v>106</v>
      </c>
      <c r="I515" s="314">
        <f t="shared" si="48"/>
        <v>29</v>
      </c>
    </row>
    <row r="516" spans="2:9" ht="16.5" hidden="1" customHeight="1" x14ac:dyDescent="0.3">
      <c r="B516" s="307">
        <v>505</v>
      </c>
      <c r="C516" s="309">
        <v>18084128</v>
      </c>
      <c r="D516" s="313">
        <v>76497</v>
      </c>
      <c r="E516" s="203">
        <f t="shared" si="43"/>
        <v>3.4923758217677134</v>
      </c>
      <c r="F516" s="311">
        <f>SUM(E$12:E516)</f>
        <v>943.43271424275736</v>
      </c>
      <c r="G516" s="311">
        <f t="shared" si="44"/>
        <v>94.343271424275741</v>
      </c>
      <c r="H516" s="314">
        <f t="shared" si="48"/>
        <v>106</v>
      </c>
      <c r="I516" s="314">
        <f t="shared" si="48"/>
        <v>29</v>
      </c>
    </row>
    <row r="517" spans="2:9" ht="16.5" hidden="1" customHeight="1" x14ac:dyDescent="0.3">
      <c r="B517" s="307">
        <v>506</v>
      </c>
      <c r="C517" s="309">
        <v>18160625</v>
      </c>
      <c r="D517" s="313">
        <v>76677</v>
      </c>
      <c r="E517" s="203">
        <f t="shared" si="43"/>
        <v>3.5005934989043097</v>
      </c>
      <c r="F517" s="311">
        <f>SUM(E$12:E517)</f>
        <v>946.93330774166168</v>
      </c>
      <c r="G517" s="311">
        <f t="shared" si="44"/>
        <v>94.693330774166171</v>
      </c>
      <c r="H517" s="314">
        <f t="shared" si="48"/>
        <v>106</v>
      </c>
      <c r="I517" s="314">
        <f t="shared" si="48"/>
        <v>29</v>
      </c>
    </row>
    <row r="518" spans="2:9" ht="16.5" hidden="1" customHeight="1" x14ac:dyDescent="0.3">
      <c r="B518" s="307">
        <v>507</v>
      </c>
      <c r="C518" s="309">
        <v>18237302</v>
      </c>
      <c r="D518" s="313">
        <v>76857</v>
      </c>
      <c r="E518" s="203">
        <f t="shared" si="43"/>
        <v>3.508811176040906</v>
      </c>
      <c r="F518" s="311">
        <f>SUM(E$12:E518)</f>
        <v>950.4421189177026</v>
      </c>
      <c r="G518" s="311">
        <f t="shared" si="44"/>
        <v>95.04421189177026</v>
      </c>
      <c r="H518" s="314">
        <f t="shared" si="48"/>
        <v>106</v>
      </c>
      <c r="I518" s="314">
        <f t="shared" si="48"/>
        <v>29</v>
      </c>
    </row>
    <row r="519" spans="2:9" ht="16.5" hidden="1" customHeight="1" x14ac:dyDescent="0.3">
      <c r="B519" s="307">
        <v>508</v>
      </c>
      <c r="C519" s="309">
        <v>18314159</v>
      </c>
      <c r="D519" s="313">
        <v>77037</v>
      </c>
      <c r="E519" s="203">
        <f t="shared" si="43"/>
        <v>3.5170288531775018</v>
      </c>
      <c r="F519" s="311">
        <f>SUM(E$12:E519)</f>
        <v>953.95914777088012</v>
      </c>
      <c r="G519" s="311">
        <f t="shared" si="44"/>
        <v>95.395914777088009</v>
      </c>
      <c r="H519" s="314">
        <f t="shared" si="48"/>
        <v>106</v>
      </c>
      <c r="I519" s="314">
        <f t="shared" si="48"/>
        <v>29</v>
      </c>
    </row>
    <row r="520" spans="2:9" ht="16.5" hidden="1" customHeight="1" x14ac:dyDescent="0.3">
      <c r="B520" s="307">
        <v>509</v>
      </c>
      <c r="C520" s="309">
        <v>18391196</v>
      </c>
      <c r="D520" s="313">
        <v>77217</v>
      </c>
      <c r="E520" s="203">
        <f t="shared" si="43"/>
        <v>3.5252465303140981</v>
      </c>
      <c r="F520" s="311">
        <f>SUM(E$12:E520)</f>
        <v>957.48439430119424</v>
      </c>
      <c r="G520" s="311">
        <f t="shared" si="44"/>
        <v>95.748439430119419</v>
      </c>
      <c r="H520" s="314">
        <f t="shared" si="48"/>
        <v>106</v>
      </c>
      <c r="I520" s="314">
        <f t="shared" si="48"/>
        <v>29</v>
      </c>
    </row>
    <row r="521" spans="2:9" ht="16.5" hidden="1" customHeight="1" x14ac:dyDescent="0.3">
      <c r="B521" s="307">
        <v>510</v>
      </c>
      <c r="C521" s="309">
        <v>18468413</v>
      </c>
      <c r="D521" s="313">
        <v>77398</v>
      </c>
      <c r="E521" s="203">
        <f t="shared" si="43"/>
        <v>3.5335098612125639</v>
      </c>
      <c r="F521" s="311">
        <f>SUM(E$12:E521)</f>
        <v>961.01790416240681</v>
      </c>
      <c r="G521" s="311">
        <f t="shared" si="44"/>
        <v>96.101790416240675</v>
      </c>
      <c r="H521" s="314">
        <f t="shared" si="48"/>
        <v>106</v>
      </c>
      <c r="I521" s="314">
        <f t="shared" si="48"/>
        <v>29</v>
      </c>
    </row>
    <row r="522" spans="2:9" ht="16.5" hidden="1" customHeight="1" x14ac:dyDescent="0.3">
      <c r="B522" s="307">
        <v>511</v>
      </c>
      <c r="C522" s="309">
        <v>18545811</v>
      </c>
      <c r="D522" s="313">
        <v>77578</v>
      </c>
      <c r="E522" s="203">
        <f t="shared" si="43"/>
        <v>3.5417275383491598</v>
      </c>
      <c r="F522" s="311">
        <f>SUM(E$12:E522)</f>
        <v>964.55963170075597</v>
      </c>
      <c r="G522" s="311">
        <f t="shared" si="44"/>
        <v>96.455963170075592</v>
      </c>
      <c r="H522" s="314">
        <f t="shared" si="48"/>
        <v>106</v>
      </c>
      <c r="I522" s="314">
        <f t="shared" si="48"/>
        <v>29</v>
      </c>
    </row>
    <row r="523" spans="2:9" ht="16.5" hidden="1" customHeight="1" x14ac:dyDescent="0.3">
      <c r="B523" s="307">
        <v>512</v>
      </c>
      <c r="C523" s="309">
        <v>18623389</v>
      </c>
      <c r="D523" s="313">
        <v>77758</v>
      </c>
      <c r="E523" s="203">
        <f t="shared" si="43"/>
        <v>3.549945215485756</v>
      </c>
      <c r="F523" s="311">
        <f>SUM(E$12:E523)</f>
        <v>968.10957691624174</v>
      </c>
      <c r="G523" s="311">
        <f t="shared" si="44"/>
        <v>96.810957691624168</v>
      </c>
      <c r="H523" s="314">
        <f t="shared" si="48"/>
        <v>106</v>
      </c>
      <c r="I523" s="314">
        <f t="shared" si="48"/>
        <v>29</v>
      </c>
    </row>
    <row r="524" spans="2:9" ht="16.5" hidden="1" customHeight="1" x14ac:dyDescent="0.3">
      <c r="B524" s="307">
        <v>513</v>
      </c>
      <c r="C524" s="309">
        <v>18701147</v>
      </c>
      <c r="D524" s="313">
        <v>77939</v>
      </c>
      <c r="E524" s="203">
        <f t="shared" ref="E524:E587" si="49">D524/(VLOOKUP(H524,$L$12:$N$51,3,0)+VLOOKUP(I524,$P$12:$R$131,3,0)*$F$8/$E$8)</f>
        <v>3.5582085463842219</v>
      </c>
      <c r="F524" s="311">
        <f>SUM(E$12:E524)</f>
        <v>971.66778546262594</v>
      </c>
      <c r="G524" s="311">
        <f t="shared" si="44"/>
        <v>97.166778546262591</v>
      </c>
      <c r="H524" s="314">
        <f t="shared" si="48"/>
        <v>106</v>
      </c>
      <c r="I524" s="314">
        <f t="shared" si="48"/>
        <v>29</v>
      </c>
    </row>
    <row r="525" spans="2:9" ht="16.5" hidden="1" customHeight="1" x14ac:dyDescent="0.3">
      <c r="B525" s="307">
        <v>514</v>
      </c>
      <c r="C525" s="309">
        <v>18779086</v>
      </c>
      <c r="D525" s="313">
        <v>78120</v>
      </c>
      <c r="E525" s="203">
        <f t="shared" si="49"/>
        <v>3.5664718772826882</v>
      </c>
      <c r="F525" s="311">
        <f>SUM(E$12:E525)</f>
        <v>975.23425733990859</v>
      </c>
      <c r="G525" s="311">
        <f t="shared" ref="G525:G588" si="50">F525/$B$8</f>
        <v>97.523425733990862</v>
      </c>
      <c r="H525" s="314">
        <f t="shared" si="48"/>
        <v>106</v>
      </c>
      <c r="I525" s="314">
        <f t="shared" si="48"/>
        <v>29</v>
      </c>
    </row>
    <row r="526" spans="2:9" ht="16.5" hidden="1" customHeight="1" x14ac:dyDescent="0.3">
      <c r="B526" s="307">
        <v>515</v>
      </c>
      <c r="C526" s="309">
        <v>18857206</v>
      </c>
      <c r="D526" s="313">
        <v>78301</v>
      </c>
      <c r="E526" s="203">
        <f t="shared" si="49"/>
        <v>3.5747352081811541</v>
      </c>
      <c r="F526" s="311">
        <f>SUM(E$12:E526)</f>
        <v>978.8089925480898</v>
      </c>
      <c r="G526" s="311">
        <f t="shared" si="50"/>
        <v>97.88089925480898</v>
      </c>
      <c r="H526" s="314">
        <f t="shared" ref="H526:I541" si="51">H525</f>
        <v>106</v>
      </c>
      <c r="I526" s="314">
        <f t="shared" si="51"/>
        <v>29</v>
      </c>
    </row>
    <row r="527" spans="2:9" ht="16.5" hidden="1" customHeight="1" x14ac:dyDescent="0.3">
      <c r="B527" s="307">
        <v>516</v>
      </c>
      <c r="C527" s="309">
        <v>18935507</v>
      </c>
      <c r="D527" s="313">
        <v>78482</v>
      </c>
      <c r="E527" s="203">
        <f t="shared" si="49"/>
        <v>3.5727227204443026</v>
      </c>
      <c r="F527" s="311">
        <f>SUM(E$12:E527)</f>
        <v>982.38171526853409</v>
      </c>
      <c r="G527" s="311">
        <f t="shared" si="50"/>
        <v>98.238171526853407</v>
      </c>
      <c r="H527" s="314">
        <v>111</v>
      </c>
      <c r="I527" s="314">
        <f t="shared" si="51"/>
        <v>29</v>
      </c>
    </row>
    <row r="528" spans="2:9" ht="16.5" hidden="1" customHeight="1" x14ac:dyDescent="0.3">
      <c r="B528" s="307">
        <v>517</v>
      </c>
      <c r="C528" s="309">
        <v>19013989</v>
      </c>
      <c r="D528" s="313">
        <v>78663</v>
      </c>
      <c r="E528" s="203">
        <f t="shared" si="49"/>
        <v>3.5809623526198386</v>
      </c>
      <c r="F528" s="311">
        <f>SUM(E$12:E528)</f>
        <v>985.96267762115394</v>
      </c>
      <c r="G528" s="311">
        <f t="shared" si="50"/>
        <v>98.596267762115389</v>
      </c>
      <c r="H528" s="314">
        <f t="shared" si="51"/>
        <v>111</v>
      </c>
      <c r="I528" s="314">
        <f t="shared" si="51"/>
        <v>29</v>
      </c>
    </row>
    <row r="529" spans="2:9" ht="16.5" hidden="1" customHeight="1" x14ac:dyDescent="0.3">
      <c r="B529" s="307">
        <v>518</v>
      </c>
      <c r="C529" s="309">
        <v>19092652</v>
      </c>
      <c r="D529" s="313">
        <v>78844</v>
      </c>
      <c r="E529" s="203">
        <f t="shared" si="49"/>
        <v>3.5892019847953747</v>
      </c>
      <c r="F529" s="311">
        <f>SUM(E$12:E529)</f>
        <v>989.55187960594935</v>
      </c>
      <c r="G529" s="311">
        <f t="shared" si="50"/>
        <v>98.955187960594941</v>
      </c>
      <c r="H529" s="314">
        <f t="shared" si="51"/>
        <v>111</v>
      </c>
      <c r="I529" s="314">
        <f t="shared" si="51"/>
        <v>29</v>
      </c>
    </row>
    <row r="530" spans="2:9" ht="16.5" hidden="1" customHeight="1" x14ac:dyDescent="0.3">
      <c r="B530" s="307">
        <v>519</v>
      </c>
      <c r="C530" s="309">
        <v>19171496</v>
      </c>
      <c r="D530" s="313">
        <v>79025</v>
      </c>
      <c r="E530" s="203">
        <f t="shared" si="49"/>
        <v>3.5974416169709107</v>
      </c>
      <c r="F530" s="311">
        <f>SUM(E$12:E530)</f>
        <v>993.14932122292021</v>
      </c>
      <c r="G530" s="311">
        <f t="shared" si="50"/>
        <v>99.314932122292021</v>
      </c>
      <c r="H530" s="314">
        <f t="shared" si="51"/>
        <v>111</v>
      </c>
      <c r="I530" s="314">
        <f t="shared" si="51"/>
        <v>29</v>
      </c>
    </row>
    <row r="531" spans="2:9" ht="16.5" hidden="1" customHeight="1" x14ac:dyDescent="0.3">
      <c r="B531" s="307">
        <v>520</v>
      </c>
      <c r="C531" s="309">
        <v>19250521</v>
      </c>
      <c r="D531" s="313">
        <v>79206</v>
      </c>
      <c r="E531" s="203">
        <f t="shared" si="49"/>
        <v>3.6056812491464472</v>
      </c>
      <c r="F531" s="311">
        <f>SUM(E$12:E531)</f>
        <v>996.75500247206662</v>
      </c>
      <c r="G531" s="311">
        <f t="shared" si="50"/>
        <v>99.675500247206656</v>
      </c>
      <c r="H531" s="314">
        <f t="shared" si="51"/>
        <v>111</v>
      </c>
      <c r="I531" s="314">
        <f t="shared" si="51"/>
        <v>29</v>
      </c>
    </row>
    <row r="532" spans="2:9" ht="16.5" hidden="1" customHeight="1" x14ac:dyDescent="0.3">
      <c r="B532" s="307">
        <v>521</v>
      </c>
      <c r="C532" s="309">
        <v>19329727</v>
      </c>
      <c r="D532" s="313">
        <v>79388</v>
      </c>
      <c r="E532" s="203">
        <f t="shared" si="49"/>
        <v>3.6139664041516819</v>
      </c>
      <c r="F532" s="311">
        <f>SUM(E$12:E532)</f>
        <v>1000.3689688762183</v>
      </c>
      <c r="G532" s="311">
        <f t="shared" si="50"/>
        <v>100.03689688762184</v>
      </c>
      <c r="H532" s="314">
        <f t="shared" si="51"/>
        <v>111</v>
      </c>
      <c r="I532" s="314">
        <f t="shared" si="51"/>
        <v>29</v>
      </c>
    </row>
    <row r="533" spans="2:9" ht="16.5" hidden="1" customHeight="1" x14ac:dyDescent="0.3">
      <c r="B533" s="307">
        <v>522</v>
      </c>
      <c r="C533" s="309">
        <v>19409115</v>
      </c>
      <c r="D533" s="313">
        <v>79570</v>
      </c>
      <c r="E533" s="203">
        <f t="shared" si="49"/>
        <v>3.6222515591569171</v>
      </c>
      <c r="F533" s="311">
        <f>SUM(E$12:E533)</f>
        <v>1003.9912204353752</v>
      </c>
      <c r="G533" s="311">
        <f t="shared" si="50"/>
        <v>100.39912204353752</v>
      </c>
      <c r="H533" s="314">
        <f t="shared" si="51"/>
        <v>111</v>
      </c>
      <c r="I533" s="314">
        <f t="shared" si="51"/>
        <v>29</v>
      </c>
    </row>
    <row r="534" spans="2:9" ht="16.5" hidden="1" customHeight="1" x14ac:dyDescent="0.3">
      <c r="B534" s="307">
        <v>523</v>
      </c>
      <c r="C534" s="309">
        <v>19488685</v>
      </c>
      <c r="D534" s="313">
        <v>79751</v>
      </c>
      <c r="E534" s="203">
        <f t="shared" si="49"/>
        <v>3.6304911913324531</v>
      </c>
      <c r="F534" s="311">
        <f>SUM(E$12:E534)</f>
        <v>1007.6217116267077</v>
      </c>
      <c r="G534" s="311">
        <f t="shared" si="50"/>
        <v>100.76217116267077</v>
      </c>
      <c r="H534" s="314">
        <f t="shared" si="51"/>
        <v>111</v>
      </c>
      <c r="I534" s="314">
        <f t="shared" si="51"/>
        <v>29</v>
      </c>
    </row>
    <row r="535" spans="2:9" ht="16.5" hidden="1" customHeight="1" x14ac:dyDescent="0.3">
      <c r="B535" s="307">
        <v>524</v>
      </c>
      <c r="C535" s="309">
        <v>19568436</v>
      </c>
      <c r="D535" s="313">
        <v>79933</v>
      </c>
      <c r="E535" s="203">
        <f t="shared" si="49"/>
        <v>3.6387763463376883</v>
      </c>
      <c r="F535" s="311">
        <f>SUM(E$12:E535)</f>
        <v>1011.2604879730453</v>
      </c>
      <c r="G535" s="311">
        <f t="shared" si="50"/>
        <v>101.12604879730453</v>
      </c>
      <c r="H535" s="314">
        <f t="shared" si="51"/>
        <v>111</v>
      </c>
      <c r="I535" s="314">
        <f t="shared" si="51"/>
        <v>29</v>
      </c>
    </row>
    <row r="536" spans="2:9" ht="16.5" hidden="1" customHeight="1" x14ac:dyDescent="0.3">
      <c r="B536" s="307">
        <v>525</v>
      </c>
      <c r="C536" s="309">
        <v>19648369</v>
      </c>
      <c r="D536" s="313">
        <v>80115</v>
      </c>
      <c r="E536" s="203">
        <f t="shared" si="49"/>
        <v>3.6470615013429235</v>
      </c>
      <c r="F536" s="311">
        <f>SUM(E$12:E536)</f>
        <v>1014.9075494743882</v>
      </c>
      <c r="G536" s="311">
        <f t="shared" si="50"/>
        <v>101.49075494743883</v>
      </c>
      <c r="H536" s="314">
        <f t="shared" si="51"/>
        <v>111</v>
      </c>
      <c r="I536" s="314">
        <f t="shared" si="51"/>
        <v>29</v>
      </c>
    </row>
    <row r="537" spans="2:9" ht="16.5" hidden="1" customHeight="1" x14ac:dyDescent="0.3">
      <c r="B537" s="307">
        <v>526</v>
      </c>
      <c r="C537" s="309">
        <v>19728484</v>
      </c>
      <c r="D537" s="313">
        <v>80297</v>
      </c>
      <c r="E537" s="203">
        <f t="shared" si="49"/>
        <v>3.6553466563481587</v>
      </c>
      <c r="F537" s="311">
        <f>SUM(E$12:E537)</f>
        <v>1018.5628961307364</v>
      </c>
      <c r="G537" s="311">
        <f t="shared" si="50"/>
        <v>101.85628961307364</v>
      </c>
      <c r="H537" s="314">
        <f t="shared" si="51"/>
        <v>111</v>
      </c>
      <c r="I537" s="314">
        <f t="shared" si="51"/>
        <v>29</v>
      </c>
    </row>
    <row r="538" spans="2:9" ht="16.5" hidden="1" customHeight="1" x14ac:dyDescent="0.3">
      <c r="B538" s="307">
        <v>527</v>
      </c>
      <c r="C538" s="309">
        <v>19808781</v>
      </c>
      <c r="D538" s="313">
        <v>80479</v>
      </c>
      <c r="E538" s="203">
        <f t="shared" si="49"/>
        <v>3.6636318113533939</v>
      </c>
      <c r="F538" s="311">
        <f>SUM(E$12:E538)</f>
        <v>1022.2265279420898</v>
      </c>
      <c r="G538" s="311">
        <f t="shared" si="50"/>
        <v>102.22265279420898</v>
      </c>
      <c r="H538" s="314">
        <f t="shared" si="51"/>
        <v>111</v>
      </c>
      <c r="I538" s="314">
        <f t="shared" si="51"/>
        <v>29</v>
      </c>
    </row>
    <row r="539" spans="2:9" ht="16.5" hidden="1" customHeight="1" x14ac:dyDescent="0.3">
      <c r="B539" s="307">
        <v>528</v>
      </c>
      <c r="C539" s="309">
        <v>19889260</v>
      </c>
      <c r="D539" s="313">
        <v>80662</v>
      </c>
      <c r="E539" s="203">
        <f t="shared" si="49"/>
        <v>3.6719624891883278</v>
      </c>
      <c r="F539" s="311">
        <f>SUM(E$12:E539)</f>
        <v>1025.8984904312781</v>
      </c>
      <c r="G539" s="311">
        <f t="shared" si="50"/>
        <v>102.58984904312781</v>
      </c>
      <c r="H539" s="314">
        <f t="shared" si="51"/>
        <v>111</v>
      </c>
      <c r="I539" s="314">
        <f t="shared" si="51"/>
        <v>29</v>
      </c>
    </row>
    <row r="540" spans="2:9" ht="16.5" hidden="1" customHeight="1" x14ac:dyDescent="0.3">
      <c r="B540" s="307">
        <v>529</v>
      </c>
      <c r="C540" s="309">
        <v>19969922</v>
      </c>
      <c r="D540" s="313">
        <v>80844</v>
      </c>
      <c r="E540" s="203">
        <f t="shared" si="49"/>
        <v>3.680247644193563</v>
      </c>
      <c r="F540" s="311">
        <f>SUM(E$12:E540)</f>
        <v>1029.5787380754716</v>
      </c>
      <c r="G540" s="311">
        <f t="shared" si="50"/>
        <v>102.95787380754716</v>
      </c>
      <c r="H540" s="314">
        <f t="shared" si="51"/>
        <v>111</v>
      </c>
      <c r="I540" s="314">
        <f t="shared" si="51"/>
        <v>29</v>
      </c>
    </row>
    <row r="541" spans="2:9" ht="16.5" hidden="1" customHeight="1" x14ac:dyDescent="0.3">
      <c r="B541" s="307">
        <v>530</v>
      </c>
      <c r="C541" s="309">
        <v>20050766</v>
      </c>
      <c r="D541" s="313">
        <v>81026</v>
      </c>
      <c r="E541" s="203">
        <f t="shared" si="49"/>
        <v>3.6885327991987982</v>
      </c>
      <c r="F541" s="311">
        <f>SUM(E$12:E541)</f>
        <v>1033.2672708746704</v>
      </c>
      <c r="G541" s="311">
        <f t="shared" si="50"/>
        <v>103.32672708746705</v>
      </c>
      <c r="H541" s="314">
        <f t="shared" si="51"/>
        <v>111</v>
      </c>
      <c r="I541" s="314">
        <f t="shared" si="51"/>
        <v>29</v>
      </c>
    </row>
    <row r="542" spans="2:9" ht="16.5" hidden="1" customHeight="1" x14ac:dyDescent="0.3">
      <c r="B542" s="307">
        <v>531</v>
      </c>
      <c r="C542" s="309">
        <v>20131792</v>
      </c>
      <c r="D542" s="313">
        <v>81209</v>
      </c>
      <c r="E542" s="203">
        <f t="shared" si="49"/>
        <v>3.6968634770337325</v>
      </c>
      <c r="F542" s="311">
        <f>SUM(E$12:E542)</f>
        <v>1036.9641343517042</v>
      </c>
      <c r="G542" s="311">
        <f t="shared" si="50"/>
        <v>103.69641343517041</v>
      </c>
      <c r="H542" s="314">
        <f t="shared" ref="H542:I557" si="52">H541</f>
        <v>111</v>
      </c>
      <c r="I542" s="314">
        <f t="shared" si="52"/>
        <v>29</v>
      </c>
    </row>
    <row r="543" spans="2:9" ht="16.5" hidden="1" customHeight="1" x14ac:dyDescent="0.3">
      <c r="B543" s="307">
        <v>532</v>
      </c>
      <c r="C543" s="309">
        <v>20213001</v>
      </c>
      <c r="D543" s="313">
        <v>81392</v>
      </c>
      <c r="E543" s="203">
        <f t="shared" si="49"/>
        <v>3.7051941548686664</v>
      </c>
      <c r="F543" s="311">
        <f>SUM(E$12:E543)</f>
        <v>1040.6693285065728</v>
      </c>
      <c r="G543" s="311">
        <f t="shared" si="50"/>
        <v>104.06693285065728</v>
      </c>
      <c r="H543" s="314">
        <f t="shared" si="52"/>
        <v>111</v>
      </c>
      <c r="I543" s="314">
        <f t="shared" si="52"/>
        <v>29</v>
      </c>
    </row>
    <row r="544" spans="2:9" ht="16.5" hidden="1" customHeight="1" x14ac:dyDescent="0.3">
      <c r="B544" s="307">
        <v>533</v>
      </c>
      <c r="C544" s="309">
        <v>20294393</v>
      </c>
      <c r="D544" s="313">
        <v>81575</v>
      </c>
      <c r="E544" s="203">
        <f t="shared" si="49"/>
        <v>3.7135248327036008</v>
      </c>
      <c r="F544" s="311">
        <f>SUM(E$12:E544)</f>
        <v>1044.3828533392764</v>
      </c>
      <c r="G544" s="311">
        <f t="shared" si="50"/>
        <v>104.43828533392764</v>
      </c>
      <c r="H544" s="314">
        <f t="shared" si="52"/>
        <v>111</v>
      </c>
      <c r="I544" s="314">
        <f t="shared" si="52"/>
        <v>29</v>
      </c>
    </row>
    <row r="545" spans="2:9" ht="16.5" hidden="1" customHeight="1" x14ac:dyDescent="0.3">
      <c r="B545" s="307">
        <v>534</v>
      </c>
      <c r="C545" s="309">
        <v>20375968</v>
      </c>
      <c r="D545" s="313">
        <v>81758</v>
      </c>
      <c r="E545" s="203">
        <f t="shared" si="49"/>
        <v>3.7218555105385351</v>
      </c>
      <c r="F545" s="311">
        <f>SUM(E$12:E545)</f>
        <v>1048.1047088498149</v>
      </c>
      <c r="G545" s="311">
        <f t="shared" si="50"/>
        <v>104.81047088498148</v>
      </c>
      <c r="H545" s="314">
        <f t="shared" si="52"/>
        <v>111</v>
      </c>
      <c r="I545" s="314">
        <f t="shared" si="52"/>
        <v>29</v>
      </c>
    </row>
    <row r="546" spans="2:9" ht="16.5" hidden="1" customHeight="1" x14ac:dyDescent="0.3">
      <c r="B546" s="307">
        <v>535</v>
      </c>
      <c r="C546" s="309">
        <v>20457726</v>
      </c>
      <c r="D546" s="313">
        <v>81941</v>
      </c>
      <c r="E546" s="203">
        <f t="shared" si="49"/>
        <v>3.7301861883734695</v>
      </c>
      <c r="F546" s="311">
        <f>SUM(E$12:E546)</f>
        <v>1051.8348950381883</v>
      </c>
      <c r="G546" s="311">
        <f t="shared" si="50"/>
        <v>105.18348950381883</v>
      </c>
      <c r="H546" s="314">
        <f t="shared" si="52"/>
        <v>111</v>
      </c>
      <c r="I546" s="314">
        <f t="shared" si="52"/>
        <v>29</v>
      </c>
    </row>
    <row r="547" spans="2:9" ht="16.5" hidden="1" customHeight="1" x14ac:dyDescent="0.3">
      <c r="B547" s="307">
        <v>536</v>
      </c>
      <c r="C547" s="309">
        <v>20539667</v>
      </c>
      <c r="D547" s="313">
        <v>82124</v>
      </c>
      <c r="E547" s="203">
        <f t="shared" si="49"/>
        <v>3.7385168662084034</v>
      </c>
      <c r="F547" s="311">
        <f>SUM(E$12:E547)</f>
        <v>1055.5734119043966</v>
      </c>
      <c r="G547" s="311">
        <f t="shared" si="50"/>
        <v>105.55734119043966</v>
      </c>
      <c r="H547" s="314">
        <f t="shared" si="52"/>
        <v>111</v>
      </c>
      <c r="I547" s="314">
        <f t="shared" si="52"/>
        <v>29</v>
      </c>
    </row>
    <row r="548" spans="2:9" ht="16.5" hidden="1" customHeight="1" x14ac:dyDescent="0.3">
      <c r="B548" s="307">
        <v>537</v>
      </c>
      <c r="C548" s="309">
        <v>20621791</v>
      </c>
      <c r="D548" s="313">
        <v>82307</v>
      </c>
      <c r="E548" s="203">
        <f t="shared" si="49"/>
        <v>3.7468475440433378</v>
      </c>
      <c r="F548" s="311">
        <f>SUM(E$12:E548)</f>
        <v>1059.3202594484399</v>
      </c>
      <c r="G548" s="311">
        <f t="shared" si="50"/>
        <v>105.93202594484399</v>
      </c>
      <c r="H548" s="314">
        <f t="shared" si="52"/>
        <v>111</v>
      </c>
      <c r="I548" s="314">
        <f t="shared" si="52"/>
        <v>29</v>
      </c>
    </row>
    <row r="549" spans="2:9" ht="16.5" hidden="1" customHeight="1" x14ac:dyDescent="0.3">
      <c r="B549" s="307">
        <v>538</v>
      </c>
      <c r="C549" s="309">
        <v>20704098</v>
      </c>
      <c r="D549" s="313">
        <v>82490</v>
      </c>
      <c r="E549" s="203">
        <f t="shared" si="49"/>
        <v>3.7551782218782721</v>
      </c>
      <c r="F549" s="311">
        <f>SUM(E$12:E549)</f>
        <v>1063.075437670318</v>
      </c>
      <c r="G549" s="311">
        <f t="shared" si="50"/>
        <v>106.3075437670318</v>
      </c>
      <c r="H549" s="314">
        <f t="shared" si="52"/>
        <v>111</v>
      </c>
      <c r="I549" s="314">
        <f t="shared" si="52"/>
        <v>29</v>
      </c>
    </row>
    <row r="550" spans="2:9" ht="16.5" hidden="1" customHeight="1" x14ac:dyDescent="0.3">
      <c r="B550" s="307">
        <v>539</v>
      </c>
      <c r="C550" s="309">
        <v>20786588</v>
      </c>
      <c r="D550" s="313">
        <v>82674</v>
      </c>
      <c r="E550" s="203">
        <f t="shared" si="49"/>
        <v>3.7635544225429052</v>
      </c>
      <c r="F550" s="311">
        <f>SUM(E$12:E550)</f>
        <v>1066.838992092861</v>
      </c>
      <c r="G550" s="311">
        <f t="shared" si="50"/>
        <v>106.6838992092861</v>
      </c>
      <c r="H550" s="314">
        <f t="shared" si="52"/>
        <v>111</v>
      </c>
      <c r="I550" s="314">
        <f t="shared" si="52"/>
        <v>29</v>
      </c>
    </row>
    <row r="551" spans="2:9" ht="16.5" hidden="1" customHeight="1" x14ac:dyDescent="0.3">
      <c r="B551" s="307">
        <v>540</v>
      </c>
      <c r="C551" s="309">
        <v>20869262</v>
      </c>
      <c r="D551" s="313">
        <v>82858</v>
      </c>
      <c r="E551" s="203">
        <f t="shared" si="49"/>
        <v>3.7719306232075387</v>
      </c>
      <c r="F551" s="311">
        <f>SUM(E$12:E551)</f>
        <v>1070.6109227160684</v>
      </c>
      <c r="G551" s="311">
        <f t="shared" si="50"/>
        <v>107.06109227160684</v>
      </c>
      <c r="H551" s="314">
        <f t="shared" si="52"/>
        <v>111</v>
      </c>
      <c r="I551" s="314">
        <f t="shared" si="52"/>
        <v>29</v>
      </c>
    </row>
    <row r="552" spans="2:9" ht="16.5" hidden="1" customHeight="1" x14ac:dyDescent="0.3">
      <c r="B552" s="307">
        <v>541</v>
      </c>
      <c r="C552" s="309">
        <v>20952120</v>
      </c>
      <c r="D552" s="313">
        <v>83041</v>
      </c>
      <c r="E552" s="203">
        <f t="shared" si="49"/>
        <v>3.7802613010424726</v>
      </c>
      <c r="F552" s="311">
        <f>SUM(E$12:E552)</f>
        <v>1074.3911840171108</v>
      </c>
      <c r="G552" s="311">
        <f t="shared" si="50"/>
        <v>107.43911840171108</v>
      </c>
      <c r="H552" s="314">
        <f t="shared" si="52"/>
        <v>111</v>
      </c>
      <c r="I552" s="314">
        <f t="shared" si="52"/>
        <v>29</v>
      </c>
    </row>
    <row r="553" spans="2:9" ht="16.5" hidden="1" customHeight="1" x14ac:dyDescent="0.3">
      <c r="B553" s="307">
        <v>542</v>
      </c>
      <c r="C553" s="309">
        <v>21035161</v>
      </c>
      <c r="D553" s="313">
        <v>83225</v>
      </c>
      <c r="E553" s="203">
        <f t="shared" si="49"/>
        <v>3.7886375017071061</v>
      </c>
      <c r="F553" s="311">
        <f>SUM(E$12:E553)</f>
        <v>1078.179821518818</v>
      </c>
      <c r="G553" s="311">
        <f t="shared" si="50"/>
        <v>107.81798215188181</v>
      </c>
      <c r="H553" s="314">
        <f t="shared" si="52"/>
        <v>111</v>
      </c>
      <c r="I553" s="314">
        <f t="shared" si="52"/>
        <v>29</v>
      </c>
    </row>
    <row r="554" spans="2:9" ht="16.5" hidden="1" customHeight="1" x14ac:dyDescent="0.3">
      <c r="B554" s="307">
        <v>543</v>
      </c>
      <c r="C554" s="309">
        <v>21118386</v>
      </c>
      <c r="D554" s="313">
        <v>83409</v>
      </c>
      <c r="E554" s="203">
        <f t="shared" si="49"/>
        <v>3.7970137023717396</v>
      </c>
      <c r="F554" s="311">
        <f>SUM(E$12:E554)</f>
        <v>1081.9768352211897</v>
      </c>
      <c r="G554" s="311">
        <f t="shared" si="50"/>
        <v>108.19768352211898</v>
      </c>
      <c r="H554" s="314">
        <f t="shared" si="52"/>
        <v>111</v>
      </c>
      <c r="I554" s="314">
        <f t="shared" si="52"/>
        <v>29</v>
      </c>
    </row>
    <row r="555" spans="2:9" ht="16.5" hidden="1" customHeight="1" x14ac:dyDescent="0.3">
      <c r="B555" s="307">
        <v>544</v>
      </c>
      <c r="C555" s="309">
        <v>21201795</v>
      </c>
      <c r="D555" s="313">
        <v>83593</v>
      </c>
      <c r="E555" s="203">
        <f t="shared" si="49"/>
        <v>3.8053899030363727</v>
      </c>
      <c r="F555" s="311">
        <f>SUM(E$12:E555)</f>
        <v>1085.7822251242262</v>
      </c>
      <c r="G555" s="311">
        <f t="shared" si="50"/>
        <v>108.57822251242263</v>
      </c>
      <c r="H555" s="314">
        <f t="shared" si="52"/>
        <v>111</v>
      </c>
      <c r="I555" s="314">
        <f t="shared" si="52"/>
        <v>29</v>
      </c>
    </row>
    <row r="556" spans="2:9" ht="16.5" hidden="1" customHeight="1" x14ac:dyDescent="0.3">
      <c r="B556" s="307">
        <v>545</v>
      </c>
      <c r="C556" s="309">
        <v>21285388</v>
      </c>
      <c r="D556" s="313">
        <v>83777</v>
      </c>
      <c r="E556" s="203">
        <f t="shared" si="49"/>
        <v>3.8137661037010062</v>
      </c>
      <c r="F556" s="311">
        <f>SUM(E$12:E556)</f>
        <v>1089.5959912279272</v>
      </c>
      <c r="G556" s="311">
        <f t="shared" si="50"/>
        <v>108.95959912279272</v>
      </c>
      <c r="H556" s="314">
        <f t="shared" si="52"/>
        <v>111</v>
      </c>
      <c r="I556" s="314">
        <f t="shared" si="52"/>
        <v>29</v>
      </c>
    </row>
    <row r="557" spans="2:9" ht="16.5" hidden="1" customHeight="1" x14ac:dyDescent="0.3">
      <c r="B557" s="307">
        <v>546</v>
      </c>
      <c r="C557" s="309">
        <v>21369165</v>
      </c>
      <c r="D557" s="313">
        <v>83962</v>
      </c>
      <c r="E557" s="203">
        <f t="shared" si="49"/>
        <v>3.8221878271953384</v>
      </c>
      <c r="F557" s="311">
        <f>SUM(E$12:E557)</f>
        <v>1093.4181790551227</v>
      </c>
      <c r="G557" s="311">
        <f t="shared" si="50"/>
        <v>109.34181790551227</v>
      </c>
      <c r="H557" s="314">
        <f t="shared" si="52"/>
        <v>111</v>
      </c>
      <c r="I557" s="314">
        <f t="shared" si="52"/>
        <v>29</v>
      </c>
    </row>
    <row r="558" spans="2:9" ht="16.5" hidden="1" customHeight="1" x14ac:dyDescent="0.3">
      <c r="B558" s="307">
        <v>547</v>
      </c>
      <c r="C558" s="309">
        <v>21453127</v>
      </c>
      <c r="D558" s="313">
        <v>84146</v>
      </c>
      <c r="E558" s="203">
        <f t="shared" si="49"/>
        <v>3.830564027859972</v>
      </c>
      <c r="F558" s="311">
        <f>SUM(E$12:E558)</f>
        <v>1097.2487430829826</v>
      </c>
      <c r="G558" s="311">
        <f t="shared" si="50"/>
        <v>109.72487430829827</v>
      </c>
      <c r="H558" s="314">
        <f t="shared" ref="H558:I573" si="53">H557</f>
        <v>111</v>
      </c>
      <c r="I558" s="314">
        <f t="shared" si="53"/>
        <v>29</v>
      </c>
    </row>
    <row r="559" spans="2:9" ht="16.5" hidden="1" customHeight="1" x14ac:dyDescent="0.3">
      <c r="B559" s="307">
        <v>548</v>
      </c>
      <c r="C559" s="309">
        <v>21537273</v>
      </c>
      <c r="D559" s="313">
        <v>84331</v>
      </c>
      <c r="E559" s="203">
        <f t="shared" si="49"/>
        <v>3.8389857513543042</v>
      </c>
      <c r="F559" s="311">
        <f>SUM(E$12:E559)</f>
        <v>1101.087728834337</v>
      </c>
      <c r="G559" s="311">
        <f t="shared" si="50"/>
        <v>110.1087728834337</v>
      </c>
      <c r="H559" s="314">
        <f t="shared" si="53"/>
        <v>111</v>
      </c>
      <c r="I559" s="314">
        <f t="shared" si="53"/>
        <v>29</v>
      </c>
    </row>
    <row r="560" spans="2:9" ht="16.5" hidden="1" customHeight="1" x14ac:dyDescent="0.3">
      <c r="B560" s="307">
        <v>549</v>
      </c>
      <c r="C560" s="309">
        <v>21621604</v>
      </c>
      <c r="D560" s="313">
        <v>84515</v>
      </c>
      <c r="E560" s="203">
        <f t="shared" si="49"/>
        <v>3.8473619520189377</v>
      </c>
      <c r="F560" s="311">
        <f>SUM(E$12:E560)</f>
        <v>1104.9350907863559</v>
      </c>
      <c r="G560" s="311">
        <f t="shared" si="50"/>
        <v>110.49350907863558</v>
      </c>
      <c r="H560" s="314">
        <f t="shared" si="53"/>
        <v>111</v>
      </c>
      <c r="I560" s="314">
        <f t="shared" si="53"/>
        <v>29</v>
      </c>
    </row>
    <row r="561" spans="2:9" ht="16.5" hidden="1" customHeight="1" x14ac:dyDescent="0.3">
      <c r="B561" s="307">
        <v>550</v>
      </c>
      <c r="C561" s="309">
        <v>21706119</v>
      </c>
      <c r="D561" s="313">
        <v>84700</v>
      </c>
      <c r="E561" s="203">
        <f t="shared" si="49"/>
        <v>3.8557836755132699</v>
      </c>
      <c r="F561" s="311">
        <f>SUM(E$12:E561)</f>
        <v>1108.7908744618692</v>
      </c>
      <c r="G561" s="311">
        <f t="shared" si="50"/>
        <v>110.87908744618692</v>
      </c>
      <c r="H561" s="314">
        <f t="shared" si="53"/>
        <v>111</v>
      </c>
      <c r="I561" s="314">
        <f t="shared" si="53"/>
        <v>29</v>
      </c>
    </row>
    <row r="562" spans="2:9" ht="16.5" hidden="1" customHeight="1" x14ac:dyDescent="0.3">
      <c r="B562" s="307">
        <v>551</v>
      </c>
      <c r="C562" s="309">
        <v>21790819</v>
      </c>
      <c r="D562" s="313">
        <v>84885</v>
      </c>
      <c r="E562" s="203">
        <f t="shared" si="49"/>
        <v>3.8642053990076022</v>
      </c>
      <c r="F562" s="311">
        <f>SUM(E$12:E562)</f>
        <v>1112.6550798608769</v>
      </c>
      <c r="G562" s="311">
        <f t="shared" si="50"/>
        <v>111.26550798608768</v>
      </c>
      <c r="H562" s="314">
        <f t="shared" si="53"/>
        <v>111</v>
      </c>
      <c r="I562" s="314">
        <f t="shared" si="53"/>
        <v>29</v>
      </c>
    </row>
    <row r="563" spans="2:9" ht="16.5" hidden="1" customHeight="1" x14ac:dyDescent="0.3">
      <c r="B563" s="307">
        <v>552</v>
      </c>
      <c r="C563" s="309">
        <v>21875704</v>
      </c>
      <c r="D563" s="313">
        <v>85070</v>
      </c>
      <c r="E563" s="203">
        <f t="shared" si="49"/>
        <v>3.8726271225019349</v>
      </c>
      <c r="F563" s="311">
        <f>SUM(E$12:E563)</f>
        <v>1116.5277069833787</v>
      </c>
      <c r="G563" s="311">
        <f t="shared" si="50"/>
        <v>111.65277069833787</v>
      </c>
      <c r="H563" s="314">
        <f t="shared" si="53"/>
        <v>111</v>
      </c>
      <c r="I563" s="314">
        <f t="shared" si="53"/>
        <v>29</v>
      </c>
    </row>
    <row r="564" spans="2:9" ht="16.5" hidden="1" customHeight="1" x14ac:dyDescent="0.3">
      <c r="B564" s="307">
        <v>553</v>
      </c>
      <c r="C564" s="309">
        <v>21960774</v>
      </c>
      <c r="D564" s="313">
        <v>85255</v>
      </c>
      <c r="E564" s="203">
        <f t="shared" si="49"/>
        <v>3.8810488459962671</v>
      </c>
      <c r="F564" s="311">
        <f>SUM(E$12:E564)</f>
        <v>1120.408755829375</v>
      </c>
      <c r="G564" s="311">
        <f t="shared" si="50"/>
        <v>112.0408755829375</v>
      </c>
      <c r="H564" s="314">
        <f t="shared" si="53"/>
        <v>111</v>
      </c>
      <c r="I564" s="314">
        <f t="shared" si="53"/>
        <v>29</v>
      </c>
    </row>
    <row r="565" spans="2:9" ht="16.5" hidden="1" customHeight="1" x14ac:dyDescent="0.3">
      <c r="B565" s="307">
        <v>554</v>
      </c>
      <c r="C565" s="309">
        <v>22046029</v>
      </c>
      <c r="D565" s="313">
        <v>85440</v>
      </c>
      <c r="E565" s="203">
        <f t="shared" si="49"/>
        <v>3.8894705694905993</v>
      </c>
      <c r="F565" s="311">
        <f>SUM(E$12:E565)</f>
        <v>1124.2982263988656</v>
      </c>
      <c r="G565" s="311">
        <f t="shared" si="50"/>
        <v>112.42982263988657</v>
      </c>
      <c r="H565" s="314">
        <f t="shared" si="53"/>
        <v>111</v>
      </c>
      <c r="I565" s="314">
        <f t="shared" si="53"/>
        <v>29</v>
      </c>
    </row>
    <row r="566" spans="2:9" ht="16.5" hidden="1" customHeight="1" x14ac:dyDescent="0.3">
      <c r="B566" s="307">
        <v>555</v>
      </c>
      <c r="C566" s="309">
        <v>22131469</v>
      </c>
      <c r="D566" s="313">
        <v>85625</v>
      </c>
      <c r="E566" s="203">
        <f t="shared" si="49"/>
        <v>3.897892292984932</v>
      </c>
      <c r="F566" s="311">
        <f>SUM(E$12:E566)</f>
        <v>1128.1961186918506</v>
      </c>
      <c r="G566" s="311">
        <f t="shared" si="50"/>
        <v>112.81961186918507</v>
      </c>
      <c r="H566" s="314">
        <f t="shared" si="53"/>
        <v>111</v>
      </c>
      <c r="I566" s="314">
        <f t="shared" si="53"/>
        <v>29</v>
      </c>
    </row>
    <row r="567" spans="2:9" ht="16.5" hidden="1" customHeight="1" x14ac:dyDescent="0.3">
      <c r="B567" s="307">
        <v>556</v>
      </c>
      <c r="C567" s="309">
        <v>22217094</v>
      </c>
      <c r="D567" s="313">
        <v>85811</v>
      </c>
      <c r="E567" s="203">
        <f t="shared" si="49"/>
        <v>3.9063595393089634</v>
      </c>
      <c r="F567" s="311">
        <f>SUM(E$12:E567)</f>
        <v>1132.1024782311597</v>
      </c>
      <c r="G567" s="311">
        <f t="shared" si="50"/>
        <v>113.21024782311596</v>
      </c>
      <c r="H567" s="314">
        <f t="shared" si="53"/>
        <v>111</v>
      </c>
      <c r="I567" s="314">
        <f t="shared" si="53"/>
        <v>29</v>
      </c>
    </row>
    <row r="568" spans="2:9" ht="16.5" hidden="1" customHeight="1" x14ac:dyDescent="0.3">
      <c r="B568" s="307">
        <v>557</v>
      </c>
      <c r="C568" s="309">
        <v>22302905</v>
      </c>
      <c r="D568" s="313">
        <v>85996</v>
      </c>
      <c r="E568" s="203">
        <f t="shared" si="49"/>
        <v>3.9147812628032956</v>
      </c>
      <c r="F568" s="311">
        <f>SUM(E$12:E568)</f>
        <v>1136.0172594939629</v>
      </c>
      <c r="G568" s="311">
        <f t="shared" si="50"/>
        <v>113.6017259493963</v>
      </c>
      <c r="H568" s="314">
        <f t="shared" si="53"/>
        <v>111</v>
      </c>
      <c r="I568" s="314">
        <f t="shared" si="53"/>
        <v>29</v>
      </c>
    </row>
    <row r="569" spans="2:9" ht="16.5" hidden="1" customHeight="1" x14ac:dyDescent="0.3">
      <c r="B569" s="307">
        <v>558</v>
      </c>
      <c r="C569" s="309">
        <v>22388901</v>
      </c>
      <c r="D569" s="313">
        <v>86182</v>
      </c>
      <c r="E569" s="203">
        <f t="shared" si="49"/>
        <v>3.9232485091273275</v>
      </c>
      <c r="F569" s="311">
        <f>SUM(E$12:E569)</f>
        <v>1139.9405080030901</v>
      </c>
      <c r="G569" s="311">
        <f t="shared" si="50"/>
        <v>113.99405080030901</v>
      </c>
      <c r="H569" s="314">
        <f t="shared" si="53"/>
        <v>111</v>
      </c>
      <c r="I569" s="314">
        <f t="shared" si="53"/>
        <v>29</v>
      </c>
    </row>
    <row r="570" spans="2:9" ht="16.5" hidden="1" customHeight="1" x14ac:dyDescent="0.3">
      <c r="B570" s="307">
        <v>559</v>
      </c>
      <c r="C570" s="309">
        <v>22475083</v>
      </c>
      <c r="D570" s="313">
        <v>86368</v>
      </c>
      <c r="E570" s="203">
        <f t="shared" si="49"/>
        <v>3.9317157554513589</v>
      </c>
      <c r="F570" s="311">
        <f>SUM(E$12:E570)</f>
        <v>1143.8722237585414</v>
      </c>
      <c r="G570" s="311">
        <f t="shared" si="50"/>
        <v>114.38722237585414</v>
      </c>
      <c r="H570" s="314">
        <f t="shared" si="53"/>
        <v>111</v>
      </c>
      <c r="I570" s="314">
        <f t="shared" si="53"/>
        <v>29</v>
      </c>
    </row>
    <row r="571" spans="2:9" ht="16.5" hidden="1" customHeight="1" x14ac:dyDescent="0.3">
      <c r="B571" s="307">
        <v>560</v>
      </c>
      <c r="C571" s="309">
        <v>22561451</v>
      </c>
      <c r="D571" s="313">
        <v>86554</v>
      </c>
      <c r="E571" s="203">
        <f t="shared" si="49"/>
        <v>3.9401830017753903</v>
      </c>
      <c r="F571" s="311">
        <f>SUM(E$12:E571)</f>
        <v>1147.8124067603169</v>
      </c>
      <c r="G571" s="311">
        <f t="shared" si="50"/>
        <v>114.78124067603169</v>
      </c>
      <c r="H571" s="314">
        <f t="shared" si="53"/>
        <v>111</v>
      </c>
      <c r="I571" s="314">
        <f t="shared" si="53"/>
        <v>29</v>
      </c>
    </row>
    <row r="572" spans="2:9" ht="16.5" hidden="1" customHeight="1" x14ac:dyDescent="0.3">
      <c r="B572" s="307">
        <v>561</v>
      </c>
      <c r="C572" s="309">
        <v>22648005</v>
      </c>
      <c r="D572" s="313">
        <v>86740</v>
      </c>
      <c r="E572" s="203">
        <f t="shared" si="49"/>
        <v>3.9486502480994217</v>
      </c>
      <c r="F572" s="311">
        <f>SUM(E$12:E572)</f>
        <v>1151.7610570084164</v>
      </c>
      <c r="G572" s="311">
        <f t="shared" si="50"/>
        <v>115.17610570084165</v>
      </c>
      <c r="H572" s="314">
        <f t="shared" si="53"/>
        <v>111</v>
      </c>
      <c r="I572" s="314">
        <f t="shared" si="53"/>
        <v>29</v>
      </c>
    </row>
    <row r="573" spans="2:9" ht="16.5" hidden="1" customHeight="1" x14ac:dyDescent="0.3">
      <c r="B573" s="307">
        <v>562</v>
      </c>
      <c r="C573" s="309">
        <v>22734745</v>
      </c>
      <c r="D573" s="313">
        <v>86926</v>
      </c>
      <c r="E573" s="203">
        <f t="shared" si="49"/>
        <v>3.9571174944234535</v>
      </c>
      <c r="F573" s="311">
        <f>SUM(E$12:E573)</f>
        <v>1155.7181745028399</v>
      </c>
      <c r="G573" s="311">
        <f t="shared" si="50"/>
        <v>115.57181745028399</v>
      </c>
      <c r="H573" s="314">
        <f t="shared" si="53"/>
        <v>111</v>
      </c>
      <c r="I573" s="314">
        <f t="shared" si="53"/>
        <v>29</v>
      </c>
    </row>
    <row r="574" spans="2:9" ht="16.5" hidden="1" customHeight="1" x14ac:dyDescent="0.3">
      <c r="B574" s="307">
        <v>563</v>
      </c>
      <c r="C574" s="309">
        <v>22821671</v>
      </c>
      <c r="D574" s="313">
        <v>87112</v>
      </c>
      <c r="E574" s="203">
        <f t="shared" si="49"/>
        <v>3.9655847407474849</v>
      </c>
      <c r="F574" s="311">
        <f>SUM(E$12:E574)</f>
        <v>1159.6837592435875</v>
      </c>
      <c r="G574" s="311">
        <f t="shared" si="50"/>
        <v>115.96837592435875</v>
      </c>
      <c r="H574" s="314">
        <f t="shared" ref="H574:I589" si="54">H573</f>
        <v>111</v>
      </c>
      <c r="I574" s="314">
        <f t="shared" si="54"/>
        <v>29</v>
      </c>
    </row>
    <row r="575" spans="2:9" ht="16.5" hidden="1" customHeight="1" x14ac:dyDescent="0.3">
      <c r="B575" s="307">
        <v>564</v>
      </c>
      <c r="C575" s="309">
        <v>22908783</v>
      </c>
      <c r="D575" s="313">
        <v>87298</v>
      </c>
      <c r="E575" s="203">
        <f t="shared" si="49"/>
        <v>3.9740519870715163</v>
      </c>
      <c r="F575" s="311">
        <f>SUM(E$12:E575)</f>
        <v>1163.657811230659</v>
      </c>
      <c r="G575" s="311">
        <f t="shared" si="50"/>
        <v>116.3657811230659</v>
      </c>
      <c r="H575" s="314">
        <f t="shared" si="54"/>
        <v>111</v>
      </c>
      <c r="I575" s="314">
        <f t="shared" si="54"/>
        <v>29</v>
      </c>
    </row>
    <row r="576" spans="2:9" ht="16.5" hidden="1" customHeight="1" x14ac:dyDescent="0.3">
      <c r="B576" s="307">
        <v>565</v>
      </c>
      <c r="C576" s="309">
        <v>22996081</v>
      </c>
      <c r="D576" s="313">
        <v>87485</v>
      </c>
      <c r="E576" s="203">
        <f t="shared" si="49"/>
        <v>3.9825647562252469</v>
      </c>
      <c r="F576" s="311">
        <f>SUM(E$12:E576)</f>
        <v>1167.6403759868842</v>
      </c>
      <c r="G576" s="311">
        <f t="shared" si="50"/>
        <v>116.76403759868842</v>
      </c>
      <c r="H576" s="314">
        <f t="shared" si="54"/>
        <v>111</v>
      </c>
      <c r="I576" s="314">
        <f t="shared" si="54"/>
        <v>29</v>
      </c>
    </row>
    <row r="577" spans="2:9" ht="16.5" hidden="1" customHeight="1" x14ac:dyDescent="0.3">
      <c r="B577" s="307">
        <v>566</v>
      </c>
      <c r="C577" s="309">
        <v>23083566</v>
      </c>
      <c r="D577" s="313">
        <v>87671</v>
      </c>
      <c r="E577" s="203">
        <f t="shared" si="49"/>
        <v>3.9910320025492783</v>
      </c>
      <c r="F577" s="311">
        <f>SUM(E$12:E577)</f>
        <v>1171.6314079894335</v>
      </c>
      <c r="G577" s="311">
        <f t="shared" si="50"/>
        <v>117.16314079894335</v>
      </c>
      <c r="H577" s="314">
        <f t="shared" si="54"/>
        <v>111</v>
      </c>
      <c r="I577" s="314">
        <f t="shared" si="54"/>
        <v>29</v>
      </c>
    </row>
    <row r="578" spans="2:9" ht="16.5" hidden="1" customHeight="1" x14ac:dyDescent="0.3">
      <c r="B578" s="307">
        <v>567</v>
      </c>
      <c r="C578" s="309">
        <v>23171237</v>
      </c>
      <c r="D578" s="313">
        <v>87858</v>
      </c>
      <c r="E578" s="203">
        <f t="shared" si="49"/>
        <v>3.9995447717030093</v>
      </c>
      <c r="F578" s="311">
        <f>SUM(E$12:E578)</f>
        <v>1175.6309527611365</v>
      </c>
      <c r="G578" s="311">
        <f t="shared" si="50"/>
        <v>117.56309527611366</v>
      </c>
      <c r="H578" s="314">
        <f t="shared" si="54"/>
        <v>111</v>
      </c>
      <c r="I578" s="314">
        <f t="shared" si="54"/>
        <v>29</v>
      </c>
    </row>
    <row r="579" spans="2:9" ht="16.5" hidden="1" customHeight="1" x14ac:dyDescent="0.3">
      <c r="B579" s="307">
        <v>568</v>
      </c>
      <c r="C579" s="309">
        <v>23259095</v>
      </c>
      <c r="D579" s="313">
        <v>88045</v>
      </c>
      <c r="E579" s="203">
        <f t="shared" si="49"/>
        <v>4.0080575408567398</v>
      </c>
      <c r="F579" s="311">
        <f>SUM(E$12:E579)</f>
        <v>1179.6390103019933</v>
      </c>
      <c r="G579" s="311">
        <f t="shared" si="50"/>
        <v>117.96390103019932</v>
      </c>
      <c r="H579" s="314">
        <f t="shared" si="54"/>
        <v>111</v>
      </c>
      <c r="I579" s="314">
        <f t="shared" si="54"/>
        <v>29</v>
      </c>
    </row>
    <row r="580" spans="2:9" ht="16.5" hidden="1" customHeight="1" x14ac:dyDescent="0.3">
      <c r="B580" s="307">
        <v>569</v>
      </c>
      <c r="C580" s="309">
        <v>23347140</v>
      </c>
      <c r="D580" s="313">
        <v>88231</v>
      </c>
      <c r="E580" s="203">
        <f t="shared" si="49"/>
        <v>4.0165247871807708</v>
      </c>
      <c r="F580" s="311">
        <f>SUM(E$12:E580)</f>
        <v>1183.655535089174</v>
      </c>
      <c r="G580" s="311">
        <f t="shared" si="50"/>
        <v>118.3655535089174</v>
      </c>
      <c r="H580" s="314">
        <f t="shared" si="54"/>
        <v>111</v>
      </c>
      <c r="I580" s="314">
        <f t="shared" si="54"/>
        <v>29</v>
      </c>
    </row>
    <row r="581" spans="2:9" ht="16.5" hidden="1" customHeight="1" x14ac:dyDescent="0.3">
      <c r="B581" s="307">
        <v>570</v>
      </c>
      <c r="C581" s="309">
        <v>23435371</v>
      </c>
      <c r="D581" s="313">
        <v>88418</v>
      </c>
      <c r="E581" s="203">
        <f t="shared" si="49"/>
        <v>4.0250375563345013</v>
      </c>
      <c r="F581" s="311">
        <f>SUM(E$12:E581)</f>
        <v>1187.6805726455086</v>
      </c>
      <c r="G581" s="311">
        <f t="shared" si="50"/>
        <v>118.76805726455086</v>
      </c>
      <c r="H581" s="314">
        <f t="shared" si="54"/>
        <v>111</v>
      </c>
      <c r="I581" s="314">
        <f t="shared" si="54"/>
        <v>29</v>
      </c>
    </row>
    <row r="582" spans="2:9" ht="16.5" hidden="1" customHeight="1" x14ac:dyDescent="0.3">
      <c r="B582" s="307">
        <v>571</v>
      </c>
      <c r="C582" s="309">
        <v>23523789</v>
      </c>
      <c r="D582" s="313">
        <v>88606</v>
      </c>
      <c r="E582" s="203">
        <f t="shared" si="49"/>
        <v>4.0335958483179315</v>
      </c>
      <c r="F582" s="311">
        <f>SUM(E$12:E582)</f>
        <v>1191.7141684938265</v>
      </c>
      <c r="G582" s="311">
        <f t="shared" si="50"/>
        <v>119.17141684938265</v>
      </c>
      <c r="H582" s="314">
        <f t="shared" si="54"/>
        <v>111</v>
      </c>
      <c r="I582" s="314">
        <f t="shared" si="54"/>
        <v>29</v>
      </c>
    </row>
    <row r="583" spans="2:9" ht="16.5" hidden="1" customHeight="1" x14ac:dyDescent="0.3">
      <c r="B583" s="307">
        <v>572</v>
      </c>
      <c r="C583" s="309">
        <v>23612395</v>
      </c>
      <c r="D583" s="313">
        <v>88793</v>
      </c>
      <c r="E583" s="203">
        <f t="shared" si="49"/>
        <v>4.0421086174716621</v>
      </c>
      <c r="F583" s="311">
        <f>SUM(E$12:E583)</f>
        <v>1195.7562771112982</v>
      </c>
      <c r="G583" s="311">
        <f t="shared" si="50"/>
        <v>119.57562771112983</v>
      </c>
      <c r="H583" s="314">
        <f t="shared" si="54"/>
        <v>111</v>
      </c>
      <c r="I583" s="314">
        <f t="shared" si="54"/>
        <v>29</v>
      </c>
    </row>
    <row r="584" spans="2:9" ht="16.5" hidden="1" customHeight="1" x14ac:dyDescent="0.3">
      <c r="B584" s="307">
        <v>573</v>
      </c>
      <c r="C584" s="309">
        <v>23701188</v>
      </c>
      <c r="D584" s="313">
        <v>88980</v>
      </c>
      <c r="E584" s="203">
        <f t="shared" si="49"/>
        <v>4.0506213866253926</v>
      </c>
      <c r="F584" s="311">
        <f>SUM(E$12:E584)</f>
        <v>1199.8068984979236</v>
      </c>
      <c r="G584" s="311">
        <f t="shared" si="50"/>
        <v>119.98068984979236</v>
      </c>
      <c r="H584" s="314">
        <f t="shared" si="54"/>
        <v>111</v>
      </c>
      <c r="I584" s="314">
        <f t="shared" si="54"/>
        <v>29</v>
      </c>
    </row>
    <row r="585" spans="2:9" ht="16.5" hidden="1" customHeight="1" x14ac:dyDescent="0.3">
      <c r="B585" s="307">
        <v>574</v>
      </c>
      <c r="C585" s="309">
        <v>23790168</v>
      </c>
      <c r="D585" s="313">
        <v>89167</v>
      </c>
      <c r="E585" s="203">
        <f t="shared" si="49"/>
        <v>4.0591341557791232</v>
      </c>
      <c r="F585" s="311">
        <f>SUM(E$12:E585)</f>
        <v>1203.8660326537026</v>
      </c>
      <c r="G585" s="311">
        <f t="shared" si="50"/>
        <v>120.38660326537027</v>
      </c>
      <c r="H585" s="314">
        <f t="shared" si="54"/>
        <v>111</v>
      </c>
      <c r="I585" s="314">
        <f t="shared" si="54"/>
        <v>29</v>
      </c>
    </row>
    <row r="586" spans="2:9" ht="16.5" hidden="1" customHeight="1" x14ac:dyDescent="0.3">
      <c r="B586" s="307">
        <v>575</v>
      </c>
      <c r="C586" s="309">
        <v>23879335</v>
      </c>
      <c r="D586" s="313">
        <v>89355</v>
      </c>
      <c r="E586" s="203">
        <f t="shared" si="49"/>
        <v>4.0676924477625533</v>
      </c>
      <c r="F586" s="311">
        <f>SUM(E$12:E586)</f>
        <v>1207.9337251014651</v>
      </c>
      <c r="G586" s="311">
        <f t="shared" si="50"/>
        <v>120.79337251014651</v>
      </c>
      <c r="H586" s="314">
        <f t="shared" si="54"/>
        <v>111</v>
      </c>
      <c r="I586" s="314">
        <f t="shared" si="54"/>
        <v>29</v>
      </c>
    </row>
    <row r="587" spans="2:9" ht="16.5" hidden="1" customHeight="1" x14ac:dyDescent="0.3">
      <c r="B587" s="307">
        <v>576</v>
      </c>
      <c r="C587" s="309">
        <v>23968690</v>
      </c>
      <c r="D587" s="313">
        <v>89543</v>
      </c>
      <c r="E587" s="203">
        <f t="shared" si="49"/>
        <v>4.0762507397459826</v>
      </c>
      <c r="F587" s="311">
        <f>SUM(E$12:E587)</f>
        <v>1212.0099758412111</v>
      </c>
      <c r="G587" s="311">
        <f t="shared" si="50"/>
        <v>121.20099758412111</v>
      </c>
      <c r="H587" s="314">
        <f t="shared" si="54"/>
        <v>111</v>
      </c>
      <c r="I587" s="314">
        <f t="shared" si="54"/>
        <v>29</v>
      </c>
    </row>
    <row r="588" spans="2:9" ht="16.5" hidden="1" customHeight="1" x14ac:dyDescent="0.3">
      <c r="B588" s="307">
        <v>577</v>
      </c>
      <c r="C588" s="309">
        <v>24058233</v>
      </c>
      <c r="D588" s="313">
        <v>89730</v>
      </c>
      <c r="E588" s="203">
        <f t="shared" ref="E588:E651" si="55">D588/(VLOOKUP(H588,$L$12:$N$51,3,0)+VLOOKUP(I588,$P$12:$R$131,3,0)*$F$8/$E$8)</f>
        <v>4.0847635088997132</v>
      </c>
      <c r="F588" s="311">
        <f>SUM(E$12:E588)</f>
        <v>1216.0947393501108</v>
      </c>
      <c r="G588" s="311">
        <f t="shared" si="50"/>
        <v>121.60947393501108</v>
      </c>
      <c r="H588" s="314">
        <f t="shared" si="54"/>
        <v>111</v>
      </c>
      <c r="I588" s="314">
        <f t="shared" si="54"/>
        <v>29</v>
      </c>
    </row>
    <row r="589" spans="2:9" ht="16.5" hidden="1" customHeight="1" x14ac:dyDescent="0.3">
      <c r="B589" s="307">
        <v>578</v>
      </c>
      <c r="C589" s="309">
        <v>24147963</v>
      </c>
      <c r="D589" s="313">
        <v>89918</v>
      </c>
      <c r="E589" s="203">
        <f t="shared" si="55"/>
        <v>4.0933218008831425</v>
      </c>
      <c r="F589" s="311">
        <f>SUM(E$12:E589)</f>
        <v>1220.1880611509939</v>
      </c>
      <c r="G589" s="311">
        <f t="shared" ref="G589:G652" si="56">F589/$B$8</f>
        <v>122.01880611509939</v>
      </c>
      <c r="H589" s="314">
        <f t="shared" si="54"/>
        <v>111</v>
      </c>
      <c r="I589" s="314">
        <f t="shared" si="54"/>
        <v>29</v>
      </c>
    </row>
    <row r="590" spans="2:9" ht="16.5" hidden="1" customHeight="1" x14ac:dyDescent="0.3">
      <c r="B590" s="307">
        <v>579</v>
      </c>
      <c r="C590" s="309">
        <v>24237881</v>
      </c>
      <c r="D590" s="313">
        <v>90106</v>
      </c>
      <c r="E590" s="203">
        <f t="shared" si="55"/>
        <v>4.1018800928665726</v>
      </c>
      <c r="F590" s="311">
        <f>SUM(E$12:E590)</f>
        <v>1224.2899412438605</v>
      </c>
      <c r="G590" s="311">
        <f t="shared" si="56"/>
        <v>122.42899412438605</v>
      </c>
      <c r="H590" s="314">
        <f t="shared" ref="H590:I605" si="57">H589</f>
        <v>111</v>
      </c>
      <c r="I590" s="314">
        <f t="shared" si="57"/>
        <v>29</v>
      </c>
    </row>
    <row r="591" spans="2:9" ht="16.5" hidden="1" customHeight="1" x14ac:dyDescent="0.3">
      <c r="B591" s="307">
        <v>580</v>
      </c>
      <c r="C591" s="309">
        <v>24327987</v>
      </c>
      <c r="D591" s="313">
        <v>90294</v>
      </c>
      <c r="E591" s="203">
        <f t="shared" si="55"/>
        <v>4.1104383848500019</v>
      </c>
      <c r="F591" s="311">
        <f>SUM(E$12:E591)</f>
        <v>1228.4003796287107</v>
      </c>
      <c r="G591" s="311">
        <f t="shared" si="56"/>
        <v>122.84003796287107</v>
      </c>
      <c r="H591" s="314">
        <f t="shared" si="57"/>
        <v>111</v>
      </c>
      <c r="I591" s="314">
        <f t="shared" si="57"/>
        <v>29</v>
      </c>
    </row>
    <row r="592" spans="2:9" ht="16.5" hidden="1" customHeight="1" x14ac:dyDescent="0.3">
      <c r="B592" s="307">
        <v>581</v>
      </c>
      <c r="C592" s="309">
        <v>24418281</v>
      </c>
      <c r="D592" s="313">
        <v>90483</v>
      </c>
      <c r="E592" s="203">
        <f t="shared" si="55"/>
        <v>4.1190421996631308</v>
      </c>
      <c r="F592" s="311">
        <f>SUM(E$12:E592)</f>
        <v>1232.5194218283739</v>
      </c>
      <c r="G592" s="311">
        <f t="shared" si="56"/>
        <v>123.25194218283738</v>
      </c>
      <c r="H592" s="314">
        <f t="shared" si="57"/>
        <v>111</v>
      </c>
      <c r="I592" s="314">
        <f t="shared" si="57"/>
        <v>29</v>
      </c>
    </row>
    <row r="593" spans="2:9" ht="16.5" hidden="1" customHeight="1" x14ac:dyDescent="0.3">
      <c r="B593" s="307">
        <v>582</v>
      </c>
      <c r="C593" s="309">
        <v>24508764</v>
      </c>
      <c r="D593" s="313">
        <v>90671</v>
      </c>
      <c r="E593" s="203">
        <f t="shared" si="55"/>
        <v>4.127600491646561</v>
      </c>
      <c r="F593" s="311">
        <f>SUM(E$12:E593)</f>
        <v>1236.6470223200204</v>
      </c>
      <c r="G593" s="311">
        <f t="shared" si="56"/>
        <v>123.66470223200204</v>
      </c>
      <c r="H593" s="314">
        <f t="shared" si="57"/>
        <v>111</v>
      </c>
      <c r="I593" s="314">
        <f t="shared" si="57"/>
        <v>29</v>
      </c>
    </row>
    <row r="594" spans="2:9" ht="16.5" hidden="1" customHeight="1" x14ac:dyDescent="0.3">
      <c r="B594" s="307">
        <v>583</v>
      </c>
      <c r="C594" s="309">
        <v>24599435</v>
      </c>
      <c r="D594" s="313">
        <v>90859</v>
      </c>
      <c r="E594" s="203">
        <f t="shared" si="55"/>
        <v>4.1361587836299902</v>
      </c>
      <c r="F594" s="311">
        <f>SUM(E$12:E594)</f>
        <v>1240.7831811036503</v>
      </c>
      <c r="G594" s="311">
        <f t="shared" si="56"/>
        <v>124.07831811036503</v>
      </c>
      <c r="H594" s="314">
        <f t="shared" si="57"/>
        <v>111</v>
      </c>
      <c r="I594" s="314">
        <f t="shared" si="57"/>
        <v>29</v>
      </c>
    </row>
    <row r="595" spans="2:9" ht="16.5" hidden="1" customHeight="1" x14ac:dyDescent="0.3">
      <c r="B595" s="307">
        <v>584</v>
      </c>
      <c r="C595" s="309">
        <v>24690294</v>
      </c>
      <c r="D595" s="313">
        <v>91048</v>
      </c>
      <c r="E595" s="203">
        <f t="shared" si="55"/>
        <v>4.1447625984431191</v>
      </c>
      <c r="F595" s="311">
        <f>SUM(E$12:E595)</f>
        <v>1244.9279437020934</v>
      </c>
      <c r="G595" s="311">
        <f t="shared" si="56"/>
        <v>124.49279437020934</v>
      </c>
      <c r="H595" s="314">
        <f t="shared" si="57"/>
        <v>111</v>
      </c>
      <c r="I595" s="314">
        <f t="shared" si="57"/>
        <v>29</v>
      </c>
    </row>
    <row r="596" spans="2:9" ht="16.5" hidden="1" customHeight="1" x14ac:dyDescent="0.3">
      <c r="B596" s="307">
        <v>585</v>
      </c>
      <c r="C596" s="309">
        <v>24781342</v>
      </c>
      <c r="D596" s="313">
        <v>91237</v>
      </c>
      <c r="E596" s="203">
        <f t="shared" si="55"/>
        <v>4.153366413256248</v>
      </c>
      <c r="F596" s="311">
        <f>SUM(E$12:E596)</f>
        <v>1249.0813101153497</v>
      </c>
      <c r="G596" s="311">
        <f t="shared" si="56"/>
        <v>124.90813101153496</v>
      </c>
      <c r="H596" s="314">
        <f t="shared" si="57"/>
        <v>111</v>
      </c>
      <c r="I596" s="314">
        <f t="shared" si="57"/>
        <v>29</v>
      </c>
    </row>
    <row r="597" spans="2:9" ht="16.5" hidden="1" customHeight="1" x14ac:dyDescent="0.3">
      <c r="B597" s="307">
        <v>586</v>
      </c>
      <c r="C597" s="309">
        <v>24872579</v>
      </c>
      <c r="D597" s="313">
        <v>91425</v>
      </c>
      <c r="E597" s="203">
        <f t="shared" si="55"/>
        <v>4.1619247052396773</v>
      </c>
      <c r="F597" s="311">
        <f>SUM(E$12:E597)</f>
        <v>1253.2432348205894</v>
      </c>
      <c r="G597" s="311">
        <f t="shared" si="56"/>
        <v>125.32432348205893</v>
      </c>
      <c r="H597" s="314">
        <f t="shared" si="57"/>
        <v>111</v>
      </c>
      <c r="I597" s="314">
        <f t="shared" si="57"/>
        <v>29</v>
      </c>
    </row>
    <row r="598" spans="2:9" ht="16.5" hidden="1" customHeight="1" x14ac:dyDescent="0.3">
      <c r="B598" s="307">
        <v>587</v>
      </c>
      <c r="C598" s="309">
        <v>24964004</v>
      </c>
      <c r="D598" s="313">
        <v>91614</v>
      </c>
      <c r="E598" s="203">
        <f t="shared" si="55"/>
        <v>4.1705285200528062</v>
      </c>
      <c r="F598" s="311">
        <f>SUM(E$12:E598)</f>
        <v>1257.4137633406422</v>
      </c>
      <c r="G598" s="311">
        <f t="shared" si="56"/>
        <v>125.74137633406421</v>
      </c>
      <c r="H598" s="314">
        <f t="shared" si="57"/>
        <v>111</v>
      </c>
      <c r="I598" s="314">
        <f t="shared" si="57"/>
        <v>29</v>
      </c>
    </row>
    <row r="599" spans="2:9" ht="16.5" hidden="1" customHeight="1" x14ac:dyDescent="0.3">
      <c r="B599" s="307">
        <v>588</v>
      </c>
      <c r="C599" s="309">
        <v>25055618</v>
      </c>
      <c r="D599" s="313">
        <v>91803</v>
      </c>
      <c r="E599" s="203">
        <f t="shared" si="55"/>
        <v>4.1791323348659351</v>
      </c>
      <c r="F599" s="311">
        <f>SUM(E$12:E599)</f>
        <v>1261.5928956755081</v>
      </c>
      <c r="G599" s="311">
        <f t="shared" si="56"/>
        <v>126.15928956755081</v>
      </c>
      <c r="H599" s="314">
        <f t="shared" si="57"/>
        <v>111</v>
      </c>
      <c r="I599" s="314">
        <f t="shared" si="57"/>
        <v>29</v>
      </c>
    </row>
    <row r="600" spans="2:9" ht="16.5" hidden="1" customHeight="1" x14ac:dyDescent="0.3">
      <c r="B600" s="307">
        <v>589</v>
      </c>
      <c r="C600" s="309">
        <v>25147421</v>
      </c>
      <c r="D600" s="313">
        <v>91992</v>
      </c>
      <c r="E600" s="203">
        <f t="shared" si="55"/>
        <v>4.1877361496790639</v>
      </c>
      <c r="F600" s="311">
        <f>SUM(E$12:E600)</f>
        <v>1265.7806318251871</v>
      </c>
      <c r="G600" s="311">
        <f t="shared" si="56"/>
        <v>126.57806318251872</v>
      </c>
      <c r="H600" s="314">
        <f t="shared" si="57"/>
        <v>111</v>
      </c>
      <c r="I600" s="314">
        <f t="shared" si="57"/>
        <v>29</v>
      </c>
    </row>
    <row r="601" spans="2:9" ht="16.5" hidden="1" customHeight="1" x14ac:dyDescent="0.3">
      <c r="B601" s="307">
        <v>590</v>
      </c>
      <c r="C601" s="309">
        <v>25239413</v>
      </c>
      <c r="D601" s="313">
        <v>92182</v>
      </c>
      <c r="E601" s="203">
        <f t="shared" si="55"/>
        <v>4.1963854873218915</v>
      </c>
      <c r="F601" s="311">
        <f>SUM(E$12:E601)</f>
        <v>1269.9770173125091</v>
      </c>
      <c r="G601" s="311">
        <f t="shared" si="56"/>
        <v>126.99770173125091</v>
      </c>
      <c r="H601" s="314">
        <f t="shared" si="57"/>
        <v>111</v>
      </c>
      <c r="I601" s="314">
        <f t="shared" si="57"/>
        <v>29</v>
      </c>
    </row>
    <row r="602" spans="2:9" ht="16.5" hidden="1" customHeight="1" x14ac:dyDescent="0.3">
      <c r="B602" s="307">
        <v>591</v>
      </c>
      <c r="C602" s="309">
        <v>25331595</v>
      </c>
      <c r="D602" s="313">
        <v>92371</v>
      </c>
      <c r="E602" s="203">
        <f t="shared" si="55"/>
        <v>4.2049893021350204</v>
      </c>
      <c r="F602" s="311">
        <f>SUM(E$12:E602)</f>
        <v>1274.1820066146443</v>
      </c>
      <c r="G602" s="311">
        <f t="shared" si="56"/>
        <v>127.41820066146443</v>
      </c>
      <c r="H602" s="314">
        <f t="shared" si="57"/>
        <v>111</v>
      </c>
      <c r="I602" s="314">
        <f t="shared" si="57"/>
        <v>29</v>
      </c>
    </row>
    <row r="603" spans="2:9" ht="16.5" hidden="1" customHeight="1" x14ac:dyDescent="0.3">
      <c r="B603" s="307">
        <v>592</v>
      </c>
      <c r="C603" s="309">
        <v>25423966</v>
      </c>
      <c r="D603" s="313">
        <v>92560</v>
      </c>
      <c r="E603" s="203">
        <f t="shared" si="55"/>
        <v>4.2135931169481493</v>
      </c>
      <c r="F603" s="311">
        <f>SUM(E$12:E603)</f>
        <v>1278.3955997315925</v>
      </c>
      <c r="G603" s="311">
        <f t="shared" si="56"/>
        <v>127.83955997315925</v>
      </c>
      <c r="H603" s="314">
        <f t="shared" si="57"/>
        <v>111</v>
      </c>
      <c r="I603" s="314">
        <f t="shared" si="57"/>
        <v>29</v>
      </c>
    </row>
    <row r="604" spans="2:9" ht="16.5" hidden="1" customHeight="1" x14ac:dyDescent="0.3">
      <c r="B604" s="307">
        <v>593</v>
      </c>
      <c r="C604" s="309">
        <v>25516526</v>
      </c>
      <c r="D604" s="313">
        <v>92750</v>
      </c>
      <c r="E604" s="203">
        <f t="shared" si="55"/>
        <v>4.2222424545909778</v>
      </c>
      <c r="F604" s="311">
        <f>SUM(E$12:E604)</f>
        <v>1282.6178421861835</v>
      </c>
      <c r="G604" s="311">
        <f t="shared" si="56"/>
        <v>128.26178421861835</v>
      </c>
      <c r="H604" s="314">
        <f t="shared" si="57"/>
        <v>111</v>
      </c>
      <c r="I604" s="314">
        <f t="shared" si="57"/>
        <v>29</v>
      </c>
    </row>
    <row r="605" spans="2:9" ht="16.5" hidden="1" customHeight="1" x14ac:dyDescent="0.3">
      <c r="B605" s="307">
        <v>594</v>
      </c>
      <c r="C605" s="309">
        <v>25609276</v>
      </c>
      <c r="D605" s="313">
        <v>92940</v>
      </c>
      <c r="E605" s="203">
        <f t="shared" si="55"/>
        <v>4.2308917922338054</v>
      </c>
      <c r="F605" s="311">
        <f>SUM(E$12:E605)</f>
        <v>1286.8487339784172</v>
      </c>
      <c r="G605" s="311">
        <f t="shared" si="56"/>
        <v>128.68487339784173</v>
      </c>
      <c r="H605" s="314">
        <f t="shared" si="57"/>
        <v>111</v>
      </c>
      <c r="I605" s="314">
        <f t="shared" si="57"/>
        <v>29</v>
      </c>
    </row>
    <row r="606" spans="2:9" ht="16.5" hidden="1" customHeight="1" x14ac:dyDescent="0.3">
      <c r="B606" s="307">
        <v>595</v>
      </c>
      <c r="C606" s="309">
        <v>25702216</v>
      </c>
      <c r="D606" s="313">
        <v>93129</v>
      </c>
      <c r="E606" s="203">
        <f t="shared" si="55"/>
        <v>4.2394956070469343</v>
      </c>
      <c r="F606" s="311">
        <f>SUM(E$12:E606)</f>
        <v>1291.0882295854642</v>
      </c>
      <c r="G606" s="311">
        <f t="shared" si="56"/>
        <v>129.10882295854643</v>
      </c>
      <c r="H606" s="314">
        <f t="shared" ref="H606:I621" si="58">H605</f>
        <v>111</v>
      </c>
      <c r="I606" s="314">
        <f t="shared" si="58"/>
        <v>29</v>
      </c>
    </row>
    <row r="607" spans="2:9" ht="16.5" hidden="1" customHeight="1" x14ac:dyDescent="0.3">
      <c r="B607" s="307">
        <v>596</v>
      </c>
      <c r="C607" s="309">
        <v>25795345</v>
      </c>
      <c r="D607" s="313">
        <v>93319</v>
      </c>
      <c r="E607" s="203">
        <f t="shared" si="55"/>
        <v>4.2481449446897619</v>
      </c>
      <c r="F607" s="311">
        <f>SUM(E$12:E607)</f>
        <v>1295.336374530154</v>
      </c>
      <c r="G607" s="311">
        <f t="shared" si="56"/>
        <v>129.53363745301539</v>
      </c>
      <c r="H607" s="314">
        <f t="shared" si="58"/>
        <v>111</v>
      </c>
      <c r="I607" s="314">
        <f t="shared" si="58"/>
        <v>29</v>
      </c>
    </row>
    <row r="608" spans="2:9" ht="16.5" hidden="1" customHeight="1" x14ac:dyDescent="0.3">
      <c r="B608" s="307">
        <v>597</v>
      </c>
      <c r="C608" s="309">
        <v>25888664</v>
      </c>
      <c r="D608" s="313">
        <v>93509</v>
      </c>
      <c r="E608" s="203">
        <f t="shared" si="55"/>
        <v>4.2567942823325895</v>
      </c>
      <c r="F608" s="311">
        <f>SUM(E$12:E608)</f>
        <v>1299.5931688124865</v>
      </c>
      <c r="G608" s="311">
        <f t="shared" si="56"/>
        <v>129.95931688124864</v>
      </c>
      <c r="H608" s="314">
        <f t="shared" si="58"/>
        <v>111</v>
      </c>
      <c r="I608" s="314">
        <f t="shared" si="58"/>
        <v>29</v>
      </c>
    </row>
    <row r="609" spans="2:9" ht="16.5" hidden="1" customHeight="1" x14ac:dyDescent="0.3">
      <c r="B609" s="307">
        <v>598</v>
      </c>
      <c r="C609" s="309">
        <v>25982173</v>
      </c>
      <c r="D609" s="313">
        <v>93699</v>
      </c>
      <c r="E609" s="203">
        <f t="shared" si="55"/>
        <v>4.2530525169079931</v>
      </c>
      <c r="F609" s="311">
        <f>SUM(E$12:E609)</f>
        <v>1303.8462213293944</v>
      </c>
      <c r="G609" s="311">
        <f t="shared" si="56"/>
        <v>130.38462213293946</v>
      </c>
      <c r="H609" s="314">
        <v>116</v>
      </c>
      <c r="I609" s="314">
        <f t="shared" si="58"/>
        <v>29</v>
      </c>
    </row>
    <row r="610" spans="2:9" x14ac:dyDescent="0.3">
      <c r="B610" s="307">
        <v>599</v>
      </c>
      <c r="C610" s="309">
        <v>26075872</v>
      </c>
      <c r="D610" s="313">
        <v>93890</v>
      </c>
      <c r="E610" s="203">
        <f t="shared" si="55"/>
        <v>4.2617221188325543</v>
      </c>
      <c r="F610" s="311">
        <f>SUM(E$12:E610)</f>
        <v>1308.1079434482269</v>
      </c>
      <c r="G610" s="311">
        <f t="shared" si="56"/>
        <v>130.81079434482268</v>
      </c>
      <c r="H610" s="314">
        <f t="shared" si="58"/>
        <v>116</v>
      </c>
      <c r="I610" s="314">
        <f t="shared" si="58"/>
        <v>29</v>
      </c>
    </row>
    <row r="611" spans="2:9" ht="16.5" hidden="1" customHeight="1" x14ac:dyDescent="0.3">
      <c r="B611" s="308">
        <v>600</v>
      </c>
      <c r="C611" s="309">
        <v>26169762</v>
      </c>
      <c r="D611" s="317">
        <v>94080</v>
      </c>
      <c r="E611" s="203">
        <f t="shared" si="55"/>
        <v>4.0644575970968164</v>
      </c>
      <c r="F611" s="318">
        <f>SUM(E$12:E611)</f>
        <v>1312.1724010453238</v>
      </c>
      <c r="G611" s="311">
        <f t="shared" si="56"/>
        <v>131.21724010453238</v>
      </c>
      <c r="H611" s="319">
        <f t="shared" si="58"/>
        <v>116</v>
      </c>
      <c r="I611" s="312">
        <v>30</v>
      </c>
    </row>
    <row r="612" spans="2:9" ht="16.5" hidden="1" customHeight="1" x14ac:dyDescent="0.3">
      <c r="B612" s="307">
        <v>601</v>
      </c>
      <c r="C612" s="309">
        <v>26263842</v>
      </c>
      <c r="D612" s="313">
        <v>94270</v>
      </c>
      <c r="E612" s="203">
        <f t="shared" si="55"/>
        <v>4.0726660042338096</v>
      </c>
      <c r="F612" s="311">
        <f>SUM(E$12:E612)</f>
        <v>1316.2450670495575</v>
      </c>
      <c r="G612" s="311">
        <f t="shared" si="56"/>
        <v>131.62450670495576</v>
      </c>
      <c r="H612" s="314">
        <f t="shared" si="58"/>
        <v>116</v>
      </c>
      <c r="I612" s="314">
        <f t="shared" si="58"/>
        <v>30</v>
      </c>
    </row>
    <row r="613" spans="2:9" ht="16.5" hidden="1" customHeight="1" x14ac:dyDescent="0.3">
      <c r="B613" s="307">
        <v>602</v>
      </c>
      <c r="C613" s="309">
        <v>26358112</v>
      </c>
      <c r="D613" s="313">
        <v>94461</v>
      </c>
      <c r="E613" s="203">
        <f t="shared" si="55"/>
        <v>4.0809176135136305</v>
      </c>
      <c r="F613" s="311">
        <f>SUM(E$12:E613)</f>
        <v>1320.325984663071</v>
      </c>
      <c r="G613" s="311">
        <f t="shared" si="56"/>
        <v>132.03259846630709</v>
      </c>
      <c r="H613" s="314">
        <f t="shared" si="58"/>
        <v>116</v>
      </c>
      <c r="I613" s="314">
        <f t="shared" si="58"/>
        <v>30</v>
      </c>
    </row>
    <row r="614" spans="2:9" ht="16.5" hidden="1" customHeight="1" x14ac:dyDescent="0.3">
      <c r="B614" s="307">
        <v>603</v>
      </c>
      <c r="C614" s="309">
        <v>26452573</v>
      </c>
      <c r="D614" s="313">
        <v>94652</v>
      </c>
      <c r="E614" s="203">
        <f t="shared" si="55"/>
        <v>4.0891692227934504</v>
      </c>
      <c r="F614" s="311">
        <f>SUM(E$12:E614)</f>
        <v>1324.4151538858646</v>
      </c>
      <c r="G614" s="311">
        <f t="shared" si="56"/>
        <v>132.44151538858645</v>
      </c>
      <c r="H614" s="314">
        <f t="shared" si="58"/>
        <v>116</v>
      </c>
      <c r="I614" s="314">
        <f t="shared" si="58"/>
        <v>30</v>
      </c>
    </row>
    <row r="615" spans="2:9" ht="16.5" hidden="1" customHeight="1" x14ac:dyDescent="0.3">
      <c r="B615" s="307">
        <v>604</v>
      </c>
      <c r="C615" s="309">
        <v>26547225</v>
      </c>
      <c r="D615" s="313">
        <v>94843</v>
      </c>
      <c r="E615" s="203">
        <f t="shared" si="55"/>
        <v>4.0974208320732712</v>
      </c>
      <c r="F615" s="311">
        <f>SUM(E$12:E615)</f>
        <v>1328.5125747179379</v>
      </c>
      <c r="G615" s="311">
        <f t="shared" si="56"/>
        <v>132.85125747179379</v>
      </c>
      <c r="H615" s="314">
        <f t="shared" si="58"/>
        <v>116</v>
      </c>
      <c r="I615" s="314">
        <f t="shared" si="58"/>
        <v>30</v>
      </c>
    </row>
    <row r="616" spans="2:9" ht="16.5" hidden="1" customHeight="1" x14ac:dyDescent="0.3">
      <c r="B616" s="307">
        <v>605</v>
      </c>
      <c r="C616" s="309">
        <v>26642068</v>
      </c>
      <c r="D616" s="313">
        <v>95033</v>
      </c>
      <c r="E616" s="203">
        <f t="shared" si="55"/>
        <v>4.1056292392102645</v>
      </c>
      <c r="F616" s="311">
        <f>SUM(E$12:E616)</f>
        <v>1332.6182039571481</v>
      </c>
      <c r="G616" s="311">
        <f t="shared" si="56"/>
        <v>133.26182039571481</v>
      </c>
      <c r="H616" s="314">
        <f t="shared" si="58"/>
        <v>116</v>
      </c>
      <c r="I616" s="314">
        <f t="shared" si="58"/>
        <v>30</v>
      </c>
    </row>
    <row r="617" spans="2:9" ht="16.5" hidden="1" customHeight="1" x14ac:dyDescent="0.3">
      <c r="B617" s="307">
        <v>606</v>
      </c>
      <c r="C617" s="309">
        <v>26737101</v>
      </c>
      <c r="D617" s="313">
        <v>95224</v>
      </c>
      <c r="E617" s="203">
        <f t="shared" si="55"/>
        <v>4.1138808484900853</v>
      </c>
      <c r="F617" s="311">
        <f>SUM(E$12:E617)</f>
        <v>1336.7320848056381</v>
      </c>
      <c r="G617" s="311">
        <f t="shared" si="56"/>
        <v>133.6732084805638</v>
      </c>
      <c r="H617" s="314">
        <f t="shared" si="58"/>
        <v>116</v>
      </c>
      <c r="I617" s="314">
        <f t="shared" si="58"/>
        <v>30</v>
      </c>
    </row>
    <row r="618" spans="2:9" ht="16.5" hidden="1" customHeight="1" x14ac:dyDescent="0.3">
      <c r="B618" s="307">
        <v>607</v>
      </c>
      <c r="C618" s="309">
        <v>26832325</v>
      </c>
      <c r="D618" s="313">
        <v>95416</v>
      </c>
      <c r="E618" s="203">
        <f t="shared" si="55"/>
        <v>4.1221756599127319</v>
      </c>
      <c r="F618" s="311">
        <f>SUM(E$12:E618)</f>
        <v>1340.8542604655509</v>
      </c>
      <c r="G618" s="311">
        <f t="shared" si="56"/>
        <v>134.08542604655509</v>
      </c>
      <c r="H618" s="314">
        <f t="shared" si="58"/>
        <v>116</v>
      </c>
      <c r="I618" s="314">
        <f t="shared" si="58"/>
        <v>30</v>
      </c>
    </row>
    <row r="619" spans="2:9" ht="16.5" hidden="1" customHeight="1" x14ac:dyDescent="0.3">
      <c r="B619" s="307">
        <v>608</v>
      </c>
      <c r="C619" s="309">
        <v>26927741</v>
      </c>
      <c r="D619" s="313">
        <v>95607</v>
      </c>
      <c r="E619" s="203">
        <f t="shared" si="55"/>
        <v>4.1304272691925519</v>
      </c>
      <c r="F619" s="311">
        <f>SUM(E$12:E619)</f>
        <v>1344.9846877347434</v>
      </c>
      <c r="G619" s="311">
        <f t="shared" si="56"/>
        <v>134.49846877347434</v>
      </c>
      <c r="H619" s="314">
        <f t="shared" si="58"/>
        <v>116</v>
      </c>
      <c r="I619" s="314">
        <f t="shared" si="58"/>
        <v>30</v>
      </c>
    </row>
    <row r="620" spans="2:9" ht="16.5" hidden="1" customHeight="1" x14ac:dyDescent="0.3">
      <c r="B620" s="307">
        <v>609</v>
      </c>
      <c r="C620" s="309">
        <v>27023348</v>
      </c>
      <c r="D620" s="313">
        <v>95798</v>
      </c>
      <c r="E620" s="203">
        <f t="shared" si="55"/>
        <v>4.1386788784723718</v>
      </c>
      <c r="F620" s="311">
        <f>SUM(E$12:E620)</f>
        <v>1349.1233666132157</v>
      </c>
      <c r="G620" s="311">
        <f t="shared" si="56"/>
        <v>134.91233666132158</v>
      </c>
      <c r="H620" s="314">
        <f t="shared" si="58"/>
        <v>116</v>
      </c>
      <c r="I620" s="314">
        <f t="shared" si="58"/>
        <v>30</v>
      </c>
    </row>
    <row r="621" spans="2:9" ht="16.5" hidden="1" customHeight="1" x14ac:dyDescent="0.3">
      <c r="B621" s="307">
        <v>610</v>
      </c>
      <c r="C621" s="309">
        <v>27119146</v>
      </c>
      <c r="D621" s="313">
        <v>95990</v>
      </c>
      <c r="E621" s="203">
        <f t="shared" si="55"/>
        <v>4.1469736898950185</v>
      </c>
      <c r="F621" s="311">
        <f>SUM(E$12:E621)</f>
        <v>1353.2703403031107</v>
      </c>
      <c r="G621" s="311">
        <f t="shared" si="56"/>
        <v>135.32703403031107</v>
      </c>
      <c r="H621" s="314">
        <f t="shared" si="58"/>
        <v>116</v>
      </c>
      <c r="I621" s="314">
        <f t="shared" si="58"/>
        <v>30</v>
      </c>
    </row>
    <row r="622" spans="2:9" ht="16.5" hidden="1" customHeight="1" x14ac:dyDescent="0.3">
      <c r="B622" s="307">
        <v>611</v>
      </c>
      <c r="C622" s="309">
        <v>27215136</v>
      </c>
      <c r="D622" s="313">
        <v>96181</v>
      </c>
      <c r="E622" s="203">
        <f t="shared" si="55"/>
        <v>4.1552252991748393</v>
      </c>
      <c r="F622" s="311">
        <f>SUM(E$12:E622)</f>
        <v>1357.4255656022856</v>
      </c>
      <c r="G622" s="311">
        <f t="shared" si="56"/>
        <v>135.74255656022856</v>
      </c>
      <c r="H622" s="314">
        <f t="shared" ref="H622:I637" si="59">H621</f>
        <v>116</v>
      </c>
      <c r="I622" s="314">
        <f t="shared" si="59"/>
        <v>30</v>
      </c>
    </row>
    <row r="623" spans="2:9" ht="16.5" hidden="1" customHeight="1" x14ac:dyDescent="0.3">
      <c r="B623" s="307">
        <v>612</v>
      </c>
      <c r="C623" s="309">
        <v>27311317</v>
      </c>
      <c r="D623" s="313">
        <v>96373</v>
      </c>
      <c r="E623" s="203">
        <f t="shared" si="55"/>
        <v>4.1635201105974859</v>
      </c>
      <c r="F623" s="311">
        <f>SUM(E$12:E623)</f>
        <v>1361.5890857128832</v>
      </c>
      <c r="G623" s="311">
        <f t="shared" si="56"/>
        <v>136.15890857128832</v>
      </c>
      <c r="H623" s="314">
        <f t="shared" si="59"/>
        <v>116</v>
      </c>
      <c r="I623" s="314">
        <f t="shared" si="59"/>
        <v>30</v>
      </c>
    </row>
    <row r="624" spans="2:9" ht="16.5" hidden="1" customHeight="1" x14ac:dyDescent="0.3">
      <c r="B624" s="307">
        <v>613</v>
      </c>
      <c r="C624" s="309">
        <v>27407690</v>
      </c>
      <c r="D624" s="313">
        <v>96565</v>
      </c>
      <c r="E624" s="203">
        <f t="shared" si="55"/>
        <v>4.1718149220201326</v>
      </c>
      <c r="F624" s="311">
        <f>SUM(E$12:E624)</f>
        <v>1365.7609006349032</v>
      </c>
      <c r="G624" s="311">
        <f t="shared" si="56"/>
        <v>136.57609006349031</v>
      </c>
      <c r="H624" s="314">
        <f t="shared" si="59"/>
        <v>116</v>
      </c>
      <c r="I624" s="314">
        <f t="shared" si="59"/>
        <v>30</v>
      </c>
    </row>
    <row r="625" spans="2:9" ht="16.5" hidden="1" customHeight="1" x14ac:dyDescent="0.3">
      <c r="B625" s="307">
        <v>614</v>
      </c>
      <c r="C625" s="309">
        <v>27504255</v>
      </c>
      <c r="D625" s="313">
        <v>96757</v>
      </c>
      <c r="E625" s="203">
        <f t="shared" si="55"/>
        <v>4.1801097334427784</v>
      </c>
      <c r="F625" s="311">
        <f>SUM(E$12:E625)</f>
        <v>1369.941010368346</v>
      </c>
      <c r="G625" s="311">
        <f t="shared" si="56"/>
        <v>136.99410103683459</v>
      </c>
      <c r="H625" s="314">
        <f t="shared" si="59"/>
        <v>116</v>
      </c>
      <c r="I625" s="314">
        <f t="shared" si="59"/>
        <v>30</v>
      </c>
    </row>
    <row r="626" spans="2:9" ht="16.5" hidden="1" customHeight="1" x14ac:dyDescent="0.3">
      <c r="B626" s="307">
        <v>615</v>
      </c>
      <c r="C626" s="309">
        <v>27601012</v>
      </c>
      <c r="D626" s="313">
        <v>96949</v>
      </c>
      <c r="E626" s="203">
        <f t="shared" si="55"/>
        <v>4.188404544865425</v>
      </c>
      <c r="F626" s="311">
        <f>SUM(E$12:E626)</f>
        <v>1374.1294149132116</v>
      </c>
      <c r="G626" s="311">
        <f t="shared" si="56"/>
        <v>137.41294149132116</v>
      </c>
      <c r="H626" s="314">
        <f t="shared" si="59"/>
        <v>116</v>
      </c>
      <c r="I626" s="314">
        <f t="shared" si="59"/>
        <v>30</v>
      </c>
    </row>
    <row r="627" spans="2:9" ht="16.5" hidden="1" customHeight="1" x14ac:dyDescent="0.3">
      <c r="B627" s="307">
        <v>616</v>
      </c>
      <c r="C627" s="309">
        <v>27697961</v>
      </c>
      <c r="D627" s="313">
        <v>97141</v>
      </c>
      <c r="E627" s="203">
        <f t="shared" si="55"/>
        <v>4.1966993562880717</v>
      </c>
      <c r="F627" s="311">
        <f>SUM(E$12:E627)</f>
        <v>1378.3261142694996</v>
      </c>
      <c r="G627" s="311">
        <f t="shared" si="56"/>
        <v>137.83261142694997</v>
      </c>
      <c r="H627" s="314">
        <f t="shared" si="59"/>
        <v>116</v>
      </c>
      <c r="I627" s="314">
        <f t="shared" si="59"/>
        <v>30</v>
      </c>
    </row>
    <row r="628" spans="2:9" ht="16.5" hidden="1" customHeight="1" x14ac:dyDescent="0.3">
      <c r="B628" s="307">
        <v>617</v>
      </c>
      <c r="C628" s="309">
        <v>27795102</v>
      </c>
      <c r="D628" s="313">
        <v>97333</v>
      </c>
      <c r="E628" s="203">
        <f t="shared" si="55"/>
        <v>4.2049941677107183</v>
      </c>
      <c r="F628" s="311">
        <f>SUM(E$12:E628)</f>
        <v>1382.5311084372104</v>
      </c>
      <c r="G628" s="311">
        <f t="shared" si="56"/>
        <v>138.25311084372103</v>
      </c>
      <c r="H628" s="314">
        <f t="shared" si="59"/>
        <v>116</v>
      </c>
      <c r="I628" s="314">
        <f t="shared" si="59"/>
        <v>30</v>
      </c>
    </row>
    <row r="629" spans="2:9" ht="16.5" hidden="1" customHeight="1" x14ac:dyDescent="0.3">
      <c r="B629" s="307">
        <v>618</v>
      </c>
      <c r="C629" s="309">
        <v>27892435</v>
      </c>
      <c r="D629" s="313">
        <v>97525</v>
      </c>
      <c r="E629" s="203">
        <f t="shared" si="55"/>
        <v>4.213288979133365</v>
      </c>
      <c r="F629" s="311">
        <f>SUM(E$12:E629)</f>
        <v>1386.7443974163436</v>
      </c>
      <c r="G629" s="311">
        <f t="shared" si="56"/>
        <v>138.67443974163436</v>
      </c>
      <c r="H629" s="314">
        <f t="shared" si="59"/>
        <v>116</v>
      </c>
      <c r="I629" s="314">
        <f t="shared" si="59"/>
        <v>30</v>
      </c>
    </row>
    <row r="630" spans="2:9" ht="16.5" hidden="1" customHeight="1" x14ac:dyDescent="0.3">
      <c r="B630" s="307">
        <v>619</v>
      </c>
      <c r="C630" s="309">
        <v>27989960</v>
      </c>
      <c r="D630" s="313">
        <v>97718</v>
      </c>
      <c r="E630" s="203">
        <f t="shared" si="55"/>
        <v>4.2216269926988375</v>
      </c>
      <c r="F630" s="311">
        <f>SUM(E$12:E630)</f>
        <v>1390.9660244090426</v>
      </c>
      <c r="G630" s="311">
        <f t="shared" si="56"/>
        <v>139.09660244090426</v>
      </c>
      <c r="H630" s="314">
        <f t="shared" si="59"/>
        <v>116</v>
      </c>
      <c r="I630" s="314">
        <f t="shared" si="59"/>
        <v>30</v>
      </c>
    </row>
    <row r="631" spans="2:9" ht="16.5" hidden="1" customHeight="1" x14ac:dyDescent="0.3">
      <c r="B631" s="307">
        <v>620</v>
      </c>
      <c r="C631" s="309">
        <v>28087678</v>
      </c>
      <c r="D631" s="313">
        <v>97910</v>
      </c>
      <c r="E631" s="203">
        <f t="shared" si="55"/>
        <v>4.2299218041214841</v>
      </c>
      <c r="F631" s="311">
        <f>SUM(E$12:E631)</f>
        <v>1395.195946213164</v>
      </c>
      <c r="G631" s="311">
        <f t="shared" si="56"/>
        <v>139.5195946213164</v>
      </c>
      <c r="H631" s="314">
        <f t="shared" si="59"/>
        <v>116</v>
      </c>
      <c r="I631" s="314">
        <f t="shared" si="59"/>
        <v>30</v>
      </c>
    </row>
    <row r="632" spans="2:9" ht="16.5" hidden="1" customHeight="1" x14ac:dyDescent="0.3">
      <c r="B632" s="307">
        <v>621</v>
      </c>
      <c r="C632" s="309">
        <v>28185588</v>
      </c>
      <c r="D632" s="313">
        <v>98103</v>
      </c>
      <c r="E632" s="203">
        <f t="shared" si="55"/>
        <v>4.2382598176869575</v>
      </c>
      <c r="F632" s="311">
        <f>SUM(E$12:E632)</f>
        <v>1399.4342060308509</v>
      </c>
      <c r="G632" s="311">
        <f t="shared" si="56"/>
        <v>139.94342060308509</v>
      </c>
      <c r="H632" s="314">
        <f t="shared" si="59"/>
        <v>116</v>
      </c>
      <c r="I632" s="314">
        <f t="shared" si="59"/>
        <v>30</v>
      </c>
    </row>
    <row r="633" spans="2:9" ht="16.5" hidden="1" customHeight="1" x14ac:dyDescent="0.3">
      <c r="B633" s="307">
        <v>622</v>
      </c>
      <c r="C633" s="309">
        <v>28283691</v>
      </c>
      <c r="D633" s="313">
        <v>98296</v>
      </c>
      <c r="E633" s="203">
        <f t="shared" si="55"/>
        <v>4.24659783125243</v>
      </c>
      <c r="F633" s="311">
        <f>SUM(E$12:E633)</f>
        <v>1403.6808038621034</v>
      </c>
      <c r="G633" s="311">
        <f t="shared" si="56"/>
        <v>140.36808038621035</v>
      </c>
      <c r="H633" s="314">
        <f t="shared" si="59"/>
        <v>116</v>
      </c>
      <c r="I633" s="314">
        <f t="shared" si="59"/>
        <v>30</v>
      </c>
    </row>
    <row r="634" spans="2:9" ht="16.5" hidden="1" customHeight="1" x14ac:dyDescent="0.3">
      <c r="B634" s="307">
        <v>623</v>
      </c>
      <c r="C634" s="309">
        <v>28381987</v>
      </c>
      <c r="D634" s="313">
        <v>98489</v>
      </c>
      <c r="E634" s="203">
        <f t="shared" si="55"/>
        <v>4.2549358448179033</v>
      </c>
      <c r="F634" s="311">
        <f>SUM(E$12:E634)</f>
        <v>1407.9357397069214</v>
      </c>
      <c r="G634" s="311">
        <f t="shared" si="56"/>
        <v>140.79357397069214</v>
      </c>
      <c r="H634" s="314">
        <f t="shared" si="59"/>
        <v>116</v>
      </c>
      <c r="I634" s="314">
        <f t="shared" si="59"/>
        <v>30</v>
      </c>
    </row>
    <row r="635" spans="2:9" ht="16.5" hidden="1" customHeight="1" x14ac:dyDescent="0.3">
      <c r="B635" s="307">
        <v>624</v>
      </c>
      <c r="C635" s="309">
        <v>28480476</v>
      </c>
      <c r="D635" s="313">
        <v>98682</v>
      </c>
      <c r="E635" s="203">
        <f t="shared" si="55"/>
        <v>4.2632738583833758</v>
      </c>
      <c r="F635" s="311">
        <f>SUM(E$12:E635)</f>
        <v>1412.1990135653048</v>
      </c>
      <c r="G635" s="311">
        <f t="shared" si="56"/>
        <v>141.21990135653047</v>
      </c>
      <c r="H635" s="314">
        <f t="shared" si="59"/>
        <v>116</v>
      </c>
      <c r="I635" s="314">
        <f t="shared" si="59"/>
        <v>30</v>
      </c>
    </row>
    <row r="636" spans="2:9" ht="16.5" hidden="1" customHeight="1" x14ac:dyDescent="0.3">
      <c r="B636" s="307">
        <v>625</v>
      </c>
      <c r="C636" s="309">
        <v>28579158</v>
      </c>
      <c r="D636" s="313">
        <v>98875</v>
      </c>
      <c r="E636" s="203">
        <f t="shared" si="55"/>
        <v>4.2716118719488483</v>
      </c>
      <c r="F636" s="311">
        <f>SUM(E$12:E636)</f>
        <v>1416.4706254372536</v>
      </c>
      <c r="G636" s="311">
        <f t="shared" si="56"/>
        <v>141.64706254372535</v>
      </c>
      <c r="H636" s="314">
        <f t="shared" si="59"/>
        <v>116</v>
      </c>
      <c r="I636" s="314">
        <f t="shared" si="59"/>
        <v>30</v>
      </c>
    </row>
    <row r="637" spans="2:9" ht="16.5" hidden="1" customHeight="1" x14ac:dyDescent="0.3">
      <c r="B637" s="307">
        <v>626</v>
      </c>
      <c r="C637" s="309">
        <v>28678033</v>
      </c>
      <c r="D637" s="313">
        <v>99068</v>
      </c>
      <c r="E637" s="203">
        <f t="shared" si="55"/>
        <v>4.2799498855143217</v>
      </c>
      <c r="F637" s="311">
        <f>SUM(E$12:E637)</f>
        <v>1420.7505753227679</v>
      </c>
      <c r="G637" s="311">
        <f t="shared" si="56"/>
        <v>142.07505753227679</v>
      </c>
      <c r="H637" s="314">
        <f t="shared" si="59"/>
        <v>116</v>
      </c>
      <c r="I637" s="314">
        <f t="shared" si="59"/>
        <v>30</v>
      </c>
    </row>
    <row r="638" spans="2:9" ht="16.5" hidden="1" customHeight="1" x14ac:dyDescent="0.3">
      <c r="B638" s="307">
        <v>627</v>
      </c>
      <c r="C638" s="309">
        <v>28777101</v>
      </c>
      <c r="D638" s="313">
        <v>99262</v>
      </c>
      <c r="E638" s="203">
        <f t="shared" si="55"/>
        <v>4.2883311012226208</v>
      </c>
      <c r="F638" s="311">
        <f>SUM(E$12:E638)</f>
        <v>1425.0389064239905</v>
      </c>
      <c r="G638" s="311">
        <f t="shared" si="56"/>
        <v>142.50389064239906</v>
      </c>
      <c r="H638" s="314">
        <f t="shared" ref="H638:I653" si="60">H637</f>
        <v>116</v>
      </c>
      <c r="I638" s="314">
        <f t="shared" si="60"/>
        <v>30</v>
      </c>
    </row>
    <row r="639" spans="2:9" ht="16.5" hidden="1" customHeight="1" x14ac:dyDescent="0.3">
      <c r="B639" s="307">
        <v>628</v>
      </c>
      <c r="C639" s="309">
        <v>28876363</v>
      </c>
      <c r="D639" s="313">
        <v>99455</v>
      </c>
      <c r="E639" s="203">
        <f t="shared" si="55"/>
        <v>4.2966691147880933</v>
      </c>
      <c r="F639" s="311">
        <f>SUM(E$12:E639)</f>
        <v>1429.3355755387786</v>
      </c>
      <c r="G639" s="311">
        <f t="shared" si="56"/>
        <v>142.93355755387785</v>
      </c>
      <c r="H639" s="314">
        <f t="shared" si="60"/>
        <v>116</v>
      </c>
      <c r="I639" s="314">
        <f t="shared" si="60"/>
        <v>30</v>
      </c>
    </row>
    <row r="640" spans="2:9" ht="16.5" hidden="1" customHeight="1" x14ac:dyDescent="0.3">
      <c r="B640" s="307">
        <v>629</v>
      </c>
      <c r="C640" s="309">
        <v>28975818</v>
      </c>
      <c r="D640" s="313">
        <v>99649</v>
      </c>
      <c r="E640" s="203">
        <f t="shared" si="55"/>
        <v>4.3050503304963925</v>
      </c>
      <c r="F640" s="311">
        <f>SUM(E$12:E640)</f>
        <v>1433.640625869275</v>
      </c>
      <c r="G640" s="311">
        <f t="shared" si="56"/>
        <v>143.3640625869275</v>
      </c>
      <c r="H640" s="314">
        <f t="shared" si="60"/>
        <v>116</v>
      </c>
      <c r="I640" s="314">
        <f t="shared" si="60"/>
        <v>30</v>
      </c>
    </row>
    <row r="641" spans="2:9" ht="16.5" hidden="1" customHeight="1" x14ac:dyDescent="0.3">
      <c r="B641" s="307">
        <v>630</v>
      </c>
      <c r="C641" s="309">
        <v>29075467</v>
      </c>
      <c r="D641" s="313">
        <v>99842</v>
      </c>
      <c r="E641" s="203">
        <f t="shared" si="55"/>
        <v>4.3133883440618659</v>
      </c>
      <c r="F641" s="311">
        <f>SUM(E$12:E641)</f>
        <v>1437.9540142133369</v>
      </c>
      <c r="G641" s="311">
        <f t="shared" si="56"/>
        <v>143.79540142133368</v>
      </c>
      <c r="H641" s="314">
        <f t="shared" si="60"/>
        <v>116</v>
      </c>
      <c r="I641" s="314">
        <f t="shared" si="60"/>
        <v>30</v>
      </c>
    </row>
    <row r="642" spans="2:9" ht="16.5" hidden="1" customHeight="1" x14ac:dyDescent="0.3">
      <c r="B642" s="307">
        <v>631</v>
      </c>
      <c r="C642" s="309">
        <v>29175309</v>
      </c>
      <c r="D642" s="313">
        <v>100036</v>
      </c>
      <c r="E642" s="203">
        <f t="shared" si="55"/>
        <v>4.3217695597701642</v>
      </c>
      <c r="F642" s="311">
        <f>SUM(E$12:E642)</f>
        <v>1442.2757837731072</v>
      </c>
      <c r="G642" s="311">
        <f t="shared" si="56"/>
        <v>144.22757837731072</v>
      </c>
      <c r="H642" s="314">
        <f t="shared" si="60"/>
        <v>116</v>
      </c>
      <c r="I642" s="314">
        <f t="shared" si="60"/>
        <v>30</v>
      </c>
    </row>
    <row r="643" spans="2:9" ht="16.5" hidden="1" customHeight="1" x14ac:dyDescent="0.3">
      <c r="B643" s="307">
        <v>632</v>
      </c>
      <c r="C643" s="309">
        <v>29275345</v>
      </c>
      <c r="D643" s="313">
        <v>100230</v>
      </c>
      <c r="E643" s="203">
        <f t="shared" si="55"/>
        <v>4.3301507754784634</v>
      </c>
      <c r="F643" s="311">
        <f>SUM(E$12:E643)</f>
        <v>1446.6059345485855</v>
      </c>
      <c r="G643" s="311">
        <f t="shared" si="56"/>
        <v>144.66059345485854</v>
      </c>
      <c r="H643" s="314">
        <f t="shared" si="60"/>
        <v>116</v>
      </c>
      <c r="I643" s="314">
        <f t="shared" si="60"/>
        <v>30</v>
      </c>
    </row>
    <row r="644" spans="2:9" ht="16.5" hidden="1" customHeight="1" x14ac:dyDescent="0.3">
      <c r="B644" s="307">
        <v>633</v>
      </c>
      <c r="C644" s="309">
        <v>29375575</v>
      </c>
      <c r="D644" s="313">
        <v>100424</v>
      </c>
      <c r="E644" s="203">
        <f t="shared" si="55"/>
        <v>4.3385319911867626</v>
      </c>
      <c r="F644" s="311">
        <f>SUM(E$12:E644)</f>
        <v>1450.9444665397723</v>
      </c>
      <c r="G644" s="311">
        <f t="shared" si="56"/>
        <v>145.09444665397723</v>
      </c>
      <c r="H644" s="314">
        <f t="shared" si="60"/>
        <v>116</v>
      </c>
      <c r="I644" s="314">
        <f t="shared" si="60"/>
        <v>30</v>
      </c>
    </row>
    <row r="645" spans="2:9" ht="16.5" hidden="1" customHeight="1" x14ac:dyDescent="0.3">
      <c r="B645" s="307">
        <v>634</v>
      </c>
      <c r="C645" s="309">
        <v>29475999</v>
      </c>
      <c r="D645" s="313">
        <v>100618</v>
      </c>
      <c r="E645" s="203">
        <f t="shared" si="55"/>
        <v>4.3469132068950618</v>
      </c>
      <c r="F645" s="311">
        <f>SUM(E$12:E645)</f>
        <v>1455.2913797466674</v>
      </c>
      <c r="G645" s="311">
        <f t="shared" si="56"/>
        <v>145.52913797466675</v>
      </c>
      <c r="H645" s="314">
        <f t="shared" si="60"/>
        <v>116</v>
      </c>
      <c r="I645" s="314">
        <f t="shared" si="60"/>
        <v>30</v>
      </c>
    </row>
    <row r="646" spans="2:9" ht="16.5" hidden="1" customHeight="1" x14ac:dyDescent="0.3">
      <c r="B646" s="307">
        <v>635</v>
      </c>
      <c r="C646" s="309">
        <v>29576617</v>
      </c>
      <c r="D646" s="313">
        <v>100813</v>
      </c>
      <c r="E646" s="203">
        <f t="shared" si="55"/>
        <v>4.3553376247461877</v>
      </c>
      <c r="F646" s="311">
        <f>SUM(E$12:E646)</f>
        <v>1459.6467173714136</v>
      </c>
      <c r="G646" s="311">
        <f t="shared" si="56"/>
        <v>145.96467173714137</v>
      </c>
      <c r="H646" s="314">
        <f t="shared" si="60"/>
        <v>116</v>
      </c>
      <c r="I646" s="314">
        <f t="shared" si="60"/>
        <v>30</v>
      </c>
    </row>
    <row r="647" spans="2:9" ht="16.5" hidden="1" customHeight="1" x14ac:dyDescent="0.3">
      <c r="B647" s="307">
        <v>636</v>
      </c>
      <c r="C647" s="309">
        <v>29677430</v>
      </c>
      <c r="D647" s="313">
        <v>101007</v>
      </c>
      <c r="E647" s="203">
        <f t="shared" si="55"/>
        <v>4.3637188404544869</v>
      </c>
      <c r="F647" s="311">
        <f>SUM(E$12:E647)</f>
        <v>1464.0104362118682</v>
      </c>
      <c r="G647" s="311">
        <f t="shared" si="56"/>
        <v>146.40104362118683</v>
      </c>
      <c r="H647" s="314">
        <f t="shared" si="60"/>
        <v>116</v>
      </c>
      <c r="I647" s="314">
        <f t="shared" si="60"/>
        <v>30</v>
      </c>
    </row>
    <row r="648" spans="2:9" ht="16.5" hidden="1" customHeight="1" x14ac:dyDescent="0.3">
      <c r="B648" s="307">
        <v>637</v>
      </c>
      <c r="C648" s="309">
        <v>29778437</v>
      </c>
      <c r="D648" s="313">
        <v>101201</v>
      </c>
      <c r="E648" s="203">
        <f t="shared" si="55"/>
        <v>4.3721000561627861</v>
      </c>
      <c r="F648" s="311">
        <f>SUM(E$12:E648)</f>
        <v>1468.3825362680309</v>
      </c>
      <c r="G648" s="311">
        <f t="shared" si="56"/>
        <v>146.83825362680309</v>
      </c>
      <c r="H648" s="314">
        <f t="shared" si="60"/>
        <v>116</v>
      </c>
      <c r="I648" s="314">
        <f t="shared" si="60"/>
        <v>30</v>
      </c>
    </row>
    <row r="649" spans="2:9" ht="16.5" hidden="1" customHeight="1" x14ac:dyDescent="0.3">
      <c r="B649" s="307">
        <v>638</v>
      </c>
      <c r="C649" s="309">
        <v>29879638</v>
      </c>
      <c r="D649" s="313">
        <v>101396</v>
      </c>
      <c r="E649" s="203">
        <f t="shared" si="55"/>
        <v>4.3805244740139111</v>
      </c>
      <c r="F649" s="311">
        <f>SUM(E$12:E649)</f>
        <v>1472.7630607420449</v>
      </c>
      <c r="G649" s="311">
        <f t="shared" si="56"/>
        <v>147.27630607420448</v>
      </c>
      <c r="H649" s="314">
        <f t="shared" si="60"/>
        <v>116</v>
      </c>
      <c r="I649" s="314">
        <f t="shared" si="60"/>
        <v>30</v>
      </c>
    </row>
    <row r="650" spans="2:9" ht="16.5" hidden="1" customHeight="1" x14ac:dyDescent="0.3">
      <c r="B650" s="307">
        <v>639</v>
      </c>
      <c r="C650" s="309">
        <v>29981034</v>
      </c>
      <c r="D650" s="313">
        <v>101591</v>
      </c>
      <c r="E650" s="203">
        <f t="shared" si="55"/>
        <v>4.3889488918650361</v>
      </c>
      <c r="F650" s="311">
        <f>SUM(E$12:E650)</f>
        <v>1477.15200963391</v>
      </c>
      <c r="G650" s="311">
        <f t="shared" si="56"/>
        <v>147.715200963391</v>
      </c>
      <c r="H650" s="314">
        <f t="shared" si="60"/>
        <v>116</v>
      </c>
      <c r="I650" s="314">
        <f t="shared" si="60"/>
        <v>30</v>
      </c>
    </row>
    <row r="651" spans="2:9" ht="16.5" hidden="1" customHeight="1" x14ac:dyDescent="0.3">
      <c r="B651" s="307">
        <v>640</v>
      </c>
      <c r="C651" s="309">
        <v>30082625</v>
      </c>
      <c r="D651" s="313">
        <v>101786</v>
      </c>
      <c r="E651" s="203">
        <f t="shared" si="55"/>
        <v>4.397373309716162</v>
      </c>
      <c r="F651" s="311">
        <f>SUM(E$12:E651)</f>
        <v>1481.5493829436261</v>
      </c>
      <c r="G651" s="311">
        <f t="shared" si="56"/>
        <v>148.15493829436261</v>
      </c>
      <c r="H651" s="314">
        <f t="shared" si="60"/>
        <v>116</v>
      </c>
      <c r="I651" s="314">
        <f t="shared" si="60"/>
        <v>30</v>
      </c>
    </row>
    <row r="652" spans="2:9" ht="16.5" hidden="1" customHeight="1" x14ac:dyDescent="0.3">
      <c r="B652" s="307">
        <v>641</v>
      </c>
      <c r="C652" s="309">
        <v>30184411</v>
      </c>
      <c r="D652" s="313">
        <v>101981</v>
      </c>
      <c r="E652" s="203">
        <f t="shared" ref="E652:E715" si="61">D652/(VLOOKUP(H652,$L$12:$N$51,3,0)+VLOOKUP(I652,$P$12:$R$131,3,0)*$F$8/$E$8)</f>
        <v>4.405797727567287</v>
      </c>
      <c r="F652" s="311">
        <f>SUM(E$12:E652)</f>
        <v>1485.9551806711934</v>
      </c>
      <c r="G652" s="311">
        <f t="shared" si="56"/>
        <v>148.59551806711934</v>
      </c>
      <c r="H652" s="314">
        <f t="shared" si="60"/>
        <v>116</v>
      </c>
      <c r="I652" s="314">
        <f t="shared" si="60"/>
        <v>30</v>
      </c>
    </row>
    <row r="653" spans="2:9" ht="16.5" hidden="1" customHeight="1" x14ac:dyDescent="0.3">
      <c r="B653" s="307">
        <v>642</v>
      </c>
      <c r="C653" s="309">
        <v>30286392</v>
      </c>
      <c r="D653" s="313">
        <v>102176</v>
      </c>
      <c r="E653" s="203">
        <f t="shared" si="61"/>
        <v>4.414222145418413</v>
      </c>
      <c r="F653" s="311">
        <f>SUM(E$12:E653)</f>
        <v>1490.3694028166117</v>
      </c>
      <c r="G653" s="311">
        <f t="shared" ref="G653:G716" si="62">F653/$B$8</f>
        <v>149.03694028166117</v>
      </c>
      <c r="H653" s="314">
        <f t="shared" si="60"/>
        <v>116</v>
      </c>
      <c r="I653" s="314">
        <f t="shared" si="60"/>
        <v>30</v>
      </c>
    </row>
    <row r="654" spans="2:9" ht="16.5" hidden="1" customHeight="1" x14ac:dyDescent="0.3">
      <c r="B654" s="307">
        <v>643</v>
      </c>
      <c r="C654" s="309">
        <v>30388568</v>
      </c>
      <c r="D654" s="313">
        <v>102371</v>
      </c>
      <c r="E654" s="203">
        <f t="shared" si="61"/>
        <v>4.422646563269538</v>
      </c>
      <c r="F654" s="311">
        <f>SUM(E$12:E654)</f>
        <v>1494.7920493798813</v>
      </c>
      <c r="G654" s="311">
        <f t="shared" si="62"/>
        <v>149.47920493798813</v>
      </c>
      <c r="H654" s="314">
        <f t="shared" ref="H654:I669" si="63">H653</f>
        <v>116</v>
      </c>
      <c r="I654" s="314">
        <f t="shared" si="63"/>
        <v>30</v>
      </c>
    </row>
    <row r="655" spans="2:9" ht="16.5" hidden="1" customHeight="1" x14ac:dyDescent="0.3">
      <c r="B655" s="307">
        <v>644</v>
      </c>
      <c r="C655" s="309">
        <v>30490939</v>
      </c>
      <c r="D655" s="313">
        <v>102566</v>
      </c>
      <c r="E655" s="203">
        <f t="shared" si="61"/>
        <v>4.4310709811206639</v>
      </c>
      <c r="F655" s="311">
        <f>SUM(E$12:E655)</f>
        <v>1499.223120361002</v>
      </c>
      <c r="G655" s="311">
        <f t="shared" si="62"/>
        <v>149.92231203610021</v>
      </c>
      <c r="H655" s="314">
        <f t="shared" si="63"/>
        <v>116</v>
      </c>
      <c r="I655" s="314">
        <f t="shared" si="63"/>
        <v>30</v>
      </c>
    </row>
    <row r="656" spans="2:9" ht="16.5" hidden="1" customHeight="1" x14ac:dyDescent="0.3">
      <c r="B656" s="307">
        <v>645</v>
      </c>
      <c r="C656" s="309">
        <v>30593505</v>
      </c>
      <c r="D656" s="313">
        <v>102761</v>
      </c>
      <c r="E656" s="203">
        <f t="shared" si="61"/>
        <v>4.4394953989717889</v>
      </c>
      <c r="F656" s="311">
        <f>SUM(E$12:E656)</f>
        <v>1503.6626157599737</v>
      </c>
      <c r="G656" s="311">
        <f t="shared" si="62"/>
        <v>150.36626157599738</v>
      </c>
      <c r="H656" s="314">
        <f t="shared" si="63"/>
        <v>116</v>
      </c>
      <c r="I656" s="314">
        <f t="shared" si="63"/>
        <v>30</v>
      </c>
    </row>
    <row r="657" spans="2:9" ht="16.5" hidden="1" customHeight="1" x14ac:dyDescent="0.3">
      <c r="B657" s="307">
        <v>646</v>
      </c>
      <c r="C657" s="309">
        <v>30696266</v>
      </c>
      <c r="D657" s="313">
        <v>102957</v>
      </c>
      <c r="E657" s="203">
        <f t="shared" si="61"/>
        <v>4.4479630189657406</v>
      </c>
      <c r="F657" s="311">
        <f>SUM(E$12:E657)</f>
        <v>1508.1105787789395</v>
      </c>
      <c r="G657" s="311">
        <f t="shared" si="62"/>
        <v>150.81105787789394</v>
      </c>
      <c r="H657" s="314">
        <f t="shared" si="63"/>
        <v>116</v>
      </c>
      <c r="I657" s="314">
        <f t="shared" si="63"/>
        <v>30</v>
      </c>
    </row>
    <row r="658" spans="2:9" ht="16.5" hidden="1" customHeight="1" x14ac:dyDescent="0.3">
      <c r="B658" s="307">
        <v>647</v>
      </c>
      <c r="C658" s="309">
        <v>30799223</v>
      </c>
      <c r="D658" s="313">
        <v>103153</v>
      </c>
      <c r="E658" s="203">
        <f t="shared" si="61"/>
        <v>4.4564306389596924</v>
      </c>
      <c r="F658" s="311">
        <f>SUM(E$12:E658)</f>
        <v>1512.5670094178993</v>
      </c>
      <c r="G658" s="311">
        <f t="shared" si="62"/>
        <v>151.25670094178992</v>
      </c>
      <c r="H658" s="314">
        <f t="shared" si="63"/>
        <v>116</v>
      </c>
      <c r="I658" s="314">
        <f t="shared" si="63"/>
        <v>30</v>
      </c>
    </row>
    <row r="659" spans="2:9" ht="16.5" hidden="1" customHeight="1" x14ac:dyDescent="0.3">
      <c r="B659" s="307">
        <v>648</v>
      </c>
      <c r="C659" s="309">
        <v>30902376</v>
      </c>
      <c r="D659" s="313">
        <v>103348</v>
      </c>
      <c r="E659" s="203">
        <f t="shared" si="61"/>
        <v>4.4648550568108174</v>
      </c>
      <c r="F659" s="311">
        <f>SUM(E$12:E659)</f>
        <v>1517.0318644747101</v>
      </c>
      <c r="G659" s="311">
        <f t="shared" si="62"/>
        <v>151.70318644747101</v>
      </c>
      <c r="H659" s="314">
        <f t="shared" si="63"/>
        <v>116</v>
      </c>
      <c r="I659" s="314">
        <f t="shared" si="63"/>
        <v>30</v>
      </c>
    </row>
    <row r="660" spans="2:9" ht="16.5" hidden="1" customHeight="1" x14ac:dyDescent="0.3">
      <c r="B660" s="307">
        <v>649</v>
      </c>
      <c r="C660" s="309">
        <v>31005724</v>
      </c>
      <c r="D660" s="313">
        <v>103544</v>
      </c>
      <c r="E660" s="203">
        <f t="shared" si="61"/>
        <v>4.4733226768047691</v>
      </c>
      <c r="F660" s="311">
        <f>SUM(E$12:E660)</f>
        <v>1521.505187151515</v>
      </c>
      <c r="G660" s="311">
        <f t="shared" si="62"/>
        <v>152.15051871515149</v>
      </c>
      <c r="H660" s="314">
        <f t="shared" si="63"/>
        <v>116</v>
      </c>
      <c r="I660" s="314">
        <f t="shared" si="63"/>
        <v>30</v>
      </c>
    </row>
    <row r="661" spans="2:9" ht="16.5" hidden="1" customHeight="1" x14ac:dyDescent="0.3">
      <c r="B661" s="307">
        <v>650</v>
      </c>
      <c r="C661" s="309">
        <v>31109268</v>
      </c>
      <c r="D661" s="313">
        <v>103740</v>
      </c>
      <c r="E661" s="203">
        <f t="shared" si="61"/>
        <v>4.4817902967987209</v>
      </c>
      <c r="F661" s="311">
        <f>SUM(E$12:E661)</f>
        <v>1525.9869774483136</v>
      </c>
      <c r="G661" s="311">
        <f t="shared" si="62"/>
        <v>152.59869774483136</v>
      </c>
      <c r="H661" s="314">
        <f t="shared" si="63"/>
        <v>116</v>
      </c>
      <c r="I661" s="314">
        <f t="shared" si="63"/>
        <v>30</v>
      </c>
    </row>
    <row r="662" spans="2:9" ht="16.5" hidden="1" customHeight="1" x14ac:dyDescent="0.3">
      <c r="B662" s="307">
        <v>651</v>
      </c>
      <c r="C662" s="309">
        <v>31213008</v>
      </c>
      <c r="D662" s="313">
        <v>103936</v>
      </c>
      <c r="E662" s="203">
        <f t="shared" si="61"/>
        <v>4.4902579167926726</v>
      </c>
      <c r="F662" s="311">
        <f>SUM(E$12:E662)</f>
        <v>1530.4772353651063</v>
      </c>
      <c r="G662" s="311">
        <f t="shared" si="62"/>
        <v>153.04772353651063</v>
      </c>
      <c r="H662" s="314">
        <f t="shared" si="63"/>
        <v>116</v>
      </c>
      <c r="I662" s="314">
        <f t="shared" si="63"/>
        <v>30</v>
      </c>
    </row>
    <row r="663" spans="2:9" ht="16.5" hidden="1" customHeight="1" x14ac:dyDescent="0.3">
      <c r="B663" s="307">
        <v>652</v>
      </c>
      <c r="C663" s="309">
        <v>31316944</v>
      </c>
      <c r="D663" s="313">
        <v>104132</v>
      </c>
      <c r="E663" s="203">
        <f t="shared" si="61"/>
        <v>4.4987255367866243</v>
      </c>
      <c r="F663" s="311">
        <f>SUM(E$12:E663)</f>
        <v>1534.9759609018929</v>
      </c>
      <c r="G663" s="311">
        <f t="shared" si="62"/>
        <v>153.49759609018929</v>
      </c>
      <c r="H663" s="314">
        <f t="shared" si="63"/>
        <v>116</v>
      </c>
      <c r="I663" s="314">
        <f t="shared" si="63"/>
        <v>30</v>
      </c>
    </row>
    <row r="664" spans="2:9" ht="16.5" hidden="1" customHeight="1" x14ac:dyDescent="0.3">
      <c r="B664" s="307">
        <v>653</v>
      </c>
      <c r="C664" s="309">
        <v>31421076</v>
      </c>
      <c r="D664" s="313">
        <v>104329</v>
      </c>
      <c r="E664" s="203">
        <f t="shared" si="61"/>
        <v>4.5072363589234028</v>
      </c>
      <c r="F664" s="311">
        <f>SUM(E$12:E664)</f>
        <v>1539.4831972608163</v>
      </c>
      <c r="G664" s="311">
        <f t="shared" si="62"/>
        <v>153.94831972608162</v>
      </c>
      <c r="H664" s="314">
        <f t="shared" si="63"/>
        <v>116</v>
      </c>
      <c r="I664" s="314">
        <f t="shared" si="63"/>
        <v>30</v>
      </c>
    </row>
    <row r="665" spans="2:9" ht="16.5" hidden="1" customHeight="1" x14ac:dyDescent="0.3">
      <c r="B665" s="307">
        <v>654</v>
      </c>
      <c r="C665" s="309">
        <v>31525405</v>
      </c>
      <c r="D665" s="313">
        <v>104525</v>
      </c>
      <c r="E665" s="203">
        <f t="shared" si="61"/>
        <v>4.5157039789173545</v>
      </c>
      <c r="F665" s="311">
        <f>SUM(E$12:E665)</f>
        <v>1543.9989012397336</v>
      </c>
      <c r="G665" s="311">
        <f t="shared" si="62"/>
        <v>154.39989012397336</v>
      </c>
      <c r="H665" s="314">
        <f t="shared" si="63"/>
        <v>116</v>
      </c>
      <c r="I665" s="314">
        <f t="shared" si="63"/>
        <v>30</v>
      </c>
    </row>
    <row r="666" spans="2:9" ht="16.5" hidden="1" customHeight="1" x14ac:dyDescent="0.3">
      <c r="B666" s="307">
        <v>655</v>
      </c>
      <c r="C666" s="309">
        <v>31629930</v>
      </c>
      <c r="D666" s="313">
        <v>104721</v>
      </c>
      <c r="E666" s="203">
        <f t="shared" si="61"/>
        <v>4.5241715989113063</v>
      </c>
      <c r="F666" s="311">
        <f>SUM(E$12:E666)</f>
        <v>1548.523072838645</v>
      </c>
      <c r="G666" s="311">
        <f t="shared" si="62"/>
        <v>154.85230728386449</v>
      </c>
      <c r="H666" s="314">
        <f t="shared" si="63"/>
        <v>116</v>
      </c>
      <c r="I666" s="314">
        <f t="shared" si="63"/>
        <v>30</v>
      </c>
    </row>
    <row r="667" spans="2:9" ht="16.5" hidden="1" customHeight="1" x14ac:dyDescent="0.3">
      <c r="B667" s="307">
        <v>656</v>
      </c>
      <c r="C667" s="309">
        <v>31734651</v>
      </c>
      <c r="D667" s="313">
        <v>104918</v>
      </c>
      <c r="E667" s="203">
        <f t="shared" si="61"/>
        <v>4.5326824210480838</v>
      </c>
      <c r="F667" s="311">
        <f>SUM(E$12:E667)</f>
        <v>1553.0557552596931</v>
      </c>
      <c r="G667" s="311">
        <f t="shared" si="62"/>
        <v>155.30557552596932</v>
      </c>
      <c r="H667" s="314">
        <f t="shared" si="63"/>
        <v>116</v>
      </c>
      <c r="I667" s="314">
        <f t="shared" si="63"/>
        <v>30</v>
      </c>
    </row>
    <row r="668" spans="2:9" ht="16.5" hidden="1" customHeight="1" x14ac:dyDescent="0.3">
      <c r="B668" s="307">
        <v>657</v>
      </c>
      <c r="C668" s="309">
        <v>31839569</v>
      </c>
      <c r="D668" s="313">
        <v>105115</v>
      </c>
      <c r="E668" s="203">
        <f t="shared" si="61"/>
        <v>4.5411932431848623</v>
      </c>
      <c r="F668" s="311">
        <f>SUM(E$12:E668)</f>
        <v>1557.5969485028779</v>
      </c>
      <c r="G668" s="311">
        <f t="shared" si="62"/>
        <v>155.75969485028779</v>
      </c>
      <c r="H668" s="314">
        <f t="shared" si="63"/>
        <v>116</v>
      </c>
      <c r="I668" s="314">
        <f t="shared" si="63"/>
        <v>30</v>
      </c>
    </row>
    <row r="669" spans="2:9" ht="16.5" hidden="1" customHeight="1" x14ac:dyDescent="0.3">
      <c r="B669" s="307">
        <v>658</v>
      </c>
      <c r="C669" s="309">
        <v>31944684</v>
      </c>
      <c r="D669" s="313">
        <v>105312</v>
      </c>
      <c r="E669" s="203">
        <f t="shared" si="61"/>
        <v>4.5497040653216398</v>
      </c>
      <c r="F669" s="311">
        <f>SUM(E$12:E669)</f>
        <v>1562.1466525681997</v>
      </c>
      <c r="G669" s="311">
        <f t="shared" si="62"/>
        <v>156.21466525681996</v>
      </c>
      <c r="H669" s="314">
        <f t="shared" si="63"/>
        <v>116</v>
      </c>
      <c r="I669" s="314">
        <f t="shared" si="63"/>
        <v>30</v>
      </c>
    </row>
    <row r="670" spans="2:9" ht="16.5" hidden="1" customHeight="1" x14ac:dyDescent="0.3">
      <c r="B670" s="307">
        <v>659</v>
      </c>
      <c r="C670" s="309">
        <v>32049996</v>
      </c>
      <c r="D670" s="313">
        <v>105509</v>
      </c>
      <c r="E670" s="203">
        <f t="shared" si="61"/>
        <v>4.5582148874584183</v>
      </c>
      <c r="F670" s="311">
        <f>SUM(E$12:E670)</f>
        <v>1566.7048674556581</v>
      </c>
      <c r="G670" s="311">
        <f t="shared" si="62"/>
        <v>156.67048674556582</v>
      </c>
      <c r="H670" s="314">
        <f t="shared" ref="H670:I685" si="64">H669</f>
        <v>116</v>
      </c>
      <c r="I670" s="314">
        <f t="shared" si="64"/>
        <v>30</v>
      </c>
    </row>
    <row r="671" spans="2:9" ht="16.5" hidden="1" customHeight="1" x14ac:dyDescent="0.3">
      <c r="B671" s="307">
        <v>660</v>
      </c>
      <c r="C671" s="309">
        <v>32155505</v>
      </c>
      <c r="D671" s="313">
        <v>105706</v>
      </c>
      <c r="E671" s="203">
        <f t="shared" si="61"/>
        <v>4.5667257095951959</v>
      </c>
      <c r="F671" s="311">
        <f>SUM(E$12:E671)</f>
        <v>1571.2715931652533</v>
      </c>
      <c r="G671" s="311">
        <f t="shared" si="62"/>
        <v>157.12715931652534</v>
      </c>
      <c r="H671" s="314">
        <f t="shared" si="64"/>
        <v>116</v>
      </c>
      <c r="I671" s="314">
        <f t="shared" si="64"/>
        <v>30</v>
      </c>
    </row>
    <row r="672" spans="2:9" ht="16.5" hidden="1" customHeight="1" x14ac:dyDescent="0.3">
      <c r="B672" s="307">
        <v>661</v>
      </c>
      <c r="C672" s="309">
        <v>32261211</v>
      </c>
      <c r="D672" s="313">
        <v>105903</v>
      </c>
      <c r="E672" s="203">
        <f t="shared" si="61"/>
        <v>4.5752365317319743</v>
      </c>
      <c r="F672" s="311">
        <f>SUM(E$12:E672)</f>
        <v>1575.8468296969852</v>
      </c>
      <c r="G672" s="311">
        <f t="shared" si="62"/>
        <v>157.58468296969852</v>
      </c>
      <c r="H672" s="314">
        <f t="shared" si="64"/>
        <v>116</v>
      </c>
      <c r="I672" s="314">
        <f t="shared" si="64"/>
        <v>30</v>
      </c>
    </row>
    <row r="673" spans="2:9" ht="16.5" hidden="1" customHeight="1" x14ac:dyDescent="0.3">
      <c r="B673" s="307">
        <v>662</v>
      </c>
      <c r="C673" s="309">
        <v>32367114</v>
      </c>
      <c r="D673" s="313">
        <v>106100</v>
      </c>
      <c r="E673" s="203">
        <f t="shared" si="61"/>
        <v>4.5837473538687519</v>
      </c>
      <c r="F673" s="311">
        <f>SUM(E$12:E673)</f>
        <v>1580.430577050854</v>
      </c>
      <c r="G673" s="311">
        <f t="shared" si="62"/>
        <v>158.0430577050854</v>
      </c>
      <c r="H673" s="314">
        <f t="shared" si="64"/>
        <v>116</v>
      </c>
      <c r="I673" s="314">
        <f t="shared" si="64"/>
        <v>30</v>
      </c>
    </row>
    <row r="674" spans="2:9" ht="16.5" hidden="1" customHeight="1" x14ac:dyDescent="0.3">
      <c r="B674" s="307">
        <v>663</v>
      </c>
      <c r="C674" s="309">
        <v>32473214</v>
      </c>
      <c r="D674" s="313">
        <v>106297</v>
      </c>
      <c r="E674" s="203">
        <f t="shared" si="61"/>
        <v>4.5922581760055294</v>
      </c>
      <c r="F674" s="311">
        <f>SUM(E$12:E674)</f>
        <v>1585.0228352268596</v>
      </c>
      <c r="G674" s="311">
        <f t="shared" si="62"/>
        <v>158.50228352268596</v>
      </c>
      <c r="H674" s="314">
        <f t="shared" si="64"/>
        <v>116</v>
      </c>
      <c r="I674" s="314">
        <f t="shared" si="64"/>
        <v>30</v>
      </c>
    </row>
    <row r="675" spans="2:9" ht="16.5" hidden="1" customHeight="1" x14ac:dyDescent="0.3">
      <c r="B675" s="307">
        <v>664</v>
      </c>
      <c r="C675" s="309">
        <v>32579511</v>
      </c>
      <c r="D675" s="313">
        <v>106495</v>
      </c>
      <c r="E675" s="203">
        <f t="shared" si="61"/>
        <v>4.6008122002851337</v>
      </c>
      <c r="F675" s="311">
        <f>SUM(E$12:E675)</f>
        <v>1589.6236474271448</v>
      </c>
      <c r="G675" s="311">
        <f t="shared" si="62"/>
        <v>158.96236474271447</v>
      </c>
      <c r="H675" s="314">
        <f t="shared" si="64"/>
        <v>116</v>
      </c>
      <c r="I675" s="314">
        <f t="shared" si="64"/>
        <v>30</v>
      </c>
    </row>
    <row r="676" spans="2:9" ht="16.5" hidden="1" customHeight="1" x14ac:dyDescent="0.3">
      <c r="B676" s="307">
        <v>665</v>
      </c>
      <c r="C676" s="309">
        <v>32686006</v>
      </c>
      <c r="D676" s="313">
        <v>106693</v>
      </c>
      <c r="E676" s="203">
        <f t="shared" si="61"/>
        <v>4.609366224564738</v>
      </c>
      <c r="F676" s="311">
        <f>SUM(E$12:E676)</f>
        <v>1594.2330136517096</v>
      </c>
      <c r="G676" s="311">
        <f t="shared" si="62"/>
        <v>159.42330136517097</v>
      </c>
      <c r="H676" s="314">
        <f t="shared" si="64"/>
        <v>116</v>
      </c>
      <c r="I676" s="314">
        <f t="shared" si="64"/>
        <v>30</v>
      </c>
    </row>
    <row r="677" spans="2:9" ht="16.5" hidden="1" customHeight="1" x14ac:dyDescent="0.3">
      <c r="B677" s="307">
        <v>666</v>
      </c>
      <c r="C677" s="309">
        <v>32792699</v>
      </c>
      <c r="D677" s="313">
        <v>106890</v>
      </c>
      <c r="E677" s="203">
        <f t="shared" si="61"/>
        <v>4.6178770467015164</v>
      </c>
      <c r="F677" s="311">
        <f>SUM(E$12:E677)</f>
        <v>1598.8508906984111</v>
      </c>
      <c r="G677" s="311">
        <f t="shared" si="62"/>
        <v>159.88508906984111</v>
      </c>
      <c r="H677" s="314">
        <f t="shared" si="64"/>
        <v>116</v>
      </c>
      <c r="I677" s="314">
        <f t="shared" si="64"/>
        <v>30</v>
      </c>
    </row>
    <row r="678" spans="2:9" ht="16.5" hidden="1" customHeight="1" x14ac:dyDescent="0.3">
      <c r="B678" s="307">
        <v>667</v>
      </c>
      <c r="C678" s="309">
        <v>32899589</v>
      </c>
      <c r="D678" s="313">
        <v>107088</v>
      </c>
      <c r="E678" s="203">
        <f t="shared" si="61"/>
        <v>4.6264310709811207</v>
      </c>
      <c r="F678" s="311">
        <f>SUM(E$12:E678)</f>
        <v>1603.4773217693923</v>
      </c>
      <c r="G678" s="311">
        <f t="shared" si="62"/>
        <v>160.34773217693925</v>
      </c>
      <c r="H678" s="314">
        <f t="shared" si="64"/>
        <v>116</v>
      </c>
      <c r="I678" s="314">
        <f t="shared" si="64"/>
        <v>30</v>
      </c>
    </row>
    <row r="679" spans="2:9" ht="16.5" hidden="1" customHeight="1" x14ac:dyDescent="0.3">
      <c r="B679" s="307">
        <v>668</v>
      </c>
      <c r="C679" s="309">
        <v>33006677</v>
      </c>
      <c r="D679" s="313">
        <v>107286</v>
      </c>
      <c r="E679" s="203">
        <f t="shared" si="61"/>
        <v>4.634985095260725</v>
      </c>
      <c r="F679" s="311">
        <f>SUM(E$12:E679)</f>
        <v>1608.112306864653</v>
      </c>
      <c r="G679" s="311">
        <f t="shared" si="62"/>
        <v>160.81123068646531</v>
      </c>
      <c r="H679" s="314">
        <f t="shared" si="64"/>
        <v>116</v>
      </c>
      <c r="I679" s="314">
        <f t="shared" si="64"/>
        <v>30</v>
      </c>
    </row>
    <row r="680" spans="2:9" ht="16.5" hidden="1" customHeight="1" x14ac:dyDescent="0.3">
      <c r="B680" s="307">
        <v>669</v>
      </c>
      <c r="C680" s="309">
        <v>33113963</v>
      </c>
      <c r="D680" s="313">
        <v>107484</v>
      </c>
      <c r="E680" s="203">
        <f t="shared" si="61"/>
        <v>4.6435391195403293</v>
      </c>
      <c r="F680" s="311">
        <f>SUM(E$12:E680)</f>
        <v>1612.7558459841932</v>
      </c>
      <c r="G680" s="311">
        <f t="shared" si="62"/>
        <v>161.27558459841933</v>
      </c>
      <c r="H680" s="314">
        <f t="shared" si="64"/>
        <v>116</v>
      </c>
      <c r="I680" s="314">
        <f t="shared" si="64"/>
        <v>30</v>
      </c>
    </row>
    <row r="681" spans="2:9" ht="16.5" hidden="1" customHeight="1" x14ac:dyDescent="0.3">
      <c r="B681" s="307">
        <v>670</v>
      </c>
      <c r="C681" s="309">
        <v>33221447</v>
      </c>
      <c r="D681" s="313">
        <v>107682</v>
      </c>
      <c r="E681" s="203">
        <f t="shared" si="61"/>
        <v>4.6520931438199336</v>
      </c>
      <c r="F681" s="311">
        <f>SUM(E$12:E681)</f>
        <v>1617.4079391280131</v>
      </c>
      <c r="G681" s="311">
        <f t="shared" si="62"/>
        <v>161.74079391280131</v>
      </c>
      <c r="H681" s="314">
        <f t="shared" si="64"/>
        <v>116</v>
      </c>
      <c r="I681" s="314">
        <f t="shared" si="64"/>
        <v>30</v>
      </c>
    </row>
    <row r="682" spans="2:9" ht="16.5" hidden="1" customHeight="1" x14ac:dyDescent="0.3">
      <c r="B682" s="307">
        <v>671</v>
      </c>
      <c r="C682" s="309">
        <v>33329129</v>
      </c>
      <c r="D682" s="313">
        <v>107881</v>
      </c>
      <c r="E682" s="203">
        <f t="shared" si="61"/>
        <v>4.6606903702423637</v>
      </c>
      <c r="F682" s="311">
        <f>SUM(E$12:E682)</f>
        <v>1622.0686294982554</v>
      </c>
      <c r="G682" s="311">
        <f t="shared" si="62"/>
        <v>162.20686294982553</v>
      </c>
      <c r="H682" s="314">
        <f t="shared" si="64"/>
        <v>116</v>
      </c>
      <c r="I682" s="314">
        <f t="shared" si="64"/>
        <v>30</v>
      </c>
    </row>
    <row r="683" spans="2:9" ht="16.5" hidden="1" customHeight="1" x14ac:dyDescent="0.3">
      <c r="B683" s="307">
        <v>672</v>
      </c>
      <c r="C683" s="309">
        <v>33437010</v>
      </c>
      <c r="D683" s="313">
        <v>108079</v>
      </c>
      <c r="E683" s="203">
        <f t="shared" si="61"/>
        <v>4.6692443945219679</v>
      </c>
      <c r="F683" s="311">
        <f>SUM(E$12:E683)</f>
        <v>1626.7378738927773</v>
      </c>
      <c r="G683" s="311">
        <f t="shared" si="62"/>
        <v>162.67378738927772</v>
      </c>
      <c r="H683" s="314">
        <f t="shared" si="64"/>
        <v>116</v>
      </c>
      <c r="I683" s="314">
        <f t="shared" si="64"/>
        <v>30</v>
      </c>
    </row>
    <row r="684" spans="2:9" ht="16.5" hidden="1" customHeight="1" x14ac:dyDescent="0.3">
      <c r="B684" s="307">
        <v>673</v>
      </c>
      <c r="C684" s="309">
        <v>33545089</v>
      </c>
      <c r="D684" s="313">
        <v>108278</v>
      </c>
      <c r="E684" s="203">
        <f t="shared" si="61"/>
        <v>4.6778416209443989</v>
      </c>
      <c r="F684" s="311">
        <f>SUM(E$12:E684)</f>
        <v>1631.4157155137218</v>
      </c>
      <c r="G684" s="311">
        <f t="shared" si="62"/>
        <v>163.14157155137218</v>
      </c>
      <c r="H684" s="314">
        <f t="shared" si="64"/>
        <v>116</v>
      </c>
      <c r="I684" s="314">
        <f t="shared" si="64"/>
        <v>30</v>
      </c>
    </row>
    <row r="685" spans="2:9" ht="16.5" hidden="1" customHeight="1" x14ac:dyDescent="0.3">
      <c r="B685" s="307">
        <v>674</v>
      </c>
      <c r="C685" s="309">
        <v>33653367</v>
      </c>
      <c r="D685" s="313">
        <v>108476</v>
      </c>
      <c r="E685" s="203">
        <f t="shared" si="61"/>
        <v>4.6863956452240032</v>
      </c>
      <c r="F685" s="311">
        <f>SUM(E$12:E685)</f>
        <v>1636.1021111589457</v>
      </c>
      <c r="G685" s="311">
        <f t="shared" si="62"/>
        <v>163.61021111589457</v>
      </c>
      <c r="H685" s="314">
        <f t="shared" si="64"/>
        <v>116</v>
      </c>
      <c r="I685" s="314">
        <f t="shared" si="64"/>
        <v>30</v>
      </c>
    </row>
    <row r="686" spans="2:9" ht="16.5" hidden="1" customHeight="1" x14ac:dyDescent="0.3">
      <c r="B686" s="307">
        <v>675</v>
      </c>
      <c r="C686" s="309">
        <v>33761843</v>
      </c>
      <c r="D686" s="313">
        <v>108675</v>
      </c>
      <c r="E686" s="203">
        <f t="shared" si="61"/>
        <v>4.6949928716464333</v>
      </c>
      <c r="F686" s="311">
        <f>SUM(E$12:E686)</f>
        <v>1640.7971040305922</v>
      </c>
      <c r="G686" s="311">
        <f t="shared" si="62"/>
        <v>164.07971040305921</v>
      </c>
      <c r="H686" s="314">
        <f t="shared" ref="H686:I701" si="65">H685</f>
        <v>116</v>
      </c>
      <c r="I686" s="314">
        <f t="shared" si="65"/>
        <v>30</v>
      </c>
    </row>
    <row r="687" spans="2:9" ht="16.5" hidden="1" customHeight="1" x14ac:dyDescent="0.3">
      <c r="B687" s="307">
        <v>676</v>
      </c>
      <c r="C687" s="309">
        <v>33870518</v>
      </c>
      <c r="D687" s="313">
        <v>108874</v>
      </c>
      <c r="E687" s="203">
        <f t="shared" si="61"/>
        <v>4.7035900980688643</v>
      </c>
      <c r="F687" s="311">
        <f>SUM(E$12:E687)</f>
        <v>1645.5006941286611</v>
      </c>
      <c r="G687" s="311">
        <f t="shared" si="62"/>
        <v>164.55006941286609</v>
      </c>
      <c r="H687" s="314">
        <f t="shared" si="65"/>
        <v>116</v>
      </c>
      <c r="I687" s="314">
        <f t="shared" si="65"/>
        <v>30</v>
      </c>
    </row>
    <row r="688" spans="2:9" ht="16.5" hidden="1" customHeight="1" x14ac:dyDescent="0.3">
      <c r="B688" s="307">
        <v>677</v>
      </c>
      <c r="C688" s="309">
        <v>33979392</v>
      </c>
      <c r="D688" s="313">
        <v>109073</v>
      </c>
      <c r="E688" s="203">
        <f t="shared" si="61"/>
        <v>4.7121873244912944</v>
      </c>
      <c r="F688" s="311">
        <f>SUM(E$12:E688)</f>
        <v>1650.2128814531522</v>
      </c>
      <c r="G688" s="311">
        <f t="shared" si="62"/>
        <v>165.02128814531522</v>
      </c>
      <c r="H688" s="314">
        <f t="shared" si="65"/>
        <v>116</v>
      </c>
      <c r="I688" s="314">
        <f t="shared" si="65"/>
        <v>30</v>
      </c>
    </row>
    <row r="689" spans="2:9" ht="16.5" hidden="1" customHeight="1" x14ac:dyDescent="0.3">
      <c r="B689" s="307">
        <v>678</v>
      </c>
      <c r="C689" s="309">
        <v>34088465</v>
      </c>
      <c r="D689" s="313">
        <v>109272</v>
      </c>
      <c r="E689" s="203">
        <f t="shared" si="61"/>
        <v>4.7207845509137254</v>
      </c>
      <c r="F689" s="311">
        <f>SUM(E$12:E689)</f>
        <v>1654.933666004066</v>
      </c>
      <c r="G689" s="311">
        <f t="shared" si="62"/>
        <v>165.4933666004066</v>
      </c>
      <c r="H689" s="314">
        <f t="shared" si="65"/>
        <v>116</v>
      </c>
      <c r="I689" s="314">
        <f t="shared" si="65"/>
        <v>30</v>
      </c>
    </row>
    <row r="690" spans="2:9" ht="16.5" hidden="1" customHeight="1" x14ac:dyDescent="0.3">
      <c r="B690" s="307">
        <v>679</v>
      </c>
      <c r="C690" s="309">
        <v>34197737</v>
      </c>
      <c r="D690" s="313">
        <v>109471</v>
      </c>
      <c r="E690" s="203">
        <f t="shared" si="61"/>
        <v>4.7293817773361555</v>
      </c>
      <c r="F690" s="311">
        <f>SUM(E$12:E690)</f>
        <v>1659.6630477814022</v>
      </c>
      <c r="G690" s="311">
        <f t="shared" si="62"/>
        <v>165.96630477814023</v>
      </c>
      <c r="H690" s="314">
        <f t="shared" si="65"/>
        <v>116</v>
      </c>
      <c r="I690" s="314">
        <f t="shared" si="65"/>
        <v>30</v>
      </c>
    </row>
    <row r="691" spans="2:9" ht="16.5" hidden="1" customHeight="1" x14ac:dyDescent="0.3">
      <c r="B691" s="307">
        <v>680</v>
      </c>
      <c r="C691" s="309">
        <v>34307208</v>
      </c>
      <c r="D691" s="313">
        <v>109670</v>
      </c>
      <c r="E691" s="203">
        <f t="shared" si="61"/>
        <v>4.7379790037585865</v>
      </c>
      <c r="F691" s="311">
        <f>SUM(E$12:E691)</f>
        <v>1664.4010267851606</v>
      </c>
      <c r="G691" s="311">
        <f t="shared" si="62"/>
        <v>166.44010267851607</v>
      </c>
      <c r="H691" s="314">
        <f t="shared" si="65"/>
        <v>116</v>
      </c>
      <c r="I691" s="314">
        <f t="shared" si="65"/>
        <v>30</v>
      </c>
    </row>
    <row r="692" spans="2:9" ht="16.5" hidden="1" customHeight="1" x14ac:dyDescent="0.3">
      <c r="B692" s="307">
        <v>681</v>
      </c>
      <c r="C692" s="309">
        <v>34416878</v>
      </c>
      <c r="D692" s="313">
        <v>109870</v>
      </c>
      <c r="E692" s="203">
        <f t="shared" si="61"/>
        <v>4.7333275891780113</v>
      </c>
      <c r="F692" s="311">
        <f>SUM(E$12:E692)</f>
        <v>1669.1343543743387</v>
      </c>
      <c r="G692" s="311">
        <f t="shared" si="62"/>
        <v>166.91343543743386</v>
      </c>
      <c r="H692" s="314">
        <v>121</v>
      </c>
      <c r="I692" s="314">
        <f t="shared" si="65"/>
        <v>30</v>
      </c>
    </row>
    <row r="693" spans="2:9" ht="16.5" hidden="1" customHeight="1" x14ac:dyDescent="0.3">
      <c r="B693" s="307">
        <v>682</v>
      </c>
      <c r="C693" s="309">
        <v>34526748</v>
      </c>
      <c r="D693" s="313">
        <v>110069</v>
      </c>
      <c r="E693" s="203">
        <f t="shared" si="61"/>
        <v>4.7419007409960363</v>
      </c>
      <c r="F693" s="311">
        <f>SUM(E$12:E693)</f>
        <v>1673.8762551153347</v>
      </c>
      <c r="G693" s="311">
        <f t="shared" si="62"/>
        <v>167.38762551153349</v>
      </c>
      <c r="H693" s="314">
        <f t="shared" si="65"/>
        <v>121</v>
      </c>
      <c r="I693" s="314">
        <f t="shared" si="65"/>
        <v>30</v>
      </c>
    </row>
    <row r="694" spans="2:9" ht="16.5" hidden="1" customHeight="1" x14ac:dyDescent="0.3">
      <c r="B694" s="307">
        <v>683</v>
      </c>
      <c r="C694" s="309">
        <v>34636817</v>
      </c>
      <c r="D694" s="313">
        <v>110269</v>
      </c>
      <c r="E694" s="203">
        <f t="shared" si="61"/>
        <v>4.7505169739789768</v>
      </c>
      <c r="F694" s="311">
        <f>SUM(E$12:E694)</f>
        <v>1678.6267720893138</v>
      </c>
      <c r="G694" s="311">
        <f t="shared" si="62"/>
        <v>167.86267720893139</v>
      </c>
      <c r="H694" s="314">
        <f t="shared" si="65"/>
        <v>121</v>
      </c>
      <c r="I694" s="314">
        <f t="shared" si="65"/>
        <v>30</v>
      </c>
    </row>
    <row r="695" spans="2:9" ht="16.5" hidden="1" customHeight="1" x14ac:dyDescent="0.3">
      <c r="B695" s="307">
        <v>684</v>
      </c>
      <c r="C695" s="309">
        <v>34747086</v>
      </c>
      <c r="D695" s="313">
        <v>110469</v>
      </c>
      <c r="E695" s="203">
        <f t="shared" si="61"/>
        <v>4.7591332069619163</v>
      </c>
      <c r="F695" s="311">
        <f>SUM(E$12:E695)</f>
        <v>1683.3859052962757</v>
      </c>
      <c r="G695" s="311">
        <f t="shared" si="62"/>
        <v>168.33859052962757</v>
      </c>
      <c r="H695" s="314">
        <f t="shared" si="65"/>
        <v>121</v>
      </c>
      <c r="I695" s="314">
        <f t="shared" si="65"/>
        <v>30</v>
      </c>
    </row>
    <row r="696" spans="2:9" ht="16.5" hidden="1" customHeight="1" x14ac:dyDescent="0.3">
      <c r="B696" s="307">
        <v>685</v>
      </c>
      <c r="C696" s="309">
        <v>34857555</v>
      </c>
      <c r="D696" s="313">
        <v>110669</v>
      </c>
      <c r="E696" s="203">
        <f t="shared" si="61"/>
        <v>4.7677494399448559</v>
      </c>
      <c r="F696" s="311">
        <f>SUM(E$12:E696)</f>
        <v>1688.1536547362207</v>
      </c>
      <c r="G696" s="311">
        <f t="shared" si="62"/>
        <v>168.81536547362208</v>
      </c>
      <c r="H696" s="314">
        <f t="shared" si="65"/>
        <v>121</v>
      </c>
      <c r="I696" s="314">
        <f t="shared" si="65"/>
        <v>30</v>
      </c>
    </row>
    <row r="697" spans="2:9" ht="16.5" hidden="1" customHeight="1" x14ac:dyDescent="0.3">
      <c r="B697" s="307">
        <v>686</v>
      </c>
      <c r="C697" s="309">
        <v>34968224</v>
      </c>
      <c r="D697" s="313">
        <v>110869</v>
      </c>
      <c r="E697" s="203">
        <f t="shared" si="61"/>
        <v>4.7763656729277963</v>
      </c>
      <c r="F697" s="311">
        <f>SUM(E$12:E697)</f>
        <v>1692.9300204091485</v>
      </c>
      <c r="G697" s="311">
        <f t="shared" si="62"/>
        <v>169.29300204091484</v>
      </c>
      <c r="H697" s="314">
        <f t="shared" si="65"/>
        <v>121</v>
      </c>
      <c r="I697" s="314">
        <f t="shared" si="65"/>
        <v>30</v>
      </c>
    </row>
    <row r="698" spans="2:9" ht="16.5" hidden="1" customHeight="1" x14ac:dyDescent="0.3">
      <c r="B698" s="307">
        <v>687</v>
      </c>
      <c r="C698" s="309">
        <v>35079093</v>
      </c>
      <c r="D698" s="313">
        <v>111069</v>
      </c>
      <c r="E698" s="203">
        <f t="shared" si="61"/>
        <v>4.7849819059107359</v>
      </c>
      <c r="F698" s="311">
        <f>SUM(E$12:E698)</f>
        <v>1697.7150023150591</v>
      </c>
      <c r="G698" s="311">
        <f t="shared" si="62"/>
        <v>169.77150023150591</v>
      </c>
      <c r="H698" s="314">
        <f t="shared" si="65"/>
        <v>121</v>
      </c>
      <c r="I698" s="314">
        <f t="shared" si="65"/>
        <v>30</v>
      </c>
    </row>
    <row r="699" spans="2:9" ht="16.5" hidden="1" customHeight="1" x14ac:dyDescent="0.3">
      <c r="B699" s="307">
        <v>688</v>
      </c>
      <c r="C699" s="309">
        <v>35190162</v>
      </c>
      <c r="D699" s="313">
        <v>111269</v>
      </c>
      <c r="E699" s="203">
        <f t="shared" si="61"/>
        <v>4.7935981388936755</v>
      </c>
      <c r="F699" s="311">
        <f>SUM(E$12:E699)</f>
        <v>1702.5086004539528</v>
      </c>
      <c r="G699" s="311">
        <f t="shared" si="62"/>
        <v>170.25086004539529</v>
      </c>
      <c r="H699" s="314">
        <f t="shared" si="65"/>
        <v>121</v>
      </c>
      <c r="I699" s="314">
        <f t="shared" si="65"/>
        <v>30</v>
      </c>
    </row>
    <row r="700" spans="2:9" ht="16.5" hidden="1" customHeight="1" x14ac:dyDescent="0.3">
      <c r="B700" s="307">
        <v>689</v>
      </c>
      <c r="C700" s="309">
        <v>35301431</v>
      </c>
      <c r="D700" s="313">
        <v>111469</v>
      </c>
      <c r="E700" s="203">
        <f t="shared" si="61"/>
        <v>4.8022143718766159</v>
      </c>
      <c r="F700" s="311">
        <f>SUM(E$12:E700)</f>
        <v>1707.3108148258293</v>
      </c>
      <c r="G700" s="311">
        <f t="shared" si="62"/>
        <v>170.73108148258294</v>
      </c>
      <c r="H700" s="314">
        <f t="shared" si="65"/>
        <v>121</v>
      </c>
      <c r="I700" s="314">
        <f t="shared" si="65"/>
        <v>30</v>
      </c>
    </row>
    <row r="701" spans="2:9" ht="16.5" hidden="1" customHeight="1" x14ac:dyDescent="0.3">
      <c r="B701" s="307">
        <v>690</v>
      </c>
      <c r="C701" s="309">
        <v>35412900</v>
      </c>
      <c r="D701" s="313">
        <v>111670</v>
      </c>
      <c r="E701" s="203">
        <f t="shared" si="61"/>
        <v>4.8108736860244701</v>
      </c>
      <c r="F701" s="311">
        <f>SUM(E$12:E701)</f>
        <v>1712.1216885118538</v>
      </c>
      <c r="G701" s="311">
        <f t="shared" si="62"/>
        <v>171.21216885118537</v>
      </c>
      <c r="H701" s="314">
        <f t="shared" si="65"/>
        <v>121</v>
      </c>
      <c r="I701" s="314">
        <f t="shared" si="65"/>
        <v>30</v>
      </c>
    </row>
    <row r="702" spans="2:9" ht="16.5" hidden="1" customHeight="1" x14ac:dyDescent="0.3">
      <c r="B702" s="307">
        <v>691</v>
      </c>
      <c r="C702" s="309">
        <v>35524570</v>
      </c>
      <c r="D702" s="313">
        <v>111870</v>
      </c>
      <c r="E702" s="203">
        <f t="shared" si="61"/>
        <v>4.8194899190074096</v>
      </c>
      <c r="F702" s="311">
        <f>SUM(E$12:E702)</f>
        <v>1716.9411784308611</v>
      </c>
      <c r="G702" s="311">
        <f t="shared" si="62"/>
        <v>171.6941178430861</v>
      </c>
      <c r="H702" s="314">
        <f t="shared" ref="H702:I717" si="66">H701</f>
        <v>121</v>
      </c>
      <c r="I702" s="314">
        <f t="shared" si="66"/>
        <v>30</v>
      </c>
    </row>
    <row r="703" spans="2:9" ht="16.5" hidden="1" customHeight="1" x14ac:dyDescent="0.3">
      <c r="B703" s="307">
        <v>692</v>
      </c>
      <c r="C703" s="309">
        <v>35636440</v>
      </c>
      <c r="D703" s="313">
        <v>112071</v>
      </c>
      <c r="E703" s="203">
        <f t="shared" si="61"/>
        <v>4.8281492331552647</v>
      </c>
      <c r="F703" s="311">
        <f>SUM(E$12:E703)</f>
        <v>1721.7693276640164</v>
      </c>
      <c r="G703" s="311">
        <f t="shared" si="62"/>
        <v>172.17693276640165</v>
      </c>
      <c r="H703" s="314">
        <f t="shared" si="66"/>
        <v>121</v>
      </c>
      <c r="I703" s="314">
        <f t="shared" si="66"/>
        <v>30</v>
      </c>
    </row>
    <row r="704" spans="2:9" ht="16.5" hidden="1" customHeight="1" x14ac:dyDescent="0.3">
      <c r="B704" s="307">
        <v>693</v>
      </c>
      <c r="C704" s="309">
        <v>35748511</v>
      </c>
      <c r="D704" s="313">
        <v>112272</v>
      </c>
      <c r="E704" s="203">
        <f t="shared" si="61"/>
        <v>4.8368085473031188</v>
      </c>
      <c r="F704" s="311">
        <f>SUM(E$12:E704)</f>
        <v>1726.6061362113194</v>
      </c>
      <c r="G704" s="311">
        <f t="shared" si="62"/>
        <v>172.66061362113194</v>
      </c>
      <c r="H704" s="314">
        <f t="shared" si="66"/>
        <v>121</v>
      </c>
      <c r="I704" s="314">
        <f t="shared" si="66"/>
        <v>30</v>
      </c>
    </row>
    <row r="705" spans="2:9" ht="16.5" hidden="1" customHeight="1" x14ac:dyDescent="0.3">
      <c r="B705" s="307">
        <v>694</v>
      </c>
      <c r="C705" s="309">
        <v>35860783</v>
      </c>
      <c r="D705" s="313">
        <v>112472</v>
      </c>
      <c r="E705" s="203">
        <f t="shared" si="61"/>
        <v>4.8454247802860593</v>
      </c>
      <c r="F705" s="311">
        <f>SUM(E$12:E705)</f>
        <v>1731.4515609916054</v>
      </c>
      <c r="G705" s="311">
        <f t="shared" si="62"/>
        <v>173.14515609916054</v>
      </c>
      <c r="H705" s="314">
        <f t="shared" si="66"/>
        <v>121</v>
      </c>
      <c r="I705" s="314">
        <f t="shared" si="66"/>
        <v>30</v>
      </c>
    </row>
    <row r="706" spans="2:9" ht="16.5" hidden="1" customHeight="1" x14ac:dyDescent="0.3">
      <c r="B706" s="307">
        <v>695</v>
      </c>
      <c r="C706" s="309">
        <v>35973255</v>
      </c>
      <c r="D706" s="313">
        <v>112673</v>
      </c>
      <c r="E706" s="203">
        <f t="shared" si="61"/>
        <v>4.8540840944339134</v>
      </c>
      <c r="F706" s="311">
        <f>SUM(E$12:E706)</f>
        <v>1736.3056450860392</v>
      </c>
      <c r="G706" s="311">
        <f t="shared" si="62"/>
        <v>173.63056450860392</v>
      </c>
      <c r="H706" s="314">
        <f t="shared" si="66"/>
        <v>121</v>
      </c>
      <c r="I706" s="314">
        <f t="shared" si="66"/>
        <v>30</v>
      </c>
    </row>
    <row r="707" spans="2:9" ht="16.5" hidden="1" customHeight="1" x14ac:dyDescent="0.3">
      <c r="B707" s="307">
        <v>696</v>
      </c>
      <c r="C707" s="309">
        <v>36085928</v>
      </c>
      <c r="D707" s="313">
        <v>112875</v>
      </c>
      <c r="E707" s="203">
        <f t="shared" si="61"/>
        <v>4.862786489746683</v>
      </c>
      <c r="F707" s="311">
        <f>SUM(E$12:E707)</f>
        <v>1741.1684315757859</v>
      </c>
      <c r="G707" s="311">
        <f t="shared" si="62"/>
        <v>174.11684315757859</v>
      </c>
      <c r="H707" s="314">
        <f t="shared" si="66"/>
        <v>121</v>
      </c>
      <c r="I707" s="314">
        <f t="shared" si="66"/>
        <v>30</v>
      </c>
    </row>
    <row r="708" spans="2:9" ht="16.5" hidden="1" customHeight="1" x14ac:dyDescent="0.3">
      <c r="B708" s="307">
        <v>697</v>
      </c>
      <c r="C708" s="309">
        <v>36198803</v>
      </c>
      <c r="D708" s="313">
        <v>113076</v>
      </c>
      <c r="E708" s="203">
        <f t="shared" si="61"/>
        <v>4.8714458038945372</v>
      </c>
      <c r="F708" s="311">
        <f>SUM(E$12:E708)</f>
        <v>1746.0398773796805</v>
      </c>
      <c r="G708" s="311">
        <f t="shared" si="62"/>
        <v>174.60398773796805</v>
      </c>
      <c r="H708" s="314">
        <f t="shared" si="66"/>
        <v>121</v>
      </c>
      <c r="I708" s="314">
        <f t="shared" si="66"/>
        <v>30</v>
      </c>
    </row>
    <row r="709" spans="2:9" ht="16.5" hidden="1" customHeight="1" x14ac:dyDescent="0.3">
      <c r="B709" s="307">
        <v>698</v>
      </c>
      <c r="C709" s="309">
        <v>36311879</v>
      </c>
      <c r="D709" s="313">
        <v>113277</v>
      </c>
      <c r="E709" s="203">
        <f t="shared" si="61"/>
        <v>4.8801051180423922</v>
      </c>
      <c r="F709" s="311">
        <f>SUM(E$12:E709)</f>
        <v>1750.9199824977229</v>
      </c>
      <c r="G709" s="311">
        <f t="shared" si="62"/>
        <v>175.0919982497723</v>
      </c>
      <c r="H709" s="314">
        <f t="shared" si="66"/>
        <v>121</v>
      </c>
      <c r="I709" s="314">
        <f t="shared" si="66"/>
        <v>30</v>
      </c>
    </row>
    <row r="710" spans="2:9" x14ac:dyDescent="0.3">
      <c r="B710" s="307">
        <v>699</v>
      </c>
      <c r="C710" s="309">
        <v>36425156</v>
      </c>
      <c r="D710" s="313">
        <v>113478</v>
      </c>
      <c r="E710" s="203">
        <f t="shared" si="61"/>
        <v>4.8887644321902464</v>
      </c>
      <c r="F710" s="311">
        <f>SUM(E$12:E710)</f>
        <v>1755.8087469299132</v>
      </c>
      <c r="G710" s="311">
        <f t="shared" si="62"/>
        <v>175.58087469299133</v>
      </c>
      <c r="H710" s="314">
        <f t="shared" si="66"/>
        <v>121</v>
      </c>
      <c r="I710" s="314">
        <f t="shared" si="66"/>
        <v>30</v>
      </c>
    </row>
    <row r="711" spans="2:9" ht="16.5" hidden="1" customHeight="1" x14ac:dyDescent="0.3">
      <c r="B711" s="308">
        <v>700</v>
      </c>
      <c r="C711" s="309">
        <v>36538634</v>
      </c>
      <c r="D711" s="317">
        <v>113680</v>
      </c>
      <c r="E711" s="203">
        <f t="shared" si="61"/>
        <v>4.6653260557311116</v>
      </c>
      <c r="F711" s="318">
        <f>SUM(E$12:E711)</f>
        <v>1760.4740729856444</v>
      </c>
      <c r="G711" s="311">
        <f t="shared" si="62"/>
        <v>176.04740729856445</v>
      </c>
      <c r="H711" s="319">
        <f t="shared" si="66"/>
        <v>121</v>
      </c>
      <c r="I711" s="312">
        <v>31</v>
      </c>
    </row>
    <row r="712" spans="2:9" ht="16.5" hidden="1" customHeight="1" x14ac:dyDescent="0.3">
      <c r="B712" s="307">
        <v>701</v>
      </c>
      <c r="C712" s="309">
        <v>36652314</v>
      </c>
      <c r="D712" s="313">
        <v>113882</v>
      </c>
      <c r="E712" s="203">
        <f t="shared" si="61"/>
        <v>4.6736159560060742</v>
      </c>
      <c r="F712" s="311">
        <f>SUM(E$12:E712)</f>
        <v>1765.1476889416504</v>
      </c>
      <c r="G712" s="311">
        <f t="shared" si="62"/>
        <v>176.51476889416503</v>
      </c>
      <c r="H712" s="314">
        <f t="shared" si="66"/>
        <v>121</v>
      </c>
      <c r="I712" s="314">
        <f t="shared" si="66"/>
        <v>31</v>
      </c>
    </row>
    <row r="713" spans="2:9" ht="16.5" hidden="1" customHeight="1" x14ac:dyDescent="0.3">
      <c r="B713" s="307">
        <v>702</v>
      </c>
      <c r="C713" s="309">
        <v>36766196</v>
      </c>
      <c r="D713" s="313">
        <v>114083</v>
      </c>
      <c r="E713" s="203">
        <f t="shared" si="61"/>
        <v>4.681864817170764</v>
      </c>
      <c r="F713" s="311">
        <f>SUM(E$12:E713)</f>
        <v>1769.829553758821</v>
      </c>
      <c r="G713" s="311">
        <f t="shared" si="62"/>
        <v>176.98295537588211</v>
      </c>
      <c r="H713" s="314">
        <f t="shared" si="66"/>
        <v>121</v>
      </c>
      <c r="I713" s="314">
        <f t="shared" si="66"/>
        <v>31</v>
      </c>
    </row>
    <row r="714" spans="2:9" ht="16.5" hidden="1" customHeight="1" x14ac:dyDescent="0.3">
      <c r="B714" s="307">
        <v>703</v>
      </c>
      <c r="C714" s="309">
        <v>36880279</v>
      </c>
      <c r="D714" s="313">
        <v>114285</v>
      </c>
      <c r="E714" s="203">
        <f t="shared" si="61"/>
        <v>4.6901547174457257</v>
      </c>
      <c r="F714" s="311">
        <f>SUM(E$12:E714)</f>
        <v>1774.5197084762667</v>
      </c>
      <c r="G714" s="311">
        <f t="shared" si="62"/>
        <v>177.45197084762668</v>
      </c>
      <c r="H714" s="314">
        <f t="shared" si="66"/>
        <v>121</v>
      </c>
      <c r="I714" s="314">
        <f t="shared" si="66"/>
        <v>31</v>
      </c>
    </row>
    <row r="715" spans="2:9" ht="16.5" hidden="1" customHeight="1" x14ac:dyDescent="0.3">
      <c r="B715" s="307">
        <v>704</v>
      </c>
      <c r="C715" s="309">
        <v>36994564</v>
      </c>
      <c r="D715" s="313">
        <v>114487</v>
      </c>
      <c r="E715" s="203">
        <f t="shared" si="61"/>
        <v>4.6984446177206882</v>
      </c>
      <c r="F715" s="311">
        <f>SUM(E$12:E715)</f>
        <v>1779.2181530939874</v>
      </c>
      <c r="G715" s="311">
        <f t="shared" si="62"/>
        <v>177.92181530939874</v>
      </c>
      <c r="H715" s="314">
        <f t="shared" si="66"/>
        <v>121</v>
      </c>
      <c r="I715" s="314">
        <f t="shared" si="66"/>
        <v>31</v>
      </c>
    </row>
    <row r="716" spans="2:9" ht="16.5" hidden="1" customHeight="1" x14ac:dyDescent="0.3">
      <c r="B716" s="307">
        <v>705</v>
      </c>
      <c r="C716" s="309">
        <v>37109051</v>
      </c>
      <c r="D716" s="313">
        <v>114689</v>
      </c>
      <c r="E716" s="203">
        <f t="shared" ref="E716:E779" si="67">D716/(VLOOKUP(H716,$L$12:$N$51,3,0)+VLOOKUP(I716,$P$12:$R$131,3,0)*$F$8/$E$8)</f>
        <v>4.7067345179956499</v>
      </c>
      <c r="F716" s="311">
        <f>SUM(E$12:E716)</f>
        <v>1783.9248876119832</v>
      </c>
      <c r="G716" s="311">
        <f t="shared" si="62"/>
        <v>178.39248876119831</v>
      </c>
      <c r="H716" s="314">
        <f t="shared" si="66"/>
        <v>121</v>
      </c>
      <c r="I716" s="314">
        <f t="shared" si="66"/>
        <v>31</v>
      </c>
    </row>
    <row r="717" spans="2:9" ht="16.5" hidden="1" customHeight="1" x14ac:dyDescent="0.3">
      <c r="B717" s="307">
        <v>706</v>
      </c>
      <c r="C717" s="309">
        <v>37223740</v>
      </c>
      <c r="D717" s="313">
        <v>114892</v>
      </c>
      <c r="E717" s="203">
        <f t="shared" si="67"/>
        <v>4.7150654573808843</v>
      </c>
      <c r="F717" s="311">
        <f>SUM(E$12:E717)</f>
        <v>1788.6399530693641</v>
      </c>
      <c r="G717" s="311">
        <f t="shared" ref="G717:G780" si="68">F717/$B$8</f>
        <v>178.8639953069364</v>
      </c>
      <c r="H717" s="314">
        <f t="shared" si="66"/>
        <v>121</v>
      </c>
      <c r="I717" s="314">
        <f t="shared" si="66"/>
        <v>31</v>
      </c>
    </row>
    <row r="718" spans="2:9" ht="16.5" hidden="1" customHeight="1" x14ac:dyDescent="0.3">
      <c r="B718" s="307">
        <v>707</v>
      </c>
      <c r="C718" s="309">
        <v>37338632</v>
      </c>
      <c r="D718" s="313">
        <v>115094</v>
      </c>
      <c r="E718" s="203">
        <f t="shared" si="67"/>
        <v>4.723355357655846</v>
      </c>
      <c r="F718" s="311">
        <f>SUM(E$12:E718)</f>
        <v>1793.36330842702</v>
      </c>
      <c r="G718" s="311">
        <f t="shared" si="68"/>
        <v>179.33633084270201</v>
      </c>
      <c r="H718" s="314">
        <f t="shared" ref="H718:I733" si="69">H717</f>
        <v>121</v>
      </c>
      <c r="I718" s="314">
        <f t="shared" si="69"/>
        <v>31</v>
      </c>
    </row>
    <row r="719" spans="2:9" ht="16.5" hidden="1" customHeight="1" x14ac:dyDescent="0.3">
      <c r="B719" s="307">
        <v>708</v>
      </c>
      <c r="C719" s="309">
        <v>37453726</v>
      </c>
      <c r="D719" s="313">
        <v>115296</v>
      </c>
      <c r="E719" s="203">
        <f t="shared" si="67"/>
        <v>4.7316452579308077</v>
      </c>
      <c r="F719" s="311">
        <f>SUM(E$12:E719)</f>
        <v>1798.0949536849507</v>
      </c>
      <c r="G719" s="311">
        <f t="shared" si="68"/>
        <v>179.80949536849508</v>
      </c>
      <c r="H719" s="314">
        <f t="shared" si="69"/>
        <v>121</v>
      </c>
      <c r="I719" s="314">
        <f t="shared" si="69"/>
        <v>31</v>
      </c>
    </row>
    <row r="720" spans="2:9" ht="16.5" hidden="1" customHeight="1" x14ac:dyDescent="0.3">
      <c r="B720" s="307">
        <v>709</v>
      </c>
      <c r="C720" s="309">
        <v>37569022</v>
      </c>
      <c r="D720" s="313">
        <v>115499</v>
      </c>
      <c r="E720" s="203">
        <f t="shared" si="67"/>
        <v>4.7399761973160421</v>
      </c>
      <c r="F720" s="311">
        <f>SUM(E$12:E720)</f>
        <v>1802.8349298822668</v>
      </c>
      <c r="G720" s="311">
        <f t="shared" si="68"/>
        <v>180.28349298822667</v>
      </c>
      <c r="H720" s="314">
        <f t="shared" si="69"/>
        <v>121</v>
      </c>
      <c r="I720" s="314">
        <f t="shared" si="69"/>
        <v>31</v>
      </c>
    </row>
    <row r="721" spans="2:9" ht="16.5" hidden="1" customHeight="1" x14ac:dyDescent="0.3">
      <c r="B721" s="307">
        <v>710</v>
      </c>
      <c r="C721" s="309">
        <v>37684521</v>
      </c>
      <c r="D721" s="313">
        <v>115702</v>
      </c>
      <c r="E721" s="203">
        <f t="shared" si="67"/>
        <v>4.7483071367012766</v>
      </c>
      <c r="F721" s="311">
        <f>SUM(E$12:E721)</f>
        <v>1807.583237018968</v>
      </c>
      <c r="G721" s="311">
        <f t="shared" si="68"/>
        <v>180.75832370189681</v>
      </c>
      <c r="H721" s="314">
        <f t="shared" si="69"/>
        <v>121</v>
      </c>
      <c r="I721" s="314">
        <f t="shared" si="69"/>
        <v>31</v>
      </c>
    </row>
    <row r="722" spans="2:9" ht="16.5" hidden="1" customHeight="1" x14ac:dyDescent="0.3">
      <c r="B722" s="307">
        <v>711</v>
      </c>
      <c r="C722" s="309">
        <v>37800223</v>
      </c>
      <c r="D722" s="313">
        <v>115904</v>
      </c>
      <c r="E722" s="203">
        <f t="shared" si="67"/>
        <v>4.7565970369762383</v>
      </c>
      <c r="F722" s="311">
        <f>SUM(E$12:E722)</f>
        <v>1812.3398340559443</v>
      </c>
      <c r="G722" s="311">
        <f t="shared" si="68"/>
        <v>181.23398340559442</v>
      </c>
      <c r="H722" s="314">
        <f t="shared" si="69"/>
        <v>121</v>
      </c>
      <c r="I722" s="314">
        <f t="shared" si="69"/>
        <v>31</v>
      </c>
    </row>
    <row r="723" spans="2:9" ht="16.5" hidden="1" customHeight="1" x14ac:dyDescent="0.3">
      <c r="B723" s="307">
        <v>712</v>
      </c>
      <c r="C723" s="309">
        <v>37916127</v>
      </c>
      <c r="D723" s="313">
        <v>116107</v>
      </c>
      <c r="E723" s="203">
        <f t="shared" si="67"/>
        <v>4.7649279763614727</v>
      </c>
      <c r="F723" s="311">
        <f>SUM(E$12:E723)</f>
        <v>1817.1047620323056</v>
      </c>
      <c r="G723" s="311">
        <f t="shared" si="68"/>
        <v>181.71047620323057</v>
      </c>
      <c r="H723" s="314">
        <f t="shared" si="69"/>
        <v>121</v>
      </c>
      <c r="I723" s="314">
        <f t="shared" si="69"/>
        <v>31</v>
      </c>
    </row>
    <row r="724" spans="2:9" ht="16.5" hidden="1" customHeight="1" x14ac:dyDescent="0.3">
      <c r="B724" s="307">
        <v>713</v>
      </c>
      <c r="C724" s="309">
        <v>38032234</v>
      </c>
      <c r="D724" s="313">
        <v>116310</v>
      </c>
      <c r="E724" s="203">
        <f t="shared" si="67"/>
        <v>4.7732589157467062</v>
      </c>
      <c r="F724" s="311">
        <f>SUM(E$12:E724)</f>
        <v>1821.8780209480524</v>
      </c>
      <c r="G724" s="311">
        <f t="shared" si="68"/>
        <v>182.18780209480525</v>
      </c>
      <c r="H724" s="314">
        <f t="shared" si="69"/>
        <v>121</v>
      </c>
      <c r="I724" s="314">
        <f t="shared" si="69"/>
        <v>31</v>
      </c>
    </row>
    <row r="725" spans="2:9" ht="16.5" hidden="1" customHeight="1" x14ac:dyDescent="0.3">
      <c r="B725" s="307">
        <v>714</v>
      </c>
      <c r="C725" s="309">
        <v>38148544</v>
      </c>
      <c r="D725" s="313">
        <v>116513</v>
      </c>
      <c r="E725" s="203">
        <f t="shared" si="67"/>
        <v>4.7815898551319407</v>
      </c>
      <c r="F725" s="311">
        <f>SUM(E$12:E725)</f>
        <v>1826.6596108031843</v>
      </c>
      <c r="G725" s="311">
        <f t="shared" si="68"/>
        <v>182.66596108031843</v>
      </c>
      <c r="H725" s="314">
        <f t="shared" si="69"/>
        <v>121</v>
      </c>
      <c r="I725" s="314">
        <f t="shared" si="69"/>
        <v>31</v>
      </c>
    </row>
    <row r="726" spans="2:9" ht="16.5" hidden="1" customHeight="1" x14ac:dyDescent="0.3">
      <c r="B726" s="307">
        <v>715</v>
      </c>
      <c r="C726" s="309">
        <v>38265057</v>
      </c>
      <c r="D726" s="313">
        <v>116717</v>
      </c>
      <c r="E726" s="203">
        <f t="shared" si="67"/>
        <v>4.789961833627447</v>
      </c>
      <c r="F726" s="311">
        <f>SUM(E$12:E726)</f>
        <v>1831.4495726368118</v>
      </c>
      <c r="G726" s="311">
        <f t="shared" si="68"/>
        <v>183.14495726368119</v>
      </c>
      <c r="H726" s="314">
        <f t="shared" si="69"/>
        <v>121</v>
      </c>
      <c r="I726" s="314">
        <f t="shared" si="69"/>
        <v>31</v>
      </c>
    </row>
    <row r="727" spans="2:9" ht="16.5" hidden="1" customHeight="1" x14ac:dyDescent="0.3">
      <c r="B727" s="307">
        <v>716</v>
      </c>
      <c r="C727" s="309">
        <v>38381774</v>
      </c>
      <c r="D727" s="313">
        <v>116920</v>
      </c>
      <c r="E727" s="203">
        <f t="shared" si="67"/>
        <v>4.7982927730126814</v>
      </c>
      <c r="F727" s="311">
        <f>SUM(E$12:E727)</f>
        <v>1836.2478654098245</v>
      </c>
      <c r="G727" s="311">
        <f t="shared" si="68"/>
        <v>183.62478654098246</v>
      </c>
      <c r="H727" s="314">
        <f t="shared" si="69"/>
        <v>121</v>
      </c>
      <c r="I727" s="314">
        <f t="shared" si="69"/>
        <v>31</v>
      </c>
    </row>
    <row r="728" spans="2:9" ht="16.5" hidden="1" customHeight="1" x14ac:dyDescent="0.3">
      <c r="B728" s="307">
        <v>717</v>
      </c>
      <c r="C728" s="309">
        <v>38498694</v>
      </c>
      <c r="D728" s="313">
        <v>117123</v>
      </c>
      <c r="E728" s="203">
        <f t="shared" si="67"/>
        <v>4.806623712397915</v>
      </c>
      <c r="F728" s="311">
        <f>SUM(E$12:E728)</f>
        <v>1841.0544891222223</v>
      </c>
      <c r="G728" s="311">
        <f t="shared" si="68"/>
        <v>184.10544891222224</v>
      </c>
      <c r="H728" s="314">
        <f t="shared" si="69"/>
        <v>121</v>
      </c>
      <c r="I728" s="314">
        <f t="shared" si="69"/>
        <v>31</v>
      </c>
    </row>
    <row r="729" spans="2:9" ht="16.5" hidden="1" customHeight="1" x14ac:dyDescent="0.3">
      <c r="B729" s="307">
        <v>718</v>
      </c>
      <c r="C729" s="309">
        <v>38615817</v>
      </c>
      <c r="D729" s="313">
        <v>117327</v>
      </c>
      <c r="E729" s="203">
        <f t="shared" si="67"/>
        <v>4.8149956908934213</v>
      </c>
      <c r="F729" s="311">
        <f>SUM(E$12:E729)</f>
        <v>1845.8694848131158</v>
      </c>
      <c r="G729" s="311">
        <f t="shared" si="68"/>
        <v>184.58694848131159</v>
      </c>
      <c r="H729" s="314">
        <f t="shared" si="69"/>
        <v>121</v>
      </c>
      <c r="I729" s="314">
        <f t="shared" si="69"/>
        <v>31</v>
      </c>
    </row>
    <row r="730" spans="2:9" ht="16.5" hidden="1" customHeight="1" x14ac:dyDescent="0.3">
      <c r="B730" s="307">
        <v>719</v>
      </c>
      <c r="C730" s="309">
        <v>38733144</v>
      </c>
      <c r="D730" s="313">
        <v>117531</v>
      </c>
      <c r="E730" s="203">
        <f t="shared" si="67"/>
        <v>4.8233676693889276</v>
      </c>
      <c r="F730" s="311">
        <f>SUM(E$12:E730)</f>
        <v>1850.6928524825048</v>
      </c>
      <c r="G730" s="311">
        <f t="shared" si="68"/>
        <v>185.06928524825048</v>
      </c>
      <c r="H730" s="314">
        <f t="shared" si="69"/>
        <v>121</v>
      </c>
      <c r="I730" s="314">
        <f t="shared" si="69"/>
        <v>31</v>
      </c>
    </row>
    <row r="731" spans="2:9" ht="16.5" hidden="1" customHeight="1" x14ac:dyDescent="0.3">
      <c r="B731" s="307">
        <v>720</v>
      </c>
      <c r="C731" s="309">
        <v>38850675</v>
      </c>
      <c r="D731" s="313">
        <v>117734</v>
      </c>
      <c r="E731" s="203">
        <f t="shared" si="67"/>
        <v>4.831698608774162</v>
      </c>
      <c r="F731" s="311">
        <f>SUM(E$12:E731)</f>
        <v>1855.5245510912789</v>
      </c>
      <c r="G731" s="311">
        <f t="shared" si="68"/>
        <v>185.55245510912789</v>
      </c>
      <c r="H731" s="314">
        <f t="shared" si="69"/>
        <v>121</v>
      </c>
      <c r="I731" s="314">
        <f t="shared" si="69"/>
        <v>31</v>
      </c>
    </row>
    <row r="732" spans="2:9" ht="16.5" hidden="1" customHeight="1" x14ac:dyDescent="0.3">
      <c r="B732" s="307">
        <v>721</v>
      </c>
      <c r="C732" s="309">
        <v>38968409</v>
      </c>
      <c r="D732" s="313">
        <v>117938</v>
      </c>
      <c r="E732" s="203">
        <f t="shared" si="67"/>
        <v>4.8400705872696683</v>
      </c>
      <c r="F732" s="311">
        <f>SUM(E$12:E732)</f>
        <v>1860.3646216785485</v>
      </c>
      <c r="G732" s="311">
        <f t="shared" si="68"/>
        <v>186.03646216785484</v>
      </c>
      <c r="H732" s="314">
        <f t="shared" si="69"/>
        <v>121</v>
      </c>
      <c r="I732" s="314">
        <f t="shared" si="69"/>
        <v>31</v>
      </c>
    </row>
    <row r="733" spans="2:9" ht="16.5" hidden="1" customHeight="1" x14ac:dyDescent="0.3">
      <c r="B733" s="307">
        <v>722</v>
      </c>
      <c r="C733" s="309">
        <v>39086347</v>
      </c>
      <c r="D733" s="313">
        <v>118142</v>
      </c>
      <c r="E733" s="203">
        <f t="shared" si="67"/>
        <v>4.8484425657651746</v>
      </c>
      <c r="F733" s="311">
        <f>SUM(E$12:E733)</f>
        <v>1865.2130642443137</v>
      </c>
      <c r="G733" s="311">
        <f t="shared" si="68"/>
        <v>186.52130642443137</v>
      </c>
      <c r="H733" s="314">
        <f t="shared" si="69"/>
        <v>121</v>
      </c>
      <c r="I733" s="314">
        <f t="shared" si="69"/>
        <v>31</v>
      </c>
    </row>
    <row r="734" spans="2:9" ht="16.5" hidden="1" customHeight="1" x14ac:dyDescent="0.3">
      <c r="B734" s="307">
        <v>723</v>
      </c>
      <c r="C734" s="309">
        <v>39204489</v>
      </c>
      <c r="D734" s="313">
        <v>118346</v>
      </c>
      <c r="E734" s="203">
        <f t="shared" si="67"/>
        <v>4.85681454426068</v>
      </c>
      <c r="F734" s="311">
        <f>SUM(E$12:E734)</f>
        <v>1870.0698787885744</v>
      </c>
      <c r="G734" s="311">
        <f t="shared" si="68"/>
        <v>187.00698787885744</v>
      </c>
      <c r="H734" s="314">
        <f t="shared" ref="H734:I749" si="70">H733</f>
        <v>121</v>
      </c>
      <c r="I734" s="314">
        <f t="shared" si="70"/>
        <v>31</v>
      </c>
    </row>
    <row r="735" spans="2:9" ht="16.5" hidden="1" customHeight="1" x14ac:dyDescent="0.3">
      <c r="B735" s="307">
        <v>724</v>
      </c>
      <c r="C735" s="309">
        <v>39322835</v>
      </c>
      <c r="D735" s="313">
        <v>118551</v>
      </c>
      <c r="E735" s="203">
        <f t="shared" si="67"/>
        <v>4.8652275618664591</v>
      </c>
      <c r="F735" s="311">
        <f>SUM(E$12:E735)</f>
        <v>1874.9351063504409</v>
      </c>
      <c r="G735" s="311">
        <f t="shared" si="68"/>
        <v>187.49351063504409</v>
      </c>
      <c r="H735" s="314">
        <f t="shared" si="70"/>
        <v>121</v>
      </c>
      <c r="I735" s="314">
        <f t="shared" si="70"/>
        <v>31</v>
      </c>
    </row>
    <row r="736" spans="2:9" ht="16.5" hidden="1" customHeight="1" x14ac:dyDescent="0.3">
      <c r="B736" s="307">
        <v>725</v>
      </c>
      <c r="C736" s="309">
        <v>39441386</v>
      </c>
      <c r="D736" s="313">
        <v>118755</v>
      </c>
      <c r="E736" s="203">
        <f t="shared" si="67"/>
        <v>4.8735995403619645</v>
      </c>
      <c r="F736" s="311">
        <f>SUM(E$12:E736)</f>
        <v>1879.8087058908029</v>
      </c>
      <c r="G736" s="311">
        <f t="shared" si="68"/>
        <v>187.9808705890803</v>
      </c>
      <c r="H736" s="314">
        <f t="shared" si="70"/>
        <v>121</v>
      </c>
      <c r="I736" s="314">
        <f t="shared" si="70"/>
        <v>31</v>
      </c>
    </row>
    <row r="737" spans="2:9" ht="16.5" hidden="1" customHeight="1" x14ac:dyDescent="0.3">
      <c r="B737" s="307">
        <v>726</v>
      </c>
      <c r="C737" s="309">
        <v>39560141</v>
      </c>
      <c r="D737" s="313">
        <v>118959</v>
      </c>
      <c r="E737" s="203">
        <f t="shared" si="67"/>
        <v>4.8819715188574708</v>
      </c>
      <c r="F737" s="311">
        <f>SUM(E$12:E737)</f>
        <v>1884.6906774096603</v>
      </c>
      <c r="G737" s="311">
        <f t="shared" si="68"/>
        <v>188.46906774096604</v>
      </c>
      <c r="H737" s="314">
        <f t="shared" si="70"/>
        <v>121</v>
      </c>
      <c r="I737" s="314">
        <f t="shared" si="70"/>
        <v>31</v>
      </c>
    </row>
    <row r="738" spans="2:9" ht="16.5" hidden="1" customHeight="1" x14ac:dyDescent="0.3">
      <c r="B738" s="307">
        <v>727</v>
      </c>
      <c r="C738" s="309">
        <v>39679100</v>
      </c>
      <c r="D738" s="313">
        <v>119164</v>
      </c>
      <c r="E738" s="203">
        <f t="shared" si="67"/>
        <v>4.8903845364632499</v>
      </c>
      <c r="F738" s="311">
        <f>SUM(E$12:E738)</f>
        <v>1889.5810619461236</v>
      </c>
      <c r="G738" s="311">
        <f t="shared" si="68"/>
        <v>188.95810619461236</v>
      </c>
      <c r="H738" s="314">
        <f t="shared" si="70"/>
        <v>121</v>
      </c>
      <c r="I738" s="314">
        <f t="shared" si="70"/>
        <v>31</v>
      </c>
    </row>
    <row r="739" spans="2:9" ht="16.5" hidden="1" customHeight="1" x14ac:dyDescent="0.3">
      <c r="B739" s="307">
        <v>728</v>
      </c>
      <c r="C739" s="309">
        <v>39798264</v>
      </c>
      <c r="D739" s="313">
        <v>119369</v>
      </c>
      <c r="E739" s="203">
        <f t="shared" si="67"/>
        <v>4.8987975540690281</v>
      </c>
      <c r="F739" s="311">
        <f>SUM(E$12:E739)</f>
        <v>1894.4798595001926</v>
      </c>
      <c r="G739" s="311">
        <f t="shared" si="68"/>
        <v>189.44798595001924</v>
      </c>
      <c r="H739" s="314">
        <f t="shared" si="70"/>
        <v>121</v>
      </c>
      <c r="I739" s="314">
        <f t="shared" si="70"/>
        <v>31</v>
      </c>
    </row>
    <row r="740" spans="2:9" ht="16.5" hidden="1" customHeight="1" x14ac:dyDescent="0.3">
      <c r="B740" s="307">
        <v>729</v>
      </c>
      <c r="C740" s="309">
        <v>39917633</v>
      </c>
      <c r="D740" s="313">
        <v>119574</v>
      </c>
      <c r="E740" s="203">
        <f t="shared" si="67"/>
        <v>4.9072105716748062</v>
      </c>
      <c r="F740" s="311">
        <f>SUM(E$12:E740)</f>
        <v>1899.3870700718674</v>
      </c>
      <c r="G740" s="311">
        <f t="shared" si="68"/>
        <v>189.93870700718674</v>
      </c>
      <c r="H740" s="314">
        <f t="shared" si="70"/>
        <v>121</v>
      </c>
      <c r="I740" s="314">
        <f t="shared" si="70"/>
        <v>31</v>
      </c>
    </row>
    <row r="741" spans="2:9" ht="16.5" hidden="1" customHeight="1" x14ac:dyDescent="0.3">
      <c r="B741" s="307">
        <v>730</v>
      </c>
      <c r="C741" s="309">
        <v>40037207</v>
      </c>
      <c r="D741" s="313">
        <v>119778</v>
      </c>
      <c r="E741" s="203">
        <f t="shared" si="67"/>
        <v>4.9155825501703125</v>
      </c>
      <c r="F741" s="311">
        <f>SUM(E$12:E741)</f>
        <v>1904.3026526220376</v>
      </c>
      <c r="G741" s="311">
        <f t="shared" si="68"/>
        <v>190.43026526220376</v>
      </c>
      <c r="H741" s="314">
        <f t="shared" si="70"/>
        <v>121</v>
      </c>
      <c r="I741" s="314">
        <f t="shared" si="70"/>
        <v>31</v>
      </c>
    </row>
    <row r="742" spans="2:9" ht="16.5" hidden="1" customHeight="1" x14ac:dyDescent="0.3">
      <c r="B742" s="307">
        <v>731</v>
      </c>
      <c r="C742" s="309">
        <v>40156985</v>
      </c>
      <c r="D742" s="313">
        <v>119983</v>
      </c>
      <c r="E742" s="203">
        <f t="shared" si="67"/>
        <v>4.9239955677760907</v>
      </c>
      <c r="F742" s="311">
        <f>SUM(E$12:E742)</f>
        <v>1909.2266481898137</v>
      </c>
      <c r="G742" s="311">
        <f t="shared" si="68"/>
        <v>190.92266481898136</v>
      </c>
      <c r="H742" s="314">
        <f t="shared" si="70"/>
        <v>121</v>
      </c>
      <c r="I742" s="314">
        <f t="shared" si="70"/>
        <v>31</v>
      </c>
    </row>
    <row r="743" spans="2:9" ht="16.5" hidden="1" customHeight="1" x14ac:dyDescent="0.3">
      <c r="B743" s="307">
        <v>732</v>
      </c>
      <c r="C743" s="309">
        <v>40276968</v>
      </c>
      <c r="D743" s="313">
        <v>120189</v>
      </c>
      <c r="E743" s="203">
        <f t="shared" si="67"/>
        <v>4.9324496244921407</v>
      </c>
      <c r="F743" s="311">
        <f>SUM(E$12:E743)</f>
        <v>1914.1590978143058</v>
      </c>
      <c r="G743" s="311">
        <f t="shared" si="68"/>
        <v>191.41590978143057</v>
      </c>
      <c r="H743" s="314">
        <f t="shared" si="70"/>
        <v>121</v>
      </c>
      <c r="I743" s="314">
        <f t="shared" si="70"/>
        <v>31</v>
      </c>
    </row>
    <row r="744" spans="2:9" ht="16.5" hidden="1" customHeight="1" x14ac:dyDescent="0.3">
      <c r="B744" s="307">
        <v>733</v>
      </c>
      <c r="C744" s="309">
        <v>40397157</v>
      </c>
      <c r="D744" s="313">
        <v>120394</v>
      </c>
      <c r="E744" s="203">
        <f t="shared" si="67"/>
        <v>4.9408626420979189</v>
      </c>
      <c r="F744" s="311">
        <f>SUM(E$12:E744)</f>
        <v>1919.0999604564038</v>
      </c>
      <c r="G744" s="311">
        <f t="shared" si="68"/>
        <v>191.90999604564038</v>
      </c>
      <c r="H744" s="314">
        <f t="shared" si="70"/>
        <v>121</v>
      </c>
      <c r="I744" s="314">
        <f t="shared" si="70"/>
        <v>31</v>
      </c>
    </row>
    <row r="745" spans="2:9" ht="16.5" hidden="1" customHeight="1" x14ac:dyDescent="0.3">
      <c r="B745" s="307">
        <v>734</v>
      </c>
      <c r="C745" s="309">
        <v>40517551</v>
      </c>
      <c r="D745" s="313">
        <v>120599</v>
      </c>
      <c r="E745" s="203">
        <f t="shared" si="67"/>
        <v>4.949275659703698</v>
      </c>
      <c r="F745" s="311">
        <f>SUM(E$12:E745)</f>
        <v>1924.0492361161075</v>
      </c>
      <c r="G745" s="311">
        <f t="shared" si="68"/>
        <v>192.40492361161074</v>
      </c>
      <c r="H745" s="314">
        <f t="shared" si="70"/>
        <v>121</v>
      </c>
      <c r="I745" s="314">
        <f t="shared" si="70"/>
        <v>31</v>
      </c>
    </row>
    <row r="746" spans="2:9" ht="16.5" hidden="1" customHeight="1" x14ac:dyDescent="0.3">
      <c r="B746" s="307">
        <v>735</v>
      </c>
      <c r="C746" s="309">
        <v>40638150</v>
      </c>
      <c r="D746" s="313">
        <v>120805</v>
      </c>
      <c r="E746" s="203">
        <f t="shared" si="67"/>
        <v>4.957729716419748</v>
      </c>
      <c r="F746" s="311">
        <f>SUM(E$12:E746)</f>
        <v>1929.0069658325272</v>
      </c>
      <c r="G746" s="311">
        <f t="shared" si="68"/>
        <v>192.90069658325271</v>
      </c>
      <c r="H746" s="314">
        <f t="shared" si="70"/>
        <v>121</v>
      </c>
      <c r="I746" s="314">
        <f t="shared" si="70"/>
        <v>31</v>
      </c>
    </row>
    <row r="747" spans="2:9" ht="16.5" hidden="1" customHeight="1" x14ac:dyDescent="0.3">
      <c r="B747" s="307">
        <v>736</v>
      </c>
      <c r="C747" s="309">
        <v>40758955</v>
      </c>
      <c r="D747" s="313">
        <v>121010</v>
      </c>
      <c r="E747" s="203">
        <f t="shared" si="67"/>
        <v>4.9661427340255262</v>
      </c>
      <c r="F747" s="311">
        <f>SUM(E$12:E747)</f>
        <v>1933.9731085665526</v>
      </c>
      <c r="G747" s="311">
        <f t="shared" si="68"/>
        <v>193.39731085665525</v>
      </c>
      <c r="H747" s="314">
        <f t="shared" si="70"/>
        <v>121</v>
      </c>
      <c r="I747" s="314">
        <f t="shared" si="70"/>
        <v>31</v>
      </c>
    </row>
    <row r="748" spans="2:9" ht="16.5" hidden="1" customHeight="1" x14ac:dyDescent="0.3">
      <c r="B748" s="307">
        <v>737</v>
      </c>
      <c r="C748" s="309">
        <v>40879965</v>
      </c>
      <c r="D748" s="313">
        <v>121216</v>
      </c>
      <c r="E748" s="203">
        <f t="shared" si="67"/>
        <v>4.9745967907415771</v>
      </c>
      <c r="F748" s="311">
        <f>SUM(E$12:E748)</f>
        <v>1938.9477053572941</v>
      </c>
      <c r="G748" s="311">
        <f t="shared" si="68"/>
        <v>193.89477053572941</v>
      </c>
      <c r="H748" s="314">
        <f t="shared" si="70"/>
        <v>121</v>
      </c>
      <c r="I748" s="314">
        <f t="shared" si="70"/>
        <v>31</v>
      </c>
    </row>
    <row r="749" spans="2:9" ht="16.5" hidden="1" customHeight="1" x14ac:dyDescent="0.3">
      <c r="B749" s="307">
        <v>738</v>
      </c>
      <c r="C749" s="309">
        <v>41001181</v>
      </c>
      <c r="D749" s="313">
        <v>121422</v>
      </c>
      <c r="E749" s="203">
        <f t="shared" si="67"/>
        <v>4.9830508474576272</v>
      </c>
      <c r="F749" s="311">
        <f>SUM(E$12:E749)</f>
        <v>1943.9307562047518</v>
      </c>
      <c r="G749" s="311">
        <f t="shared" si="68"/>
        <v>194.39307562047517</v>
      </c>
      <c r="H749" s="314">
        <f t="shared" si="70"/>
        <v>121</v>
      </c>
      <c r="I749" s="314">
        <f t="shared" si="70"/>
        <v>31</v>
      </c>
    </row>
    <row r="750" spans="2:9" ht="16.5" hidden="1" customHeight="1" x14ac:dyDescent="0.3">
      <c r="B750" s="307">
        <v>739</v>
      </c>
      <c r="C750" s="309">
        <v>41122603</v>
      </c>
      <c r="D750" s="313">
        <v>121628</v>
      </c>
      <c r="E750" s="203">
        <f t="shared" si="67"/>
        <v>4.9915049041736772</v>
      </c>
      <c r="F750" s="311">
        <f>SUM(E$12:E750)</f>
        <v>1948.9222611089256</v>
      </c>
      <c r="G750" s="311">
        <f t="shared" si="68"/>
        <v>194.89222611089255</v>
      </c>
      <c r="H750" s="314">
        <f t="shared" ref="H750:I765" si="71">H749</f>
        <v>121</v>
      </c>
      <c r="I750" s="314">
        <f t="shared" si="71"/>
        <v>31</v>
      </c>
    </row>
    <row r="751" spans="2:9" ht="16.5" hidden="1" customHeight="1" x14ac:dyDescent="0.3">
      <c r="B751" s="307">
        <v>740</v>
      </c>
      <c r="C751" s="309">
        <v>41244231</v>
      </c>
      <c r="D751" s="313">
        <v>121834</v>
      </c>
      <c r="E751" s="203">
        <f t="shared" si="67"/>
        <v>4.9999589608897281</v>
      </c>
      <c r="F751" s="311">
        <f>SUM(E$12:E751)</f>
        <v>1953.9222200698152</v>
      </c>
      <c r="G751" s="311">
        <f t="shared" si="68"/>
        <v>195.39222200698151</v>
      </c>
      <c r="H751" s="314">
        <f t="shared" si="71"/>
        <v>121</v>
      </c>
      <c r="I751" s="314">
        <f t="shared" si="71"/>
        <v>31</v>
      </c>
    </row>
    <row r="752" spans="2:9" ht="16.5" hidden="1" customHeight="1" x14ac:dyDescent="0.3">
      <c r="B752" s="307">
        <v>741</v>
      </c>
      <c r="C752" s="309">
        <v>41366065</v>
      </c>
      <c r="D752" s="313">
        <v>122040</v>
      </c>
      <c r="E752" s="203">
        <f t="shared" si="67"/>
        <v>5.0084130176057782</v>
      </c>
      <c r="F752" s="311">
        <f>SUM(E$12:E752)</f>
        <v>1958.930633087421</v>
      </c>
      <c r="G752" s="311">
        <f t="shared" si="68"/>
        <v>195.89306330874211</v>
      </c>
      <c r="H752" s="314">
        <f t="shared" si="71"/>
        <v>121</v>
      </c>
      <c r="I752" s="314">
        <f t="shared" si="71"/>
        <v>31</v>
      </c>
    </row>
    <row r="753" spans="2:9" ht="16.5" hidden="1" customHeight="1" x14ac:dyDescent="0.3">
      <c r="B753" s="307">
        <v>742</v>
      </c>
      <c r="C753" s="309">
        <v>41488105</v>
      </c>
      <c r="D753" s="313">
        <v>122246</v>
      </c>
      <c r="E753" s="203">
        <f t="shared" si="67"/>
        <v>5.0168670743218291</v>
      </c>
      <c r="F753" s="311">
        <f>SUM(E$12:E753)</f>
        <v>1963.9475001617429</v>
      </c>
      <c r="G753" s="311">
        <f t="shared" si="68"/>
        <v>196.3947500161743</v>
      </c>
      <c r="H753" s="314">
        <f t="shared" si="71"/>
        <v>121</v>
      </c>
      <c r="I753" s="314">
        <f t="shared" si="71"/>
        <v>31</v>
      </c>
    </row>
    <row r="754" spans="2:9" ht="16.5" hidden="1" customHeight="1" x14ac:dyDescent="0.3">
      <c r="B754" s="307">
        <v>743</v>
      </c>
      <c r="C754" s="309">
        <v>41610351</v>
      </c>
      <c r="D754" s="313">
        <v>122452</v>
      </c>
      <c r="E754" s="203">
        <f t="shared" si="67"/>
        <v>5.0253211310378791</v>
      </c>
      <c r="F754" s="311">
        <f>SUM(E$12:E754)</f>
        <v>1968.9728212927807</v>
      </c>
      <c r="G754" s="311">
        <f t="shared" si="68"/>
        <v>196.89728212927807</v>
      </c>
      <c r="H754" s="314">
        <f t="shared" si="71"/>
        <v>121</v>
      </c>
      <c r="I754" s="314">
        <f t="shared" si="71"/>
        <v>31</v>
      </c>
    </row>
    <row r="755" spans="2:9" ht="16.5" hidden="1" customHeight="1" x14ac:dyDescent="0.3">
      <c r="B755" s="307">
        <v>744</v>
      </c>
      <c r="C755" s="309">
        <v>41732803</v>
      </c>
      <c r="D755" s="313">
        <v>122659</v>
      </c>
      <c r="E755" s="203">
        <f t="shared" si="67"/>
        <v>5.0338162268642019</v>
      </c>
      <c r="F755" s="311">
        <f>SUM(E$12:E755)</f>
        <v>1974.006637519645</v>
      </c>
      <c r="G755" s="311">
        <f t="shared" si="68"/>
        <v>197.40066375196449</v>
      </c>
      <c r="H755" s="314">
        <f t="shared" si="71"/>
        <v>121</v>
      </c>
      <c r="I755" s="314">
        <f t="shared" si="71"/>
        <v>31</v>
      </c>
    </row>
    <row r="756" spans="2:9" ht="16.5" hidden="1" customHeight="1" x14ac:dyDescent="0.3">
      <c r="B756" s="307">
        <v>745</v>
      </c>
      <c r="C756" s="309">
        <v>41855462</v>
      </c>
      <c r="D756" s="313">
        <v>122865</v>
      </c>
      <c r="E756" s="203">
        <f t="shared" si="67"/>
        <v>5.042270283580252</v>
      </c>
      <c r="F756" s="311">
        <f>SUM(E$12:E756)</f>
        <v>1979.0489078032253</v>
      </c>
      <c r="G756" s="311">
        <f t="shared" si="68"/>
        <v>197.90489078032255</v>
      </c>
      <c r="H756" s="314">
        <f t="shared" si="71"/>
        <v>121</v>
      </c>
      <c r="I756" s="314">
        <f t="shared" si="71"/>
        <v>31</v>
      </c>
    </row>
    <row r="757" spans="2:9" ht="16.5" hidden="1" customHeight="1" x14ac:dyDescent="0.3">
      <c r="B757" s="307">
        <v>746</v>
      </c>
      <c r="C757" s="309">
        <v>41978327</v>
      </c>
      <c r="D757" s="313">
        <v>123072</v>
      </c>
      <c r="E757" s="203">
        <f t="shared" si="67"/>
        <v>5.0507653794065748</v>
      </c>
      <c r="F757" s="311">
        <f>SUM(E$12:E757)</f>
        <v>1984.0996731826319</v>
      </c>
      <c r="G757" s="311">
        <f t="shared" si="68"/>
        <v>198.4099673182632</v>
      </c>
      <c r="H757" s="314">
        <f t="shared" si="71"/>
        <v>121</v>
      </c>
      <c r="I757" s="314">
        <f t="shared" si="71"/>
        <v>31</v>
      </c>
    </row>
    <row r="758" spans="2:9" ht="16.5" hidden="1" customHeight="1" x14ac:dyDescent="0.3">
      <c r="B758" s="307">
        <v>747</v>
      </c>
      <c r="C758" s="309">
        <v>42101399</v>
      </c>
      <c r="D758" s="313">
        <v>123279</v>
      </c>
      <c r="E758" s="203">
        <f t="shared" si="67"/>
        <v>5.0592604752328967</v>
      </c>
      <c r="F758" s="311">
        <f>SUM(E$12:E758)</f>
        <v>1989.1589336578647</v>
      </c>
      <c r="G758" s="311">
        <f t="shared" si="68"/>
        <v>198.91589336578647</v>
      </c>
      <c r="H758" s="314">
        <f t="shared" si="71"/>
        <v>121</v>
      </c>
      <c r="I758" s="314">
        <f t="shared" si="71"/>
        <v>31</v>
      </c>
    </row>
    <row r="759" spans="2:9" ht="16.5" hidden="1" customHeight="1" x14ac:dyDescent="0.3">
      <c r="B759" s="307">
        <v>748</v>
      </c>
      <c r="C759" s="309">
        <v>42224678</v>
      </c>
      <c r="D759" s="313">
        <v>123486</v>
      </c>
      <c r="E759" s="203">
        <f t="shared" si="67"/>
        <v>5.0677555710592195</v>
      </c>
      <c r="F759" s="311">
        <f>SUM(E$12:E759)</f>
        <v>1994.226689228924</v>
      </c>
      <c r="G759" s="311">
        <f t="shared" si="68"/>
        <v>199.4226689228924</v>
      </c>
      <c r="H759" s="314">
        <f t="shared" si="71"/>
        <v>121</v>
      </c>
      <c r="I759" s="314">
        <f t="shared" si="71"/>
        <v>31</v>
      </c>
    </row>
    <row r="760" spans="2:9" ht="16.5" hidden="1" customHeight="1" x14ac:dyDescent="0.3">
      <c r="B760" s="307">
        <v>749</v>
      </c>
      <c r="C760" s="309">
        <v>42348164</v>
      </c>
      <c r="D760" s="313">
        <v>123693</v>
      </c>
      <c r="E760" s="203">
        <f t="shared" si="67"/>
        <v>5.0762506668855423</v>
      </c>
      <c r="F760" s="311">
        <f>SUM(E$12:E760)</f>
        <v>1999.3029398958095</v>
      </c>
      <c r="G760" s="311">
        <f t="shared" si="68"/>
        <v>199.93029398958095</v>
      </c>
      <c r="H760" s="314">
        <f t="shared" si="71"/>
        <v>121</v>
      </c>
      <c r="I760" s="314">
        <f t="shared" si="71"/>
        <v>31</v>
      </c>
    </row>
    <row r="761" spans="2:9" ht="16.5" hidden="1" customHeight="1" x14ac:dyDescent="0.3">
      <c r="B761" s="307">
        <v>750</v>
      </c>
      <c r="C761" s="309">
        <v>42471857</v>
      </c>
      <c r="D761" s="313">
        <v>123900</v>
      </c>
      <c r="E761" s="203">
        <f t="shared" si="67"/>
        <v>5.0847457627118642</v>
      </c>
      <c r="F761" s="311">
        <f>SUM(E$12:E761)</f>
        <v>2004.3876856585214</v>
      </c>
      <c r="G761" s="311">
        <f t="shared" si="68"/>
        <v>200.43876856585214</v>
      </c>
      <c r="H761" s="314">
        <f t="shared" si="71"/>
        <v>121</v>
      </c>
      <c r="I761" s="314">
        <f t="shared" si="71"/>
        <v>31</v>
      </c>
    </row>
    <row r="762" spans="2:9" ht="16.5" hidden="1" customHeight="1" x14ac:dyDescent="0.3">
      <c r="B762" s="307">
        <v>751</v>
      </c>
      <c r="C762" s="309">
        <v>42595757</v>
      </c>
      <c r="D762" s="313">
        <v>124107</v>
      </c>
      <c r="E762" s="203">
        <f t="shared" si="67"/>
        <v>5.093240858538187</v>
      </c>
      <c r="F762" s="311">
        <f>SUM(E$12:E762)</f>
        <v>2009.4809265170595</v>
      </c>
      <c r="G762" s="311">
        <f t="shared" si="68"/>
        <v>200.94809265170596</v>
      </c>
      <c r="H762" s="314">
        <f t="shared" si="71"/>
        <v>121</v>
      </c>
      <c r="I762" s="314">
        <f t="shared" si="71"/>
        <v>31</v>
      </c>
    </row>
    <row r="763" spans="2:9" ht="16.5" hidden="1" customHeight="1" x14ac:dyDescent="0.3">
      <c r="B763" s="307">
        <v>752</v>
      </c>
      <c r="C763" s="309">
        <v>42719864</v>
      </c>
      <c r="D763" s="313">
        <v>124315</v>
      </c>
      <c r="E763" s="203">
        <f t="shared" si="67"/>
        <v>5.1017769934747816</v>
      </c>
      <c r="F763" s="311">
        <f>SUM(E$12:E763)</f>
        <v>2014.5827035105342</v>
      </c>
      <c r="G763" s="311">
        <f t="shared" si="68"/>
        <v>201.45827035105341</v>
      </c>
      <c r="H763" s="314">
        <f t="shared" si="71"/>
        <v>121</v>
      </c>
      <c r="I763" s="314">
        <f t="shared" si="71"/>
        <v>31</v>
      </c>
    </row>
    <row r="764" spans="2:9" ht="16.5" hidden="1" customHeight="1" x14ac:dyDescent="0.3">
      <c r="B764" s="307">
        <v>753</v>
      </c>
      <c r="C764" s="309">
        <v>42844179</v>
      </c>
      <c r="D764" s="313">
        <v>124522</v>
      </c>
      <c r="E764" s="203">
        <f t="shared" si="67"/>
        <v>5.1102720893011035</v>
      </c>
      <c r="F764" s="311">
        <f>SUM(E$12:E764)</f>
        <v>2019.6929755998353</v>
      </c>
      <c r="G764" s="311">
        <f t="shared" si="68"/>
        <v>201.96929755998354</v>
      </c>
      <c r="H764" s="314">
        <f t="shared" si="71"/>
        <v>121</v>
      </c>
      <c r="I764" s="314">
        <f t="shared" si="71"/>
        <v>31</v>
      </c>
    </row>
    <row r="765" spans="2:9" ht="16.5" hidden="1" customHeight="1" x14ac:dyDescent="0.3">
      <c r="B765" s="307">
        <v>754</v>
      </c>
      <c r="C765" s="309">
        <v>42968701</v>
      </c>
      <c r="D765" s="313">
        <v>124730</v>
      </c>
      <c r="E765" s="203">
        <f t="shared" si="67"/>
        <v>5.1188082242376982</v>
      </c>
      <c r="F765" s="311">
        <f>SUM(E$12:E765)</f>
        <v>2024.811783824073</v>
      </c>
      <c r="G765" s="311">
        <f t="shared" si="68"/>
        <v>202.48117838240731</v>
      </c>
      <c r="H765" s="314">
        <f t="shared" si="71"/>
        <v>121</v>
      </c>
      <c r="I765" s="314">
        <f t="shared" si="71"/>
        <v>31</v>
      </c>
    </row>
    <row r="766" spans="2:9" ht="16.5" hidden="1" customHeight="1" x14ac:dyDescent="0.3">
      <c r="B766" s="307">
        <v>755</v>
      </c>
      <c r="C766" s="309">
        <v>43093431</v>
      </c>
      <c r="D766" s="313">
        <v>124937</v>
      </c>
      <c r="E766" s="203">
        <f t="shared" si="67"/>
        <v>5.127303320064021</v>
      </c>
      <c r="F766" s="311">
        <f>SUM(E$12:E766)</f>
        <v>2029.9390871441371</v>
      </c>
      <c r="G766" s="311">
        <f t="shared" si="68"/>
        <v>202.99390871441372</v>
      </c>
      <c r="H766" s="314">
        <f t="shared" ref="H766:I781" si="72">H765</f>
        <v>121</v>
      </c>
      <c r="I766" s="314">
        <f t="shared" si="72"/>
        <v>31</v>
      </c>
    </row>
    <row r="767" spans="2:9" ht="16.5" hidden="1" customHeight="1" x14ac:dyDescent="0.3">
      <c r="B767" s="307">
        <v>756</v>
      </c>
      <c r="C767" s="309">
        <v>43218368</v>
      </c>
      <c r="D767" s="313">
        <v>125145</v>
      </c>
      <c r="E767" s="203">
        <f t="shared" si="67"/>
        <v>5.1358394550006157</v>
      </c>
      <c r="F767" s="311">
        <f>SUM(E$12:E767)</f>
        <v>2035.0749265991378</v>
      </c>
      <c r="G767" s="311">
        <f t="shared" si="68"/>
        <v>203.50749265991379</v>
      </c>
      <c r="H767" s="314">
        <f t="shared" si="72"/>
        <v>121</v>
      </c>
      <c r="I767" s="314">
        <f t="shared" si="72"/>
        <v>31</v>
      </c>
    </row>
    <row r="768" spans="2:9" ht="16.5" hidden="1" customHeight="1" x14ac:dyDescent="0.3">
      <c r="B768" s="307">
        <v>757</v>
      </c>
      <c r="C768" s="309">
        <v>43343513</v>
      </c>
      <c r="D768" s="313">
        <v>125353</v>
      </c>
      <c r="E768" s="203">
        <f t="shared" si="67"/>
        <v>5.1443755899372103</v>
      </c>
      <c r="F768" s="311">
        <f>SUM(E$12:E768)</f>
        <v>2040.2193021890751</v>
      </c>
      <c r="G768" s="311">
        <f t="shared" si="68"/>
        <v>204.0219302189075</v>
      </c>
      <c r="H768" s="314">
        <f t="shared" si="72"/>
        <v>121</v>
      </c>
      <c r="I768" s="314">
        <f t="shared" si="72"/>
        <v>31</v>
      </c>
    </row>
    <row r="769" spans="2:9" ht="16.5" hidden="1" customHeight="1" x14ac:dyDescent="0.3">
      <c r="B769" s="307">
        <v>758</v>
      </c>
      <c r="C769" s="309">
        <v>43468866</v>
      </c>
      <c r="D769" s="313">
        <v>125561</v>
      </c>
      <c r="E769" s="203">
        <f t="shared" si="67"/>
        <v>5.152911724873805</v>
      </c>
      <c r="F769" s="311">
        <f>SUM(E$12:E769)</f>
        <v>2045.3722139139488</v>
      </c>
      <c r="G769" s="311">
        <f t="shared" si="68"/>
        <v>204.53722139139489</v>
      </c>
      <c r="H769" s="314">
        <f t="shared" si="72"/>
        <v>121</v>
      </c>
      <c r="I769" s="314">
        <f t="shared" si="72"/>
        <v>31</v>
      </c>
    </row>
    <row r="770" spans="2:9" ht="16.5" hidden="1" customHeight="1" x14ac:dyDescent="0.3">
      <c r="B770" s="307">
        <v>759</v>
      </c>
      <c r="C770" s="309">
        <v>43594427</v>
      </c>
      <c r="D770" s="313">
        <v>125769</v>
      </c>
      <c r="E770" s="203">
        <f t="shared" si="67"/>
        <v>5.1614478598103997</v>
      </c>
      <c r="F770" s="311">
        <f>SUM(E$12:E770)</f>
        <v>2050.5336617737594</v>
      </c>
      <c r="G770" s="311">
        <f t="shared" si="68"/>
        <v>205.05336617737595</v>
      </c>
      <c r="H770" s="314">
        <f t="shared" si="72"/>
        <v>121</v>
      </c>
      <c r="I770" s="314">
        <f t="shared" si="72"/>
        <v>31</v>
      </c>
    </row>
    <row r="771" spans="2:9" ht="16.5" hidden="1" customHeight="1" x14ac:dyDescent="0.3">
      <c r="B771" s="307">
        <v>760</v>
      </c>
      <c r="C771" s="309">
        <v>43720196</v>
      </c>
      <c r="D771" s="313">
        <v>125978</v>
      </c>
      <c r="E771" s="203">
        <f t="shared" si="67"/>
        <v>5.1700250338572662</v>
      </c>
      <c r="F771" s="311">
        <f>SUM(E$12:E771)</f>
        <v>2055.7036868076166</v>
      </c>
      <c r="G771" s="311">
        <f t="shared" si="68"/>
        <v>205.57036868076165</v>
      </c>
      <c r="H771" s="314">
        <f t="shared" si="72"/>
        <v>121</v>
      </c>
      <c r="I771" s="314">
        <f t="shared" si="72"/>
        <v>31</v>
      </c>
    </row>
    <row r="772" spans="2:9" ht="16.5" hidden="1" customHeight="1" x14ac:dyDescent="0.3">
      <c r="B772" s="307">
        <v>761</v>
      </c>
      <c r="C772" s="309">
        <v>43846174</v>
      </c>
      <c r="D772" s="313">
        <v>126186</v>
      </c>
      <c r="E772" s="203">
        <f t="shared" si="67"/>
        <v>5.1785611687938609</v>
      </c>
      <c r="F772" s="311">
        <f>SUM(E$12:E772)</f>
        <v>2060.8822479764103</v>
      </c>
      <c r="G772" s="311">
        <f t="shared" si="68"/>
        <v>206.08822479764103</v>
      </c>
      <c r="H772" s="314">
        <f t="shared" si="72"/>
        <v>121</v>
      </c>
      <c r="I772" s="314">
        <f t="shared" si="72"/>
        <v>31</v>
      </c>
    </row>
    <row r="773" spans="2:9" ht="16.5" hidden="1" customHeight="1" x14ac:dyDescent="0.3">
      <c r="B773" s="307">
        <v>762</v>
      </c>
      <c r="C773" s="309">
        <v>43972360</v>
      </c>
      <c r="D773" s="313">
        <v>126394</v>
      </c>
      <c r="E773" s="203">
        <f t="shared" si="67"/>
        <v>5.1870973037304555</v>
      </c>
      <c r="F773" s="311">
        <f>SUM(E$12:E773)</f>
        <v>2066.0693452801406</v>
      </c>
      <c r="G773" s="311">
        <f t="shared" si="68"/>
        <v>206.60693452801405</v>
      </c>
      <c r="H773" s="314">
        <f t="shared" si="72"/>
        <v>121</v>
      </c>
      <c r="I773" s="314">
        <f t="shared" si="72"/>
        <v>31</v>
      </c>
    </row>
    <row r="774" spans="2:9" ht="16.5" hidden="1" customHeight="1" x14ac:dyDescent="0.3">
      <c r="B774" s="307">
        <v>763</v>
      </c>
      <c r="C774" s="309">
        <v>44098754</v>
      </c>
      <c r="D774" s="313">
        <v>126603</v>
      </c>
      <c r="E774" s="203">
        <f t="shared" si="67"/>
        <v>5.1820637714379272</v>
      </c>
      <c r="F774" s="311">
        <f>SUM(E$12:E774)</f>
        <v>2071.2514090515788</v>
      </c>
      <c r="G774" s="311">
        <f t="shared" si="68"/>
        <v>207.12514090515788</v>
      </c>
      <c r="H774" s="314">
        <v>126</v>
      </c>
      <c r="I774" s="314">
        <f t="shared" si="72"/>
        <v>31</v>
      </c>
    </row>
    <row r="775" spans="2:9" ht="16.5" hidden="1" customHeight="1" x14ac:dyDescent="0.3">
      <c r="B775" s="307">
        <v>764</v>
      </c>
      <c r="C775" s="309">
        <v>44225357</v>
      </c>
      <c r="D775" s="313">
        <v>126812</v>
      </c>
      <c r="E775" s="203">
        <f t="shared" si="67"/>
        <v>5.1906184765257253</v>
      </c>
      <c r="F775" s="311">
        <f>SUM(E$12:E775)</f>
        <v>2076.4420275281045</v>
      </c>
      <c r="G775" s="311">
        <f t="shared" si="68"/>
        <v>207.64420275281046</v>
      </c>
      <c r="H775" s="314">
        <f t="shared" si="72"/>
        <v>126</v>
      </c>
      <c r="I775" s="314">
        <f t="shared" si="72"/>
        <v>31</v>
      </c>
    </row>
    <row r="776" spans="2:9" ht="16.5" hidden="1" customHeight="1" x14ac:dyDescent="0.3">
      <c r="B776" s="307">
        <v>765</v>
      </c>
      <c r="C776" s="309">
        <v>44352169</v>
      </c>
      <c r="D776" s="313">
        <v>127021</v>
      </c>
      <c r="E776" s="203">
        <f t="shared" si="67"/>
        <v>5.1991731816135234</v>
      </c>
      <c r="F776" s="311">
        <f>SUM(E$12:E776)</f>
        <v>2081.6412007097179</v>
      </c>
      <c r="G776" s="311">
        <f t="shared" si="68"/>
        <v>208.16412007097179</v>
      </c>
      <c r="H776" s="314">
        <f t="shared" si="72"/>
        <v>126</v>
      </c>
      <c r="I776" s="314">
        <f t="shared" si="72"/>
        <v>31</v>
      </c>
    </row>
    <row r="777" spans="2:9" ht="16.5" hidden="1" customHeight="1" x14ac:dyDescent="0.3">
      <c r="B777" s="307">
        <v>766</v>
      </c>
      <c r="C777" s="309">
        <v>44479190</v>
      </c>
      <c r="D777" s="313">
        <v>127230</v>
      </c>
      <c r="E777" s="203">
        <f t="shared" si="67"/>
        <v>5.2077278867013224</v>
      </c>
      <c r="F777" s="311">
        <f>SUM(E$12:E777)</f>
        <v>2086.8489285964192</v>
      </c>
      <c r="G777" s="311">
        <f t="shared" si="68"/>
        <v>208.68489285964193</v>
      </c>
      <c r="H777" s="314">
        <f t="shared" si="72"/>
        <v>126</v>
      </c>
      <c r="I777" s="314">
        <f t="shared" si="72"/>
        <v>31</v>
      </c>
    </row>
    <row r="778" spans="2:9" ht="16.5" hidden="1" customHeight="1" x14ac:dyDescent="0.3">
      <c r="B778" s="307">
        <v>767</v>
      </c>
      <c r="C778" s="309">
        <v>44606420</v>
      </c>
      <c r="D778" s="313">
        <v>127439</v>
      </c>
      <c r="E778" s="203">
        <f t="shared" si="67"/>
        <v>5.2162825917891205</v>
      </c>
      <c r="F778" s="311">
        <f>SUM(E$12:E778)</f>
        <v>2092.0652111882082</v>
      </c>
      <c r="G778" s="311">
        <f t="shared" si="68"/>
        <v>209.20652111882083</v>
      </c>
      <c r="H778" s="314">
        <f t="shared" si="72"/>
        <v>126</v>
      </c>
      <c r="I778" s="314">
        <f t="shared" si="72"/>
        <v>31</v>
      </c>
    </row>
    <row r="779" spans="2:9" ht="16.5" hidden="1" customHeight="1" x14ac:dyDescent="0.3">
      <c r="B779" s="307">
        <v>768</v>
      </c>
      <c r="C779" s="309">
        <v>44733859</v>
      </c>
      <c r="D779" s="313">
        <v>127648</v>
      </c>
      <c r="E779" s="203">
        <f t="shared" si="67"/>
        <v>5.2248372968769186</v>
      </c>
      <c r="F779" s="311">
        <f>SUM(E$12:E779)</f>
        <v>2097.2900484850852</v>
      </c>
      <c r="G779" s="311">
        <f t="shared" si="68"/>
        <v>209.72900484850851</v>
      </c>
      <c r="H779" s="314">
        <f t="shared" si="72"/>
        <v>126</v>
      </c>
      <c r="I779" s="314">
        <f t="shared" si="72"/>
        <v>31</v>
      </c>
    </row>
    <row r="780" spans="2:9" ht="16.5" hidden="1" customHeight="1" x14ac:dyDescent="0.3">
      <c r="B780" s="307">
        <v>769</v>
      </c>
      <c r="C780" s="309">
        <v>44861507</v>
      </c>
      <c r="D780" s="313">
        <v>127857</v>
      </c>
      <c r="E780" s="203">
        <f t="shared" ref="E780:E843" si="73">D780/(VLOOKUP(H780,$L$12:$N$51,3,0)+VLOOKUP(I780,$P$12:$R$131,3,0)*$F$8/$E$8)</f>
        <v>5.2333920019647167</v>
      </c>
      <c r="F780" s="311">
        <f>SUM(E$12:E780)</f>
        <v>2102.5234404870498</v>
      </c>
      <c r="G780" s="311">
        <f t="shared" si="68"/>
        <v>210.25234404870497</v>
      </c>
      <c r="H780" s="314">
        <f t="shared" si="72"/>
        <v>126</v>
      </c>
      <c r="I780" s="314">
        <f t="shared" si="72"/>
        <v>31</v>
      </c>
    </row>
    <row r="781" spans="2:9" ht="16.5" hidden="1" customHeight="1" x14ac:dyDescent="0.3">
      <c r="B781" s="307">
        <v>770</v>
      </c>
      <c r="C781" s="309">
        <v>44989364</v>
      </c>
      <c r="D781" s="313">
        <v>128066</v>
      </c>
      <c r="E781" s="203">
        <f t="shared" si="73"/>
        <v>5.2419467070525156</v>
      </c>
      <c r="F781" s="311">
        <f>SUM(E$12:E781)</f>
        <v>2107.7653871941025</v>
      </c>
      <c r="G781" s="311">
        <f t="shared" ref="G781:G844" si="74">F781/$B$8</f>
        <v>210.77653871941024</v>
      </c>
      <c r="H781" s="314">
        <f t="shared" si="72"/>
        <v>126</v>
      </c>
      <c r="I781" s="314">
        <f t="shared" si="72"/>
        <v>31</v>
      </c>
    </row>
    <row r="782" spans="2:9" ht="16.5" hidden="1" customHeight="1" x14ac:dyDescent="0.3">
      <c r="B782" s="307">
        <v>771</v>
      </c>
      <c r="C782" s="309">
        <v>45117430</v>
      </c>
      <c r="D782" s="313">
        <v>128276</v>
      </c>
      <c r="E782" s="203">
        <f t="shared" si="73"/>
        <v>5.2505423437436045</v>
      </c>
      <c r="F782" s="311">
        <f>SUM(E$12:E782)</f>
        <v>2113.0159295378462</v>
      </c>
      <c r="G782" s="311">
        <f t="shared" si="74"/>
        <v>211.30159295378462</v>
      </c>
      <c r="H782" s="314">
        <f t="shared" ref="H782:I797" si="75">H781</f>
        <v>126</v>
      </c>
      <c r="I782" s="314">
        <f t="shared" si="75"/>
        <v>31</v>
      </c>
    </row>
    <row r="783" spans="2:9" ht="16.5" hidden="1" customHeight="1" x14ac:dyDescent="0.3">
      <c r="B783" s="307">
        <v>772</v>
      </c>
      <c r="C783" s="309">
        <v>45245706</v>
      </c>
      <c r="D783" s="313">
        <v>128486</v>
      </c>
      <c r="E783" s="203">
        <f t="shared" si="73"/>
        <v>5.2591379804346934</v>
      </c>
      <c r="F783" s="311">
        <f>SUM(E$12:E783)</f>
        <v>2118.275067518281</v>
      </c>
      <c r="G783" s="311">
        <f t="shared" si="74"/>
        <v>211.82750675182811</v>
      </c>
      <c r="H783" s="314">
        <f t="shared" si="75"/>
        <v>126</v>
      </c>
      <c r="I783" s="314">
        <f t="shared" si="75"/>
        <v>31</v>
      </c>
    </row>
    <row r="784" spans="2:9" ht="16.5" hidden="1" customHeight="1" x14ac:dyDescent="0.3">
      <c r="B784" s="307">
        <v>773</v>
      </c>
      <c r="C784" s="309">
        <v>45374192</v>
      </c>
      <c r="D784" s="313">
        <v>128695</v>
      </c>
      <c r="E784" s="203">
        <f t="shared" si="73"/>
        <v>5.2676926855224915</v>
      </c>
      <c r="F784" s="311">
        <f>SUM(E$12:E784)</f>
        <v>2123.5427602038035</v>
      </c>
      <c r="G784" s="311">
        <f t="shared" si="74"/>
        <v>212.35427602038035</v>
      </c>
      <c r="H784" s="314">
        <f t="shared" si="75"/>
        <v>126</v>
      </c>
      <c r="I784" s="314">
        <f t="shared" si="75"/>
        <v>31</v>
      </c>
    </row>
    <row r="785" spans="2:9" ht="16.5" hidden="1" customHeight="1" x14ac:dyDescent="0.3">
      <c r="B785" s="307">
        <v>774</v>
      </c>
      <c r="C785" s="309">
        <v>45502887</v>
      </c>
      <c r="D785" s="313">
        <v>128905</v>
      </c>
      <c r="E785" s="203">
        <f t="shared" si="73"/>
        <v>5.2762883222135812</v>
      </c>
      <c r="F785" s="311">
        <f>SUM(E$12:E785)</f>
        <v>2128.819048526017</v>
      </c>
      <c r="G785" s="311">
        <f t="shared" si="74"/>
        <v>212.88190485260171</v>
      </c>
      <c r="H785" s="314">
        <f t="shared" si="75"/>
        <v>126</v>
      </c>
      <c r="I785" s="314">
        <f t="shared" si="75"/>
        <v>31</v>
      </c>
    </row>
    <row r="786" spans="2:9" ht="16.5" hidden="1" customHeight="1" x14ac:dyDescent="0.3">
      <c r="B786" s="307">
        <v>775</v>
      </c>
      <c r="C786" s="309">
        <v>45631792</v>
      </c>
      <c r="D786" s="313">
        <v>129115</v>
      </c>
      <c r="E786" s="203">
        <f t="shared" si="73"/>
        <v>5.2848839589046701</v>
      </c>
      <c r="F786" s="311">
        <f>SUM(E$12:E786)</f>
        <v>2134.1039324849216</v>
      </c>
      <c r="G786" s="311">
        <f t="shared" si="74"/>
        <v>213.41039324849217</v>
      </c>
      <c r="H786" s="314">
        <f t="shared" si="75"/>
        <v>126</v>
      </c>
      <c r="I786" s="314">
        <f t="shared" si="75"/>
        <v>31</v>
      </c>
    </row>
    <row r="787" spans="2:9" ht="16.5" hidden="1" customHeight="1" x14ac:dyDescent="0.3">
      <c r="B787" s="307">
        <v>776</v>
      </c>
      <c r="C787" s="309">
        <v>45760907</v>
      </c>
      <c r="D787" s="313">
        <v>129325</v>
      </c>
      <c r="E787" s="203">
        <f t="shared" si="73"/>
        <v>5.2934795955957599</v>
      </c>
      <c r="F787" s="311">
        <f>SUM(E$12:E787)</f>
        <v>2139.3974120805174</v>
      </c>
      <c r="G787" s="311">
        <f t="shared" si="74"/>
        <v>213.93974120805174</v>
      </c>
      <c r="H787" s="314">
        <f t="shared" si="75"/>
        <v>126</v>
      </c>
      <c r="I787" s="314">
        <f t="shared" si="75"/>
        <v>31</v>
      </c>
    </row>
    <row r="788" spans="2:9" ht="16.5" hidden="1" customHeight="1" x14ac:dyDescent="0.3">
      <c r="B788" s="307">
        <v>777</v>
      </c>
      <c r="C788" s="309">
        <v>45890232</v>
      </c>
      <c r="D788" s="313">
        <v>129535</v>
      </c>
      <c r="E788" s="203">
        <f t="shared" si="73"/>
        <v>5.3020752322868487</v>
      </c>
      <c r="F788" s="311">
        <f>SUM(E$12:E788)</f>
        <v>2144.6994873128042</v>
      </c>
      <c r="G788" s="311">
        <f t="shared" si="74"/>
        <v>214.46994873128043</v>
      </c>
      <c r="H788" s="314">
        <f t="shared" si="75"/>
        <v>126</v>
      </c>
      <c r="I788" s="314">
        <f t="shared" si="75"/>
        <v>31</v>
      </c>
    </row>
    <row r="789" spans="2:9" ht="16.5" hidden="1" customHeight="1" x14ac:dyDescent="0.3">
      <c r="B789" s="307">
        <v>778</v>
      </c>
      <c r="C789" s="309">
        <v>46019767</v>
      </c>
      <c r="D789" s="313">
        <v>129746</v>
      </c>
      <c r="E789" s="203">
        <f t="shared" si="73"/>
        <v>5.3107118005812284</v>
      </c>
      <c r="F789" s="311">
        <f>SUM(E$12:E789)</f>
        <v>2150.0101991133856</v>
      </c>
      <c r="G789" s="311">
        <f t="shared" si="74"/>
        <v>215.00101991133857</v>
      </c>
      <c r="H789" s="314">
        <f t="shared" si="75"/>
        <v>126</v>
      </c>
      <c r="I789" s="314">
        <f t="shared" si="75"/>
        <v>31</v>
      </c>
    </row>
    <row r="790" spans="2:9" ht="16.5" hidden="1" customHeight="1" x14ac:dyDescent="0.3">
      <c r="B790" s="307">
        <v>779</v>
      </c>
      <c r="C790" s="309">
        <v>46149513</v>
      </c>
      <c r="D790" s="313">
        <v>129956</v>
      </c>
      <c r="E790" s="203">
        <f t="shared" si="73"/>
        <v>5.3193074372723181</v>
      </c>
      <c r="F790" s="311">
        <f>SUM(E$12:E790)</f>
        <v>2155.3295065506582</v>
      </c>
      <c r="G790" s="311">
        <f t="shared" si="74"/>
        <v>215.5329506550658</v>
      </c>
      <c r="H790" s="314">
        <f t="shared" si="75"/>
        <v>126</v>
      </c>
      <c r="I790" s="314">
        <f t="shared" si="75"/>
        <v>31</v>
      </c>
    </row>
    <row r="791" spans="2:9" ht="16.5" hidden="1" customHeight="1" x14ac:dyDescent="0.3">
      <c r="B791" s="307">
        <v>780</v>
      </c>
      <c r="C791" s="309">
        <v>46279469</v>
      </c>
      <c r="D791" s="313">
        <v>130166</v>
      </c>
      <c r="E791" s="203">
        <f t="shared" si="73"/>
        <v>5.327903073963407</v>
      </c>
      <c r="F791" s="311">
        <f>SUM(E$12:E791)</f>
        <v>2160.6574096246218</v>
      </c>
      <c r="G791" s="311">
        <f t="shared" si="74"/>
        <v>216.06574096246217</v>
      </c>
      <c r="H791" s="314">
        <f t="shared" si="75"/>
        <v>126</v>
      </c>
      <c r="I791" s="314">
        <f t="shared" si="75"/>
        <v>31</v>
      </c>
    </row>
    <row r="792" spans="2:9" ht="16.5" hidden="1" customHeight="1" x14ac:dyDescent="0.3">
      <c r="B792" s="307">
        <v>781</v>
      </c>
      <c r="C792" s="309">
        <v>46409635</v>
      </c>
      <c r="D792" s="313">
        <v>130377</v>
      </c>
      <c r="E792" s="203">
        <f t="shared" si="73"/>
        <v>5.3365396422577875</v>
      </c>
      <c r="F792" s="311">
        <f>SUM(E$12:E792)</f>
        <v>2165.9939492668796</v>
      </c>
      <c r="G792" s="311">
        <f t="shared" si="74"/>
        <v>216.59939492668795</v>
      </c>
      <c r="H792" s="314">
        <f t="shared" si="75"/>
        <v>126</v>
      </c>
      <c r="I792" s="314">
        <f t="shared" si="75"/>
        <v>31</v>
      </c>
    </row>
    <row r="793" spans="2:9" ht="16.5" hidden="1" customHeight="1" x14ac:dyDescent="0.3">
      <c r="B793" s="307">
        <v>782</v>
      </c>
      <c r="C793" s="309">
        <v>46540012</v>
      </c>
      <c r="D793" s="313">
        <v>130588</v>
      </c>
      <c r="E793" s="203">
        <f t="shared" si="73"/>
        <v>5.3451762105521672</v>
      </c>
      <c r="F793" s="311">
        <f>SUM(E$12:E793)</f>
        <v>2171.3391254774319</v>
      </c>
      <c r="G793" s="311">
        <f t="shared" si="74"/>
        <v>217.13391254774319</v>
      </c>
      <c r="H793" s="314">
        <f t="shared" si="75"/>
        <v>126</v>
      </c>
      <c r="I793" s="314">
        <f t="shared" si="75"/>
        <v>31</v>
      </c>
    </row>
    <row r="794" spans="2:9" ht="16.5" hidden="1" customHeight="1" x14ac:dyDescent="0.3">
      <c r="B794" s="307">
        <v>783</v>
      </c>
      <c r="C794" s="309">
        <v>46670600</v>
      </c>
      <c r="D794" s="313">
        <v>130799</v>
      </c>
      <c r="E794" s="203">
        <f t="shared" si="73"/>
        <v>5.3538127788465477</v>
      </c>
      <c r="F794" s="311">
        <f>SUM(E$12:E794)</f>
        <v>2176.6929382562785</v>
      </c>
      <c r="G794" s="311">
        <f t="shared" si="74"/>
        <v>217.66929382562785</v>
      </c>
      <c r="H794" s="314">
        <f t="shared" si="75"/>
        <v>126</v>
      </c>
      <c r="I794" s="314">
        <f t="shared" si="75"/>
        <v>31</v>
      </c>
    </row>
    <row r="795" spans="2:9" ht="16.5" hidden="1" customHeight="1" x14ac:dyDescent="0.3">
      <c r="B795" s="307">
        <v>784</v>
      </c>
      <c r="C795" s="309">
        <v>46801399</v>
      </c>
      <c r="D795" s="313">
        <v>131010</v>
      </c>
      <c r="E795" s="203">
        <f t="shared" si="73"/>
        <v>5.3624493471409274</v>
      </c>
      <c r="F795" s="311">
        <f>SUM(E$12:E795)</f>
        <v>2182.0553876034196</v>
      </c>
      <c r="G795" s="311">
        <f t="shared" si="74"/>
        <v>218.20553876034197</v>
      </c>
      <c r="H795" s="314">
        <f t="shared" si="75"/>
        <v>126</v>
      </c>
      <c r="I795" s="314">
        <f t="shared" si="75"/>
        <v>31</v>
      </c>
    </row>
    <row r="796" spans="2:9" ht="16.5" hidden="1" customHeight="1" x14ac:dyDescent="0.3">
      <c r="B796" s="307">
        <v>785</v>
      </c>
      <c r="C796" s="309">
        <v>46932409</v>
      </c>
      <c r="D796" s="313">
        <v>131221</v>
      </c>
      <c r="E796" s="203">
        <f t="shared" si="73"/>
        <v>5.3710859154353079</v>
      </c>
      <c r="F796" s="311">
        <f>SUM(E$12:E796)</f>
        <v>2187.4264735188549</v>
      </c>
      <c r="G796" s="311">
        <f t="shared" si="74"/>
        <v>218.74264735188549</v>
      </c>
      <c r="H796" s="314">
        <f t="shared" si="75"/>
        <v>126</v>
      </c>
      <c r="I796" s="314">
        <f t="shared" si="75"/>
        <v>31</v>
      </c>
    </row>
    <row r="797" spans="2:9" ht="16.5" hidden="1" customHeight="1" x14ac:dyDescent="0.3">
      <c r="B797" s="307">
        <v>786</v>
      </c>
      <c r="C797" s="309">
        <v>47063630</v>
      </c>
      <c r="D797" s="313">
        <v>131432</v>
      </c>
      <c r="E797" s="203">
        <f t="shared" si="73"/>
        <v>5.3797224837296875</v>
      </c>
      <c r="F797" s="311">
        <f>SUM(E$12:E797)</f>
        <v>2192.8061960025848</v>
      </c>
      <c r="G797" s="311">
        <f t="shared" si="74"/>
        <v>219.28061960025849</v>
      </c>
      <c r="H797" s="314">
        <f t="shared" si="75"/>
        <v>126</v>
      </c>
      <c r="I797" s="314">
        <f t="shared" si="75"/>
        <v>31</v>
      </c>
    </row>
    <row r="798" spans="2:9" ht="16.5" hidden="1" customHeight="1" x14ac:dyDescent="0.3">
      <c r="B798" s="307">
        <v>787</v>
      </c>
      <c r="C798" s="309">
        <v>47195062</v>
      </c>
      <c r="D798" s="313">
        <v>131643</v>
      </c>
      <c r="E798" s="203">
        <f t="shared" si="73"/>
        <v>5.3883590520240681</v>
      </c>
      <c r="F798" s="311">
        <f>SUM(E$12:E798)</f>
        <v>2198.1945550546088</v>
      </c>
      <c r="G798" s="311">
        <f t="shared" si="74"/>
        <v>219.81945550546089</v>
      </c>
      <c r="H798" s="314">
        <f t="shared" ref="H798:I813" si="76">H797</f>
        <v>126</v>
      </c>
      <c r="I798" s="314">
        <f t="shared" si="76"/>
        <v>31</v>
      </c>
    </row>
    <row r="799" spans="2:9" ht="16.5" hidden="1" customHeight="1" x14ac:dyDescent="0.3">
      <c r="B799" s="307">
        <v>788</v>
      </c>
      <c r="C799" s="309">
        <v>47326705</v>
      </c>
      <c r="D799" s="313">
        <v>131854</v>
      </c>
      <c r="E799" s="203">
        <f t="shared" si="73"/>
        <v>5.3969956203184477</v>
      </c>
      <c r="F799" s="311">
        <f>SUM(E$12:E799)</f>
        <v>2203.5915506749275</v>
      </c>
      <c r="G799" s="311">
        <f t="shared" si="74"/>
        <v>220.35915506749274</v>
      </c>
      <c r="H799" s="314">
        <f t="shared" si="76"/>
        <v>126</v>
      </c>
      <c r="I799" s="314">
        <f t="shared" si="76"/>
        <v>31</v>
      </c>
    </row>
    <row r="800" spans="2:9" ht="16.5" hidden="1" customHeight="1" x14ac:dyDescent="0.3">
      <c r="B800" s="307">
        <v>789</v>
      </c>
      <c r="C800" s="309">
        <v>47458559</v>
      </c>
      <c r="D800" s="313">
        <v>132066</v>
      </c>
      <c r="E800" s="203">
        <f t="shared" si="73"/>
        <v>5.405673120216119</v>
      </c>
      <c r="F800" s="311">
        <f>SUM(E$12:E800)</f>
        <v>2208.9972237951438</v>
      </c>
      <c r="G800" s="311">
        <f t="shared" si="74"/>
        <v>220.89972237951437</v>
      </c>
      <c r="H800" s="314">
        <f t="shared" si="76"/>
        <v>126</v>
      </c>
      <c r="I800" s="314">
        <f t="shared" si="76"/>
        <v>31</v>
      </c>
    </row>
    <row r="801" spans="2:9" ht="16.5" hidden="1" customHeight="1" x14ac:dyDescent="0.3">
      <c r="B801" s="307">
        <v>790</v>
      </c>
      <c r="C801" s="309">
        <v>47590625</v>
      </c>
      <c r="D801" s="313">
        <v>132278</v>
      </c>
      <c r="E801" s="203">
        <f t="shared" si="73"/>
        <v>5.4143506201137894</v>
      </c>
      <c r="F801" s="311">
        <f>SUM(E$12:E801)</f>
        <v>2214.4115744152577</v>
      </c>
      <c r="G801" s="311">
        <f t="shared" si="74"/>
        <v>221.44115744152577</v>
      </c>
      <c r="H801" s="314">
        <f t="shared" si="76"/>
        <v>126</v>
      </c>
      <c r="I801" s="314">
        <f t="shared" si="76"/>
        <v>31</v>
      </c>
    </row>
    <row r="802" spans="2:9" ht="16.5" hidden="1" customHeight="1" x14ac:dyDescent="0.3">
      <c r="B802" s="307">
        <v>791</v>
      </c>
      <c r="C802" s="309">
        <v>47722903</v>
      </c>
      <c r="D802" s="313">
        <v>132489</v>
      </c>
      <c r="E802" s="203">
        <f t="shared" si="73"/>
        <v>5.42298718840817</v>
      </c>
      <c r="F802" s="311">
        <f>SUM(E$12:E802)</f>
        <v>2219.8345616036659</v>
      </c>
      <c r="G802" s="311">
        <f t="shared" si="74"/>
        <v>221.98345616036659</v>
      </c>
      <c r="H802" s="314">
        <f t="shared" si="76"/>
        <v>126</v>
      </c>
      <c r="I802" s="314">
        <f t="shared" si="76"/>
        <v>31</v>
      </c>
    </row>
    <row r="803" spans="2:9" ht="16.5" hidden="1" customHeight="1" x14ac:dyDescent="0.3">
      <c r="B803" s="307">
        <v>792</v>
      </c>
      <c r="C803" s="309">
        <v>47855392</v>
      </c>
      <c r="D803" s="313">
        <v>132701</v>
      </c>
      <c r="E803" s="203">
        <f t="shared" si="73"/>
        <v>5.4316646883058413</v>
      </c>
      <c r="F803" s="311">
        <f>SUM(E$12:E803)</f>
        <v>2225.2662262919716</v>
      </c>
      <c r="G803" s="311">
        <f t="shared" si="74"/>
        <v>222.52662262919716</v>
      </c>
      <c r="H803" s="314">
        <f t="shared" si="76"/>
        <v>126</v>
      </c>
      <c r="I803" s="314">
        <f t="shared" si="76"/>
        <v>31</v>
      </c>
    </row>
    <row r="804" spans="2:9" ht="16.5" hidden="1" customHeight="1" x14ac:dyDescent="0.3">
      <c r="B804" s="307">
        <v>793</v>
      </c>
      <c r="C804" s="309">
        <v>47988093</v>
      </c>
      <c r="D804" s="313">
        <v>132913</v>
      </c>
      <c r="E804" s="203">
        <f t="shared" si="73"/>
        <v>5.4403421882035117</v>
      </c>
      <c r="F804" s="311">
        <f>SUM(E$12:E804)</f>
        <v>2230.7065684801751</v>
      </c>
      <c r="G804" s="311">
        <f t="shared" si="74"/>
        <v>223.07065684801751</v>
      </c>
      <c r="H804" s="314">
        <f t="shared" si="76"/>
        <v>126</v>
      </c>
      <c r="I804" s="314">
        <f t="shared" si="76"/>
        <v>31</v>
      </c>
    </row>
    <row r="805" spans="2:9" ht="16.5" hidden="1" customHeight="1" x14ac:dyDescent="0.3">
      <c r="B805" s="307">
        <v>794</v>
      </c>
      <c r="C805" s="309">
        <v>48121006</v>
      </c>
      <c r="D805" s="313">
        <v>133125</v>
      </c>
      <c r="E805" s="203">
        <f t="shared" si="73"/>
        <v>5.449019688101183</v>
      </c>
      <c r="F805" s="311">
        <f>SUM(E$12:E805)</f>
        <v>2236.1555881682762</v>
      </c>
      <c r="G805" s="311">
        <f t="shared" si="74"/>
        <v>223.61555881682762</v>
      </c>
      <c r="H805" s="314">
        <f t="shared" si="76"/>
        <v>126</v>
      </c>
      <c r="I805" s="314">
        <f t="shared" si="76"/>
        <v>31</v>
      </c>
    </row>
    <row r="806" spans="2:9" ht="16.5" hidden="1" customHeight="1" x14ac:dyDescent="0.3">
      <c r="B806" s="307">
        <v>795</v>
      </c>
      <c r="C806" s="309">
        <v>48254131</v>
      </c>
      <c r="D806" s="313">
        <v>133337</v>
      </c>
      <c r="E806" s="203">
        <f t="shared" si="73"/>
        <v>5.4576971879988543</v>
      </c>
      <c r="F806" s="311">
        <f>SUM(E$12:E806)</f>
        <v>2241.6132853562749</v>
      </c>
      <c r="G806" s="311">
        <f t="shared" si="74"/>
        <v>224.16132853562749</v>
      </c>
      <c r="H806" s="314">
        <f t="shared" si="76"/>
        <v>126</v>
      </c>
      <c r="I806" s="314">
        <f t="shared" si="76"/>
        <v>31</v>
      </c>
    </row>
    <row r="807" spans="2:9" ht="16.5" hidden="1" customHeight="1" x14ac:dyDescent="0.3">
      <c r="B807" s="307">
        <v>796</v>
      </c>
      <c r="C807" s="309">
        <v>48387468</v>
      </c>
      <c r="D807" s="313">
        <v>133550</v>
      </c>
      <c r="E807" s="203">
        <f t="shared" si="73"/>
        <v>5.4664156194998155</v>
      </c>
      <c r="F807" s="311">
        <f>SUM(E$12:E807)</f>
        <v>2247.0797009757748</v>
      </c>
      <c r="G807" s="311">
        <f t="shared" si="74"/>
        <v>224.70797009757749</v>
      </c>
      <c r="H807" s="314">
        <f t="shared" si="76"/>
        <v>126</v>
      </c>
      <c r="I807" s="314">
        <f t="shared" si="76"/>
        <v>31</v>
      </c>
    </row>
    <row r="808" spans="2:9" ht="16.5" hidden="1" customHeight="1" x14ac:dyDescent="0.3">
      <c r="B808" s="307">
        <v>797</v>
      </c>
      <c r="C808" s="309">
        <v>48521018</v>
      </c>
      <c r="D808" s="313">
        <v>133762</v>
      </c>
      <c r="E808" s="203">
        <f t="shared" si="73"/>
        <v>5.4750931193974868</v>
      </c>
      <c r="F808" s="311">
        <f>SUM(E$12:E808)</f>
        <v>2252.5547940951724</v>
      </c>
      <c r="G808" s="311">
        <f t="shared" si="74"/>
        <v>225.25547940951725</v>
      </c>
      <c r="H808" s="314">
        <f t="shared" si="76"/>
        <v>126</v>
      </c>
      <c r="I808" s="314">
        <f t="shared" si="76"/>
        <v>31</v>
      </c>
    </row>
    <row r="809" spans="2:9" ht="16.5" hidden="1" customHeight="1" x14ac:dyDescent="0.3">
      <c r="B809" s="307">
        <v>798</v>
      </c>
      <c r="C809" s="309">
        <v>48654780</v>
      </c>
      <c r="D809" s="313">
        <v>133975</v>
      </c>
      <c r="E809" s="203">
        <f t="shared" si="73"/>
        <v>5.4838115508984488</v>
      </c>
      <c r="F809" s="311">
        <f>SUM(E$12:E809)</f>
        <v>2258.0386056460707</v>
      </c>
      <c r="G809" s="311">
        <f t="shared" si="74"/>
        <v>225.80386056460708</v>
      </c>
      <c r="H809" s="314">
        <f t="shared" si="76"/>
        <v>126</v>
      </c>
      <c r="I809" s="314">
        <f t="shared" si="76"/>
        <v>31</v>
      </c>
    </row>
    <row r="810" spans="2:9" x14ac:dyDescent="0.3">
      <c r="B810" s="307">
        <v>799</v>
      </c>
      <c r="C810" s="309">
        <v>48788755</v>
      </c>
      <c r="D810" s="313">
        <v>134187</v>
      </c>
      <c r="E810" s="203">
        <f t="shared" si="73"/>
        <v>5.4924890507961193</v>
      </c>
      <c r="F810" s="311">
        <f>SUM(E$12:E810)</f>
        <v>2263.5310946968666</v>
      </c>
      <c r="G810" s="311">
        <f t="shared" si="74"/>
        <v>226.35310946968667</v>
      </c>
      <c r="H810" s="314">
        <f t="shared" si="76"/>
        <v>126</v>
      </c>
      <c r="I810" s="314">
        <f t="shared" si="76"/>
        <v>31</v>
      </c>
    </row>
    <row r="811" spans="2:9" ht="16.5" hidden="1" customHeight="1" x14ac:dyDescent="0.3">
      <c r="B811" s="308">
        <v>800</v>
      </c>
      <c r="C811" s="309">
        <v>48922942</v>
      </c>
      <c r="D811" s="317">
        <v>134400</v>
      </c>
      <c r="E811" s="203">
        <f t="shared" si="73"/>
        <v>4.7732357850623295</v>
      </c>
      <c r="F811" s="318">
        <f>SUM(E$12:E811)</f>
        <v>2268.3043304819289</v>
      </c>
      <c r="G811" s="311">
        <f t="shared" si="74"/>
        <v>226.8304330481929</v>
      </c>
      <c r="H811" s="319">
        <f t="shared" si="76"/>
        <v>126</v>
      </c>
      <c r="I811" s="312">
        <v>34</v>
      </c>
    </row>
    <row r="812" spans="2:9" ht="16.5" hidden="1" customHeight="1" x14ac:dyDescent="0.3">
      <c r="B812" s="307">
        <v>801</v>
      </c>
      <c r="C812" s="309">
        <v>49057342</v>
      </c>
      <c r="D812" s="313">
        <v>134613</v>
      </c>
      <c r="E812" s="203">
        <f t="shared" si="73"/>
        <v>4.7808005114181196</v>
      </c>
      <c r="F812" s="311">
        <f>SUM(E$12:E812)</f>
        <v>2273.0851309933469</v>
      </c>
      <c r="G812" s="311">
        <f t="shared" si="74"/>
        <v>227.30851309933468</v>
      </c>
      <c r="H812" s="314">
        <f t="shared" si="76"/>
        <v>126</v>
      </c>
      <c r="I812" s="314">
        <f t="shared" si="76"/>
        <v>34</v>
      </c>
    </row>
    <row r="813" spans="2:9" ht="16.5" hidden="1" customHeight="1" x14ac:dyDescent="0.3">
      <c r="B813" s="307">
        <v>802</v>
      </c>
      <c r="C813" s="309">
        <v>49191955</v>
      </c>
      <c r="D813" s="313">
        <v>134826</v>
      </c>
      <c r="E813" s="203">
        <f t="shared" si="73"/>
        <v>4.7883652377739105</v>
      </c>
      <c r="F813" s="311">
        <f>SUM(E$12:E813)</f>
        <v>2277.873496231121</v>
      </c>
      <c r="G813" s="311">
        <f t="shared" si="74"/>
        <v>227.78734962311211</v>
      </c>
      <c r="H813" s="314">
        <f t="shared" si="76"/>
        <v>126</v>
      </c>
      <c r="I813" s="314">
        <f t="shared" si="76"/>
        <v>34</v>
      </c>
    </row>
    <row r="814" spans="2:9" ht="16.5" hidden="1" customHeight="1" x14ac:dyDescent="0.3">
      <c r="B814" s="307">
        <v>803</v>
      </c>
      <c r="C814" s="309">
        <v>49326781</v>
      </c>
      <c r="D814" s="313">
        <v>135039</v>
      </c>
      <c r="E814" s="203">
        <f t="shared" si="73"/>
        <v>4.7959299641297015</v>
      </c>
      <c r="F814" s="311">
        <f>SUM(E$12:E814)</f>
        <v>2282.6694261952507</v>
      </c>
      <c r="G814" s="311">
        <f t="shared" si="74"/>
        <v>228.26694261952508</v>
      </c>
      <c r="H814" s="314">
        <f t="shared" ref="H814:I829" si="77">H813</f>
        <v>126</v>
      </c>
      <c r="I814" s="314">
        <f t="shared" si="77"/>
        <v>34</v>
      </c>
    </row>
    <row r="815" spans="2:9" ht="16.5" hidden="1" customHeight="1" x14ac:dyDescent="0.3">
      <c r="B815" s="307">
        <v>804</v>
      </c>
      <c r="C815" s="309">
        <v>49461820</v>
      </c>
      <c r="D815" s="313">
        <v>135252</v>
      </c>
      <c r="E815" s="203">
        <f t="shared" si="73"/>
        <v>4.8034946904854925</v>
      </c>
      <c r="F815" s="311">
        <f>SUM(E$12:E815)</f>
        <v>2287.4729208857361</v>
      </c>
      <c r="G815" s="311">
        <f t="shared" si="74"/>
        <v>228.7472920885736</v>
      </c>
      <c r="H815" s="314">
        <f t="shared" si="77"/>
        <v>126</v>
      </c>
      <c r="I815" s="314">
        <f t="shared" si="77"/>
        <v>34</v>
      </c>
    </row>
    <row r="816" spans="2:9" ht="16.5" hidden="1" customHeight="1" x14ac:dyDescent="0.3">
      <c r="B816" s="307">
        <v>805</v>
      </c>
      <c r="C816" s="309">
        <v>49597072</v>
      </c>
      <c r="D816" s="313">
        <v>135465</v>
      </c>
      <c r="E816" s="203">
        <f t="shared" si="73"/>
        <v>4.8110594168412826</v>
      </c>
      <c r="F816" s="311">
        <f>SUM(E$12:E816)</f>
        <v>2292.2839803025772</v>
      </c>
      <c r="G816" s="311">
        <f t="shared" si="74"/>
        <v>229.22839803025772</v>
      </c>
      <c r="H816" s="314">
        <f t="shared" si="77"/>
        <v>126</v>
      </c>
      <c r="I816" s="314">
        <f t="shared" si="77"/>
        <v>34</v>
      </c>
    </row>
    <row r="817" spans="2:9" ht="16.5" hidden="1" customHeight="1" x14ac:dyDescent="0.3">
      <c r="B817" s="307">
        <v>806</v>
      </c>
      <c r="C817" s="309">
        <v>49732537</v>
      </c>
      <c r="D817" s="313">
        <v>135679</v>
      </c>
      <c r="E817" s="203">
        <f t="shared" si="73"/>
        <v>4.8186596583442842</v>
      </c>
      <c r="F817" s="311">
        <f>SUM(E$12:E817)</f>
        <v>2297.1026399609214</v>
      </c>
      <c r="G817" s="311">
        <f t="shared" si="74"/>
        <v>229.71026399609212</v>
      </c>
      <c r="H817" s="314">
        <f t="shared" si="77"/>
        <v>126</v>
      </c>
      <c r="I817" s="314">
        <f t="shared" si="77"/>
        <v>34</v>
      </c>
    </row>
    <row r="818" spans="2:9" ht="16.5" hidden="1" customHeight="1" x14ac:dyDescent="0.3">
      <c r="B818" s="307">
        <v>807</v>
      </c>
      <c r="C818" s="309">
        <v>49868216</v>
      </c>
      <c r="D818" s="313">
        <v>135892</v>
      </c>
      <c r="E818" s="203">
        <f t="shared" si="73"/>
        <v>4.8262243847000743</v>
      </c>
      <c r="F818" s="311">
        <f>SUM(E$12:E818)</f>
        <v>2301.9288643456216</v>
      </c>
      <c r="G818" s="311">
        <f t="shared" si="74"/>
        <v>230.19288643456215</v>
      </c>
      <c r="H818" s="314">
        <f t="shared" si="77"/>
        <v>126</v>
      </c>
      <c r="I818" s="314">
        <f t="shared" si="77"/>
        <v>34</v>
      </c>
    </row>
    <row r="819" spans="2:9" ht="16.5" hidden="1" customHeight="1" x14ac:dyDescent="0.3">
      <c r="B819" s="307">
        <v>808</v>
      </c>
      <c r="C819" s="309">
        <v>50004108</v>
      </c>
      <c r="D819" s="313">
        <v>136106</v>
      </c>
      <c r="E819" s="203">
        <f t="shared" si="73"/>
        <v>4.833824626203076</v>
      </c>
      <c r="F819" s="311">
        <f>SUM(E$12:E819)</f>
        <v>2306.7626889718249</v>
      </c>
      <c r="G819" s="311">
        <f t="shared" si="74"/>
        <v>230.6762688971825</v>
      </c>
      <c r="H819" s="314">
        <f t="shared" si="77"/>
        <v>126</v>
      </c>
      <c r="I819" s="314">
        <f t="shared" si="77"/>
        <v>34</v>
      </c>
    </row>
    <row r="820" spans="2:9" ht="16.5" hidden="1" customHeight="1" x14ac:dyDescent="0.3">
      <c r="B820" s="307">
        <v>809</v>
      </c>
      <c r="C820" s="309">
        <v>50140214</v>
      </c>
      <c r="D820" s="313">
        <v>136320</v>
      </c>
      <c r="E820" s="203">
        <f t="shared" si="73"/>
        <v>4.8414248677060767</v>
      </c>
      <c r="F820" s="311">
        <f>SUM(E$12:E820)</f>
        <v>2311.6041138395308</v>
      </c>
      <c r="G820" s="311">
        <f t="shared" si="74"/>
        <v>231.16041138395309</v>
      </c>
      <c r="H820" s="314">
        <f t="shared" si="77"/>
        <v>126</v>
      </c>
      <c r="I820" s="314">
        <f t="shared" si="77"/>
        <v>34</v>
      </c>
    </row>
    <row r="821" spans="2:9" ht="16.5" hidden="1" customHeight="1" x14ac:dyDescent="0.3">
      <c r="B821" s="307">
        <v>810</v>
      </c>
      <c r="C821" s="309">
        <v>50276534</v>
      </c>
      <c r="D821" s="313">
        <v>136534</v>
      </c>
      <c r="E821" s="203">
        <f t="shared" si="73"/>
        <v>4.8490251092090775</v>
      </c>
      <c r="F821" s="311">
        <f>SUM(E$12:E821)</f>
        <v>2316.4531389487397</v>
      </c>
      <c r="G821" s="311">
        <f t="shared" si="74"/>
        <v>231.64531389487396</v>
      </c>
      <c r="H821" s="314">
        <f t="shared" si="77"/>
        <v>126</v>
      </c>
      <c r="I821" s="314">
        <f t="shared" si="77"/>
        <v>34</v>
      </c>
    </row>
    <row r="822" spans="2:9" ht="16.5" hidden="1" customHeight="1" x14ac:dyDescent="0.3">
      <c r="B822" s="307">
        <v>811</v>
      </c>
      <c r="C822" s="309">
        <v>50413068</v>
      </c>
      <c r="D822" s="313">
        <v>136748</v>
      </c>
      <c r="E822" s="203">
        <f t="shared" si="73"/>
        <v>4.8566253507120791</v>
      </c>
      <c r="F822" s="311">
        <f>SUM(E$12:E822)</f>
        <v>2321.3097642994517</v>
      </c>
      <c r="G822" s="311">
        <f t="shared" si="74"/>
        <v>232.13097642994518</v>
      </c>
      <c r="H822" s="314">
        <f t="shared" si="77"/>
        <v>126</v>
      </c>
      <c r="I822" s="314">
        <f t="shared" si="77"/>
        <v>34</v>
      </c>
    </row>
    <row r="823" spans="2:9" ht="16.5" hidden="1" customHeight="1" x14ac:dyDescent="0.3">
      <c r="B823" s="307">
        <v>812</v>
      </c>
      <c r="C823" s="309">
        <v>50549816</v>
      </c>
      <c r="D823" s="313">
        <v>136962</v>
      </c>
      <c r="E823" s="203">
        <f t="shared" si="73"/>
        <v>4.8642255922150799</v>
      </c>
      <c r="F823" s="311">
        <f>SUM(E$12:E823)</f>
        <v>2326.1739898916667</v>
      </c>
      <c r="G823" s="311">
        <f t="shared" si="74"/>
        <v>232.61739898916667</v>
      </c>
      <c r="H823" s="314">
        <f t="shared" si="77"/>
        <v>126</v>
      </c>
      <c r="I823" s="314">
        <f t="shared" si="77"/>
        <v>34</v>
      </c>
    </row>
    <row r="824" spans="2:9" ht="16.5" hidden="1" customHeight="1" x14ac:dyDescent="0.3">
      <c r="B824" s="307">
        <v>813</v>
      </c>
      <c r="C824" s="309">
        <v>50686778</v>
      </c>
      <c r="D824" s="313">
        <v>137176</v>
      </c>
      <c r="E824" s="203">
        <f t="shared" si="73"/>
        <v>4.8718258337180806</v>
      </c>
      <c r="F824" s="311">
        <f>SUM(E$12:E824)</f>
        <v>2331.0458157253847</v>
      </c>
      <c r="G824" s="311">
        <f t="shared" si="74"/>
        <v>233.10458157253848</v>
      </c>
      <c r="H824" s="314">
        <f t="shared" si="77"/>
        <v>126</v>
      </c>
      <c r="I824" s="314">
        <f t="shared" si="77"/>
        <v>34</v>
      </c>
    </row>
    <row r="825" spans="2:9" ht="16.5" hidden="1" customHeight="1" x14ac:dyDescent="0.3">
      <c r="B825" s="307">
        <v>814</v>
      </c>
      <c r="C825" s="309">
        <v>50823954</v>
      </c>
      <c r="D825" s="313">
        <v>137390</v>
      </c>
      <c r="E825" s="203">
        <f t="shared" si="73"/>
        <v>4.8794260752210814</v>
      </c>
      <c r="F825" s="311">
        <f>SUM(E$12:E825)</f>
        <v>2335.9252418006058</v>
      </c>
      <c r="G825" s="311">
        <f t="shared" si="74"/>
        <v>233.59252418006059</v>
      </c>
      <c r="H825" s="314">
        <f t="shared" si="77"/>
        <v>126</v>
      </c>
      <c r="I825" s="314">
        <f t="shared" si="77"/>
        <v>34</v>
      </c>
    </row>
    <row r="826" spans="2:9" ht="16.5" hidden="1" customHeight="1" x14ac:dyDescent="0.3">
      <c r="B826" s="307">
        <v>815</v>
      </c>
      <c r="C826" s="309">
        <v>50961344</v>
      </c>
      <c r="D826" s="313">
        <v>137605</v>
      </c>
      <c r="E826" s="203">
        <f t="shared" si="73"/>
        <v>4.8870618318712928</v>
      </c>
      <c r="F826" s="311">
        <f>SUM(E$12:E826)</f>
        <v>2340.8123036324773</v>
      </c>
      <c r="G826" s="311">
        <f t="shared" si="74"/>
        <v>234.08123036324773</v>
      </c>
      <c r="H826" s="314">
        <f t="shared" si="77"/>
        <v>126</v>
      </c>
      <c r="I826" s="314">
        <f t="shared" si="77"/>
        <v>34</v>
      </c>
    </row>
    <row r="827" spans="2:9" ht="16.5" hidden="1" customHeight="1" x14ac:dyDescent="0.3">
      <c r="B827" s="307">
        <v>816</v>
      </c>
      <c r="C827" s="309">
        <v>51098949</v>
      </c>
      <c r="D827" s="313">
        <v>137819</v>
      </c>
      <c r="E827" s="203">
        <f t="shared" si="73"/>
        <v>4.8946620733742945</v>
      </c>
      <c r="F827" s="311">
        <f>SUM(E$12:E827)</f>
        <v>2345.7069657058514</v>
      </c>
      <c r="G827" s="311">
        <f t="shared" si="74"/>
        <v>234.57069657058514</v>
      </c>
      <c r="H827" s="314">
        <f t="shared" si="77"/>
        <v>126</v>
      </c>
      <c r="I827" s="314">
        <f t="shared" si="77"/>
        <v>34</v>
      </c>
    </row>
    <row r="828" spans="2:9" ht="16.5" hidden="1" customHeight="1" x14ac:dyDescent="0.3">
      <c r="B828" s="307">
        <v>817</v>
      </c>
      <c r="C828" s="309">
        <v>51236768</v>
      </c>
      <c r="D828" s="313">
        <v>138034</v>
      </c>
      <c r="E828" s="203">
        <f t="shared" si="73"/>
        <v>4.902297830024505</v>
      </c>
      <c r="F828" s="311">
        <f>SUM(E$12:E828)</f>
        <v>2350.6092635358759</v>
      </c>
      <c r="G828" s="311">
        <f t="shared" si="74"/>
        <v>235.0609263535876</v>
      </c>
      <c r="H828" s="314">
        <f t="shared" si="77"/>
        <v>126</v>
      </c>
      <c r="I828" s="314">
        <f t="shared" si="77"/>
        <v>34</v>
      </c>
    </row>
    <row r="829" spans="2:9" ht="16.5" hidden="1" customHeight="1" x14ac:dyDescent="0.3">
      <c r="B829" s="307">
        <v>818</v>
      </c>
      <c r="C829" s="309">
        <v>51374802</v>
      </c>
      <c r="D829" s="313">
        <v>138249</v>
      </c>
      <c r="E829" s="203">
        <f t="shared" si="73"/>
        <v>4.9099335866747165</v>
      </c>
      <c r="F829" s="311">
        <f>SUM(E$12:E829)</f>
        <v>2355.5191971225508</v>
      </c>
      <c r="G829" s="311">
        <f t="shared" si="74"/>
        <v>235.55191971225508</v>
      </c>
      <c r="H829" s="314">
        <f t="shared" si="77"/>
        <v>126</v>
      </c>
      <c r="I829" s="314">
        <f t="shared" si="77"/>
        <v>34</v>
      </c>
    </row>
    <row r="830" spans="2:9" ht="16.5" hidden="1" customHeight="1" x14ac:dyDescent="0.3">
      <c r="B830" s="307">
        <v>819</v>
      </c>
      <c r="C830" s="309">
        <v>51513051</v>
      </c>
      <c r="D830" s="313">
        <v>138463</v>
      </c>
      <c r="E830" s="203">
        <f t="shared" si="73"/>
        <v>4.9175338281777181</v>
      </c>
      <c r="F830" s="311">
        <f>SUM(E$12:E830)</f>
        <v>2360.4367309507284</v>
      </c>
      <c r="G830" s="311">
        <f t="shared" si="74"/>
        <v>236.04367309507285</v>
      </c>
      <c r="H830" s="314">
        <f t="shared" ref="H830:I845" si="78">H829</f>
        <v>126</v>
      </c>
      <c r="I830" s="314">
        <f t="shared" si="78"/>
        <v>34</v>
      </c>
    </row>
    <row r="831" spans="2:9" ht="16.5" hidden="1" customHeight="1" x14ac:dyDescent="0.3">
      <c r="B831" s="307">
        <v>820</v>
      </c>
      <c r="C831" s="309">
        <v>51651514</v>
      </c>
      <c r="D831" s="313">
        <v>138678</v>
      </c>
      <c r="E831" s="203">
        <f t="shared" si="73"/>
        <v>4.9251695848279295</v>
      </c>
      <c r="F831" s="311">
        <f>SUM(E$12:E831)</f>
        <v>2365.3619005355563</v>
      </c>
      <c r="G831" s="311">
        <f t="shared" si="74"/>
        <v>236.53619005355563</v>
      </c>
      <c r="H831" s="314">
        <f t="shared" si="78"/>
        <v>126</v>
      </c>
      <c r="I831" s="314">
        <f t="shared" si="78"/>
        <v>34</v>
      </c>
    </row>
    <row r="832" spans="2:9" ht="16.5" hidden="1" customHeight="1" x14ac:dyDescent="0.3">
      <c r="B832" s="307">
        <v>821</v>
      </c>
      <c r="C832" s="309">
        <v>51790192</v>
      </c>
      <c r="D832" s="313">
        <v>138894</v>
      </c>
      <c r="E832" s="203">
        <f t="shared" si="73"/>
        <v>4.9328408566253508</v>
      </c>
      <c r="F832" s="311">
        <f>SUM(E$12:E832)</f>
        <v>2370.2947413921815</v>
      </c>
      <c r="G832" s="311">
        <f t="shared" si="74"/>
        <v>237.02947413921817</v>
      </c>
      <c r="H832" s="314">
        <f t="shared" si="78"/>
        <v>126</v>
      </c>
      <c r="I832" s="314">
        <f t="shared" si="78"/>
        <v>34</v>
      </c>
    </row>
    <row r="833" spans="2:9" ht="16.5" hidden="1" customHeight="1" x14ac:dyDescent="0.3">
      <c r="B833" s="307">
        <v>822</v>
      </c>
      <c r="C833" s="309">
        <v>51929086</v>
      </c>
      <c r="D833" s="313">
        <v>139109</v>
      </c>
      <c r="E833" s="203">
        <f t="shared" si="73"/>
        <v>4.9404766132755622</v>
      </c>
      <c r="F833" s="311">
        <f>SUM(E$12:E833)</f>
        <v>2375.2352180054572</v>
      </c>
      <c r="G833" s="311">
        <f t="shared" si="74"/>
        <v>237.52352180054572</v>
      </c>
      <c r="H833" s="314">
        <f t="shared" si="78"/>
        <v>126</v>
      </c>
      <c r="I833" s="314">
        <f t="shared" si="78"/>
        <v>34</v>
      </c>
    </row>
    <row r="834" spans="2:9" ht="16.5" hidden="1" customHeight="1" x14ac:dyDescent="0.3">
      <c r="B834" s="307">
        <v>823</v>
      </c>
      <c r="C834" s="309">
        <v>52068195</v>
      </c>
      <c r="D834" s="313">
        <v>139324</v>
      </c>
      <c r="E834" s="203">
        <f t="shared" si="73"/>
        <v>4.9481123699257736</v>
      </c>
      <c r="F834" s="311">
        <f>SUM(E$12:E834)</f>
        <v>2380.1833303753829</v>
      </c>
      <c r="G834" s="311">
        <f t="shared" si="74"/>
        <v>238.0183330375383</v>
      </c>
      <c r="H834" s="314">
        <f t="shared" si="78"/>
        <v>126</v>
      </c>
      <c r="I834" s="314">
        <f t="shared" si="78"/>
        <v>34</v>
      </c>
    </row>
    <row r="835" spans="2:9" ht="16.5" hidden="1" customHeight="1" x14ac:dyDescent="0.3">
      <c r="B835" s="307">
        <v>824</v>
      </c>
      <c r="C835" s="309">
        <v>52207519</v>
      </c>
      <c r="D835" s="313">
        <v>139539</v>
      </c>
      <c r="E835" s="203">
        <f t="shared" si="73"/>
        <v>4.9557481265759851</v>
      </c>
      <c r="F835" s="311">
        <f>SUM(E$12:E835)</f>
        <v>2385.1390785019589</v>
      </c>
      <c r="G835" s="311">
        <f t="shared" si="74"/>
        <v>238.51390785019589</v>
      </c>
      <c r="H835" s="314">
        <f t="shared" si="78"/>
        <v>126</v>
      </c>
      <c r="I835" s="314">
        <f t="shared" si="78"/>
        <v>34</v>
      </c>
    </row>
    <row r="836" spans="2:9" ht="16.5" hidden="1" customHeight="1" x14ac:dyDescent="0.3">
      <c r="B836" s="307">
        <v>825</v>
      </c>
      <c r="C836" s="309">
        <v>52347058</v>
      </c>
      <c r="D836" s="313">
        <v>139755</v>
      </c>
      <c r="E836" s="203">
        <f t="shared" si="73"/>
        <v>4.9634193983734063</v>
      </c>
      <c r="F836" s="311">
        <f>SUM(E$12:E836)</f>
        <v>2390.1024979003323</v>
      </c>
      <c r="G836" s="311">
        <f t="shared" si="74"/>
        <v>239.01024979003324</v>
      </c>
      <c r="H836" s="314">
        <f t="shared" si="78"/>
        <v>126</v>
      </c>
      <c r="I836" s="314">
        <f t="shared" si="78"/>
        <v>34</v>
      </c>
    </row>
    <row r="837" spans="2:9" ht="16.5" hidden="1" customHeight="1" x14ac:dyDescent="0.3">
      <c r="B837" s="307">
        <v>826</v>
      </c>
      <c r="C837" s="309">
        <v>52486813</v>
      </c>
      <c r="D837" s="313">
        <v>139971</v>
      </c>
      <c r="E837" s="203">
        <f t="shared" si="73"/>
        <v>4.9710906701708275</v>
      </c>
      <c r="F837" s="311">
        <f>SUM(E$12:E837)</f>
        <v>2395.073588570503</v>
      </c>
      <c r="G837" s="311">
        <f t="shared" si="74"/>
        <v>239.50735885705029</v>
      </c>
      <c r="H837" s="314">
        <f t="shared" si="78"/>
        <v>126</v>
      </c>
      <c r="I837" s="314">
        <f t="shared" si="78"/>
        <v>34</v>
      </c>
    </row>
    <row r="838" spans="2:9" ht="16.5" hidden="1" customHeight="1" x14ac:dyDescent="0.3">
      <c r="B838" s="307">
        <v>827</v>
      </c>
      <c r="C838" s="309">
        <v>52626784</v>
      </c>
      <c r="D838" s="313">
        <v>140186</v>
      </c>
      <c r="E838" s="203">
        <f t="shared" si="73"/>
        <v>4.9787264268210389</v>
      </c>
      <c r="F838" s="311">
        <f>SUM(E$12:E838)</f>
        <v>2400.0523149973242</v>
      </c>
      <c r="G838" s="311">
        <f t="shared" si="74"/>
        <v>240.00523149973242</v>
      </c>
      <c r="H838" s="314">
        <f t="shared" si="78"/>
        <v>126</v>
      </c>
      <c r="I838" s="314">
        <f t="shared" si="78"/>
        <v>34</v>
      </c>
    </row>
    <row r="839" spans="2:9" ht="16.5" hidden="1" customHeight="1" x14ac:dyDescent="0.3">
      <c r="B839" s="307">
        <v>828</v>
      </c>
      <c r="C839" s="309">
        <v>52766970</v>
      </c>
      <c r="D839" s="313">
        <v>140402</v>
      </c>
      <c r="E839" s="203">
        <f t="shared" si="73"/>
        <v>4.986397698618461</v>
      </c>
      <c r="F839" s="311">
        <f>SUM(E$12:E839)</f>
        <v>2405.0387126959426</v>
      </c>
      <c r="G839" s="311">
        <f t="shared" si="74"/>
        <v>240.50387126959427</v>
      </c>
      <c r="H839" s="314">
        <f t="shared" si="78"/>
        <v>126</v>
      </c>
      <c r="I839" s="314">
        <f t="shared" si="78"/>
        <v>34</v>
      </c>
    </row>
    <row r="840" spans="2:9" ht="16.5" hidden="1" customHeight="1" x14ac:dyDescent="0.3">
      <c r="B840" s="307">
        <v>829</v>
      </c>
      <c r="C840" s="309">
        <v>52907372</v>
      </c>
      <c r="D840" s="313">
        <v>140618</v>
      </c>
      <c r="E840" s="203">
        <f t="shared" si="73"/>
        <v>4.9940689704158823</v>
      </c>
      <c r="F840" s="311">
        <f>SUM(E$12:E840)</f>
        <v>2410.0327816663585</v>
      </c>
      <c r="G840" s="311">
        <f t="shared" si="74"/>
        <v>241.00327816663585</v>
      </c>
      <c r="H840" s="314">
        <f t="shared" si="78"/>
        <v>126</v>
      </c>
      <c r="I840" s="314">
        <f t="shared" si="78"/>
        <v>34</v>
      </c>
    </row>
    <row r="841" spans="2:9" ht="16.5" hidden="1" customHeight="1" x14ac:dyDescent="0.3">
      <c r="B841" s="307">
        <v>830</v>
      </c>
      <c r="C841" s="309">
        <v>53047990</v>
      </c>
      <c r="D841" s="313">
        <v>140834</v>
      </c>
      <c r="E841" s="203">
        <f t="shared" si="73"/>
        <v>5.0017402422133044</v>
      </c>
      <c r="F841" s="311">
        <f>SUM(E$12:E841)</f>
        <v>2415.0345219085716</v>
      </c>
      <c r="G841" s="311">
        <f t="shared" si="74"/>
        <v>241.50345219085716</v>
      </c>
      <c r="H841" s="314">
        <f t="shared" si="78"/>
        <v>126</v>
      </c>
      <c r="I841" s="314">
        <f t="shared" si="78"/>
        <v>34</v>
      </c>
    </row>
    <row r="842" spans="2:9" ht="16.5" hidden="1" customHeight="1" x14ac:dyDescent="0.3">
      <c r="B842" s="307">
        <v>831</v>
      </c>
      <c r="C842" s="309">
        <v>53188824</v>
      </c>
      <c r="D842" s="313">
        <v>141051</v>
      </c>
      <c r="E842" s="203">
        <f t="shared" si="73"/>
        <v>5.0094470291579363</v>
      </c>
      <c r="F842" s="311">
        <f>SUM(E$12:E842)</f>
        <v>2420.0439689377295</v>
      </c>
      <c r="G842" s="311">
        <f t="shared" si="74"/>
        <v>242.00439689377293</v>
      </c>
      <c r="H842" s="314">
        <f t="shared" si="78"/>
        <v>126</v>
      </c>
      <c r="I842" s="314">
        <f t="shared" si="78"/>
        <v>34</v>
      </c>
    </row>
    <row r="843" spans="2:9" ht="16.5" hidden="1" customHeight="1" x14ac:dyDescent="0.3">
      <c r="B843" s="307">
        <v>832</v>
      </c>
      <c r="C843" s="309">
        <v>53329875</v>
      </c>
      <c r="D843" s="313">
        <v>141267</v>
      </c>
      <c r="E843" s="203">
        <f t="shared" si="73"/>
        <v>5.0171183009553575</v>
      </c>
      <c r="F843" s="311">
        <f>SUM(E$12:E843)</f>
        <v>2425.0610872386846</v>
      </c>
      <c r="G843" s="311">
        <f t="shared" si="74"/>
        <v>242.50610872386846</v>
      </c>
      <c r="H843" s="314">
        <f t="shared" si="78"/>
        <v>126</v>
      </c>
      <c r="I843" s="314">
        <f t="shared" si="78"/>
        <v>34</v>
      </c>
    </row>
    <row r="844" spans="2:9" ht="16.5" hidden="1" customHeight="1" x14ac:dyDescent="0.3">
      <c r="B844" s="307">
        <v>833</v>
      </c>
      <c r="C844" s="309">
        <v>53471142</v>
      </c>
      <c r="D844" s="313">
        <v>141483</v>
      </c>
      <c r="E844" s="203">
        <f t="shared" ref="E844:E907" si="79">D844/(VLOOKUP(H844,$L$12:$N$51,3,0)+VLOOKUP(I844,$P$12:$R$131,3,0)*$F$8/$E$8)</f>
        <v>5.0247895727527787</v>
      </c>
      <c r="F844" s="311">
        <f>SUM(E$12:E844)</f>
        <v>2430.0858768114376</v>
      </c>
      <c r="G844" s="311">
        <f t="shared" si="74"/>
        <v>243.00858768114375</v>
      </c>
      <c r="H844" s="314">
        <f t="shared" si="78"/>
        <v>126</v>
      </c>
      <c r="I844" s="314">
        <f t="shared" si="78"/>
        <v>34</v>
      </c>
    </row>
    <row r="845" spans="2:9" ht="16.5" hidden="1" customHeight="1" x14ac:dyDescent="0.3">
      <c r="B845" s="307">
        <v>834</v>
      </c>
      <c r="C845" s="309">
        <v>53612625</v>
      </c>
      <c r="D845" s="313">
        <v>141700</v>
      </c>
      <c r="E845" s="203">
        <f t="shared" si="79"/>
        <v>5.0324963596974106</v>
      </c>
      <c r="F845" s="311">
        <f>SUM(E$12:E845)</f>
        <v>2435.1183731711349</v>
      </c>
      <c r="G845" s="311">
        <f t="shared" ref="G845:G908" si="80">F845/$B$8</f>
        <v>243.51183731711347</v>
      </c>
      <c r="H845" s="314">
        <f t="shared" si="78"/>
        <v>126</v>
      </c>
      <c r="I845" s="314">
        <f t="shared" si="78"/>
        <v>34</v>
      </c>
    </row>
    <row r="846" spans="2:9" ht="16.5" hidden="1" customHeight="1" x14ac:dyDescent="0.3">
      <c r="B846" s="307">
        <v>835</v>
      </c>
      <c r="C846" s="309">
        <v>53754325</v>
      </c>
      <c r="D846" s="313">
        <v>141917</v>
      </c>
      <c r="E846" s="203">
        <f t="shared" si="79"/>
        <v>5.0402031466420425</v>
      </c>
      <c r="F846" s="311">
        <f>SUM(E$12:E846)</f>
        <v>2440.1585763177768</v>
      </c>
      <c r="G846" s="311">
        <f t="shared" si="80"/>
        <v>244.01585763177769</v>
      </c>
      <c r="H846" s="314">
        <f t="shared" ref="H846:I861" si="81">H845</f>
        <v>126</v>
      </c>
      <c r="I846" s="314">
        <f t="shared" si="81"/>
        <v>34</v>
      </c>
    </row>
    <row r="847" spans="2:9" ht="16.5" hidden="1" customHeight="1" x14ac:dyDescent="0.3">
      <c r="B847" s="307">
        <v>836</v>
      </c>
      <c r="C847" s="309">
        <v>53896242</v>
      </c>
      <c r="D847" s="313">
        <v>142133</v>
      </c>
      <c r="E847" s="203">
        <f t="shared" si="79"/>
        <v>5.0478744184394646</v>
      </c>
      <c r="F847" s="311">
        <f>SUM(E$12:E847)</f>
        <v>2445.2064507362161</v>
      </c>
      <c r="G847" s="311">
        <f t="shared" si="80"/>
        <v>244.52064507362161</v>
      </c>
      <c r="H847" s="314">
        <f t="shared" si="81"/>
        <v>126</v>
      </c>
      <c r="I847" s="314">
        <f t="shared" si="81"/>
        <v>34</v>
      </c>
    </row>
    <row r="848" spans="2:9" ht="16.5" hidden="1" customHeight="1" x14ac:dyDescent="0.3">
      <c r="B848" s="307">
        <v>837</v>
      </c>
      <c r="C848" s="309">
        <v>54038375</v>
      </c>
      <c r="D848" s="313">
        <v>142350</v>
      </c>
      <c r="E848" s="203">
        <f t="shared" si="79"/>
        <v>5.0555812053840965</v>
      </c>
      <c r="F848" s="311">
        <f>SUM(E$12:E848)</f>
        <v>2450.2620319416001</v>
      </c>
      <c r="G848" s="311">
        <f t="shared" si="80"/>
        <v>245.02620319416002</v>
      </c>
      <c r="H848" s="314">
        <f t="shared" si="81"/>
        <v>126</v>
      </c>
      <c r="I848" s="314">
        <f t="shared" si="81"/>
        <v>34</v>
      </c>
    </row>
    <row r="849" spans="2:9" ht="16.5" hidden="1" customHeight="1" x14ac:dyDescent="0.3">
      <c r="B849" s="307">
        <v>838</v>
      </c>
      <c r="C849" s="309">
        <v>54180725</v>
      </c>
      <c r="D849" s="313">
        <v>142567</v>
      </c>
      <c r="E849" s="203">
        <f t="shared" si="79"/>
        <v>5.0632879923287284</v>
      </c>
      <c r="F849" s="311">
        <f>SUM(E$12:E849)</f>
        <v>2455.3253199339288</v>
      </c>
      <c r="G849" s="311">
        <f t="shared" si="80"/>
        <v>245.53253199339287</v>
      </c>
      <c r="H849" s="314">
        <f t="shared" si="81"/>
        <v>126</v>
      </c>
      <c r="I849" s="314">
        <f t="shared" si="81"/>
        <v>34</v>
      </c>
    </row>
    <row r="850" spans="2:9" ht="16.5" hidden="1" customHeight="1" x14ac:dyDescent="0.3">
      <c r="B850" s="307">
        <v>839</v>
      </c>
      <c r="C850" s="309">
        <v>54323292</v>
      </c>
      <c r="D850" s="313">
        <v>142784</v>
      </c>
      <c r="E850" s="203">
        <f t="shared" si="79"/>
        <v>5.0709947792733603</v>
      </c>
      <c r="F850" s="311">
        <f>SUM(E$12:E850)</f>
        <v>2460.3963147132022</v>
      </c>
      <c r="G850" s="311">
        <f t="shared" si="80"/>
        <v>246.03963147132021</v>
      </c>
      <c r="H850" s="314">
        <f t="shared" si="81"/>
        <v>126</v>
      </c>
      <c r="I850" s="314">
        <f t="shared" si="81"/>
        <v>34</v>
      </c>
    </row>
    <row r="851" spans="2:9" ht="16.5" hidden="1" customHeight="1" x14ac:dyDescent="0.3">
      <c r="B851" s="307">
        <v>840</v>
      </c>
      <c r="C851" s="309">
        <v>54466076</v>
      </c>
      <c r="D851" s="313">
        <v>143002</v>
      </c>
      <c r="E851" s="203">
        <f t="shared" si="79"/>
        <v>5.078737081365202</v>
      </c>
      <c r="F851" s="311">
        <f>SUM(E$12:E851)</f>
        <v>2465.4750517945672</v>
      </c>
      <c r="G851" s="311">
        <f t="shared" si="80"/>
        <v>246.54750517945672</v>
      </c>
      <c r="H851" s="314">
        <f t="shared" si="81"/>
        <v>126</v>
      </c>
      <c r="I851" s="314">
        <f t="shared" si="81"/>
        <v>34</v>
      </c>
    </row>
    <row r="852" spans="2:9" ht="16.5" hidden="1" customHeight="1" x14ac:dyDescent="0.3">
      <c r="B852" s="307">
        <v>841</v>
      </c>
      <c r="C852" s="309">
        <v>54609078</v>
      </c>
      <c r="D852" s="313">
        <v>143219</v>
      </c>
      <c r="E852" s="203">
        <f t="shared" si="79"/>
        <v>5.0864438683098339</v>
      </c>
      <c r="F852" s="311">
        <f>SUM(E$12:E852)</f>
        <v>2470.561495662877</v>
      </c>
      <c r="G852" s="311">
        <f t="shared" si="80"/>
        <v>247.0561495662877</v>
      </c>
      <c r="H852" s="314">
        <f t="shared" si="81"/>
        <v>126</v>
      </c>
      <c r="I852" s="314">
        <f t="shared" si="81"/>
        <v>34</v>
      </c>
    </row>
    <row r="853" spans="2:9" ht="16.5" hidden="1" customHeight="1" x14ac:dyDescent="0.3">
      <c r="B853" s="307">
        <v>842</v>
      </c>
      <c r="C853" s="309">
        <v>54752297</v>
      </c>
      <c r="D853" s="313">
        <v>143436</v>
      </c>
      <c r="E853" s="203">
        <f t="shared" si="79"/>
        <v>5.0941506552544658</v>
      </c>
      <c r="F853" s="311">
        <f>SUM(E$12:E853)</f>
        <v>2475.6556463181314</v>
      </c>
      <c r="G853" s="311">
        <f t="shared" si="80"/>
        <v>247.56556463181315</v>
      </c>
      <c r="H853" s="314">
        <f t="shared" si="81"/>
        <v>126</v>
      </c>
      <c r="I853" s="314">
        <f t="shared" si="81"/>
        <v>34</v>
      </c>
    </row>
    <row r="854" spans="2:9" ht="16.5" hidden="1" customHeight="1" x14ac:dyDescent="0.3">
      <c r="B854" s="307">
        <v>843</v>
      </c>
      <c r="C854" s="309">
        <v>54895733</v>
      </c>
      <c r="D854" s="313">
        <v>143654</v>
      </c>
      <c r="E854" s="203">
        <f t="shared" si="79"/>
        <v>5.1018929573463083</v>
      </c>
      <c r="F854" s="311">
        <f>SUM(E$12:E854)</f>
        <v>2480.7575392754779</v>
      </c>
      <c r="G854" s="311">
        <f t="shared" si="80"/>
        <v>248.07575392754779</v>
      </c>
      <c r="H854" s="314">
        <f t="shared" si="81"/>
        <v>126</v>
      </c>
      <c r="I854" s="314">
        <f t="shared" si="81"/>
        <v>34</v>
      </c>
    </row>
    <row r="855" spans="2:9" ht="16.5" hidden="1" customHeight="1" x14ac:dyDescent="0.3">
      <c r="B855" s="307">
        <v>844</v>
      </c>
      <c r="C855" s="309">
        <v>55039387</v>
      </c>
      <c r="D855" s="313">
        <v>143872</v>
      </c>
      <c r="E855" s="203">
        <f t="shared" si="79"/>
        <v>5.10963525943815</v>
      </c>
      <c r="F855" s="311">
        <f>SUM(E$12:E855)</f>
        <v>2485.8671745349161</v>
      </c>
      <c r="G855" s="311">
        <f t="shared" si="80"/>
        <v>248.58671745349162</v>
      </c>
      <c r="H855" s="314">
        <f t="shared" si="81"/>
        <v>126</v>
      </c>
      <c r="I855" s="314">
        <f t="shared" si="81"/>
        <v>34</v>
      </c>
    </row>
    <row r="856" spans="2:9" ht="16.5" hidden="1" customHeight="1" x14ac:dyDescent="0.3">
      <c r="B856" s="307">
        <v>845</v>
      </c>
      <c r="C856" s="309">
        <v>55183259</v>
      </c>
      <c r="D856" s="313">
        <v>144089</v>
      </c>
      <c r="E856" s="203">
        <f t="shared" si="79"/>
        <v>5.1173420463827819</v>
      </c>
      <c r="F856" s="311">
        <f>SUM(E$12:E856)</f>
        <v>2490.984516581299</v>
      </c>
      <c r="G856" s="311">
        <f t="shared" si="80"/>
        <v>249.0984516581299</v>
      </c>
      <c r="H856" s="314">
        <f t="shared" si="81"/>
        <v>126</v>
      </c>
      <c r="I856" s="314">
        <f t="shared" si="81"/>
        <v>34</v>
      </c>
    </row>
    <row r="857" spans="2:9" ht="16.5" hidden="1" customHeight="1" x14ac:dyDescent="0.3">
      <c r="B857" s="307">
        <v>846</v>
      </c>
      <c r="C857" s="309">
        <v>55327348</v>
      </c>
      <c r="D857" s="313">
        <v>144307</v>
      </c>
      <c r="E857" s="203">
        <f t="shared" si="79"/>
        <v>5.1134616066050107</v>
      </c>
      <c r="F857" s="311">
        <f>SUM(E$12:E857)</f>
        <v>2496.0979781879041</v>
      </c>
      <c r="G857" s="311">
        <f t="shared" si="80"/>
        <v>249.60979781879041</v>
      </c>
      <c r="H857" s="314">
        <v>131</v>
      </c>
      <c r="I857" s="314">
        <f t="shared" si="81"/>
        <v>34</v>
      </c>
    </row>
    <row r="858" spans="2:9" ht="16.5" hidden="1" customHeight="1" x14ac:dyDescent="0.3">
      <c r="B858" s="307">
        <v>847</v>
      </c>
      <c r="C858" s="309">
        <v>55471655</v>
      </c>
      <c r="D858" s="313">
        <v>144525</v>
      </c>
      <c r="E858" s="203">
        <f t="shared" si="79"/>
        <v>5.1211863505899862</v>
      </c>
      <c r="F858" s="311">
        <f>SUM(E$12:E858)</f>
        <v>2501.2191645384942</v>
      </c>
      <c r="G858" s="311">
        <f t="shared" si="80"/>
        <v>250.12191645384942</v>
      </c>
      <c r="H858" s="314">
        <f t="shared" si="81"/>
        <v>131</v>
      </c>
      <c r="I858" s="314">
        <f t="shared" si="81"/>
        <v>34</v>
      </c>
    </row>
    <row r="859" spans="2:9" ht="16.5" hidden="1" customHeight="1" x14ac:dyDescent="0.3">
      <c r="B859" s="307">
        <v>848</v>
      </c>
      <c r="C859" s="309">
        <v>55616180</v>
      </c>
      <c r="D859" s="313">
        <v>144743</v>
      </c>
      <c r="E859" s="203">
        <f t="shared" si="79"/>
        <v>5.1289110945749616</v>
      </c>
      <c r="F859" s="311">
        <f>SUM(E$12:E859)</f>
        <v>2506.3480756330691</v>
      </c>
      <c r="G859" s="311">
        <f t="shared" si="80"/>
        <v>250.63480756330691</v>
      </c>
      <c r="H859" s="314">
        <f t="shared" si="81"/>
        <v>131</v>
      </c>
      <c r="I859" s="314">
        <f t="shared" si="81"/>
        <v>34</v>
      </c>
    </row>
    <row r="860" spans="2:9" ht="16.5" hidden="1" customHeight="1" x14ac:dyDescent="0.3">
      <c r="B860" s="307">
        <v>849</v>
      </c>
      <c r="C860" s="309">
        <v>55760923</v>
      </c>
      <c r="D860" s="313">
        <v>144962</v>
      </c>
      <c r="E860" s="203">
        <f t="shared" si="79"/>
        <v>5.1366712731653736</v>
      </c>
      <c r="F860" s="311">
        <f>SUM(E$12:E860)</f>
        <v>2511.4847469062347</v>
      </c>
      <c r="G860" s="311">
        <f t="shared" si="80"/>
        <v>251.14847469062346</v>
      </c>
      <c r="H860" s="314">
        <f t="shared" si="81"/>
        <v>131</v>
      </c>
      <c r="I860" s="314">
        <f t="shared" si="81"/>
        <v>34</v>
      </c>
    </row>
    <row r="861" spans="2:9" ht="16.5" hidden="1" customHeight="1" x14ac:dyDescent="0.3">
      <c r="B861" s="307">
        <v>850</v>
      </c>
      <c r="C861" s="309">
        <v>55905885</v>
      </c>
      <c r="D861" s="313">
        <v>145180</v>
      </c>
      <c r="E861" s="203">
        <f t="shared" si="79"/>
        <v>5.1443960171503491</v>
      </c>
      <c r="F861" s="311">
        <f>SUM(E$12:E861)</f>
        <v>2516.6291429233852</v>
      </c>
      <c r="G861" s="311">
        <f t="shared" si="80"/>
        <v>251.66291429233851</v>
      </c>
      <c r="H861" s="314">
        <f t="shared" si="81"/>
        <v>131</v>
      </c>
      <c r="I861" s="314">
        <f t="shared" si="81"/>
        <v>34</v>
      </c>
    </row>
    <row r="862" spans="2:9" ht="16.5" hidden="1" customHeight="1" x14ac:dyDescent="0.3">
      <c r="B862" s="307">
        <v>851</v>
      </c>
      <c r="C862" s="309">
        <v>56051065</v>
      </c>
      <c r="D862" s="313">
        <v>145398</v>
      </c>
      <c r="E862" s="203">
        <f t="shared" si="79"/>
        <v>5.1521207611353246</v>
      </c>
      <c r="F862" s="311">
        <f>SUM(E$12:E862)</f>
        <v>2521.7812636845206</v>
      </c>
      <c r="G862" s="311">
        <f t="shared" si="80"/>
        <v>252.17812636845207</v>
      </c>
      <c r="H862" s="314">
        <f t="shared" ref="H862:I877" si="82">H861</f>
        <v>131</v>
      </c>
      <c r="I862" s="314">
        <f t="shared" si="82"/>
        <v>34</v>
      </c>
    </row>
    <row r="863" spans="2:9" ht="16.5" hidden="1" customHeight="1" x14ac:dyDescent="0.3">
      <c r="B863" s="307">
        <v>852</v>
      </c>
      <c r="C863" s="309">
        <v>56196463</v>
      </c>
      <c r="D863" s="313">
        <v>145617</v>
      </c>
      <c r="E863" s="203">
        <f t="shared" si="79"/>
        <v>5.1598809397257366</v>
      </c>
      <c r="F863" s="311">
        <f>SUM(E$12:E863)</f>
        <v>2526.9411446242461</v>
      </c>
      <c r="G863" s="311">
        <f t="shared" si="80"/>
        <v>252.69411446242461</v>
      </c>
      <c r="H863" s="314">
        <f t="shared" si="82"/>
        <v>131</v>
      </c>
      <c r="I863" s="314">
        <f t="shared" si="82"/>
        <v>34</v>
      </c>
    </row>
    <row r="864" spans="2:9" ht="16.5" hidden="1" customHeight="1" x14ac:dyDescent="0.3">
      <c r="B864" s="307">
        <v>853</v>
      </c>
      <c r="C864" s="309">
        <v>56342080</v>
      </c>
      <c r="D864" s="313">
        <v>145836</v>
      </c>
      <c r="E864" s="203">
        <f t="shared" si="79"/>
        <v>5.1676411183161477</v>
      </c>
      <c r="F864" s="311">
        <f>SUM(E$12:E864)</f>
        <v>2532.1087857425623</v>
      </c>
      <c r="G864" s="311">
        <f t="shared" si="80"/>
        <v>253.21087857425624</v>
      </c>
      <c r="H864" s="314">
        <f t="shared" si="82"/>
        <v>131</v>
      </c>
      <c r="I864" s="314">
        <f t="shared" si="82"/>
        <v>34</v>
      </c>
    </row>
    <row r="865" spans="2:9" ht="16.5" hidden="1" customHeight="1" x14ac:dyDescent="0.3">
      <c r="B865" s="307">
        <v>854</v>
      </c>
      <c r="C865" s="309">
        <v>56487916</v>
      </c>
      <c r="D865" s="313">
        <v>146055</v>
      </c>
      <c r="E865" s="203">
        <f t="shared" si="79"/>
        <v>5.1754012969065588</v>
      </c>
      <c r="F865" s="311">
        <f>SUM(E$12:E865)</f>
        <v>2537.2841870394691</v>
      </c>
      <c r="G865" s="311">
        <f t="shared" si="80"/>
        <v>253.72841870394691</v>
      </c>
      <c r="H865" s="314">
        <f t="shared" si="82"/>
        <v>131</v>
      </c>
      <c r="I865" s="314">
        <f t="shared" si="82"/>
        <v>34</v>
      </c>
    </row>
    <row r="866" spans="2:9" ht="16.5" hidden="1" customHeight="1" x14ac:dyDescent="0.3">
      <c r="B866" s="307">
        <v>855</v>
      </c>
      <c r="C866" s="309">
        <v>56633971</v>
      </c>
      <c r="D866" s="313">
        <v>146273</v>
      </c>
      <c r="E866" s="203">
        <f t="shared" si="79"/>
        <v>5.1831260408915343</v>
      </c>
      <c r="F866" s="311">
        <f>SUM(E$12:E866)</f>
        <v>2542.4673130803608</v>
      </c>
      <c r="G866" s="311">
        <f t="shared" si="80"/>
        <v>254.24673130803609</v>
      </c>
      <c r="H866" s="314">
        <f t="shared" si="82"/>
        <v>131</v>
      </c>
      <c r="I866" s="314">
        <f t="shared" si="82"/>
        <v>34</v>
      </c>
    </row>
    <row r="867" spans="2:9" ht="16.5" hidden="1" customHeight="1" x14ac:dyDescent="0.3">
      <c r="B867" s="307">
        <v>856</v>
      </c>
      <c r="C867" s="309">
        <v>56780244</v>
      </c>
      <c r="D867" s="313">
        <v>146492</v>
      </c>
      <c r="E867" s="203">
        <f t="shared" si="79"/>
        <v>5.1908862194819463</v>
      </c>
      <c r="F867" s="311">
        <f>SUM(E$12:E867)</f>
        <v>2547.6581992998426</v>
      </c>
      <c r="G867" s="311">
        <f t="shared" si="80"/>
        <v>254.76581992998427</v>
      </c>
      <c r="H867" s="314">
        <f t="shared" si="82"/>
        <v>131</v>
      </c>
      <c r="I867" s="314">
        <f t="shared" si="82"/>
        <v>34</v>
      </c>
    </row>
    <row r="868" spans="2:9" ht="16.5" hidden="1" customHeight="1" x14ac:dyDescent="0.3">
      <c r="B868" s="307">
        <v>857</v>
      </c>
      <c r="C868" s="309">
        <v>56926736</v>
      </c>
      <c r="D868" s="313">
        <v>146712</v>
      </c>
      <c r="E868" s="203">
        <f t="shared" si="79"/>
        <v>5.198681832677793</v>
      </c>
      <c r="F868" s="311">
        <f>SUM(E$12:E868)</f>
        <v>2552.8568811325204</v>
      </c>
      <c r="G868" s="311">
        <f t="shared" si="80"/>
        <v>255.28568811325204</v>
      </c>
      <c r="H868" s="314">
        <f t="shared" si="82"/>
        <v>131</v>
      </c>
      <c r="I868" s="314">
        <f t="shared" si="82"/>
        <v>34</v>
      </c>
    </row>
    <row r="869" spans="2:9" ht="16.5" hidden="1" customHeight="1" x14ac:dyDescent="0.3">
      <c r="B869" s="307">
        <v>858</v>
      </c>
      <c r="C869" s="309">
        <v>57073448</v>
      </c>
      <c r="D869" s="313">
        <v>146931</v>
      </c>
      <c r="E869" s="203">
        <f t="shared" si="79"/>
        <v>5.2064420112682042</v>
      </c>
      <c r="F869" s="311">
        <f>SUM(E$12:E869)</f>
        <v>2558.0633231437887</v>
      </c>
      <c r="G869" s="311">
        <f t="shared" si="80"/>
        <v>255.80633231437886</v>
      </c>
      <c r="H869" s="314">
        <f t="shared" si="82"/>
        <v>131</v>
      </c>
      <c r="I869" s="314">
        <f t="shared" si="82"/>
        <v>34</v>
      </c>
    </row>
    <row r="870" spans="2:9" ht="16.5" hidden="1" customHeight="1" x14ac:dyDescent="0.3">
      <c r="B870" s="307">
        <v>859</v>
      </c>
      <c r="C870" s="309">
        <v>57220379</v>
      </c>
      <c r="D870" s="313">
        <v>147150</v>
      </c>
      <c r="E870" s="203">
        <f t="shared" si="79"/>
        <v>5.2142021898586162</v>
      </c>
      <c r="F870" s="311">
        <f>SUM(E$12:E870)</f>
        <v>2563.2775253336472</v>
      </c>
      <c r="G870" s="311">
        <f t="shared" si="80"/>
        <v>256.32775253336473</v>
      </c>
      <c r="H870" s="314">
        <f t="shared" si="82"/>
        <v>131</v>
      </c>
      <c r="I870" s="314">
        <f t="shared" si="82"/>
        <v>34</v>
      </c>
    </row>
    <row r="871" spans="2:9" ht="16.5" hidden="1" customHeight="1" x14ac:dyDescent="0.3">
      <c r="B871" s="307">
        <v>860</v>
      </c>
      <c r="C871" s="309">
        <v>57367529</v>
      </c>
      <c r="D871" s="313">
        <v>147370</v>
      </c>
      <c r="E871" s="203">
        <f t="shared" si="79"/>
        <v>5.2219978030544629</v>
      </c>
      <c r="F871" s="311">
        <f>SUM(E$12:E871)</f>
        <v>2568.4995231367016</v>
      </c>
      <c r="G871" s="311">
        <f t="shared" si="80"/>
        <v>256.84995231367014</v>
      </c>
      <c r="H871" s="314">
        <f t="shared" si="82"/>
        <v>131</v>
      </c>
      <c r="I871" s="314">
        <f t="shared" si="82"/>
        <v>34</v>
      </c>
    </row>
    <row r="872" spans="2:9" ht="16.5" hidden="1" customHeight="1" x14ac:dyDescent="0.3">
      <c r="B872" s="307">
        <v>861</v>
      </c>
      <c r="C872" s="309">
        <v>57514899</v>
      </c>
      <c r="D872" s="313">
        <v>147589</v>
      </c>
      <c r="E872" s="203">
        <f t="shared" si="79"/>
        <v>5.229757981644874</v>
      </c>
      <c r="F872" s="311">
        <f>SUM(E$12:E872)</f>
        <v>2573.7292811183465</v>
      </c>
      <c r="G872" s="311">
        <f t="shared" si="80"/>
        <v>257.37292811183465</v>
      </c>
      <c r="H872" s="314">
        <f t="shared" si="82"/>
        <v>131</v>
      </c>
      <c r="I872" s="314">
        <f t="shared" si="82"/>
        <v>34</v>
      </c>
    </row>
    <row r="873" spans="2:9" ht="16.5" hidden="1" customHeight="1" x14ac:dyDescent="0.3">
      <c r="B873" s="307">
        <v>862</v>
      </c>
      <c r="C873" s="309">
        <v>57662488</v>
      </c>
      <c r="D873" s="313">
        <v>147809</v>
      </c>
      <c r="E873" s="203">
        <f t="shared" si="79"/>
        <v>5.2375535948407217</v>
      </c>
      <c r="F873" s="311">
        <f>SUM(E$12:E873)</f>
        <v>2578.9668347131874</v>
      </c>
      <c r="G873" s="311">
        <f t="shared" si="80"/>
        <v>257.89668347131874</v>
      </c>
      <c r="H873" s="314">
        <f t="shared" si="82"/>
        <v>131</v>
      </c>
      <c r="I873" s="314">
        <f t="shared" si="82"/>
        <v>34</v>
      </c>
    </row>
    <row r="874" spans="2:9" ht="16.5" hidden="1" customHeight="1" x14ac:dyDescent="0.3">
      <c r="B874" s="307">
        <v>863</v>
      </c>
      <c r="C874" s="309">
        <v>57810297</v>
      </c>
      <c r="D874" s="313">
        <v>148029</v>
      </c>
      <c r="E874" s="203">
        <f t="shared" si="79"/>
        <v>5.2453492080365685</v>
      </c>
      <c r="F874" s="311">
        <f>SUM(E$12:E874)</f>
        <v>2584.2121839212241</v>
      </c>
      <c r="G874" s="311">
        <f t="shared" si="80"/>
        <v>258.4212183921224</v>
      </c>
      <c r="H874" s="314">
        <f t="shared" si="82"/>
        <v>131</v>
      </c>
      <c r="I874" s="314">
        <f t="shared" si="82"/>
        <v>34</v>
      </c>
    </row>
    <row r="875" spans="2:9" ht="16.5" hidden="1" customHeight="1" x14ac:dyDescent="0.3">
      <c r="B875" s="307">
        <v>864</v>
      </c>
      <c r="C875" s="309">
        <v>57958326</v>
      </c>
      <c r="D875" s="313">
        <v>148249</v>
      </c>
      <c r="E875" s="203">
        <f t="shared" si="79"/>
        <v>5.2531448212324152</v>
      </c>
      <c r="F875" s="311">
        <f>SUM(E$12:E875)</f>
        <v>2589.4653287424567</v>
      </c>
      <c r="G875" s="311">
        <f t="shared" si="80"/>
        <v>258.94653287424569</v>
      </c>
      <c r="H875" s="314">
        <f t="shared" si="82"/>
        <v>131</v>
      </c>
      <c r="I875" s="314">
        <f t="shared" si="82"/>
        <v>34</v>
      </c>
    </row>
    <row r="876" spans="2:9" ht="16.5" hidden="1" customHeight="1" x14ac:dyDescent="0.3">
      <c r="B876" s="307">
        <v>865</v>
      </c>
      <c r="C876" s="309">
        <v>58106575</v>
      </c>
      <c r="D876" s="313">
        <v>148469</v>
      </c>
      <c r="E876" s="203">
        <f t="shared" si="79"/>
        <v>5.2609404344282629</v>
      </c>
      <c r="F876" s="311">
        <f>SUM(E$12:E876)</f>
        <v>2594.7262691768851</v>
      </c>
      <c r="G876" s="311">
        <f t="shared" si="80"/>
        <v>259.4726269176885</v>
      </c>
      <c r="H876" s="314">
        <f t="shared" si="82"/>
        <v>131</v>
      </c>
      <c r="I876" s="314">
        <f t="shared" si="82"/>
        <v>34</v>
      </c>
    </row>
    <row r="877" spans="2:9" ht="16.5" hidden="1" customHeight="1" x14ac:dyDescent="0.3">
      <c r="B877" s="307">
        <v>866</v>
      </c>
      <c r="C877" s="309">
        <v>58255044</v>
      </c>
      <c r="D877" s="313">
        <v>148689</v>
      </c>
      <c r="E877" s="203">
        <f t="shared" si="79"/>
        <v>5.2687360476241096</v>
      </c>
      <c r="F877" s="311">
        <f>SUM(E$12:E877)</f>
        <v>2599.9950052245094</v>
      </c>
      <c r="G877" s="311">
        <f t="shared" si="80"/>
        <v>259.99950052245094</v>
      </c>
      <c r="H877" s="314">
        <f t="shared" si="82"/>
        <v>131</v>
      </c>
      <c r="I877" s="314">
        <f t="shared" si="82"/>
        <v>34</v>
      </c>
    </row>
    <row r="878" spans="2:9" ht="16.5" hidden="1" customHeight="1" x14ac:dyDescent="0.3">
      <c r="B878" s="307">
        <v>867</v>
      </c>
      <c r="C878" s="309">
        <v>58403733</v>
      </c>
      <c r="D878" s="313">
        <v>148909</v>
      </c>
      <c r="E878" s="203">
        <f t="shared" si="79"/>
        <v>5.2765316608199564</v>
      </c>
      <c r="F878" s="311">
        <f>SUM(E$12:E878)</f>
        <v>2605.2715368853296</v>
      </c>
      <c r="G878" s="311">
        <f t="shared" si="80"/>
        <v>260.52715368853296</v>
      </c>
      <c r="H878" s="314">
        <f t="shared" ref="H878:I893" si="83">H877</f>
        <v>131</v>
      </c>
      <c r="I878" s="314">
        <f t="shared" si="83"/>
        <v>34</v>
      </c>
    </row>
    <row r="879" spans="2:9" ht="16.5" hidden="1" customHeight="1" x14ac:dyDescent="0.3">
      <c r="B879" s="307">
        <v>868</v>
      </c>
      <c r="C879" s="309">
        <v>58552642</v>
      </c>
      <c r="D879" s="313">
        <v>149129</v>
      </c>
      <c r="E879" s="203">
        <f t="shared" si="79"/>
        <v>5.284327274015804</v>
      </c>
      <c r="F879" s="311">
        <f>SUM(E$12:E879)</f>
        <v>2610.5558641593452</v>
      </c>
      <c r="G879" s="311">
        <f t="shared" si="80"/>
        <v>261.0555864159345</v>
      </c>
      <c r="H879" s="314">
        <f t="shared" si="83"/>
        <v>131</v>
      </c>
      <c r="I879" s="314">
        <f t="shared" si="83"/>
        <v>34</v>
      </c>
    </row>
    <row r="880" spans="2:9" ht="16.5" hidden="1" customHeight="1" x14ac:dyDescent="0.3">
      <c r="B880" s="307">
        <v>869</v>
      </c>
      <c r="C880" s="309">
        <v>58701771</v>
      </c>
      <c r="D880" s="313">
        <v>149350</v>
      </c>
      <c r="E880" s="203">
        <f t="shared" si="79"/>
        <v>5.2921583218170865</v>
      </c>
      <c r="F880" s="311">
        <f>SUM(E$12:E880)</f>
        <v>2615.8480224811624</v>
      </c>
      <c r="G880" s="311">
        <f t="shared" si="80"/>
        <v>261.58480224811626</v>
      </c>
      <c r="H880" s="314">
        <f t="shared" si="83"/>
        <v>131</v>
      </c>
      <c r="I880" s="314">
        <f t="shared" si="83"/>
        <v>34</v>
      </c>
    </row>
    <row r="881" spans="2:9" ht="16.5" hidden="1" customHeight="1" x14ac:dyDescent="0.3">
      <c r="B881" s="307">
        <v>870</v>
      </c>
      <c r="C881" s="309">
        <v>58851121</v>
      </c>
      <c r="D881" s="313">
        <v>149570</v>
      </c>
      <c r="E881" s="203">
        <f t="shared" si="79"/>
        <v>5.2999539350129332</v>
      </c>
      <c r="F881" s="311">
        <f>SUM(E$12:E881)</f>
        <v>2621.1479764161754</v>
      </c>
      <c r="G881" s="311">
        <f t="shared" si="80"/>
        <v>262.11479764161754</v>
      </c>
      <c r="H881" s="314">
        <f t="shared" si="83"/>
        <v>131</v>
      </c>
      <c r="I881" s="314">
        <f t="shared" si="83"/>
        <v>34</v>
      </c>
    </row>
    <row r="882" spans="2:9" ht="16.5" hidden="1" customHeight="1" x14ac:dyDescent="0.3">
      <c r="B882" s="307">
        <v>871</v>
      </c>
      <c r="C882" s="309">
        <v>59000691</v>
      </c>
      <c r="D882" s="313">
        <v>149791</v>
      </c>
      <c r="E882" s="203">
        <f t="shared" si="79"/>
        <v>5.3077849828142165</v>
      </c>
      <c r="F882" s="311">
        <f>SUM(E$12:E882)</f>
        <v>2626.4557613989896</v>
      </c>
      <c r="G882" s="311">
        <f t="shared" si="80"/>
        <v>262.64557613989894</v>
      </c>
      <c r="H882" s="314">
        <f t="shared" si="83"/>
        <v>131</v>
      </c>
      <c r="I882" s="314">
        <f t="shared" si="83"/>
        <v>34</v>
      </c>
    </row>
    <row r="883" spans="2:9" ht="16.5" hidden="1" customHeight="1" x14ac:dyDescent="0.3">
      <c r="B883" s="307">
        <v>872</v>
      </c>
      <c r="C883" s="309">
        <v>59150482</v>
      </c>
      <c r="D883" s="313">
        <v>150012</v>
      </c>
      <c r="E883" s="203">
        <f t="shared" si="79"/>
        <v>5.3156160306154989</v>
      </c>
      <c r="F883" s="311">
        <f>SUM(E$12:E883)</f>
        <v>2631.7713774296049</v>
      </c>
      <c r="G883" s="311">
        <f t="shared" si="80"/>
        <v>263.1771377429605</v>
      </c>
      <c r="H883" s="314">
        <f t="shared" si="83"/>
        <v>131</v>
      </c>
      <c r="I883" s="314">
        <f t="shared" si="83"/>
        <v>34</v>
      </c>
    </row>
    <row r="884" spans="2:9" ht="16.5" hidden="1" customHeight="1" x14ac:dyDescent="0.3">
      <c r="B884" s="307">
        <v>873</v>
      </c>
      <c r="C884" s="309">
        <v>59300494</v>
      </c>
      <c r="D884" s="313">
        <v>150233</v>
      </c>
      <c r="E884" s="203">
        <f t="shared" si="79"/>
        <v>5.3234470784167822</v>
      </c>
      <c r="F884" s="311">
        <f>SUM(E$12:E884)</f>
        <v>2637.0948245080217</v>
      </c>
      <c r="G884" s="311">
        <f t="shared" si="80"/>
        <v>263.70948245080217</v>
      </c>
      <c r="H884" s="314">
        <f t="shared" si="83"/>
        <v>131</v>
      </c>
      <c r="I884" s="314">
        <f t="shared" si="83"/>
        <v>34</v>
      </c>
    </row>
    <row r="885" spans="2:9" ht="16.5" hidden="1" customHeight="1" x14ac:dyDescent="0.3">
      <c r="B885" s="307">
        <v>874</v>
      </c>
      <c r="C885" s="309">
        <v>59450727</v>
      </c>
      <c r="D885" s="313">
        <v>150454</v>
      </c>
      <c r="E885" s="203">
        <f t="shared" si="79"/>
        <v>5.3312781262180646</v>
      </c>
      <c r="F885" s="311">
        <f>SUM(E$12:E885)</f>
        <v>2642.4261026342397</v>
      </c>
      <c r="G885" s="311">
        <f t="shared" si="80"/>
        <v>264.24261026342396</v>
      </c>
      <c r="H885" s="314">
        <f t="shared" si="83"/>
        <v>131</v>
      </c>
      <c r="I885" s="314">
        <f t="shared" si="83"/>
        <v>34</v>
      </c>
    </row>
    <row r="886" spans="2:9" ht="16.5" hidden="1" customHeight="1" x14ac:dyDescent="0.3">
      <c r="B886" s="307">
        <v>875</v>
      </c>
      <c r="C886" s="309">
        <v>59601181</v>
      </c>
      <c r="D886" s="313">
        <v>150675</v>
      </c>
      <c r="E886" s="203">
        <f t="shared" si="79"/>
        <v>5.339109174019347</v>
      </c>
      <c r="F886" s="311">
        <f>SUM(E$12:E886)</f>
        <v>2647.7652118082592</v>
      </c>
      <c r="G886" s="311">
        <f t="shared" si="80"/>
        <v>264.77652118082591</v>
      </c>
      <c r="H886" s="314">
        <f t="shared" si="83"/>
        <v>131</v>
      </c>
      <c r="I886" s="314">
        <f t="shared" si="83"/>
        <v>34</v>
      </c>
    </row>
    <row r="887" spans="2:9" ht="16.5" hidden="1" customHeight="1" x14ac:dyDescent="0.3">
      <c r="B887" s="307">
        <v>876</v>
      </c>
      <c r="C887" s="309">
        <v>59751856</v>
      </c>
      <c r="D887" s="313">
        <v>150896</v>
      </c>
      <c r="E887" s="203">
        <f t="shared" si="79"/>
        <v>5.3469402218206303</v>
      </c>
      <c r="F887" s="311">
        <f>SUM(E$12:E887)</f>
        <v>2653.1121520300799</v>
      </c>
      <c r="G887" s="311">
        <f t="shared" si="80"/>
        <v>265.31121520300798</v>
      </c>
      <c r="H887" s="314">
        <f t="shared" si="83"/>
        <v>131</v>
      </c>
      <c r="I887" s="314">
        <f t="shared" si="83"/>
        <v>34</v>
      </c>
    </row>
    <row r="888" spans="2:9" ht="16.5" hidden="1" customHeight="1" x14ac:dyDescent="0.3">
      <c r="B888" s="307">
        <v>877</v>
      </c>
      <c r="C888" s="309">
        <v>59902752</v>
      </c>
      <c r="D888" s="313">
        <v>151118</v>
      </c>
      <c r="E888" s="203">
        <f t="shared" si="79"/>
        <v>5.3548067042273484</v>
      </c>
      <c r="F888" s="311">
        <f>SUM(E$12:E888)</f>
        <v>2658.4669587343074</v>
      </c>
      <c r="G888" s="311">
        <f t="shared" si="80"/>
        <v>265.84669587343075</v>
      </c>
      <c r="H888" s="314">
        <f t="shared" si="83"/>
        <v>131</v>
      </c>
      <c r="I888" s="314">
        <f t="shared" si="83"/>
        <v>34</v>
      </c>
    </row>
    <row r="889" spans="2:9" ht="16.5" hidden="1" customHeight="1" x14ac:dyDescent="0.3">
      <c r="B889" s="307">
        <v>878</v>
      </c>
      <c r="C889" s="309">
        <v>60053870</v>
      </c>
      <c r="D889" s="313">
        <v>151339</v>
      </c>
      <c r="E889" s="203">
        <f t="shared" si="79"/>
        <v>5.3626377520286308</v>
      </c>
      <c r="F889" s="311">
        <f>SUM(E$12:E889)</f>
        <v>2663.829596486336</v>
      </c>
      <c r="G889" s="311">
        <f t="shared" si="80"/>
        <v>266.38295964863357</v>
      </c>
      <c r="H889" s="314">
        <f t="shared" si="83"/>
        <v>131</v>
      </c>
      <c r="I889" s="314">
        <f t="shared" si="83"/>
        <v>34</v>
      </c>
    </row>
    <row r="890" spans="2:9" ht="16.5" hidden="1" customHeight="1" x14ac:dyDescent="0.3">
      <c r="B890" s="307">
        <v>879</v>
      </c>
      <c r="C890" s="309">
        <v>60205209</v>
      </c>
      <c r="D890" s="313">
        <v>151561</v>
      </c>
      <c r="E890" s="203">
        <f t="shared" si="79"/>
        <v>5.3705042344353497</v>
      </c>
      <c r="F890" s="311">
        <f>SUM(E$12:E890)</f>
        <v>2669.2001007207714</v>
      </c>
      <c r="G890" s="311">
        <f t="shared" si="80"/>
        <v>266.92001007207716</v>
      </c>
      <c r="H890" s="314">
        <f t="shared" si="83"/>
        <v>131</v>
      </c>
      <c r="I890" s="314">
        <f t="shared" si="83"/>
        <v>34</v>
      </c>
    </row>
    <row r="891" spans="2:9" ht="16.5" hidden="1" customHeight="1" x14ac:dyDescent="0.3">
      <c r="B891" s="307">
        <v>880</v>
      </c>
      <c r="C891" s="309">
        <v>60356770</v>
      </c>
      <c r="D891" s="313">
        <v>151782</v>
      </c>
      <c r="E891" s="203">
        <f t="shared" si="79"/>
        <v>5.3783352822366322</v>
      </c>
      <c r="F891" s="311">
        <f>SUM(E$12:E891)</f>
        <v>2674.5784360030079</v>
      </c>
      <c r="G891" s="311">
        <f t="shared" si="80"/>
        <v>267.45784360030081</v>
      </c>
      <c r="H891" s="314">
        <f t="shared" si="83"/>
        <v>131</v>
      </c>
      <c r="I891" s="314">
        <f t="shared" si="83"/>
        <v>34</v>
      </c>
    </row>
    <row r="892" spans="2:9" ht="16.5" hidden="1" customHeight="1" x14ac:dyDescent="0.3">
      <c r="B892" s="307">
        <v>881</v>
      </c>
      <c r="C892" s="309">
        <v>60508552</v>
      </c>
      <c r="D892" s="313">
        <v>152004</v>
      </c>
      <c r="E892" s="203">
        <f t="shared" si="79"/>
        <v>5.3862017646433511</v>
      </c>
      <c r="F892" s="311">
        <f>SUM(E$12:E892)</f>
        <v>2679.9646377676513</v>
      </c>
      <c r="G892" s="311">
        <f t="shared" si="80"/>
        <v>267.99646377676515</v>
      </c>
      <c r="H892" s="314">
        <f t="shared" si="83"/>
        <v>131</v>
      </c>
      <c r="I892" s="314">
        <f t="shared" si="83"/>
        <v>34</v>
      </c>
    </row>
    <row r="893" spans="2:9" ht="16.5" hidden="1" customHeight="1" x14ac:dyDescent="0.3">
      <c r="B893" s="307">
        <v>882</v>
      </c>
      <c r="C893" s="309">
        <v>60660556</v>
      </c>
      <c r="D893" s="313">
        <v>152226</v>
      </c>
      <c r="E893" s="203">
        <f t="shared" si="79"/>
        <v>5.3940682470500692</v>
      </c>
      <c r="F893" s="311">
        <f>SUM(E$12:E893)</f>
        <v>2685.3587060147015</v>
      </c>
      <c r="G893" s="311">
        <f t="shared" si="80"/>
        <v>268.53587060147015</v>
      </c>
      <c r="H893" s="314">
        <f t="shared" si="83"/>
        <v>131</v>
      </c>
      <c r="I893" s="314">
        <f t="shared" si="83"/>
        <v>34</v>
      </c>
    </row>
    <row r="894" spans="2:9" ht="16.5" hidden="1" customHeight="1" x14ac:dyDescent="0.3">
      <c r="B894" s="307">
        <v>883</v>
      </c>
      <c r="C894" s="309">
        <v>60812782</v>
      </c>
      <c r="D894" s="313">
        <v>152448</v>
      </c>
      <c r="E894" s="203">
        <f t="shared" si="79"/>
        <v>5.4019347294567872</v>
      </c>
      <c r="F894" s="311">
        <f>SUM(E$12:E894)</f>
        <v>2690.7606407441581</v>
      </c>
      <c r="G894" s="311">
        <f t="shared" si="80"/>
        <v>269.0760640744158</v>
      </c>
      <c r="H894" s="314">
        <f t="shared" ref="H894:I909" si="84">H893</f>
        <v>131</v>
      </c>
      <c r="I894" s="314">
        <f t="shared" si="84"/>
        <v>34</v>
      </c>
    </row>
    <row r="895" spans="2:9" ht="16.5" hidden="1" customHeight="1" x14ac:dyDescent="0.3">
      <c r="B895" s="307">
        <v>884</v>
      </c>
      <c r="C895" s="309">
        <v>60965230</v>
      </c>
      <c r="D895" s="313">
        <v>152670</v>
      </c>
      <c r="E895" s="203">
        <f t="shared" si="79"/>
        <v>5.4098012118635062</v>
      </c>
      <c r="F895" s="311">
        <f>SUM(E$12:E895)</f>
        <v>2696.1704419560215</v>
      </c>
      <c r="G895" s="311">
        <f t="shared" si="80"/>
        <v>269.61704419560215</v>
      </c>
      <c r="H895" s="314">
        <f t="shared" si="84"/>
        <v>131</v>
      </c>
      <c r="I895" s="314">
        <f t="shared" si="84"/>
        <v>34</v>
      </c>
    </row>
    <row r="896" spans="2:9" ht="16.5" hidden="1" customHeight="1" x14ac:dyDescent="0.3">
      <c r="B896" s="307">
        <v>885</v>
      </c>
      <c r="C896" s="309">
        <v>61117900</v>
      </c>
      <c r="D896" s="313">
        <v>152893</v>
      </c>
      <c r="E896" s="203">
        <f t="shared" si="79"/>
        <v>5.4177031288756599</v>
      </c>
      <c r="F896" s="311">
        <f>SUM(E$12:E896)</f>
        <v>2701.588145084897</v>
      </c>
      <c r="G896" s="311">
        <f t="shared" si="80"/>
        <v>270.15881450848968</v>
      </c>
      <c r="H896" s="314">
        <f t="shared" si="84"/>
        <v>131</v>
      </c>
      <c r="I896" s="314">
        <f t="shared" si="84"/>
        <v>34</v>
      </c>
    </row>
    <row r="897" spans="2:9" ht="16.5" hidden="1" customHeight="1" x14ac:dyDescent="0.3">
      <c r="B897" s="307">
        <v>886</v>
      </c>
      <c r="C897" s="309">
        <v>61270793</v>
      </c>
      <c r="D897" s="313">
        <v>153115</v>
      </c>
      <c r="E897" s="203">
        <f t="shared" si="79"/>
        <v>5.4255696112823788</v>
      </c>
      <c r="F897" s="311">
        <f>SUM(E$12:E897)</f>
        <v>2707.0137146961792</v>
      </c>
      <c r="G897" s="311">
        <f t="shared" si="80"/>
        <v>270.70137146961792</v>
      </c>
      <c r="H897" s="314">
        <f t="shared" si="84"/>
        <v>131</v>
      </c>
      <c r="I897" s="314">
        <f t="shared" si="84"/>
        <v>34</v>
      </c>
    </row>
    <row r="898" spans="2:9" ht="16.5" hidden="1" customHeight="1" x14ac:dyDescent="0.3">
      <c r="B898" s="307">
        <v>887</v>
      </c>
      <c r="C898" s="309">
        <v>61423908</v>
      </c>
      <c r="D898" s="313">
        <v>153337</v>
      </c>
      <c r="E898" s="203">
        <f t="shared" si="79"/>
        <v>5.4334360936890969</v>
      </c>
      <c r="F898" s="311">
        <f>SUM(E$12:E898)</f>
        <v>2712.4471507898684</v>
      </c>
      <c r="G898" s="311">
        <f t="shared" si="80"/>
        <v>271.24471507898681</v>
      </c>
      <c r="H898" s="314">
        <f t="shared" si="84"/>
        <v>131</v>
      </c>
      <c r="I898" s="314">
        <f t="shared" si="84"/>
        <v>34</v>
      </c>
    </row>
    <row r="899" spans="2:9" ht="16.5" hidden="1" customHeight="1" x14ac:dyDescent="0.3">
      <c r="B899" s="307">
        <v>888</v>
      </c>
      <c r="C899" s="309">
        <v>61577245</v>
      </c>
      <c r="D899" s="313">
        <v>153560</v>
      </c>
      <c r="E899" s="203">
        <f t="shared" si="79"/>
        <v>5.4413380107012506</v>
      </c>
      <c r="F899" s="311">
        <f>SUM(E$12:E899)</f>
        <v>2717.8884888005696</v>
      </c>
      <c r="G899" s="311">
        <f t="shared" si="80"/>
        <v>271.78884888005695</v>
      </c>
      <c r="H899" s="314">
        <f t="shared" si="84"/>
        <v>131</v>
      </c>
      <c r="I899" s="314">
        <f t="shared" si="84"/>
        <v>34</v>
      </c>
    </row>
    <row r="900" spans="2:9" ht="16.5" hidden="1" customHeight="1" x14ac:dyDescent="0.3">
      <c r="B900" s="307">
        <v>889</v>
      </c>
      <c r="C900" s="309">
        <v>61730805</v>
      </c>
      <c r="D900" s="313">
        <v>153783</v>
      </c>
      <c r="E900" s="203">
        <f t="shared" si="79"/>
        <v>5.4492399277134052</v>
      </c>
      <c r="F900" s="311">
        <f>SUM(E$12:E900)</f>
        <v>2723.3377287282829</v>
      </c>
      <c r="G900" s="311">
        <f t="shared" si="80"/>
        <v>272.33377287282826</v>
      </c>
      <c r="H900" s="314">
        <f t="shared" si="84"/>
        <v>131</v>
      </c>
      <c r="I900" s="314">
        <f t="shared" si="84"/>
        <v>34</v>
      </c>
    </row>
    <row r="901" spans="2:9" ht="16.5" hidden="1" customHeight="1" x14ac:dyDescent="0.3">
      <c r="B901" s="307">
        <v>890</v>
      </c>
      <c r="C901" s="309">
        <v>61884588</v>
      </c>
      <c r="D901" s="313">
        <v>154006</v>
      </c>
      <c r="E901" s="203">
        <f t="shared" si="79"/>
        <v>5.4571418447255589</v>
      </c>
      <c r="F901" s="311">
        <f>SUM(E$12:E901)</f>
        <v>2728.7948705730082</v>
      </c>
      <c r="G901" s="311">
        <f t="shared" si="80"/>
        <v>272.87948705730082</v>
      </c>
      <c r="H901" s="314">
        <f t="shared" si="84"/>
        <v>131</v>
      </c>
      <c r="I901" s="314">
        <f t="shared" si="84"/>
        <v>34</v>
      </c>
    </row>
    <row r="902" spans="2:9" ht="16.5" hidden="1" customHeight="1" x14ac:dyDescent="0.3">
      <c r="B902" s="307">
        <v>891</v>
      </c>
      <c r="C902" s="309">
        <v>62038594</v>
      </c>
      <c r="D902" s="313">
        <v>154229</v>
      </c>
      <c r="E902" s="203">
        <f t="shared" si="79"/>
        <v>5.4650437617377134</v>
      </c>
      <c r="F902" s="311">
        <f>SUM(E$12:E902)</f>
        <v>2734.2599143347461</v>
      </c>
      <c r="G902" s="311">
        <f t="shared" si="80"/>
        <v>273.42599143347462</v>
      </c>
      <c r="H902" s="314">
        <f t="shared" si="84"/>
        <v>131</v>
      </c>
      <c r="I902" s="314">
        <f t="shared" si="84"/>
        <v>34</v>
      </c>
    </row>
    <row r="903" spans="2:9" ht="16.5" hidden="1" customHeight="1" x14ac:dyDescent="0.3">
      <c r="B903" s="307">
        <v>892</v>
      </c>
      <c r="C903" s="309">
        <v>62192823</v>
      </c>
      <c r="D903" s="313">
        <v>154452</v>
      </c>
      <c r="E903" s="203">
        <f t="shared" si="79"/>
        <v>5.4729456787498671</v>
      </c>
      <c r="F903" s="311">
        <f>SUM(E$12:E903)</f>
        <v>2739.7328600134961</v>
      </c>
      <c r="G903" s="311">
        <f t="shared" si="80"/>
        <v>273.97328600134961</v>
      </c>
      <c r="H903" s="314">
        <f t="shared" si="84"/>
        <v>131</v>
      </c>
      <c r="I903" s="314">
        <f t="shared" si="84"/>
        <v>34</v>
      </c>
    </row>
    <row r="904" spans="2:9" ht="16.5" hidden="1" customHeight="1" x14ac:dyDescent="0.3">
      <c r="B904" s="307">
        <v>893</v>
      </c>
      <c r="C904" s="309">
        <v>62347275</v>
      </c>
      <c r="D904" s="313">
        <v>154675</v>
      </c>
      <c r="E904" s="203">
        <f t="shared" si="79"/>
        <v>5.4808475957620209</v>
      </c>
      <c r="F904" s="311">
        <f>SUM(E$12:E904)</f>
        <v>2745.2137076092581</v>
      </c>
      <c r="G904" s="311">
        <f t="shared" si="80"/>
        <v>274.52137076092583</v>
      </c>
      <c r="H904" s="314">
        <f t="shared" si="84"/>
        <v>131</v>
      </c>
      <c r="I904" s="314">
        <f t="shared" si="84"/>
        <v>34</v>
      </c>
    </row>
    <row r="905" spans="2:9" ht="16.5" hidden="1" customHeight="1" x14ac:dyDescent="0.3">
      <c r="B905" s="307">
        <v>894</v>
      </c>
      <c r="C905" s="309">
        <v>62501950</v>
      </c>
      <c r="D905" s="313">
        <v>154898</v>
      </c>
      <c r="E905" s="203">
        <f t="shared" si="79"/>
        <v>5.4887495127741754</v>
      </c>
      <c r="F905" s="311">
        <f>SUM(E$12:E905)</f>
        <v>2750.7024571220322</v>
      </c>
      <c r="G905" s="311">
        <f t="shared" si="80"/>
        <v>275.07024571220325</v>
      </c>
      <c r="H905" s="314">
        <f t="shared" si="84"/>
        <v>131</v>
      </c>
      <c r="I905" s="314">
        <f t="shared" si="84"/>
        <v>34</v>
      </c>
    </row>
    <row r="906" spans="2:9" ht="16.5" hidden="1" customHeight="1" x14ac:dyDescent="0.3">
      <c r="B906" s="307">
        <v>895</v>
      </c>
      <c r="C906" s="309">
        <v>62656848</v>
      </c>
      <c r="D906" s="313">
        <v>155121</v>
      </c>
      <c r="E906" s="203">
        <f t="shared" si="79"/>
        <v>5.4966514297863291</v>
      </c>
      <c r="F906" s="311">
        <f>SUM(E$12:E906)</f>
        <v>2756.1991085518184</v>
      </c>
      <c r="G906" s="311">
        <f t="shared" si="80"/>
        <v>275.61991085518184</v>
      </c>
      <c r="H906" s="314">
        <f t="shared" si="84"/>
        <v>131</v>
      </c>
      <c r="I906" s="314">
        <f t="shared" si="84"/>
        <v>34</v>
      </c>
    </row>
    <row r="907" spans="2:9" ht="16.5" hidden="1" customHeight="1" x14ac:dyDescent="0.3">
      <c r="B907" s="307">
        <v>896</v>
      </c>
      <c r="C907" s="309">
        <v>62811969</v>
      </c>
      <c r="D907" s="313">
        <v>155345</v>
      </c>
      <c r="E907" s="203">
        <f t="shared" si="79"/>
        <v>5.5045887814039194</v>
      </c>
      <c r="F907" s="311">
        <f>SUM(E$12:E907)</f>
        <v>2761.7036973332224</v>
      </c>
      <c r="G907" s="311">
        <f t="shared" si="80"/>
        <v>276.17036973332222</v>
      </c>
      <c r="H907" s="314">
        <f t="shared" si="84"/>
        <v>131</v>
      </c>
      <c r="I907" s="314">
        <f t="shared" si="84"/>
        <v>34</v>
      </c>
    </row>
    <row r="908" spans="2:9" ht="16.5" hidden="1" customHeight="1" x14ac:dyDescent="0.3">
      <c r="B908" s="307">
        <v>897</v>
      </c>
      <c r="C908" s="309">
        <v>62967314</v>
      </c>
      <c r="D908" s="313">
        <v>155569</v>
      </c>
      <c r="E908" s="203">
        <f t="shared" ref="E908:E971" si="85">D908/(VLOOKUP(H908,$L$12:$N$51,3,0)+VLOOKUP(I908,$P$12:$R$131,3,0)*$F$8/$E$8)</f>
        <v>5.5125261330215087</v>
      </c>
      <c r="F908" s="311">
        <f>SUM(E$12:E908)</f>
        <v>2767.2162234662437</v>
      </c>
      <c r="G908" s="311">
        <f t="shared" si="80"/>
        <v>276.72162234662437</v>
      </c>
      <c r="H908" s="314">
        <f t="shared" si="84"/>
        <v>131</v>
      </c>
      <c r="I908" s="314">
        <f t="shared" si="84"/>
        <v>34</v>
      </c>
    </row>
    <row r="909" spans="2:9" ht="16.5" hidden="1" customHeight="1" x14ac:dyDescent="0.3">
      <c r="B909" s="307">
        <v>898</v>
      </c>
      <c r="C909" s="309">
        <v>63122883</v>
      </c>
      <c r="D909" s="313">
        <v>155792</v>
      </c>
      <c r="E909" s="203">
        <f t="shared" si="85"/>
        <v>5.5204280500336624</v>
      </c>
      <c r="F909" s="311">
        <f>SUM(E$12:E909)</f>
        <v>2772.7366515162776</v>
      </c>
      <c r="G909" s="311">
        <f t="shared" ref="G909:G972" si="86">F909/$B$8</f>
        <v>277.27366515162777</v>
      </c>
      <c r="H909" s="314">
        <f t="shared" si="84"/>
        <v>131</v>
      </c>
      <c r="I909" s="314">
        <f t="shared" si="84"/>
        <v>34</v>
      </c>
    </row>
    <row r="910" spans="2:9" x14ac:dyDescent="0.3">
      <c r="B910" s="307">
        <v>899</v>
      </c>
      <c r="C910" s="309">
        <v>63278675</v>
      </c>
      <c r="D910" s="313">
        <v>156016</v>
      </c>
      <c r="E910" s="203">
        <f t="shared" si="85"/>
        <v>5.5283654016512527</v>
      </c>
      <c r="F910" s="311">
        <f>SUM(E$12:E910)</f>
        <v>2778.2650169179287</v>
      </c>
      <c r="G910" s="311">
        <f t="shared" si="86"/>
        <v>277.82650169179288</v>
      </c>
      <c r="H910" s="314">
        <f t="shared" ref="H910:I925" si="87">H909</f>
        <v>131</v>
      </c>
      <c r="I910" s="314">
        <f t="shared" si="87"/>
        <v>34</v>
      </c>
    </row>
    <row r="911" spans="2:9" ht="16.5" hidden="1" customHeight="1" x14ac:dyDescent="0.3">
      <c r="B911" s="307">
        <v>900</v>
      </c>
      <c r="C911" s="309">
        <v>63434691</v>
      </c>
      <c r="D911" s="313">
        <v>156240</v>
      </c>
      <c r="E911" s="203">
        <f t="shared" si="85"/>
        <v>4.8316170331199553</v>
      </c>
      <c r="F911" s="311">
        <f>SUM(E$12:E911)</f>
        <v>2783.0966339510487</v>
      </c>
      <c r="G911" s="311">
        <f t="shared" si="86"/>
        <v>278.30966339510485</v>
      </c>
      <c r="H911" s="314">
        <f t="shared" si="87"/>
        <v>131</v>
      </c>
      <c r="I911" s="312">
        <v>37</v>
      </c>
    </row>
    <row r="912" spans="2:9" ht="16.5" hidden="1" customHeight="1" x14ac:dyDescent="0.3">
      <c r="B912" s="307">
        <v>901</v>
      </c>
      <c r="C912" s="309">
        <v>63590931</v>
      </c>
      <c r="D912" s="313">
        <v>156464</v>
      </c>
      <c r="E912" s="203">
        <f t="shared" si="85"/>
        <v>4.838544082629805</v>
      </c>
      <c r="F912" s="311">
        <f>SUM(E$12:E912)</f>
        <v>2787.9351780336783</v>
      </c>
      <c r="G912" s="311">
        <f t="shared" si="86"/>
        <v>278.79351780336782</v>
      </c>
      <c r="H912" s="314">
        <f t="shared" si="87"/>
        <v>131</v>
      </c>
      <c r="I912" s="314">
        <f t="shared" si="87"/>
        <v>37</v>
      </c>
    </row>
    <row r="913" spans="2:9" ht="16.5" hidden="1" customHeight="1" x14ac:dyDescent="0.3">
      <c r="B913" s="307">
        <v>902</v>
      </c>
      <c r="C913" s="309">
        <v>63747395</v>
      </c>
      <c r="D913" s="313">
        <v>156688</v>
      </c>
      <c r="E913" s="203">
        <f t="shared" si="85"/>
        <v>4.8454711321396546</v>
      </c>
      <c r="F913" s="311">
        <f>SUM(E$12:E913)</f>
        <v>2792.780649165818</v>
      </c>
      <c r="G913" s="311">
        <f t="shared" si="86"/>
        <v>279.2780649165818</v>
      </c>
      <c r="H913" s="314">
        <f t="shared" si="87"/>
        <v>131</v>
      </c>
      <c r="I913" s="314">
        <f t="shared" si="87"/>
        <v>37</v>
      </c>
    </row>
    <row r="914" spans="2:9" ht="16.5" hidden="1" customHeight="1" x14ac:dyDescent="0.3">
      <c r="B914" s="307">
        <v>903</v>
      </c>
      <c r="C914" s="309">
        <v>63904083</v>
      </c>
      <c r="D914" s="313">
        <v>156913</v>
      </c>
      <c r="E914" s="203">
        <f t="shared" si="85"/>
        <v>4.8524291059776727</v>
      </c>
      <c r="F914" s="311">
        <f>SUM(E$12:E914)</f>
        <v>2797.6330782717955</v>
      </c>
      <c r="G914" s="311">
        <f t="shared" si="86"/>
        <v>279.76330782717957</v>
      </c>
      <c r="H914" s="314">
        <f t="shared" si="87"/>
        <v>131</v>
      </c>
      <c r="I914" s="314">
        <f t="shared" si="87"/>
        <v>37</v>
      </c>
    </row>
    <row r="915" spans="2:9" ht="16.5" hidden="1" customHeight="1" x14ac:dyDescent="0.3">
      <c r="B915" s="307">
        <v>904</v>
      </c>
      <c r="C915" s="309">
        <v>64060996</v>
      </c>
      <c r="D915" s="313">
        <v>157137</v>
      </c>
      <c r="E915" s="203">
        <f t="shared" si="85"/>
        <v>4.8593561554875224</v>
      </c>
      <c r="F915" s="311">
        <f>SUM(E$12:E915)</f>
        <v>2802.4924344272831</v>
      </c>
      <c r="G915" s="311">
        <f t="shared" si="86"/>
        <v>280.2492434427283</v>
      </c>
      <c r="H915" s="314">
        <f t="shared" si="87"/>
        <v>131</v>
      </c>
      <c r="I915" s="314">
        <f t="shared" si="87"/>
        <v>37</v>
      </c>
    </row>
    <row r="916" spans="2:9" ht="16.5" hidden="1" customHeight="1" x14ac:dyDescent="0.3">
      <c r="B916" s="307">
        <v>905</v>
      </c>
      <c r="C916" s="309">
        <v>64218133</v>
      </c>
      <c r="D916" s="313">
        <v>157361</v>
      </c>
      <c r="E916" s="203">
        <f t="shared" si="85"/>
        <v>4.8662832049973712</v>
      </c>
      <c r="F916" s="311">
        <f>SUM(E$12:E916)</f>
        <v>2807.3587176322803</v>
      </c>
      <c r="G916" s="311">
        <f t="shared" si="86"/>
        <v>280.73587176322803</v>
      </c>
      <c r="H916" s="314">
        <f t="shared" si="87"/>
        <v>131</v>
      </c>
      <c r="I916" s="314">
        <f t="shared" si="87"/>
        <v>37</v>
      </c>
    </row>
    <row r="917" spans="2:9" ht="16.5" hidden="1" customHeight="1" x14ac:dyDescent="0.3">
      <c r="B917" s="307">
        <v>906</v>
      </c>
      <c r="C917" s="309">
        <v>64375494</v>
      </c>
      <c r="D917" s="313">
        <v>157586</v>
      </c>
      <c r="E917" s="203">
        <f t="shared" si="85"/>
        <v>4.8732411788353902</v>
      </c>
      <c r="F917" s="311">
        <f>SUM(E$12:E917)</f>
        <v>2812.2319588111159</v>
      </c>
      <c r="G917" s="311">
        <f t="shared" si="86"/>
        <v>281.22319588111156</v>
      </c>
      <c r="H917" s="314">
        <f t="shared" si="87"/>
        <v>131</v>
      </c>
      <c r="I917" s="314">
        <f t="shared" si="87"/>
        <v>37</v>
      </c>
    </row>
    <row r="918" spans="2:9" ht="16.5" hidden="1" customHeight="1" x14ac:dyDescent="0.3">
      <c r="B918" s="307">
        <v>907</v>
      </c>
      <c r="C918" s="309">
        <v>64533080</v>
      </c>
      <c r="D918" s="313">
        <v>157811</v>
      </c>
      <c r="E918" s="203">
        <f t="shared" si="85"/>
        <v>4.8801991526734083</v>
      </c>
      <c r="F918" s="311">
        <f>SUM(E$12:E918)</f>
        <v>2817.1121579637893</v>
      </c>
      <c r="G918" s="311">
        <f t="shared" si="86"/>
        <v>281.71121579637895</v>
      </c>
      <c r="H918" s="314">
        <f t="shared" si="87"/>
        <v>131</v>
      </c>
      <c r="I918" s="314">
        <f t="shared" si="87"/>
        <v>37</v>
      </c>
    </row>
    <row r="919" spans="2:9" ht="16.5" hidden="1" customHeight="1" x14ac:dyDescent="0.3">
      <c r="B919" s="307">
        <v>908</v>
      </c>
      <c r="C919" s="309">
        <v>64690891</v>
      </c>
      <c r="D919" s="313">
        <v>158036</v>
      </c>
      <c r="E919" s="203">
        <f t="shared" si="85"/>
        <v>4.8871571265114264</v>
      </c>
      <c r="F919" s="311">
        <f>SUM(E$12:E919)</f>
        <v>2821.9993150903006</v>
      </c>
      <c r="G919" s="311">
        <f t="shared" si="86"/>
        <v>282.19993150903008</v>
      </c>
      <c r="H919" s="314">
        <f t="shared" si="87"/>
        <v>131</v>
      </c>
      <c r="I919" s="314">
        <f t="shared" si="87"/>
        <v>37</v>
      </c>
    </row>
    <row r="920" spans="2:9" ht="16.5" hidden="1" customHeight="1" x14ac:dyDescent="0.3">
      <c r="B920" s="307">
        <v>909</v>
      </c>
      <c r="C920" s="309">
        <v>64848927</v>
      </c>
      <c r="D920" s="313">
        <v>158261</v>
      </c>
      <c r="E920" s="203">
        <f t="shared" si="85"/>
        <v>4.8941151003494445</v>
      </c>
      <c r="F920" s="311">
        <f>SUM(E$12:E920)</f>
        <v>2826.8934301906502</v>
      </c>
      <c r="G920" s="311">
        <f t="shared" si="86"/>
        <v>282.68934301906501</v>
      </c>
      <c r="H920" s="314">
        <f t="shared" si="87"/>
        <v>131</v>
      </c>
      <c r="I920" s="314">
        <f t="shared" si="87"/>
        <v>37</v>
      </c>
    </row>
    <row r="921" spans="2:9" ht="16.5" hidden="1" customHeight="1" x14ac:dyDescent="0.3">
      <c r="B921" s="307">
        <v>910</v>
      </c>
      <c r="C921" s="309">
        <v>65007188</v>
      </c>
      <c r="D921" s="313">
        <v>158486</v>
      </c>
      <c r="E921" s="203">
        <f t="shared" si="85"/>
        <v>4.9010730741874635</v>
      </c>
      <c r="F921" s="311">
        <f>SUM(E$12:E921)</f>
        <v>2831.7945032648377</v>
      </c>
      <c r="G921" s="311">
        <f t="shared" si="86"/>
        <v>283.17945032648379</v>
      </c>
      <c r="H921" s="314">
        <f t="shared" si="87"/>
        <v>131</v>
      </c>
      <c r="I921" s="314">
        <f t="shared" si="87"/>
        <v>37</v>
      </c>
    </row>
    <row r="922" spans="2:9" ht="16.5" hidden="1" customHeight="1" x14ac:dyDescent="0.3">
      <c r="B922" s="307">
        <v>911</v>
      </c>
      <c r="C922" s="309">
        <v>65165674</v>
      </c>
      <c r="D922" s="313">
        <v>158711</v>
      </c>
      <c r="E922" s="203">
        <f t="shared" si="85"/>
        <v>4.9080310480254816</v>
      </c>
      <c r="F922" s="311">
        <f>SUM(E$12:E922)</f>
        <v>2836.702534312863</v>
      </c>
      <c r="G922" s="311">
        <f t="shared" si="86"/>
        <v>283.67025343128631</v>
      </c>
      <c r="H922" s="314">
        <f t="shared" si="87"/>
        <v>131</v>
      </c>
      <c r="I922" s="314">
        <f t="shared" si="87"/>
        <v>37</v>
      </c>
    </row>
    <row r="923" spans="2:9" ht="16.5" hidden="1" customHeight="1" x14ac:dyDescent="0.3">
      <c r="B923" s="307">
        <v>912</v>
      </c>
      <c r="C923" s="309">
        <v>65324385</v>
      </c>
      <c r="D923" s="313">
        <v>158936</v>
      </c>
      <c r="E923" s="203">
        <f t="shared" si="85"/>
        <v>4.9149890218634997</v>
      </c>
      <c r="F923" s="311">
        <f>SUM(E$12:E923)</f>
        <v>2841.6175233347267</v>
      </c>
      <c r="G923" s="311">
        <f t="shared" si="86"/>
        <v>284.16175233347269</v>
      </c>
      <c r="H923" s="314">
        <f t="shared" si="87"/>
        <v>131</v>
      </c>
      <c r="I923" s="314">
        <f t="shared" si="87"/>
        <v>37</v>
      </c>
    </row>
    <row r="924" spans="2:9" ht="16.5" hidden="1" customHeight="1" x14ac:dyDescent="0.3">
      <c r="B924" s="307">
        <v>913</v>
      </c>
      <c r="C924" s="309">
        <v>65483321</v>
      </c>
      <c r="D924" s="313">
        <v>159161</v>
      </c>
      <c r="E924" s="203">
        <f t="shared" si="85"/>
        <v>4.9219469957015187</v>
      </c>
      <c r="F924" s="311">
        <f>SUM(E$12:E924)</f>
        <v>2846.5394703304282</v>
      </c>
      <c r="G924" s="311">
        <f t="shared" si="86"/>
        <v>284.65394703304281</v>
      </c>
      <c r="H924" s="314">
        <f t="shared" si="87"/>
        <v>131</v>
      </c>
      <c r="I924" s="314">
        <f t="shared" si="87"/>
        <v>37</v>
      </c>
    </row>
    <row r="925" spans="2:9" ht="16.5" hidden="1" customHeight="1" x14ac:dyDescent="0.3">
      <c r="B925" s="307">
        <v>914</v>
      </c>
      <c r="C925" s="309">
        <v>65642482</v>
      </c>
      <c r="D925" s="313">
        <v>159387</v>
      </c>
      <c r="E925" s="203">
        <f t="shared" si="85"/>
        <v>4.9289358938677061</v>
      </c>
      <c r="F925" s="311">
        <f>SUM(E$12:E925)</f>
        <v>2851.4684062242959</v>
      </c>
      <c r="G925" s="311">
        <f t="shared" si="86"/>
        <v>285.14684062242958</v>
      </c>
      <c r="H925" s="314">
        <f t="shared" si="87"/>
        <v>131</v>
      </c>
      <c r="I925" s="314">
        <f t="shared" si="87"/>
        <v>37</v>
      </c>
    </row>
    <row r="926" spans="2:9" ht="16.5" hidden="1" customHeight="1" x14ac:dyDescent="0.3">
      <c r="B926" s="307">
        <v>915</v>
      </c>
      <c r="C926" s="309">
        <v>65801869</v>
      </c>
      <c r="D926" s="313">
        <v>159613</v>
      </c>
      <c r="E926" s="203">
        <f t="shared" si="85"/>
        <v>4.9359247920338927</v>
      </c>
      <c r="F926" s="311">
        <f>SUM(E$12:E926)</f>
        <v>2856.4043310163297</v>
      </c>
      <c r="G926" s="311">
        <f t="shared" si="86"/>
        <v>285.64043310163299</v>
      </c>
      <c r="H926" s="314">
        <f t="shared" ref="H926:I941" si="88">H925</f>
        <v>131</v>
      </c>
      <c r="I926" s="314">
        <f t="shared" si="88"/>
        <v>37</v>
      </c>
    </row>
    <row r="927" spans="2:9" ht="16.5" hidden="1" customHeight="1" x14ac:dyDescent="0.3">
      <c r="B927" s="307">
        <v>916</v>
      </c>
      <c r="C927" s="309">
        <v>65961482</v>
      </c>
      <c r="D927" s="313">
        <v>159838</v>
      </c>
      <c r="E927" s="203">
        <f t="shared" si="85"/>
        <v>4.9428827658719117</v>
      </c>
      <c r="F927" s="311">
        <f>SUM(E$12:E927)</f>
        <v>2861.3472137822018</v>
      </c>
      <c r="G927" s="311">
        <f t="shared" si="86"/>
        <v>286.13472137822021</v>
      </c>
      <c r="H927" s="314">
        <f t="shared" si="88"/>
        <v>131</v>
      </c>
      <c r="I927" s="314">
        <f t="shared" si="88"/>
        <v>37</v>
      </c>
    </row>
    <row r="928" spans="2:9" ht="16.5" hidden="1" customHeight="1" x14ac:dyDescent="0.3">
      <c r="B928" s="307">
        <v>917</v>
      </c>
      <c r="C928" s="309">
        <v>66121320</v>
      </c>
      <c r="D928" s="313">
        <v>160064</v>
      </c>
      <c r="E928" s="203">
        <f t="shared" si="85"/>
        <v>4.9498716640380991</v>
      </c>
      <c r="F928" s="311">
        <f>SUM(E$12:E928)</f>
        <v>2866.2970854462401</v>
      </c>
      <c r="G928" s="311">
        <f t="shared" si="86"/>
        <v>286.62970854462401</v>
      </c>
      <c r="H928" s="314">
        <f t="shared" si="88"/>
        <v>131</v>
      </c>
      <c r="I928" s="314">
        <f t="shared" si="88"/>
        <v>37</v>
      </c>
    </row>
    <row r="929" spans="2:9" ht="16.5" hidden="1" customHeight="1" x14ac:dyDescent="0.3">
      <c r="B929" s="307">
        <v>918</v>
      </c>
      <c r="C929" s="309">
        <v>66281384</v>
      </c>
      <c r="D929" s="313">
        <v>160290</v>
      </c>
      <c r="E929" s="203">
        <f t="shared" si="85"/>
        <v>4.9568605622042865</v>
      </c>
      <c r="F929" s="311">
        <f>SUM(E$12:E929)</f>
        <v>2871.2539460084445</v>
      </c>
      <c r="G929" s="311">
        <f t="shared" si="86"/>
        <v>287.12539460084446</v>
      </c>
      <c r="H929" s="314">
        <f t="shared" si="88"/>
        <v>131</v>
      </c>
      <c r="I929" s="314">
        <f t="shared" si="88"/>
        <v>37</v>
      </c>
    </row>
    <row r="930" spans="2:9" ht="16.5" hidden="1" customHeight="1" x14ac:dyDescent="0.3">
      <c r="B930" s="307">
        <v>919</v>
      </c>
      <c r="C930" s="309">
        <v>66441674</v>
      </c>
      <c r="D930" s="313">
        <v>160516</v>
      </c>
      <c r="E930" s="203">
        <f t="shared" si="85"/>
        <v>4.963849460370473</v>
      </c>
      <c r="F930" s="311">
        <f>SUM(E$12:E930)</f>
        <v>2876.217795468815</v>
      </c>
      <c r="G930" s="311">
        <f t="shared" si="86"/>
        <v>287.6217795468815</v>
      </c>
      <c r="H930" s="314">
        <f t="shared" si="88"/>
        <v>131</v>
      </c>
      <c r="I930" s="314">
        <f t="shared" si="88"/>
        <v>37</v>
      </c>
    </row>
    <row r="931" spans="2:9" ht="16.5" hidden="1" customHeight="1" x14ac:dyDescent="0.3">
      <c r="B931" s="307">
        <v>920</v>
      </c>
      <c r="C931" s="309">
        <v>66602190</v>
      </c>
      <c r="D931" s="313">
        <v>160742</v>
      </c>
      <c r="E931" s="203">
        <f t="shared" si="85"/>
        <v>4.9708383585366605</v>
      </c>
      <c r="F931" s="311">
        <f>SUM(E$12:E931)</f>
        <v>2881.1886338273516</v>
      </c>
      <c r="G931" s="311">
        <f t="shared" si="86"/>
        <v>288.11886338273519</v>
      </c>
      <c r="H931" s="314">
        <f t="shared" si="88"/>
        <v>131</v>
      </c>
      <c r="I931" s="314">
        <f t="shared" si="88"/>
        <v>37</v>
      </c>
    </row>
    <row r="932" spans="2:9" ht="16.5" hidden="1" customHeight="1" x14ac:dyDescent="0.3">
      <c r="B932" s="307">
        <v>921</v>
      </c>
      <c r="C932" s="309">
        <v>66762932</v>
      </c>
      <c r="D932" s="313">
        <v>160969</v>
      </c>
      <c r="E932" s="203">
        <f t="shared" si="85"/>
        <v>4.9778581810310172</v>
      </c>
      <c r="F932" s="311">
        <f>SUM(E$12:E932)</f>
        <v>2886.1664920083826</v>
      </c>
      <c r="G932" s="311">
        <f t="shared" si="86"/>
        <v>288.61664920083825</v>
      </c>
      <c r="H932" s="314">
        <f t="shared" si="88"/>
        <v>131</v>
      </c>
      <c r="I932" s="314">
        <f t="shared" si="88"/>
        <v>37</v>
      </c>
    </row>
    <row r="933" spans="2:9" ht="16.5" hidden="1" customHeight="1" x14ac:dyDescent="0.3">
      <c r="B933" s="307">
        <v>922</v>
      </c>
      <c r="C933" s="309">
        <v>66923901</v>
      </c>
      <c r="D933" s="313">
        <v>161195</v>
      </c>
      <c r="E933" s="203">
        <f t="shared" si="85"/>
        <v>4.9848470791972046</v>
      </c>
      <c r="F933" s="311">
        <f>SUM(E$12:E933)</f>
        <v>2891.1513390875798</v>
      </c>
      <c r="G933" s="311">
        <f t="shared" si="86"/>
        <v>289.11513390875797</v>
      </c>
      <c r="H933" s="314">
        <f t="shared" si="88"/>
        <v>131</v>
      </c>
      <c r="I933" s="314">
        <f t="shared" si="88"/>
        <v>37</v>
      </c>
    </row>
    <row r="934" spans="2:9" ht="16.5" hidden="1" customHeight="1" x14ac:dyDescent="0.3">
      <c r="B934" s="307">
        <v>923</v>
      </c>
      <c r="C934" s="309">
        <v>67085096</v>
      </c>
      <c r="D934" s="313">
        <v>161422</v>
      </c>
      <c r="E934" s="203">
        <f t="shared" si="85"/>
        <v>4.9918669016915604</v>
      </c>
      <c r="F934" s="311">
        <f>SUM(E$12:E934)</f>
        <v>2896.1432059892713</v>
      </c>
      <c r="G934" s="311">
        <f t="shared" si="86"/>
        <v>289.61432059892712</v>
      </c>
      <c r="H934" s="314">
        <f t="shared" si="88"/>
        <v>131</v>
      </c>
      <c r="I934" s="314">
        <f t="shared" si="88"/>
        <v>37</v>
      </c>
    </row>
    <row r="935" spans="2:9" ht="16.5" hidden="1" customHeight="1" x14ac:dyDescent="0.3">
      <c r="B935" s="307">
        <v>924</v>
      </c>
      <c r="C935" s="309">
        <v>67246518</v>
      </c>
      <c r="D935" s="313">
        <v>161648</v>
      </c>
      <c r="E935" s="203">
        <f t="shared" si="85"/>
        <v>4.9988557998577479</v>
      </c>
      <c r="F935" s="311">
        <f>SUM(E$12:E935)</f>
        <v>2901.142061789129</v>
      </c>
      <c r="G935" s="311">
        <f t="shared" si="86"/>
        <v>290.11420617891292</v>
      </c>
      <c r="H935" s="314">
        <f t="shared" si="88"/>
        <v>131</v>
      </c>
      <c r="I935" s="314">
        <f t="shared" si="88"/>
        <v>37</v>
      </c>
    </row>
    <row r="936" spans="2:9" ht="16.5" hidden="1" customHeight="1" x14ac:dyDescent="0.3">
      <c r="B936" s="307">
        <v>925</v>
      </c>
      <c r="C936" s="309">
        <v>67408166</v>
      </c>
      <c r="D936" s="313">
        <v>161875</v>
      </c>
      <c r="E936" s="203">
        <f t="shared" si="85"/>
        <v>5.0058756223521046</v>
      </c>
      <c r="F936" s="311">
        <f>SUM(E$12:E936)</f>
        <v>2906.1479374114811</v>
      </c>
      <c r="G936" s="311">
        <f t="shared" si="86"/>
        <v>290.61479374114811</v>
      </c>
      <c r="H936" s="314">
        <f t="shared" si="88"/>
        <v>131</v>
      </c>
      <c r="I936" s="314">
        <f t="shared" si="88"/>
        <v>37</v>
      </c>
    </row>
    <row r="937" spans="2:9" ht="16.5" hidden="1" customHeight="1" x14ac:dyDescent="0.3">
      <c r="B937" s="307">
        <v>926</v>
      </c>
      <c r="C937" s="309">
        <v>67570041</v>
      </c>
      <c r="D937" s="313">
        <v>162102</v>
      </c>
      <c r="E937" s="203">
        <f t="shared" si="85"/>
        <v>5.0128954448464604</v>
      </c>
      <c r="F937" s="311">
        <f>SUM(E$12:E937)</f>
        <v>2911.1608328563275</v>
      </c>
      <c r="G937" s="311">
        <f t="shared" si="86"/>
        <v>291.11608328563273</v>
      </c>
      <c r="H937" s="314">
        <f t="shared" si="88"/>
        <v>131</v>
      </c>
      <c r="I937" s="314">
        <f t="shared" si="88"/>
        <v>37</v>
      </c>
    </row>
    <row r="938" spans="2:9" ht="16.5" hidden="1" customHeight="1" x14ac:dyDescent="0.3">
      <c r="B938" s="307">
        <v>927</v>
      </c>
      <c r="C938" s="309">
        <v>67732143</v>
      </c>
      <c r="D938" s="313">
        <v>162329</v>
      </c>
      <c r="E938" s="203">
        <f t="shared" si="85"/>
        <v>5.0199152673408172</v>
      </c>
      <c r="F938" s="311">
        <f>SUM(E$12:E938)</f>
        <v>2916.1807481236683</v>
      </c>
      <c r="G938" s="311">
        <f t="shared" si="86"/>
        <v>291.61807481236684</v>
      </c>
      <c r="H938" s="314">
        <f t="shared" si="88"/>
        <v>131</v>
      </c>
      <c r="I938" s="314">
        <f t="shared" si="88"/>
        <v>37</v>
      </c>
    </row>
    <row r="939" spans="2:9" ht="16.5" hidden="1" customHeight="1" x14ac:dyDescent="0.3">
      <c r="B939" s="307">
        <v>928</v>
      </c>
      <c r="C939" s="309">
        <v>67894472</v>
      </c>
      <c r="D939" s="313">
        <v>162556</v>
      </c>
      <c r="E939" s="203">
        <f t="shared" si="85"/>
        <v>5.0168508116782915</v>
      </c>
      <c r="F939" s="311">
        <f>SUM(E$12:E939)</f>
        <v>2921.1975989353464</v>
      </c>
      <c r="G939" s="311">
        <f t="shared" si="86"/>
        <v>292.11975989353465</v>
      </c>
      <c r="H939" s="314">
        <v>136</v>
      </c>
      <c r="I939" s="314">
        <f t="shared" si="88"/>
        <v>37</v>
      </c>
    </row>
    <row r="940" spans="2:9" ht="16.5" hidden="1" customHeight="1" x14ac:dyDescent="0.3">
      <c r="B940" s="307">
        <v>929</v>
      </c>
      <c r="C940" s="309">
        <v>68057028</v>
      </c>
      <c r="D940" s="313">
        <v>162783</v>
      </c>
      <c r="E940" s="203">
        <f t="shared" si="85"/>
        <v>5.0238565520646876</v>
      </c>
      <c r="F940" s="311">
        <f>SUM(E$12:E940)</f>
        <v>2926.2214554874113</v>
      </c>
      <c r="G940" s="311">
        <f t="shared" si="86"/>
        <v>292.62214554874112</v>
      </c>
      <c r="H940" s="314">
        <f t="shared" si="88"/>
        <v>136</v>
      </c>
      <c r="I940" s="314">
        <f t="shared" si="88"/>
        <v>37</v>
      </c>
    </row>
    <row r="941" spans="2:9" ht="16.5" hidden="1" customHeight="1" x14ac:dyDescent="0.3">
      <c r="B941" s="307">
        <v>930</v>
      </c>
      <c r="C941" s="309">
        <v>68219811</v>
      </c>
      <c r="D941" s="313">
        <v>163010</v>
      </c>
      <c r="E941" s="203">
        <f t="shared" si="85"/>
        <v>5.0308622924510829</v>
      </c>
      <c r="F941" s="311">
        <f>SUM(E$12:E941)</f>
        <v>2931.2523177798626</v>
      </c>
      <c r="G941" s="311">
        <f t="shared" si="86"/>
        <v>293.12523177798624</v>
      </c>
      <c r="H941" s="314">
        <f t="shared" si="88"/>
        <v>136</v>
      </c>
      <c r="I941" s="314">
        <f t="shared" si="88"/>
        <v>37</v>
      </c>
    </row>
    <row r="942" spans="2:9" ht="16.5" hidden="1" customHeight="1" x14ac:dyDescent="0.3">
      <c r="B942" s="307">
        <v>931</v>
      </c>
      <c r="C942" s="309">
        <v>68382821</v>
      </c>
      <c r="D942" s="313">
        <v>163238</v>
      </c>
      <c r="E942" s="203">
        <f t="shared" si="85"/>
        <v>5.0378988951299304</v>
      </c>
      <c r="F942" s="311">
        <f>SUM(E$12:E942)</f>
        <v>2936.2902166749923</v>
      </c>
      <c r="G942" s="311">
        <f t="shared" si="86"/>
        <v>293.62902166749922</v>
      </c>
      <c r="H942" s="314">
        <f t="shared" ref="H942:I957" si="89">H941</f>
        <v>136</v>
      </c>
      <c r="I942" s="314">
        <f t="shared" si="89"/>
        <v>37</v>
      </c>
    </row>
    <row r="943" spans="2:9" ht="16.5" hidden="1" customHeight="1" x14ac:dyDescent="0.3">
      <c r="B943" s="307">
        <v>932</v>
      </c>
      <c r="C943" s="309">
        <v>68546059</v>
      </c>
      <c r="D943" s="313">
        <v>163465</v>
      </c>
      <c r="E943" s="203">
        <f t="shared" si="85"/>
        <v>5.0449046355163265</v>
      </c>
      <c r="F943" s="311">
        <f>SUM(E$12:E943)</f>
        <v>2941.3351213105084</v>
      </c>
      <c r="G943" s="311">
        <f t="shared" si="86"/>
        <v>294.13351213105085</v>
      </c>
      <c r="H943" s="314">
        <f t="shared" si="89"/>
        <v>136</v>
      </c>
      <c r="I943" s="314">
        <f t="shared" si="89"/>
        <v>37</v>
      </c>
    </row>
    <row r="944" spans="2:9" ht="16.5" hidden="1" customHeight="1" x14ac:dyDescent="0.3">
      <c r="B944" s="307">
        <v>933</v>
      </c>
      <c r="C944" s="309">
        <v>68709524</v>
      </c>
      <c r="D944" s="313">
        <v>163693</v>
      </c>
      <c r="E944" s="203">
        <f t="shared" si="85"/>
        <v>5.0519412381951732</v>
      </c>
      <c r="F944" s="311">
        <f>SUM(E$12:E944)</f>
        <v>2946.3870625487034</v>
      </c>
      <c r="G944" s="311">
        <f t="shared" si="86"/>
        <v>294.63870625487033</v>
      </c>
      <c r="H944" s="314">
        <f t="shared" si="89"/>
        <v>136</v>
      </c>
      <c r="I944" s="314">
        <f t="shared" si="89"/>
        <v>37</v>
      </c>
    </row>
    <row r="945" spans="2:9" ht="16.5" hidden="1" customHeight="1" x14ac:dyDescent="0.3">
      <c r="B945" s="307">
        <v>934</v>
      </c>
      <c r="C945" s="309">
        <v>68873217</v>
      </c>
      <c r="D945" s="313">
        <v>163921</v>
      </c>
      <c r="E945" s="203">
        <f t="shared" si="85"/>
        <v>5.0589778408740198</v>
      </c>
      <c r="F945" s="311">
        <f>SUM(E$12:E945)</f>
        <v>2951.4460403895773</v>
      </c>
      <c r="G945" s="311">
        <f t="shared" si="86"/>
        <v>295.14460403895771</v>
      </c>
      <c r="H945" s="314">
        <f t="shared" si="89"/>
        <v>136</v>
      </c>
      <c r="I945" s="314">
        <f t="shared" si="89"/>
        <v>37</v>
      </c>
    </row>
    <row r="946" spans="2:9" ht="16.5" hidden="1" customHeight="1" x14ac:dyDescent="0.3">
      <c r="B946" s="307">
        <v>935</v>
      </c>
      <c r="C946" s="309">
        <v>69037138</v>
      </c>
      <c r="D946" s="313">
        <v>164149</v>
      </c>
      <c r="E946" s="203">
        <f t="shared" si="85"/>
        <v>5.0660144435528673</v>
      </c>
      <c r="F946" s="311">
        <f>SUM(E$12:E946)</f>
        <v>2956.5120548331302</v>
      </c>
      <c r="G946" s="311">
        <f t="shared" si="86"/>
        <v>295.65120548331299</v>
      </c>
      <c r="H946" s="314">
        <f t="shared" si="89"/>
        <v>136</v>
      </c>
      <c r="I946" s="314">
        <f t="shared" si="89"/>
        <v>37</v>
      </c>
    </row>
    <row r="947" spans="2:9" ht="16.5" hidden="1" customHeight="1" x14ac:dyDescent="0.3">
      <c r="B947" s="307">
        <v>936</v>
      </c>
      <c r="C947" s="309">
        <v>69201287</v>
      </c>
      <c r="D947" s="313">
        <v>164377</v>
      </c>
      <c r="E947" s="203">
        <f t="shared" si="85"/>
        <v>5.073051046231714</v>
      </c>
      <c r="F947" s="311">
        <f>SUM(E$12:E947)</f>
        <v>2961.5851058793619</v>
      </c>
      <c r="G947" s="311">
        <f t="shared" si="86"/>
        <v>296.15851058793618</v>
      </c>
      <c r="H947" s="314">
        <f t="shared" si="89"/>
        <v>136</v>
      </c>
      <c r="I947" s="314">
        <f t="shared" si="89"/>
        <v>37</v>
      </c>
    </row>
    <row r="948" spans="2:9" ht="16.5" hidden="1" customHeight="1" x14ac:dyDescent="0.3">
      <c r="B948" s="307">
        <v>937</v>
      </c>
      <c r="C948" s="309">
        <v>69365664</v>
      </c>
      <c r="D948" s="313">
        <v>164605</v>
      </c>
      <c r="E948" s="203">
        <f t="shared" si="85"/>
        <v>5.0800876489105606</v>
      </c>
      <c r="F948" s="311">
        <f>SUM(E$12:E948)</f>
        <v>2966.6651935282725</v>
      </c>
      <c r="G948" s="311">
        <f t="shared" si="86"/>
        <v>296.66651935282727</v>
      </c>
      <c r="H948" s="314">
        <f t="shared" si="89"/>
        <v>136</v>
      </c>
      <c r="I948" s="314">
        <f t="shared" si="89"/>
        <v>37</v>
      </c>
    </row>
    <row r="949" spans="2:9" ht="16.5" hidden="1" customHeight="1" x14ac:dyDescent="0.3">
      <c r="B949" s="307">
        <v>938</v>
      </c>
      <c r="C949" s="309">
        <v>69530269</v>
      </c>
      <c r="D949" s="313">
        <v>164833</v>
      </c>
      <c r="E949" s="203">
        <f t="shared" si="85"/>
        <v>5.0871242515894082</v>
      </c>
      <c r="F949" s="311">
        <f>SUM(E$12:E949)</f>
        <v>2971.7523177798621</v>
      </c>
      <c r="G949" s="311">
        <f t="shared" si="86"/>
        <v>297.1752317779862</v>
      </c>
      <c r="H949" s="314">
        <f t="shared" si="89"/>
        <v>136</v>
      </c>
      <c r="I949" s="314">
        <f t="shared" si="89"/>
        <v>37</v>
      </c>
    </row>
    <row r="950" spans="2:9" ht="16.5" hidden="1" customHeight="1" x14ac:dyDescent="0.3">
      <c r="B950" s="307">
        <v>939</v>
      </c>
      <c r="C950" s="309">
        <v>69695102</v>
      </c>
      <c r="D950" s="313">
        <v>165061</v>
      </c>
      <c r="E950" s="203">
        <f t="shared" si="85"/>
        <v>5.0941608542682548</v>
      </c>
      <c r="F950" s="311">
        <f>SUM(E$12:E950)</f>
        <v>2976.8464786341306</v>
      </c>
      <c r="G950" s="311">
        <f t="shared" si="86"/>
        <v>297.68464786341303</v>
      </c>
      <c r="H950" s="314">
        <f t="shared" si="89"/>
        <v>136</v>
      </c>
      <c r="I950" s="314">
        <f t="shared" si="89"/>
        <v>37</v>
      </c>
    </row>
    <row r="951" spans="2:9" ht="16.5" hidden="1" customHeight="1" x14ac:dyDescent="0.3">
      <c r="B951" s="307">
        <v>940</v>
      </c>
      <c r="C951" s="309">
        <v>69860163</v>
      </c>
      <c r="D951" s="313">
        <v>165290</v>
      </c>
      <c r="E951" s="203">
        <f t="shared" si="85"/>
        <v>5.1012283192395529</v>
      </c>
      <c r="F951" s="311">
        <f>SUM(E$12:E951)</f>
        <v>2981.94770695337</v>
      </c>
      <c r="G951" s="311">
        <f t="shared" si="86"/>
        <v>298.19477069533701</v>
      </c>
      <c r="H951" s="314">
        <f t="shared" si="89"/>
        <v>136</v>
      </c>
      <c r="I951" s="314">
        <f t="shared" si="89"/>
        <v>37</v>
      </c>
    </row>
    <row r="952" spans="2:9" ht="16.5" hidden="1" customHeight="1" x14ac:dyDescent="0.3">
      <c r="B952" s="307">
        <v>941</v>
      </c>
      <c r="C952" s="309">
        <v>70025453</v>
      </c>
      <c r="D952" s="313">
        <v>165518</v>
      </c>
      <c r="E952" s="203">
        <f t="shared" si="85"/>
        <v>5.1082649219184004</v>
      </c>
      <c r="F952" s="311">
        <f>SUM(E$12:E952)</f>
        <v>2987.0559718752884</v>
      </c>
      <c r="G952" s="311">
        <f t="shared" si="86"/>
        <v>298.70559718752884</v>
      </c>
      <c r="H952" s="314">
        <f t="shared" si="89"/>
        <v>136</v>
      </c>
      <c r="I952" s="314">
        <f t="shared" si="89"/>
        <v>37</v>
      </c>
    </row>
    <row r="953" spans="2:9" ht="16.5" hidden="1" customHeight="1" x14ac:dyDescent="0.3">
      <c r="B953" s="307">
        <v>942</v>
      </c>
      <c r="C953" s="309">
        <v>70190971</v>
      </c>
      <c r="D953" s="313">
        <v>165747</v>
      </c>
      <c r="E953" s="203">
        <f t="shared" si="85"/>
        <v>5.1153323868896985</v>
      </c>
      <c r="F953" s="311">
        <f>SUM(E$12:E953)</f>
        <v>2992.1713042621782</v>
      </c>
      <c r="G953" s="311">
        <f t="shared" si="86"/>
        <v>299.21713042621781</v>
      </c>
      <c r="H953" s="314">
        <f t="shared" si="89"/>
        <v>136</v>
      </c>
      <c r="I953" s="314">
        <f t="shared" si="89"/>
        <v>37</v>
      </c>
    </row>
    <row r="954" spans="2:9" ht="16.5" hidden="1" customHeight="1" x14ac:dyDescent="0.3">
      <c r="B954" s="307">
        <v>943</v>
      </c>
      <c r="C954" s="309">
        <v>70356718</v>
      </c>
      <c r="D954" s="313">
        <v>165976</v>
      </c>
      <c r="E954" s="203">
        <f t="shared" si="85"/>
        <v>5.1223998518609966</v>
      </c>
      <c r="F954" s="311">
        <f>SUM(E$12:E954)</f>
        <v>2997.293704114039</v>
      </c>
      <c r="G954" s="311">
        <f t="shared" si="86"/>
        <v>299.72937041140392</v>
      </c>
      <c r="H954" s="314">
        <f t="shared" si="89"/>
        <v>136</v>
      </c>
      <c r="I954" s="314">
        <f t="shared" si="89"/>
        <v>37</v>
      </c>
    </row>
    <row r="955" spans="2:9" ht="16.5" hidden="1" customHeight="1" x14ac:dyDescent="0.3">
      <c r="B955" s="307">
        <v>944</v>
      </c>
      <c r="C955" s="309">
        <v>70522694</v>
      </c>
      <c r="D955" s="313">
        <v>166204</v>
      </c>
      <c r="E955" s="203">
        <f t="shared" si="85"/>
        <v>5.1294364545398432</v>
      </c>
      <c r="F955" s="311">
        <f>SUM(E$12:E955)</f>
        <v>3002.4231405685787</v>
      </c>
      <c r="G955" s="311">
        <f t="shared" si="86"/>
        <v>300.24231405685788</v>
      </c>
      <c r="H955" s="314">
        <f t="shared" si="89"/>
        <v>136</v>
      </c>
      <c r="I955" s="314">
        <f t="shared" si="89"/>
        <v>37</v>
      </c>
    </row>
    <row r="956" spans="2:9" ht="16.5" hidden="1" customHeight="1" x14ac:dyDescent="0.3">
      <c r="B956" s="307">
        <v>945</v>
      </c>
      <c r="C956" s="309">
        <v>70688898</v>
      </c>
      <c r="D956" s="313">
        <v>166433</v>
      </c>
      <c r="E956" s="203">
        <f t="shared" si="85"/>
        <v>5.1365039195111413</v>
      </c>
      <c r="F956" s="311">
        <f>SUM(E$12:E956)</f>
        <v>3007.5596444880898</v>
      </c>
      <c r="G956" s="311">
        <f t="shared" si="86"/>
        <v>300.75596444880898</v>
      </c>
      <c r="H956" s="314">
        <f t="shared" si="89"/>
        <v>136</v>
      </c>
      <c r="I956" s="314">
        <f t="shared" si="89"/>
        <v>37</v>
      </c>
    </row>
    <row r="957" spans="2:9" ht="16.5" hidden="1" customHeight="1" x14ac:dyDescent="0.3">
      <c r="B957" s="307">
        <v>946</v>
      </c>
      <c r="C957" s="309">
        <v>70855331</v>
      </c>
      <c r="D957" s="313">
        <v>166663</v>
      </c>
      <c r="E957" s="203">
        <f t="shared" si="85"/>
        <v>5.1436022467748908</v>
      </c>
      <c r="F957" s="311">
        <f>SUM(E$12:E957)</f>
        <v>3012.7032467348649</v>
      </c>
      <c r="G957" s="311">
        <f t="shared" si="86"/>
        <v>301.27032467348647</v>
      </c>
      <c r="H957" s="314">
        <f t="shared" si="89"/>
        <v>136</v>
      </c>
      <c r="I957" s="314">
        <f t="shared" si="89"/>
        <v>37</v>
      </c>
    </row>
    <row r="958" spans="2:9" ht="16.5" hidden="1" customHeight="1" x14ac:dyDescent="0.3">
      <c r="B958" s="307">
        <v>947</v>
      </c>
      <c r="C958" s="309">
        <v>71021994</v>
      </c>
      <c r="D958" s="313">
        <v>166892</v>
      </c>
      <c r="E958" s="203">
        <f t="shared" si="85"/>
        <v>5.1506697117461888</v>
      </c>
      <c r="F958" s="311">
        <f>SUM(E$12:E958)</f>
        <v>3017.853916446611</v>
      </c>
      <c r="G958" s="311">
        <f t="shared" si="86"/>
        <v>301.7853916446611</v>
      </c>
      <c r="H958" s="314">
        <f t="shared" ref="H958:I973" si="90">H957</f>
        <v>136</v>
      </c>
      <c r="I958" s="314">
        <f t="shared" si="90"/>
        <v>37</v>
      </c>
    </row>
    <row r="959" spans="2:9" ht="16.5" hidden="1" customHeight="1" x14ac:dyDescent="0.3">
      <c r="B959" s="307">
        <v>948</v>
      </c>
      <c r="C959" s="309">
        <v>71188886</v>
      </c>
      <c r="D959" s="313">
        <v>167121</v>
      </c>
      <c r="E959" s="203">
        <f t="shared" si="85"/>
        <v>5.1577371767174869</v>
      </c>
      <c r="F959" s="311">
        <f>SUM(E$12:E959)</f>
        <v>3023.0116536233286</v>
      </c>
      <c r="G959" s="311">
        <f t="shared" si="86"/>
        <v>302.30116536233288</v>
      </c>
      <c r="H959" s="314">
        <f t="shared" si="90"/>
        <v>136</v>
      </c>
      <c r="I959" s="314">
        <f t="shared" si="90"/>
        <v>37</v>
      </c>
    </row>
    <row r="960" spans="2:9" ht="16.5" hidden="1" customHeight="1" x14ac:dyDescent="0.3">
      <c r="B960" s="307">
        <v>949</v>
      </c>
      <c r="C960" s="309">
        <v>71356007</v>
      </c>
      <c r="D960" s="313">
        <v>167350</v>
      </c>
      <c r="E960" s="203">
        <f t="shared" si="85"/>
        <v>5.1648046416887849</v>
      </c>
      <c r="F960" s="311">
        <f>SUM(E$12:E960)</f>
        <v>3028.1764582650176</v>
      </c>
      <c r="G960" s="311">
        <f t="shared" si="86"/>
        <v>302.81764582650175</v>
      </c>
      <c r="H960" s="314">
        <f t="shared" si="90"/>
        <v>136</v>
      </c>
      <c r="I960" s="314">
        <f t="shared" si="90"/>
        <v>37</v>
      </c>
    </row>
    <row r="961" spans="2:9" ht="16.5" hidden="1" customHeight="1" x14ac:dyDescent="0.3">
      <c r="B961" s="307">
        <v>950</v>
      </c>
      <c r="C961" s="309">
        <v>71523357</v>
      </c>
      <c r="D961" s="313">
        <v>167580</v>
      </c>
      <c r="E961" s="203">
        <f t="shared" si="85"/>
        <v>5.1719029689525335</v>
      </c>
      <c r="F961" s="311">
        <f>SUM(E$12:E961)</f>
        <v>3033.3483612339701</v>
      </c>
      <c r="G961" s="311">
        <f t="shared" si="86"/>
        <v>303.334836123397</v>
      </c>
      <c r="H961" s="314">
        <f t="shared" si="90"/>
        <v>136</v>
      </c>
      <c r="I961" s="314">
        <f t="shared" si="90"/>
        <v>37</v>
      </c>
    </row>
    <row r="962" spans="2:9" ht="16.5" hidden="1" customHeight="1" x14ac:dyDescent="0.3">
      <c r="B962" s="307">
        <v>951</v>
      </c>
      <c r="C962" s="309">
        <v>71690937</v>
      </c>
      <c r="D962" s="313">
        <v>167810</v>
      </c>
      <c r="E962" s="203">
        <f t="shared" si="85"/>
        <v>5.179001296216283</v>
      </c>
      <c r="F962" s="311">
        <f>SUM(E$12:E962)</f>
        <v>3038.5273625301866</v>
      </c>
      <c r="G962" s="311">
        <f t="shared" si="86"/>
        <v>303.85273625301863</v>
      </c>
      <c r="H962" s="314">
        <f t="shared" si="90"/>
        <v>136</v>
      </c>
      <c r="I962" s="314">
        <f t="shared" si="90"/>
        <v>37</v>
      </c>
    </row>
    <row r="963" spans="2:9" ht="16.5" hidden="1" customHeight="1" x14ac:dyDescent="0.3">
      <c r="B963" s="307">
        <v>952</v>
      </c>
      <c r="C963" s="309">
        <v>71858747</v>
      </c>
      <c r="D963" s="313">
        <v>168039</v>
      </c>
      <c r="E963" s="203">
        <f t="shared" si="85"/>
        <v>5.1860687611875811</v>
      </c>
      <c r="F963" s="311">
        <f>SUM(E$12:E963)</f>
        <v>3043.713431291374</v>
      </c>
      <c r="G963" s="311">
        <f t="shared" si="86"/>
        <v>304.37134312913741</v>
      </c>
      <c r="H963" s="314">
        <f t="shared" si="90"/>
        <v>136</v>
      </c>
      <c r="I963" s="314">
        <f t="shared" si="90"/>
        <v>37</v>
      </c>
    </row>
    <row r="964" spans="2:9" ht="16.5" hidden="1" customHeight="1" x14ac:dyDescent="0.3">
      <c r="B964" s="307">
        <v>953</v>
      </c>
      <c r="C964" s="309">
        <v>72026786</v>
      </c>
      <c r="D964" s="313">
        <v>168269</v>
      </c>
      <c r="E964" s="203">
        <f t="shared" si="85"/>
        <v>5.1931670884513306</v>
      </c>
      <c r="F964" s="311">
        <f>SUM(E$12:E964)</f>
        <v>3048.9065983798255</v>
      </c>
      <c r="G964" s="311">
        <f t="shared" si="86"/>
        <v>304.89065983798253</v>
      </c>
      <c r="H964" s="314">
        <f t="shared" si="90"/>
        <v>136</v>
      </c>
      <c r="I964" s="314">
        <f t="shared" si="90"/>
        <v>37</v>
      </c>
    </row>
    <row r="965" spans="2:9" ht="16.5" hidden="1" customHeight="1" x14ac:dyDescent="0.3">
      <c r="B965" s="307">
        <v>954</v>
      </c>
      <c r="C965" s="309">
        <v>72195055</v>
      </c>
      <c r="D965" s="313">
        <v>168499</v>
      </c>
      <c r="E965" s="203">
        <f t="shared" si="85"/>
        <v>5.2002654157150792</v>
      </c>
      <c r="F965" s="311">
        <f>SUM(E$12:E965)</f>
        <v>3054.1068637955404</v>
      </c>
      <c r="G965" s="311">
        <f t="shared" si="86"/>
        <v>305.41068637955402</v>
      </c>
      <c r="H965" s="314">
        <f t="shared" si="90"/>
        <v>136</v>
      </c>
      <c r="I965" s="314">
        <f t="shared" si="90"/>
        <v>37</v>
      </c>
    </row>
    <row r="966" spans="2:9" ht="16.5" hidden="1" customHeight="1" x14ac:dyDescent="0.3">
      <c r="B966" s="307">
        <v>955</v>
      </c>
      <c r="C966" s="309">
        <v>72363554</v>
      </c>
      <c r="D966" s="313">
        <v>168729</v>
      </c>
      <c r="E966" s="203">
        <f t="shared" si="85"/>
        <v>5.2073637429788286</v>
      </c>
      <c r="F966" s="311">
        <f>SUM(E$12:E966)</f>
        <v>3059.3142275385194</v>
      </c>
      <c r="G966" s="311">
        <f t="shared" si="86"/>
        <v>305.93142275385196</v>
      </c>
      <c r="H966" s="314">
        <f t="shared" si="90"/>
        <v>136</v>
      </c>
      <c r="I966" s="314">
        <f t="shared" si="90"/>
        <v>37</v>
      </c>
    </row>
    <row r="967" spans="2:9" ht="16.5" hidden="1" customHeight="1" x14ac:dyDescent="0.3">
      <c r="B967" s="307">
        <v>956</v>
      </c>
      <c r="C967" s="309">
        <v>72532283</v>
      </c>
      <c r="D967" s="313">
        <v>168960</v>
      </c>
      <c r="E967" s="203">
        <f t="shared" si="85"/>
        <v>5.2144929325350287</v>
      </c>
      <c r="F967" s="311">
        <f>SUM(E$12:E967)</f>
        <v>3064.5287204710544</v>
      </c>
      <c r="G967" s="311">
        <f t="shared" si="86"/>
        <v>306.45287204710542</v>
      </c>
      <c r="H967" s="314">
        <f t="shared" si="90"/>
        <v>136</v>
      </c>
      <c r="I967" s="314">
        <f t="shared" si="90"/>
        <v>37</v>
      </c>
    </row>
    <row r="968" spans="2:9" ht="16.5" hidden="1" customHeight="1" x14ac:dyDescent="0.3">
      <c r="B968" s="307">
        <v>957</v>
      </c>
      <c r="C968" s="309">
        <v>72701243</v>
      </c>
      <c r="D968" s="313">
        <v>169190</v>
      </c>
      <c r="E968" s="203">
        <f t="shared" si="85"/>
        <v>5.2215912597987781</v>
      </c>
      <c r="F968" s="311">
        <f>SUM(E$12:E968)</f>
        <v>3069.7503117308534</v>
      </c>
      <c r="G968" s="311">
        <f t="shared" si="86"/>
        <v>306.97503117308531</v>
      </c>
      <c r="H968" s="314">
        <f t="shared" si="90"/>
        <v>136</v>
      </c>
      <c r="I968" s="314">
        <f t="shared" si="90"/>
        <v>37</v>
      </c>
    </row>
    <row r="969" spans="2:9" ht="16.5" hidden="1" customHeight="1" x14ac:dyDescent="0.3">
      <c r="B969" s="307">
        <v>958</v>
      </c>
      <c r="C969" s="309">
        <v>72870433</v>
      </c>
      <c r="D969" s="313">
        <v>169420</v>
      </c>
      <c r="E969" s="203">
        <f t="shared" si="85"/>
        <v>5.2286895870625267</v>
      </c>
      <c r="F969" s="311">
        <f>SUM(E$12:E969)</f>
        <v>3074.9790013179158</v>
      </c>
      <c r="G969" s="311">
        <f t="shared" si="86"/>
        <v>307.4979001317916</v>
      </c>
      <c r="H969" s="314">
        <f t="shared" si="90"/>
        <v>136</v>
      </c>
      <c r="I969" s="314">
        <f t="shared" si="90"/>
        <v>37</v>
      </c>
    </row>
    <row r="970" spans="2:9" ht="16.5" hidden="1" customHeight="1" x14ac:dyDescent="0.3">
      <c r="B970" s="307">
        <v>959</v>
      </c>
      <c r="C970" s="309">
        <v>73039853</v>
      </c>
      <c r="D970" s="313">
        <v>169651</v>
      </c>
      <c r="E970" s="203">
        <f t="shared" si="85"/>
        <v>5.2358187766187276</v>
      </c>
      <c r="F970" s="311">
        <f>SUM(E$12:E970)</f>
        <v>3080.2148200945344</v>
      </c>
      <c r="G970" s="311">
        <f t="shared" si="86"/>
        <v>308.02148200945345</v>
      </c>
      <c r="H970" s="314">
        <f t="shared" si="90"/>
        <v>136</v>
      </c>
      <c r="I970" s="314">
        <f t="shared" si="90"/>
        <v>37</v>
      </c>
    </row>
    <row r="971" spans="2:9" ht="16.5" hidden="1" customHeight="1" x14ac:dyDescent="0.3">
      <c r="B971" s="307">
        <v>960</v>
      </c>
      <c r="C971" s="309">
        <v>73209504</v>
      </c>
      <c r="D971" s="313">
        <v>169882</v>
      </c>
      <c r="E971" s="203">
        <f t="shared" si="85"/>
        <v>5.2429479661749276</v>
      </c>
      <c r="F971" s="311">
        <f>SUM(E$12:E971)</f>
        <v>3085.4577680607094</v>
      </c>
      <c r="G971" s="311">
        <f t="shared" si="86"/>
        <v>308.54577680607093</v>
      </c>
      <c r="H971" s="314">
        <f t="shared" si="90"/>
        <v>136</v>
      </c>
      <c r="I971" s="314">
        <f t="shared" si="90"/>
        <v>37</v>
      </c>
    </row>
    <row r="972" spans="2:9" ht="16.5" hidden="1" customHeight="1" x14ac:dyDescent="0.3">
      <c r="B972" s="307">
        <v>961</v>
      </c>
      <c r="C972" s="309">
        <v>73379386</v>
      </c>
      <c r="D972" s="313">
        <v>170112</v>
      </c>
      <c r="E972" s="203">
        <f t="shared" ref="E972:E1035" si="91">D972/(VLOOKUP(H972,$L$12:$N$51,3,0)+VLOOKUP(I972,$P$12:$R$131,3,0)*$F$8/$E$8)</f>
        <v>5.2500462934386762</v>
      </c>
      <c r="F972" s="311">
        <f>SUM(E$12:E972)</f>
        <v>3090.707814354148</v>
      </c>
      <c r="G972" s="311">
        <f t="shared" si="86"/>
        <v>309.0707814354148</v>
      </c>
      <c r="H972" s="314">
        <f t="shared" si="90"/>
        <v>136</v>
      </c>
      <c r="I972" s="314">
        <f t="shared" si="90"/>
        <v>37</v>
      </c>
    </row>
    <row r="973" spans="2:9" ht="16.5" hidden="1" customHeight="1" x14ac:dyDescent="0.3">
      <c r="B973" s="307">
        <v>962</v>
      </c>
      <c r="C973" s="309">
        <v>73549498</v>
      </c>
      <c r="D973" s="313">
        <v>170343</v>
      </c>
      <c r="E973" s="203">
        <f t="shared" si="91"/>
        <v>5.2571754829948771</v>
      </c>
      <c r="F973" s="311">
        <f>SUM(E$12:E973)</f>
        <v>3095.9649898371431</v>
      </c>
      <c r="G973" s="311">
        <f t="shared" ref="G973:G1036" si="92">F973/$B$8</f>
        <v>309.5964989837143</v>
      </c>
      <c r="H973" s="314">
        <f t="shared" si="90"/>
        <v>136</v>
      </c>
      <c r="I973" s="314">
        <f t="shared" si="90"/>
        <v>37</v>
      </c>
    </row>
    <row r="974" spans="2:9" ht="16.5" hidden="1" customHeight="1" x14ac:dyDescent="0.3">
      <c r="B974" s="307">
        <v>963</v>
      </c>
      <c r="C974" s="309">
        <v>73719841</v>
      </c>
      <c r="D974" s="313">
        <v>170574</v>
      </c>
      <c r="E974" s="203">
        <f t="shared" si="91"/>
        <v>5.2643046725510771</v>
      </c>
      <c r="F974" s="311">
        <f>SUM(E$12:E974)</f>
        <v>3101.2292945096942</v>
      </c>
      <c r="G974" s="311">
        <f t="shared" si="92"/>
        <v>310.12292945096942</v>
      </c>
      <c r="H974" s="314">
        <f t="shared" ref="H974:I989" si="93">H973</f>
        <v>136</v>
      </c>
      <c r="I974" s="314">
        <f t="shared" si="93"/>
        <v>37</v>
      </c>
    </row>
    <row r="975" spans="2:9" ht="16.5" hidden="1" customHeight="1" x14ac:dyDescent="0.3">
      <c r="B975" s="307">
        <v>964</v>
      </c>
      <c r="C975" s="309">
        <v>73890415</v>
      </c>
      <c r="D975" s="313">
        <v>170805</v>
      </c>
      <c r="E975" s="203">
        <f t="shared" si="91"/>
        <v>5.2714338621072772</v>
      </c>
      <c r="F975" s="311">
        <f>SUM(E$12:E975)</f>
        <v>3106.5007283718014</v>
      </c>
      <c r="G975" s="311">
        <f t="shared" si="92"/>
        <v>310.65007283718012</v>
      </c>
      <c r="H975" s="314">
        <f t="shared" si="93"/>
        <v>136</v>
      </c>
      <c r="I975" s="314">
        <f t="shared" si="93"/>
        <v>37</v>
      </c>
    </row>
    <row r="976" spans="2:9" ht="16.5" hidden="1" customHeight="1" x14ac:dyDescent="0.3">
      <c r="B976" s="307">
        <v>965</v>
      </c>
      <c r="C976" s="309">
        <v>74061220</v>
      </c>
      <c r="D976" s="313">
        <v>171037</v>
      </c>
      <c r="E976" s="203">
        <f t="shared" si="91"/>
        <v>5.2785939139559286</v>
      </c>
      <c r="F976" s="311">
        <f>SUM(E$12:E976)</f>
        <v>3111.7793222857572</v>
      </c>
      <c r="G976" s="311">
        <f t="shared" si="92"/>
        <v>311.17793222857574</v>
      </c>
      <c r="H976" s="314">
        <f t="shared" si="93"/>
        <v>136</v>
      </c>
      <c r="I976" s="314">
        <f t="shared" si="93"/>
        <v>37</v>
      </c>
    </row>
    <row r="977" spans="2:9" ht="16.5" hidden="1" customHeight="1" x14ac:dyDescent="0.3">
      <c r="B977" s="307">
        <v>966</v>
      </c>
      <c r="C977" s="309">
        <v>74232257</v>
      </c>
      <c r="D977" s="313">
        <v>171268</v>
      </c>
      <c r="E977" s="203">
        <f t="shared" si="91"/>
        <v>5.2857231035121286</v>
      </c>
      <c r="F977" s="311">
        <f>SUM(E$12:E977)</f>
        <v>3117.0650453892695</v>
      </c>
      <c r="G977" s="311">
        <f t="shared" si="92"/>
        <v>311.70650453892694</v>
      </c>
      <c r="H977" s="314">
        <f t="shared" si="93"/>
        <v>136</v>
      </c>
      <c r="I977" s="314">
        <f t="shared" si="93"/>
        <v>37</v>
      </c>
    </row>
    <row r="978" spans="2:9" ht="16.5" hidden="1" customHeight="1" x14ac:dyDescent="0.3">
      <c r="B978" s="307">
        <v>967</v>
      </c>
      <c r="C978" s="309">
        <v>74403525</v>
      </c>
      <c r="D978" s="313">
        <v>171499</v>
      </c>
      <c r="E978" s="203">
        <f t="shared" si="91"/>
        <v>5.2928522930683295</v>
      </c>
      <c r="F978" s="311">
        <f>SUM(E$12:E978)</f>
        <v>3122.3578976823378</v>
      </c>
      <c r="G978" s="311">
        <f t="shared" si="92"/>
        <v>312.23578976823376</v>
      </c>
      <c r="H978" s="314">
        <f t="shared" si="93"/>
        <v>136</v>
      </c>
      <c r="I978" s="314">
        <f t="shared" si="93"/>
        <v>37</v>
      </c>
    </row>
    <row r="979" spans="2:9" ht="16.5" hidden="1" customHeight="1" x14ac:dyDescent="0.3">
      <c r="B979" s="307">
        <v>968</v>
      </c>
      <c r="C979" s="309">
        <v>74575024</v>
      </c>
      <c r="D979" s="313">
        <v>171731</v>
      </c>
      <c r="E979" s="203">
        <f t="shared" si="91"/>
        <v>5.30001234491698</v>
      </c>
      <c r="F979" s="311">
        <f>SUM(E$12:E979)</f>
        <v>3127.6579100272547</v>
      </c>
      <c r="G979" s="311">
        <f t="shared" si="92"/>
        <v>312.76579100272545</v>
      </c>
      <c r="H979" s="314">
        <f t="shared" si="93"/>
        <v>136</v>
      </c>
      <c r="I979" s="314">
        <f t="shared" si="93"/>
        <v>37</v>
      </c>
    </row>
    <row r="980" spans="2:9" ht="16.5" hidden="1" customHeight="1" x14ac:dyDescent="0.3">
      <c r="B980" s="307">
        <v>969</v>
      </c>
      <c r="C980" s="309">
        <v>74746755</v>
      </c>
      <c r="D980" s="313">
        <v>171963</v>
      </c>
      <c r="E980" s="203">
        <f t="shared" si="91"/>
        <v>5.3071723967656315</v>
      </c>
      <c r="F980" s="311">
        <f>SUM(E$12:E980)</f>
        <v>3132.9650824240202</v>
      </c>
      <c r="G980" s="311">
        <f t="shared" si="92"/>
        <v>313.29650824240201</v>
      </c>
      <c r="H980" s="314">
        <f t="shared" si="93"/>
        <v>136</v>
      </c>
      <c r="I980" s="314">
        <f t="shared" si="93"/>
        <v>37</v>
      </c>
    </row>
    <row r="981" spans="2:9" ht="16.5" hidden="1" customHeight="1" x14ac:dyDescent="0.3">
      <c r="B981" s="307">
        <v>970</v>
      </c>
      <c r="C981" s="309">
        <v>74918718</v>
      </c>
      <c r="D981" s="313">
        <v>172194</v>
      </c>
      <c r="E981" s="203">
        <f t="shared" si="91"/>
        <v>5.3143015863218324</v>
      </c>
      <c r="F981" s="311">
        <f>SUM(E$12:E981)</f>
        <v>3138.2793840103423</v>
      </c>
      <c r="G981" s="311">
        <f t="shared" si="92"/>
        <v>313.8279384010342</v>
      </c>
      <c r="H981" s="314">
        <f t="shared" si="93"/>
        <v>136</v>
      </c>
      <c r="I981" s="314">
        <f t="shared" si="93"/>
        <v>37</v>
      </c>
    </row>
    <row r="982" spans="2:9" ht="16.5" hidden="1" customHeight="1" x14ac:dyDescent="0.3">
      <c r="B982" s="307">
        <v>971</v>
      </c>
      <c r="C982" s="309">
        <v>75090912</v>
      </c>
      <c r="D982" s="313">
        <v>172426</v>
      </c>
      <c r="E982" s="203">
        <f t="shared" si="91"/>
        <v>5.3214616381704829</v>
      </c>
      <c r="F982" s="311">
        <f>SUM(E$12:E982)</f>
        <v>3143.6008456485129</v>
      </c>
      <c r="G982" s="311">
        <f t="shared" si="92"/>
        <v>314.36008456485126</v>
      </c>
      <c r="H982" s="314">
        <f t="shared" si="93"/>
        <v>136</v>
      </c>
      <c r="I982" s="314">
        <f t="shared" si="93"/>
        <v>37</v>
      </c>
    </row>
    <row r="983" spans="2:9" ht="16.5" hidden="1" customHeight="1" x14ac:dyDescent="0.3">
      <c r="B983" s="307">
        <v>972</v>
      </c>
      <c r="C983" s="309">
        <v>75263338</v>
      </c>
      <c r="D983" s="313">
        <v>172658</v>
      </c>
      <c r="E983" s="203">
        <f t="shared" si="91"/>
        <v>5.3286216900191343</v>
      </c>
      <c r="F983" s="311">
        <f>SUM(E$12:E983)</f>
        <v>3148.929467338532</v>
      </c>
      <c r="G983" s="311">
        <f t="shared" si="92"/>
        <v>314.89294673385319</v>
      </c>
      <c r="H983" s="314">
        <f t="shared" si="93"/>
        <v>136</v>
      </c>
      <c r="I983" s="314">
        <f t="shared" si="93"/>
        <v>37</v>
      </c>
    </row>
    <row r="984" spans="2:9" ht="16.5" hidden="1" customHeight="1" x14ac:dyDescent="0.3">
      <c r="B984" s="307">
        <v>973</v>
      </c>
      <c r="C984" s="309">
        <v>75435996</v>
      </c>
      <c r="D984" s="313">
        <v>172890</v>
      </c>
      <c r="E984" s="203">
        <f t="shared" si="91"/>
        <v>5.3357817418677858</v>
      </c>
      <c r="F984" s="311">
        <f>SUM(E$12:E984)</f>
        <v>3154.2652490803998</v>
      </c>
      <c r="G984" s="311">
        <f t="shared" si="92"/>
        <v>315.42652490803999</v>
      </c>
      <c r="H984" s="314">
        <f t="shared" si="93"/>
        <v>136</v>
      </c>
      <c r="I984" s="314">
        <f t="shared" si="93"/>
        <v>37</v>
      </c>
    </row>
    <row r="985" spans="2:9" ht="16.5" hidden="1" customHeight="1" x14ac:dyDescent="0.3">
      <c r="B985" s="307">
        <v>974</v>
      </c>
      <c r="C985" s="309">
        <v>75608886</v>
      </c>
      <c r="D985" s="313">
        <v>173123</v>
      </c>
      <c r="E985" s="203">
        <f t="shared" si="91"/>
        <v>5.3429726560088886</v>
      </c>
      <c r="F985" s="311">
        <f>SUM(E$12:E985)</f>
        <v>3159.6082217364087</v>
      </c>
      <c r="G985" s="311">
        <f t="shared" si="92"/>
        <v>315.96082217364085</v>
      </c>
      <c r="H985" s="314">
        <f t="shared" si="93"/>
        <v>136</v>
      </c>
      <c r="I985" s="314">
        <f t="shared" si="93"/>
        <v>37</v>
      </c>
    </row>
    <row r="986" spans="2:9" ht="16.5" hidden="1" customHeight="1" x14ac:dyDescent="0.3">
      <c r="B986" s="307">
        <v>975</v>
      </c>
      <c r="C986" s="309">
        <v>75782009</v>
      </c>
      <c r="D986" s="313">
        <v>173355</v>
      </c>
      <c r="E986" s="203">
        <f t="shared" si="91"/>
        <v>5.35013270785754</v>
      </c>
      <c r="F986" s="311">
        <f>SUM(E$12:E986)</f>
        <v>3164.9583544442662</v>
      </c>
      <c r="G986" s="311">
        <f t="shared" si="92"/>
        <v>316.49583544442663</v>
      </c>
      <c r="H986" s="314">
        <f t="shared" si="93"/>
        <v>136</v>
      </c>
      <c r="I986" s="314">
        <f t="shared" si="93"/>
        <v>37</v>
      </c>
    </row>
    <row r="987" spans="2:9" ht="16.5" hidden="1" customHeight="1" x14ac:dyDescent="0.3">
      <c r="B987" s="307">
        <v>976</v>
      </c>
      <c r="C987" s="309">
        <v>75955364</v>
      </c>
      <c r="D987" s="313">
        <v>173587</v>
      </c>
      <c r="E987" s="203">
        <f t="shared" si="91"/>
        <v>5.3572927597061906</v>
      </c>
      <c r="F987" s="311">
        <f>SUM(E$12:E987)</f>
        <v>3170.3156472039723</v>
      </c>
      <c r="G987" s="311">
        <f t="shared" si="92"/>
        <v>317.03156472039723</v>
      </c>
      <c r="H987" s="314">
        <f t="shared" si="93"/>
        <v>136</v>
      </c>
      <c r="I987" s="314">
        <f t="shared" si="93"/>
        <v>37</v>
      </c>
    </row>
    <row r="988" spans="2:9" ht="16.5" hidden="1" customHeight="1" x14ac:dyDescent="0.3">
      <c r="B988" s="307">
        <v>977</v>
      </c>
      <c r="C988" s="309">
        <v>76128951</v>
      </c>
      <c r="D988" s="313">
        <v>173820</v>
      </c>
      <c r="E988" s="203">
        <f t="shared" si="91"/>
        <v>5.3644836738472934</v>
      </c>
      <c r="F988" s="311">
        <f>SUM(E$12:E988)</f>
        <v>3175.6801308778195</v>
      </c>
      <c r="G988" s="311">
        <f t="shared" si="92"/>
        <v>317.56801308778194</v>
      </c>
      <c r="H988" s="314">
        <f t="shared" si="93"/>
        <v>136</v>
      </c>
      <c r="I988" s="314">
        <f t="shared" si="93"/>
        <v>37</v>
      </c>
    </row>
    <row r="989" spans="2:9" ht="16.5" hidden="1" customHeight="1" x14ac:dyDescent="0.3">
      <c r="B989" s="307">
        <v>978</v>
      </c>
      <c r="C989" s="309">
        <v>76302771</v>
      </c>
      <c r="D989" s="313">
        <v>174053</v>
      </c>
      <c r="E989" s="203">
        <f t="shared" si="91"/>
        <v>5.3716745879883954</v>
      </c>
      <c r="F989" s="311">
        <f>SUM(E$12:E989)</f>
        <v>3181.0518054658078</v>
      </c>
      <c r="G989" s="311">
        <f t="shared" si="92"/>
        <v>318.10518054658075</v>
      </c>
      <c r="H989" s="314">
        <f t="shared" si="93"/>
        <v>136</v>
      </c>
      <c r="I989" s="314">
        <f t="shared" si="93"/>
        <v>37</v>
      </c>
    </row>
    <row r="990" spans="2:9" ht="16.5" hidden="1" customHeight="1" x14ac:dyDescent="0.3">
      <c r="B990" s="307">
        <v>979</v>
      </c>
      <c r="C990" s="309">
        <v>76476824</v>
      </c>
      <c r="D990" s="313">
        <v>174286</v>
      </c>
      <c r="E990" s="203">
        <f t="shared" si="91"/>
        <v>5.3788655021294982</v>
      </c>
      <c r="F990" s="311">
        <f>SUM(E$12:E990)</f>
        <v>3186.4306709679372</v>
      </c>
      <c r="G990" s="311">
        <f t="shared" si="92"/>
        <v>318.64306709679374</v>
      </c>
      <c r="H990" s="314">
        <f t="shared" ref="H990:I1005" si="94">H989</f>
        <v>136</v>
      </c>
      <c r="I990" s="314">
        <f t="shared" si="94"/>
        <v>37</v>
      </c>
    </row>
    <row r="991" spans="2:9" ht="16.5" hidden="1" customHeight="1" x14ac:dyDescent="0.3">
      <c r="B991" s="307">
        <v>980</v>
      </c>
      <c r="C991" s="309">
        <v>76651110</v>
      </c>
      <c r="D991" s="313">
        <v>174518</v>
      </c>
      <c r="E991" s="203">
        <f t="shared" si="91"/>
        <v>5.3860255539781496</v>
      </c>
      <c r="F991" s="311">
        <f>SUM(E$12:E991)</f>
        <v>3191.8166965219152</v>
      </c>
      <c r="G991" s="311">
        <f t="shared" si="92"/>
        <v>319.18166965219154</v>
      </c>
      <c r="H991" s="314">
        <f t="shared" si="94"/>
        <v>136</v>
      </c>
      <c r="I991" s="314">
        <f t="shared" si="94"/>
        <v>37</v>
      </c>
    </row>
    <row r="992" spans="2:9" ht="16.5" hidden="1" customHeight="1" x14ac:dyDescent="0.3">
      <c r="B992" s="307">
        <v>981</v>
      </c>
      <c r="C992" s="309">
        <v>76825628</v>
      </c>
      <c r="D992" s="313">
        <v>174751</v>
      </c>
      <c r="E992" s="203">
        <f t="shared" si="91"/>
        <v>5.3932164681192516</v>
      </c>
      <c r="F992" s="311">
        <f>SUM(E$12:E992)</f>
        <v>3197.2099129900344</v>
      </c>
      <c r="G992" s="311">
        <f t="shared" si="92"/>
        <v>319.72099129900346</v>
      </c>
      <c r="H992" s="314">
        <f t="shared" si="94"/>
        <v>136</v>
      </c>
      <c r="I992" s="314">
        <f t="shared" si="94"/>
        <v>37</v>
      </c>
    </row>
    <row r="993" spans="2:9" ht="16.5" hidden="1" customHeight="1" x14ac:dyDescent="0.3">
      <c r="B993" s="307">
        <v>982</v>
      </c>
      <c r="C993" s="309">
        <v>77000379</v>
      </c>
      <c r="D993" s="313">
        <v>174985</v>
      </c>
      <c r="E993" s="203">
        <f t="shared" si="91"/>
        <v>5.400438244552805</v>
      </c>
      <c r="F993" s="311">
        <f>SUM(E$12:E993)</f>
        <v>3202.6103512345871</v>
      </c>
      <c r="G993" s="311">
        <f t="shared" si="92"/>
        <v>320.26103512345873</v>
      </c>
      <c r="H993" s="314">
        <f t="shared" si="94"/>
        <v>136</v>
      </c>
      <c r="I993" s="314">
        <f t="shared" si="94"/>
        <v>37</v>
      </c>
    </row>
    <row r="994" spans="2:9" ht="16.5" hidden="1" customHeight="1" x14ac:dyDescent="0.3">
      <c r="B994" s="307">
        <v>983</v>
      </c>
      <c r="C994" s="309">
        <v>77175364</v>
      </c>
      <c r="D994" s="313">
        <v>175218</v>
      </c>
      <c r="E994" s="203">
        <f t="shared" si="91"/>
        <v>5.4076291586939078</v>
      </c>
      <c r="F994" s="311">
        <f>SUM(E$12:E994)</f>
        <v>3208.0179803932811</v>
      </c>
      <c r="G994" s="311">
        <f t="shared" si="92"/>
        <v>320.80179803932811</v>
      </c>
      <c r="H994" s="314">
        <f t="shared" si="94"/>
        <v>136</v>
      </c>
      <c r="I994" s="314">
        <f t="shared" si="94"/>
        <v>37</v>
      </c>
    </row>
    <row r="995" spans="2:9" ht="16.5" hidden="1" customHeight="1" x14ac:dyDescent="0.3">
      <c r="B995" s="307">
        <v>984</v>
      </c>
      <c r="C995" s="309">
        <v>77350582</v>
      </c>
      <c r="D995" s="313">
        <v>175451</v>
      </c>
      <c r="E995" s="203">
        <f t="shared" si="91"/>
        <v>5.4148200728350098</v>
      </c>
      <c r="F995" s="311">
        <f>SUM(E$12:E995)</f>
        <v>3213.4328004661161</v>
      </c>
      <c r="G995" s="311">
        <f t="shared" si="92"/>
        <v>321.3432800466116</v>
      </c>
      <c r="H995" s="314">
        <f t="shared" si="94"/>
        <v>136</v>
      </c>
      <c r="I995" s="314">
        <f t="shared" si="94"/>
        <v>37</v>
      </c>
    </row>
    <row r="996" spans="2:9" ht="16.5" hidden="1" customHeight="1" x14ac:dyDescent="0.3">
      <c r="B996" s="307">
        <v>985</v>
      </c>
      <c r="C996" s="309">
        <v>77526033</v>
      </c>
      <c r="D996" s="313">
        <v>175685</v>
      </c>
      <c r="E996" s="203">
        <f t="shared" si="91"/>
        <v>5.422041849268564</v>
      </c>
      <c r="F996" s="311">
        <f>SUM(E$12:E996)</f>
        <v>3218.8548423153848</v>
      </c>
      <c r="G996" s="311">
        <f t="shared" si="92"/>
        <v>321.8854842315385</v>
      </c>
      <c r="H996" s="314">
        <f t="shared" si="94"/>
        <v>136</v>
      </c>
      <c r="I996" s="314">
        <f t="shared" si="94"/>
        <v>37</v>
      </c>
    </row>
    <row r="997" spans="2:9" ht="16.5" hidden="1" customHeight="1" x14ac:dyDescent="0.3">
      <c r="B997" s="307">
        <v>986</v>
      </c>
      <c r="C997" s="309">
        <v>77701718</v>
      </c>
      <c r="D997" s="313">
        <v>175918</v>
      </c>
      <c r="E997" s="203">
        <f t="shared" si="91"/>
        <v>5.429232763409666</v>
      </c>
      <c r="F997" s="311">
        <f>SUM(E$12:E997)</f>
        <v>3224.2840750787946</v>
      </c>
      <c r="G997" s="311">
        <f t="shared" si="92"/>
        <v>322.42840750787946</v>
      </c>
      <c r="H997" s="314">
        <f t="shared" si="94"/>
        <v>136</v>
      </c>
      <c r="I997" s="314">
        <f t="shared" si="94"/>
        <v>37</v>
      </c>
    </row>
    <row r="998" spans="2:9" ht="16.5" hidden="1" customHeight="1" x14ac:dyDescent="0.3">
      <c r="B998" s="307">
        <v>987</v>
      </c>
      <c r="C998" s="309">
        <v>77877636</v>
      </c>
      <c r="D998" s="313">
        <v>176152</v>
      </c>
      <c r="E998" s="203">
        <f t="shared" si="91"/>
        <v>5.4364545398432194</v>
      </c>
      <c r="F998" s="311">
        <f>SUM(E$12:E998)</f>
        <v>3229.7205296186376</v>
      </c>
      <c r="G998" s="311">
        <f t="shared" si="92"/>
        <v>322.97205296186377</v>
      </c>
      <c r="H998" s="314">
        <f t="shared" si="94"/>
        <v>136</v>
      </c>
      <c r="I998" s="314">
        <f t="shared" si="94"/>
        <v>37</v>
      </c>
    </row>
    <row r="999" spans="2:9" ht="16.5" hidden="1" customHeight="1" x14ac:dyDescent="0.3">
      <c r="B999" s="307">
        <v>988</v>
      </c>
      <c r="C999" s="309">
        <v>78053788</v>
      </c>
      <c r="D999" s="313">
        <v>176386</v>
      </c>
      <c r="E999" s="203">
        <f t="shared" si="91"/>
        <v>5.4436763162767727</v>
      </c>
      <c r="F999" s="311">
        <f>SUM(E$12:E999)</f>
        <v>3235.1642059349142</v>
      </c>
      <c r="G999" s="311">
        <f t="shared" si="92"/>
        <v>323.51642059349143</v>
      </c>
      <c r="H999" s="314">
        <f t="shared" si="94"/>
        <v>136</v>
      </c>
      <c r="I999" s="314">
        <f t="shared" si="94"/>
        <v>37</v>
      </c>
    </row>
    <row r="1000" spans="2:9" ht="16.5" hidden="1" customHeight="1" x14ac:dyDescent="0.3">
      <c r="B1000" s="307">
        <v>989</v>
      </c>
      <c r="C1000" s="309">
        <v>78230174</v>
      </c>
      <c r="D1000" s="313">
        <v>176620</v>
      </c>
      <c r="E1000" s="203">
        <f t="shared" si="91"/>
        <v>5.4508980927103261</v>
      </c>
      <c r="F1000" s="311">
        <f>SUM(E$12:E1000)</f>
        <v>3240.6151040276245</v>
      </c>
      <c r="G1000" s="311">
        <f t="shared" si="92"/>
        <v>324.06151040276245</v>
      </c>
      <c r="H1000" s="314">
        <f t="shared" si="94"/>
        <v>136</v>
      </c>
      <c r="I1000" s="314">
        <f t="shared" si="94"/>
        <v>37</v>
      </c>
    </row>
    <row r="1001" spans="2:9" ht="16.5" hidden="1" customHeight="1" x14ac:dyDescent="0.3">
      <c r="B1001" s="307">
        <v>990</v>
      </c>
      <c r="C1001" s="309">
        <v>78406794</v>
      </c>
      <c r="D1001" s="313">
        <v>176854</v>
      </c>
      <c r="E1001" s="203">
        <f t="shared" si="91"/>
        <v>5.4581198691438804</v>
      </c>
      <c r="F1001" s="311">
        <f>SUM(E$12:E1001)</f>
        <v>3246.0732238967685</v>
      </c>
      <c r="G1001" s="311">
        <f t="shared" si="92"/>
        <v>324.60732238967682</v>
      </c>
      <c r="H1001" s="314">
        <f t="shared" si="94"/>
        <v>136</v>
      </c>
      <c r="I1001" s="314">
        <f t="shared" si="94"/>
        <v>37</v>
      </c>
    </row>
    <row r="1002" spans="2:9" ht="16.5" hidden="1" customHeight="1" x14ac:dyDescent="0.3">
      <c r="B1002" s="307">
        <v>991</v>
      </c>
      <c r="C1002" s="309">
        <v>78583648</v>
      </c>
      <c r="D1002" s="313">
        <v>177088</v>
      </c>
      <c r="E1002" s="203">
        <f t="shared" si="91"/>
        <v>5.4653416455774337</v>
      </c>
      <c r="F1002" s="311">
        <f>SUM(E$12:E1002)</f>
        <v>3251.5385655423461</v>
      </c>
      <c r="G1002" s="311">
        <f t="shared" si="92"/>
        <v>325.15385655423461</v>
      </c>
      <c r="H1002" s="314">
        <f t="shared" si="94"/>
        <v>136</v>
      </c>
      <c r="I1002" s="314">
        <f t="shared" si="94"/>
        <v>37</v>
      </c>
    </row>
    <row r="1003" spans="2:9" ht="16.5" hidden="1" customHeight="1" x14ac:dyDescent="0.3">
      <c r="B1003" s="307">
        <v>992</v>
      </c>
      <c r="C1003" s="309">
        <v>78760736</v>
      </c>
      <c r="D1003" s="313">
        <v>177322</v>
      </c>
      <c r="E1003" s="203">
        <f t="shared" si="91"/>
        <v>5.4725634220109871</v>
      </c>
      <c r="F1003" s="311">
        <f>SUM(E$12:E1003)</f>
        <v>3257.0111289643569</v>
      </c>
      <c r="G1003" s="311">
        <f t="shared" si="92"/>
        <v>325.70111289643569</v>
      </c>
      <c r="H1003" s="314">
        <f t="shared" si="94"/>
        <v>136</v>
      </c>
      <c r="I1003" s="314">
        <f t="shared" si="94"/>
        <v>37</v>
      </c>
    </row>
    <row r="1004" spans="2:9" ht="16.5" hidden="1" customHeight="1" x14ac:dyDescent="0.3">
      <c r="B1004" s="307">
        <v>993</v>
      </c>
      <c r="C1004" s="309">
        <v>78938058</v>
      </c>
      <c r="D1004" s="313">
        <v>177556</v>
      </c>
      <c r="E1004" s="203">
        <f t="shared" si="91"/>
        <v>5.4797851984445405</v>
      </c>
      <c r="F1004" s="311">
        <f>SUM(E$12:E1004)</f>
        <v>3262.4909141628013</v>
      </c>
      <c r="G1004" s="311">
        <f t="shared" si="92"/>
        <v>326.24909141628012</v>
      </c>
      <c r="H1004" s="314">
        <f t="shared" si="94"/>
        <v>136</v>
      </c>
      <c r="I1004" s="314">
        <f t="shared" si="94"/>
        <v>37</v>
      </c>
    </row>
    <row r="1005" spans="2:9" ht="16.5" hidden="1" customHeight="1" x14ac:dyDescent="0.3">
      <c r="B1005" s="307">
        <v>994</v>
      </c>
      <c r="C1005" s="309">
        <v>79115614</v>
      </c>
      <c r="D1005" s="313">
        <v>177791</v>
      </c>
      <c r="E1005" s="203">
        <f t="shared" si="91"/>
        <v>5.4870378371705453</v>
      </c>
      <c r="F1005" s="311">
        <f>SUM(E$12:E1005)</f>
        <v>3267.977951999972</v>
      </c>
      <c r="G1005" s="311">
        <f t="shared" si="92"/>
        <v>326.79779519999721</v>
      </c>
      <c r="H1005" s="314">
        <f t="shared" si="94"/>
        <v>136</v>
      </c>
      <c r="I1005" s="314">
        <f t="shared" si="94"/>
        <v>37</v>
      </c>
    </row>
    <row r="1006" spans="2:9" ht="16.5" hidden="1" customHeight="1" x14ac:dyDescent="0.3">
      <c r="B1006" s="307">
        <v>995</v>
      </c>
      <c r="C1006" s="309">
        <v>79293405</v>
      </c>
      <c r="D1006" s="313">
        <v>178025</v>
      </c>
      <c r="E1006" s="203">
        <f t="shared" si="91"/>
        <v>5.4942596136040986</v>
      </c>
      <c r="F1006" s="311">
        <f>SUM(E$12:E1006)</f>
        <v>3273.4722116135763</v>
      </c>
      <c r="G1006" s="311">
        <f t="shared" si="92"/>
        <v>327.34722116135765</v>
      </c>
      <c r="H1006" s="314">
        <f t="shared" ref="H1006:I1021" si="95">H1005</f>
        <v>136</v>
      </c>
      <c r="I1006" s="314">
        <f t="shared" si="95"/>
        <v>37</v>
      </c>
    </row>
    <row r="1007" spans="2:9" ht="16.5" hidden="1" customHeight="1" x14ac:dyDescent="0.3">
      <c r="B1007" s="307">
        <v>996</v>
      </c>
      <c r="C1007" s="309">
        <v>79471430</v>
      </c>
      <c r="D1007" s="313">
        <v>178260</v>
      </c>
      <c r="E1007" s="203">
        <f t="shared" si="91"/>
        <v>5.5015122523301034</v>
      </c>
      <c r="F1007" s="311">
        <f>SUM(E$12:E1007)</f>
        <v>3278.9737238659063</v>
      </c>
      <c r="G1007" s="311">
        <f t="shared" si="92"/>
        <v>327.89737238659063</v>
      </c>
      <c r="H1007" s="314">
        <f t="shared" si="95"/>
        <v>136</v>
      </c>
      <c r="I1007" s="314">
        <f t="shared" si="95"/>
        <v>37</v>
      </c>
    </row>
    <row r="1008" spans="2:9" ht="16.5" hidden="1" customHeight="1" x14ac:dyDescent="0.3">
      <c r="B1008" s="307">
        <v>997</v>
      </c>
      <c r="C1008" s="309">
        <v>79649690</v>
      </c>
      <c r="D1008" s="313">
        <v>178495</v>
      </c>
      <c r="E1008" s="203">
        <f t="shared" si="91"/>
        <v>5.5087648910561073</v>
      </c>
      <c r="F1008" s="311">
        <f>SUM(E$12:E1008)</f>
        <v>3284.4824887569625</v>
      </c>
      <c r="G1008" s="311">
        <f t="shared" si="92"/>
        <v>328.44824887569627</v>
      </c>
      <c r="H1008" s="314">
        <f t="shared" si="95"/>
        <v>136</v>
      </c>
      <c r="I1008" s="314">
        <f t="shared" si="95"/>
        <v>37</v>
      </c>
    </row>
    <row r="1009" spans="2:9" ht="16.5" hidden="1" customHeight="1" x14ac:dyDescent="0.3">
      <c r="B1009" s="307">
        <v>998</v>
      </c>
      <c r="C1009" s="309">
        <v>79828185</v>
      </c>
      <c r="D1009" s="313">
        <v>178730</v>
      </c>
      <c r="E1009" s="203">
        <f t="shared" si="91"/>
        <v>5.5160175297821121</v>
      </c>
      <c r="F1009" s="311">
        <f>SUM(E$12:E1009)</f>
        <v>3289.9985062867445</v>
      </c>
      <c r="G1009" s="311">
        <f t="shared" si="92"/>
        <v>328.99985062867444</v>
      </c>
      <c r="H1009" s="314">
        <f t="shared" si="95"/>
        <v>136</v>
      </c>
      <c r="I1009" s="314">
        <f t="shared" si="95"/>
        <v>37</v>
      </c>
    </row>
    <row r="1010" spans="2:9" x14ac:dyDescent="0.3">
      <c r="B1010" s="307">
        <v>999</v>
      </c>
      <c r="C1010" s="309">
        <v>80006915</v>
      </c>
      <c r="D1010" s="313">
        <v>178965</v>
      </c>
      <c r="E1010" s="203">
        <f t="shared" si="91"/>
        <v>5.5232701685081169</v>
      </c>
      <c r="F1010" s="311">
        <f>SUM(E$12:E1010)</f>
        <v>3295.5217764552526</v>
      </c>
      <c r="G1010" s="311">
        <f t="shared" si="92"/>
        <v>329.55217764552526</v>
      </c>
      <c r="H1010" s="314">
        <f t="shared" si="95"/>
        <v>136</v>
      </c>
      <c r="I1010" s="314">
        <f t="shared" si="95"/>
        <v>37</v>
      </c>
    </row>
    <row r="1011" spans="2:9" ht="16.5" hidden="1" customHeight="1" x14ac:dyDescent="0.3">
      <c r="B1011" s="308">
        <v>1000</v>
      </c>
      <c r="C1011" s="309">
        <v>80185880</v>
      </c>
      <c r="D1011" s="317">
        <v>179200</v>
      </c>
      <c r="E1011" s="203">
        <f t="shared" si="91"/>
        <v>4.8557106083186561</v>
      </c>
      <c r="F1011" s="318">
        <f>SUM(E$12:E1011)</f>
        <v>3300.3774870635712</v>
      </c>
      <c r="G1011" s="311">
        <f t="shared" si="92"/>
        <v>330.03774870635709</v>
      </c>
      <c r="H1011" s="319">
        <f t="shared" si="95"/>
        <v>136</v>
      </c>
      <c r="I1011" s="312">
        <v>40</v>
      </c>
    </row>
    <row r="1012" spans="2:9" ht="16.5" hidden="1" customHeight="1" x14ac:dyDescent="0.3">
      <c r="B1012" s="307">
        <v>1001</v>
      </c>
      <c r="C1012" s="309">
        <v>80365080</v>
      </c>
      <c r="D1012" s="313">
        <v>179435</v>
      </c>
      <c r="E1012" s="203">
        <f t="shared" si="91"/>
        <v>4.8620783091721993</v>
      </c>
      <c r="F1012" s="311">
        <f>SUM(E$12:E1012)</f>
        <v>3305.2395653727435</v>
      </c>
      <c r="G1012" s="311">
        <f t="shared" si="92"/>
        <v>330.52395653727433</v>
      </c>
      <c r="H1012" s="314">
        <f t="shared" si="95"/>
        <v>136</v>
      </c>
      <c r="I1012" s="314">
        <f t="shared" si="95"/>
        <v>40</v>
      </c>
    </row>
    <row r="1013" spans="2:9" ht="16.5" hidden="1" customHeight="1" x14ac:dyDescent="0.3">
      <c r="B1013" s="307">
        <v>1002</v>
      </c>
      <c r="C1013" s="309">
        <v>80544515</v>
      </c>
      <c r="D1013" s="313">
        <v>179671</v>
      </c>
      <c r="E1013" s="203">
        <f t="shared" si="91"/>
        <v>4.8684731066251183</v>
      </c>
      <c r="F1013" s="311">
        <f>SUM(E$12:E1013)</f>
        <v>3310.1080384793686</v>
      </c>
      <c r="G1013" s="311">
        <f t="shared" si="92"/>
        <v>331.01080384793687</v>
      </c>
      <c r="H1013" s="314">
        <f t="shared" si="95"/>
        <v>136</v>
      </c>
      <c r="I1013" s="314">
        <f t="shared" si="95"/>
        <v>40</v>
      </c>
    </row>
    <row r="1014" spans="2:9" ht="16.5" hidden="1" customHeight="1" x14ac:dyDescent="0.3">
      <c r="B1014" s="307">
        <v>1003</v>
      </c>
      <c r="C1014" s="309">
        <v>80724186</v>
      </c>
      <c r="D1014" s="313">
        <v>179906</v>
      </c>
      <c r="E1014" s="203">
        <f t="shared" si="91"/>
        <v>4.8748408074786616</v>
      </c>
      <c r="F1014" s="311">
        <f>SUM(E$12:E1014)</f>
        <v>3314.982879286847</v>
      </c>
      <c r="G1014" s="311">
        <f t="shared" si="92"/>
        <v>331.4982879286847</v>
      </c>
      <c r="H1014" s="314">
        <f t="shared" si="95"/>
        <v>136</v>
      </c>
      <c r="I1014" s="314">
        <f t="shared" si="95"/>
        <v>40</v>
      </c>
    </row>
    <row r="1015" spans="2:9" ht="16.5" hidden="1" customHeight="1" x14ac:dyDescent="0.3">
      <c r="B1015" s="307">
        <v>1004</v>
      </c>
      <c r="C1015" s="309">
        <v>80904092</v>
      </c>
      <c r="D1015" s="313">
        <v>180142</v>
      </c>
      <c r="E1015" s="203">
        <f t="shared" si="91"/>
        <v>4.8812356049315815</v>
      </c>
      <c r="F1015" s="311">
        <f>SUM(E$12:E1015)</f>
        <v>3319.8641148917786</v>
      </c>
      <c r="G1015" s="311">
        <f t="shared" si="92"/>
        <v>331.98641148917784</v>
      </c>
      <c r="H1015" s="314">
        <f t="shared" si="95"/>
        <v>136</v>
      </c>
      <c r="I1015" s="314">
        <f t="shared" si="95"/>
        <v>40</v>
      </c>
    </row>
    <row r="1016" spans="2:9" ht="16.5" hidden="1" customHeight="1" x14ac:dyDescent="0.3">
      <c r="B1016" s="307">
        <v>1005</v>
      </c>
      <c r="C1016" s="309">
        <v>81084234</v>
      </c>
      <c r="D1016" s="313">
        <v>180377</v>
      </c>
      <c r="E1016" s="203">
        <f t="shared" si="91"/>
        <v>4.8876033057851238</v>
      </c>
      <c r="F1016" s="311">
        <f>SUM(E$12:E1016)</f>
        <v>3324.7517181975636</v>
      </c>
      <c r="G1016" s="311">
        <f t="shared" si="92"/>
        <v>332.47517181975638</v>
      </c>
      <c r="H1016" s="314">
        <f t="shared" si="95"/>
        <v>136</v>
      </c>
      <c r="I1016" s="314">
        <f t="shared" si="95"/>
        <v>40</v>
      </c>
    </row>
    <row r="1017" spans="2:9" ht="16.5" hidden="1" customHeight="1" x14ac:dyDescent="0.3">
      <c r="B1017" s="307">
        <v>1006</v>
      </c>
      <c r="C1017" s="309">
        <v>81264611</v>
      </c>
      <c r="D1017" s="313">
        <v>180613</v>
      </c>
      <c r="E1017" s="203">
        <f t="shared" si="91"/>
        <v>4.8939981032380437</v>
      </c>
      <c r="F1017" s="311">
        <f>SUM(E$12:E1017)</f>
        <v>3329.6457163008017</v>
      </c>
      <c r="G1017" s="311">
        <f t="shared" si="92"/>
        <v>332.96457163008017</v>
      </c>
      <c r="H1017" s="314">
        <f t="shared" si="95"/>
        <v>136</v>
      </c>
      <c r="I1017" s="314">
        <f t="shared" si="95"/>
        <v>40</v>
      </c>
    </row>
    <row r="1018" spans="2:9" ht="16.5" hidden="1" customHeight="1" x14ac:dyDescent="0.3">
      <c r="B1018" s="307">
        <v>1007</v>
      </c>
      <c r="C1018" s="309">
        <v>81445224</v>
      </c>
      <c r="D1018" s="313">
        <v>180849</v>
      </c>
      <c r="E1018" s="203">
        <f t="shared" si="91"/>
        <v>4.9003929006909637</v>
      </c>
      <c r="F1018" s="311">
        <f>SUM(E$12:E1018)</f>
        <v>3334.5461092014925</v>
      </c>
      <c r="G1018" s="311">
        <f t="shared" si="92"/>
        <v>333.45461092014926</v>
      </c>
      <c r="H1018" s="314">
        <f t="shared" si="95"/>
        <v>136</v>
      </c>
      <c r="I1018" s="314">
        <f t="shared" si="95"/>
        <v>40</v>
      </c>
    </row>
    <row r="1019" spans="2:9" ht="16.5" hidden="1" customHeight="1" x14ac:dyDescent="0.3">
      <c r="B1019" s="307">
        <v>1008</v>
      </c>
      <c r="C1019" s="309">
        <v>81626073</v>
      </c>
      <c r="D1019" s="313">
        <v>181085</v>
      </c>
      <c r="E1019" s="203">
        <f t="shared" si="91"/>
        <v>4.9067876981438827</v>
      </c>
      <c r="F1019" s="311">
        <f>SUM(E$12:E1019)</f>
        <v>3339.4528968996365</v>
      </c>
      <c r="G1019" s="311">
        <f t="shared" si="92"/>
        <v>333.94528968996366</v>
      </c>
      <c r="H1019" s="314">
        <f t="shared" si="95"/>
        <v>136</v>
      </c>
      <c r="I1019" s="314">
        <f t="shared" si="95"/>
        <v>40</v>
      </c>
    </row>
    <row r="1020" spans="2:9" ht="16.5" hidden="1" customHeight="1" x14ac:dyDescent="0.3">
      <c r="B1020" s="307">
        <v>1009</v>
      </c>
      <c r="C1020" s="309">
        <v>81807158</v>
      </c>
      <c r="D1020" s="313">
        <v>181321</v>
      </c>
      <c r="E1020" s="203">
        <f t="shared" si="91"/>
        <v>4.9131824955968026</v>
      </c>
      <c r="F1020" s="311">
        <f>SUM(E$12:E1020)</f>
        <v>3344.3660793952331</v>
      </c>
      <c r="G1020" s="311">
        <f t="shared" si="92"/>
        <v>334.4366079395233</v>
      </c>
      <c r="H1020" s="314">
        <f t="shared" si="95"/>
        <v>136</v>
      </c>
      <c r="I1020" s="314">
        <f t="shared" si="95"/>
        <v>40</v>
      </c>
    </row>
    <row r="1021" spans="2:9" ht="16.5" hidden="1" customHeight="1" x14ac:dyDescent="0.3">
      <c r="B1021" s="307">
        <v>1010</v>
      </c>
      <c r="C1021" s="309">
        <v>81988479</v>
      </c>
      <c r="D1021" s="313">
        <v>181558</v>
      </c>
      <c r="E1021" s="203">
        <f t="shared" si="91"/>
        <v>4.9196043896490993</v>
      </c>
      <c r="F1021" s="311">
        <f>SUM(E$12:E1021)</f>
        <v>3349.2856837848822</v>
      </c>
      <c r="G1021" s="311">
        <f t="shared" si="92"/>
        <v>334.92856837848819</v>
      </c>
      <c r="H1021" s="314">
        <f t="shared" si="95"/>
        <v>136</v>
      </c>
      <c r="I1021" s="314">
        <f t="shared" si="95"/>
        <v>40</v>
      </c>
    </row>
    <row r="1022" spans="2:9" ht="16.5" hidden="1" customHeight="1" x14ac:dyDescent="0.3">
      <c r="B1022" s="307">
        <v>1011</v>
      </c>
      <c r="C1022" s="309">
        <v>82170037</v>
      </c>
      <c r="D1022" s="313">
        <v>181794</v>
      </c>
      <c r="E1022" s="203">
        <f t="shared" si="91"/>
        <v>4.9174713949525275</v>
      </c>
      <c r="F1022" s="311">
        <f>SUM(E$12:E1022)</f>
        <v>3354.2031551798345</v>
      </c>
      <c r="G1022" s="311">
        <f t="shared" si="92"/>
        <v>335.42031551798345</v>
      </c>
      <c r="H1022" s="314">
        <v>141</v>
      </c>
      <c r="I1022" s="314">
        <f t="shared" ref="I1022:I1085" si="96">I1021</f>
        <v>40</v>
      </c>
    </row>
    <row r="1023" spans="2:9" ht="16.5" hidden="1" customHeight="1" x14ac:dyDescent="0.3">
      <c r="B1023" s="307">
        <v>1012</v>
      </c>
      <c r="C1023" s="309">
        <v>82351831</v>
      </c>
      <c r="D1023" s="313">
        <v>182030</v>
      </c>
      <c r="E1023" s="203">
        <f t="shared" si="91"/>
        <v>4.9238551218588551</v>
      </c>
      <c r="F1023" s="311">
        <f>SUM(E$12:E1023)</f>
        <v>3359.1270103016932</v>
      </c>
      <c r="G1023" s="311">
        <f t="shared" si="92"/>
        <v>335.91270103016933</v>
      </c>
      <c r="H1023" s="314">
        <f t="shared" ref="H1023:H1038" si="97">H1022</f>
        <v>141</v>
      </c>
      <c r="I1023" s="314">
        <f t="shared" si="96"/>
        <v>40</v>
      </c>
    </row>
    <row r="1024" spans="2:9" ht="16.5" hidden="1" customHeight="1" x14ac:dyDescent="0.3">
      <c r="B1024" s="307">
        <v>1013</v>
      </c>
      <c r="C1024" s="309">
        <v>82533861</v>
      </c>
      <c r="D1024" s="313">
        <v>182267</v>
      </c>
      <c r="E1024" s="203">
        <f t="shared" si="91"/>
        <v>4.9302658984554624</v>
      </c>
      <c r="F1024" s="311">
        <f>SUM(E$12:E1024)</f>
        <v>3364.0572762001489</v>
      </c>
      <c r="G1024" s="311">
        <f t="shared" si="92"/>
        <v>336.40572762001489</v>
      </c>
      <c r="H1024" s="314">
        <f t="shared" si="97"/>
        <v>141</v>
      </c>
      <c r="I1024" s="314">
        <f t="shared" si="96"/>
        <v>40</v>
      </c>
    </row>
    <row r="1025" spans="2:9" ht="16.5" hidden="1" customHeight="1" x14ac:dyDescent="0.3">
      <c r="B1025" s="307">
        <v>1014</v>
      </c>
      <c r="C1025" s="309">
        <v>82716128</v>
      </c>
      <c r="D1025" s="313">
        <v>182504</v>
      </c>
      <c r="E1025" s="203">
        <f t="shared" si="91"/>
        <v>4.9366766750520705</v>
      </c>
      <c r="F1025" s="311">
        <f>SUM(E$12:E1025)</f>
        <v>3368.9939528752011</v>
      </c>
      <c r="G1025" s="311">
        <f t="shared" si="92"/>
        <v>336.89939528752012</v>
      </c>
      <c r="H1025" s="314">
        <f t="shared" si="97"/>
        <v>141</v>
      </c>
      <c r="I1025" s="314">
        <f t="shared" si="96"/>
        <v>40</v>
      </c>
    </row>
    <row r="1026" spans="2:9" ht="16.5" hidden="1" customHeight="1" x14ac:dyDescent="0.3">
      <c r="B1026" s="307">
        <v>1015</v>
      </c>
      <c r="C1026" s="309">
        <v>82898632</v>
      </c>
      <c r="D1026" s="313">
        <v>182741</v>
      </c>
      <c r="E1026" s="203">
        <f t="shared" si="91"/>
        <v>4.9430874516486787</v>
      </c>
      <c r="F1026" s="311">
        <f>SUM(E$12:E1026)</f>
        <v>3373.9370403268499</v>
      </c>
      <c r="G1026" s="311">
        <f t="shared" si="92"/>
        <v>337.39370403268498</v>
      </c>
      <c r="H1026" s="314">
        <f t="shared" si="97"/>
        <v>141</v>
      </c>
      <c r="I1026" s="314">
        <f t="shared" si="96"/>
        <v>40</v>
      </c>
    </row>
    <row r="1027" spans="2:9" ht="16.5" hidden="1" customHeight="1" x14ac:dyDescent="0.3">
      <c r="B1027" s="307">
        <v>1016</v>
      </c>
      <c r="C1027" s="309">
        <v>83081373</v>
      </c>
      <c r="D1027" s="313">
        <v>182978</v>
      </c>
      <c r="E1027" s="203">
        <f t="shared" si="91"/>
        <v>4.9494982282452868</v>
      </c>
      <c r="F1027" s="311">
        <f>SUM(E$12:E1027)</f>
        <v>3378.8865385550953</v>
      </c>
      <c r="G1027" s="311">
        <f t="shared" si="92"/>
        <v>337.88865385550952</v>
      </c>
      <c r="H1027" s="314">
        <f t="shared" si="97"/>
        <v>141</v>
      </c>
      <c r="I1027" s="314">
        <f t="shared" si="96"/>
        <v>40</v>
      </c>
    </row>
    <row r="1028" spans="2:9" ht="16.5" hidden="1" customHeight="1" x14ac:dyDescent="0.3">
      <c r="B1028" s="307">
        <v>1017</v>
      </c>
      <c r="C1028" s="309">
        <v>83264351</v>
      </c>
      <c r="D1028" s="313">
        <v>183215</v>
      </c>
      <c r="E1028" s="203">
        <f t="shared" si="91"/>
        <v>4.9559090048418941</v>
      </c>
      <c r="F1028" s="311">
        <f>SUM(E$12:E1028)</f>
        <v>3383.8424475599372</v>
      </c>
      <c r="G1028" s="311">
        <f t="shared" si="92"/>
        <v>338.38424475599373</v>
      </c>
      <c r="H1028" s="314">
        <f t="shared" si="97"/>
        <v>141</v>
      </c>
      <c r="I1028" s="314">
        <f t="shared" si="96"/>
        <v>40</v>
      </c>
    </row>
    <row r="1029" spans="2:9" ht="16.5" hidden="1" customHeight="1" x14ac:dyDescent="0.3">
      <c r="B1029" s="307">
        <v>1018</v>
      </c>
      <c r="C1029" s="309">
        <v>83447566</v>
      </c>
      <c r="D1029" s="313">
        <v>183452</v>
      </c>
      <c r="E1029" s="203">
        <f t="shared" si="91"/>
        <v>4.9623197814385023</v>
      </c>
      <c r="F1029" s="311">
        <f>SUM(E$12:E1029)</f>
        <v>3388.8047673413757</v>
      </c>
      <c r="G1029" s="311">
        <f t="shared" si="92"/>
        <v>338.88047673413757</v>
      </c>
      <c r="H1029" s="314">
        <f t="shared" si="97"/>
        <v>141</v>
      </c>
      <c r="I1029" s="314">
        <f t="shared" si="96"/>
        <v>40</v>
      </c>
    </row>
    <row r="1030" spans="2:9" ht="16.5" hidden="1" customHeight="1" x14ac:dyDescent="0.3">
      <c r="B1030" s="307">
        <v>1019</v>
      </c>
      <c r="C1030" s="309">
        <v>83631018</v>
      </c>
      <c r="D1030" s="313">
        <v>183689</v>
      </c>
      <c r="E1030" s="203">
        <f t="shared" si="91"/>
        <v>4.9687305580351104</v>
      </c>
      <c r="F1030" s="311">
        <f>SUM(E$12:E1030)</f>
        <v>3393.7734978994108</v>
      </c>
      <c r="G1030" s="311">
        <f t="shared" si="92"/>
        <v>339.37734978994109</v>
      </c>
      <c r="H1030" s="314">
        <f t="shared" si="97"/>
        <v>141</v>
      </c>
      <c r="I1030" s="314">
        <f t="shared" si="96"/>
        <v>40</v>
      </c>
    </row>
    <row r="1031" spans="2:9" ht="16.5" hidden="1" customHeight="1" x14ac:dyDescent="0.3">
      <c r="B1031" s="307">
        <v>1020</v>
      </c>
      <c r="C1031" s="309">
        <v>83814707</v>
      </c>
      <c r="D1031" s="313">
        <v>183926</v>
      </c>
      <c r="E1031" s="203">
        <f t="shared" si="91"/>
        <v>4.9751413346317186</v>
      </c>
      <c r="F1031" s="311">
        <f>SUM(E$12:E1031)</f>
        <v>3398.7486392340425</v>
      </c>
      <c r="G1031" s="311">
        <f t="shared" si="92"/>
        <v>339.87486392340423</v>
      </c>
      <c r="H1031" s="314">
        <f t="shared" si="97"/>
        <v>141</v>
      </c>
      <c r="I1031" s="314">
        <f t="shared" si="96"/>
        <v>40</v>
      </c>
    </row>
    <row r="1032" spans="2:9" ht="16.5" hidden="1" customHeight="1" x14ac:dyDescent="0.3">
      <c r="B1032" s="307">
        <v>1021</v>
      </c>
      <c r="C1032" s="309">
        <v>83998633</v>
      </c>
      <c r="D1032" s="313">
        <v>184164</v>
      </c>
      <c r="E1032" s="203">
        <f t="shared" si="91"/>
        <v>4.9815791609186073</v>
      </c>
      <c r="F1032" s="311">
        <f>SUM(E$12:E1032)</f>
        <v>3403.730218394961</v>
      </c>
      <c r="G1032" s="311">
        <f t="shared" si="92"/>
        <v>340.37302183949612</v>
      </c>
      <c r="H1032" s="314">
        <f t="shared" si="97"/>
        <v>141</v>
      </c>
      <c r="I1032" s="314">
        <f t="shared" si="96"/>
        <v>40</v>
      </c>
    </row>
    <row r="1033" spans="2:9" ht="16.5" hidden="1" customHeight="1" x14ac:dyDescent="0.3">
      <c r="B1033" s="307">
        <v>1022</v>
      </c>
      <c r="C1033" s="309">
        <v>84182797</v>
      </c>
      <c r="D1033" s="313">
        <v>184402</v>
      </c>
      <c r="E1033" s="203">
        <f t="shared" si="91"/>
        <v>4.9880169872054969</v>
      </c>
      <c r="F1033" s="311">
        <f>SUM(E$12:E1033)</f>
        <v>3408.7182353821663</v>
      </c>
      <c r="G1033" s="311">
        <f t="shared" si="92"/>
        <v>340.87182353821663</v>
      </c>
      <c r="H1033" s="314">
        <f t="shared" si="97"/>
        <v>141</v>
      </c>
      <c r="I1033" s="314">
        <f t="shared" si="96"/>
        <v>40</v>
      </c>
    </row>
    <row r="1034" spans="2:9" ht="16.5" hidden="1" customHeight="1" x14ac:dyDescent="0.3">
      <c r="B1034" s="307">
        <v>1023</v>
      </c>
      <c r="C1034" s="309">
        <v>84367199</v>
      </c>
      <c r="D1034" s="313">
        <v>184639</v>
      </c>
      <c r="E1034" s="203">
        <f t="shared" si="91"/>
        <v>4.9944277638021042</v>
      </c>
      <c r="F1034" s="311">
        <f>SUM(E$12:E1034)</f>
        <v>3413.7126631459682</v>
      </c>
      <c r="G1034" s="311">
        <f t="shared" si="92"/>
        <v>341.37126631459682</v>
      </c>
      <c r="H1034" s="314">
        <f t="shared" si="97"/>
        <v>141</v>
      </c>
      <c r="I1034" s="314">
        <f t="shared" si="96"/>
        <v>40</v>
      </c>
    </row>
    <row r="1035" spans="2:9" ht="16.5" hidden="1" customHeight="1" x14ac:dyDescent="0.3">
      <c r="B1035" s="307">
        <v>1024</v>
      </c>
      <c r="C1035" s="309">
        <v>84551838</v>
      </c>
      <c r="D1035" s="313">
        <v>184877</v>
      </c>
      <c r="E1035" s="203">
        <f t="shared" si="91"/>
        <v>5.0008655900889938</v>
      </c>
      <c r="F1035" s="311">
        <f>SUM(E$12:E1035)</f>
        <v>3418.713528736057</v>
      </c>
      <c r="G1035" s="311">
        <f t="shared" si="92"/>
        <v>341.8713528736057</v>
      </c>
      <c r="H1035" s="314">
        <f t="shared" si="97"/>
        <v>141</v>
      </c>
      <c r="I1035" s="314">
        <f t="shared" si="96"/>
        <v>40</v>
      </c>
    </row>
    <row r="1036" spans="2:9" ht="16.5" hidden="1" customHeight="1" x14ac:dyDescent="0.3">
      <c r="B1036" s="307">
        <v>1025</v>
      </c>
      <c r="C1036" s="309">
        <v>84736715</v>
      </c>
      <c r="D1036" s="313">
        <v>185115</v>
      </c>
      <c r="E1036" s="203">
        <f t="shared" ref="E1036:E1099" si="98">D1036/(VLOOKUP(H1036,$L$12:$N$51,3,0)+VLOOKUP(I1036,$P$12:$R$131,3,0)*$F$8/$E$8)</f>
        <v>5.0073034163758825</v>
      </c>
      <c r="F1036" s="311">
        <f>SUM(E$12:E1036)</f>
        <v>3423.7208321524331</v>
      </c>
      <c r="G1036" s="311">
        <f t="shared" si="92"/>
        <v>342.37208321524332</v>
      </c>
      <c r="H1036" s="314">
        <f t="shared" si="97"/>
        <v>141</v>
      </c>
      <c r="I1036" s="314">
        <f t="shared" si="96"/>
        <v>40</v>
      </c>
    </row>
    <row r="1037" spans="2:9" ht="16.5" hidden="1" customHeight="1" x14ac:dyDescent="0.3">
      <c r="B1037" s="307">
        <v>1026</v>
      </c>
      <c r="C1037" s="309">
        <v>84921830</v>
      </c>
      <c r="D1037" s="313">
        <v>185353</v>
      </c>
      <c r="E1037" s="203">
        <f t="shared" si="98"/>
        <v>5.0137412426627712</v>
      </c>
      <c r="F1037" s="311">
        <f>SUM(E$12:E1037)</f>
        <v>3428.734573395096</v>
      </c>
      <c r="G1037" s="311">
        <f t="shared" ref="G1037:G1100" si="99">F1037/$B$8</f>
        <v>342.87345733950963</v>
      </c>
      <c r="H1037" s="314">
        <f t="shared" si="97"/>
        <v>141</v>
      </c>
      <c r="I1037" s="314">
        <f t="shared" si="96"/>
        <v>40</v>
      </c>
    </row>
    <row r="1038" spans="2:9" ht="16.5" hidden="1" customHeight="1" x14ac:dyDescent="0.3">
      <c r="B1038" s="307">
        <v>1027</v>
      </c>
      <c r="C1038" s="309">
        <v>85107183</v>
      </c>
      <c r="D1038" s="313">
        <v>185591</v>
      </c>
      <c r="E1038" s="203">
        <f t="shared" si="98"/>
        <v>5.0201790689496608</v>
      </c>
      <c r="F1038" s="311">
        <f>SUM(E$12:E1038)</f>
        <v>3433.7547524640459</v>
      </c>
      <c r="G1038" s="311">
        <f t="shared" si="99"/>
        <v>343.37547524640456</v>
      </c>
      <c r="H1038" s="314">
        <f t="shared" si="97"/>
        <v>141</v>
      </c>
      <c r="I1038" s="314">
        <f t="shared" si="96"/>
        <v>40</v>
      </c>
    </row>
    <row r="1039" spans="2:9" ht="16.5" hidden="1" customHeight="1" x14ac:dyDescent="0.3">
      <c r="B1039" s="307">
        <v>1028</v>
      </c>
      <c r="C1039" s="309">
        <v>85292774</v>
      </c>
      <c r="D1039" s="313">
        <v>185830</v>
      </c>
      <c r="E1039" s="203">
        <f t="shared" si="98"/>
        <v>5.026643944926831</v>
      </c>
      <c r="F1039" s="311">
        <f>SUM(E$12:E1039)</f>
        <v>3438.7813964089728</v>
      </c>
      <c r="G1039" s="311">
        <f t="shared" si="99"/>
        <v>343.8781396408973</v>
      </c>
      <c r="H1039" s="314">
        <f t="shared" ref="H1039:H1054" si="100">H1038</f>
        <v>141</v>
      </c>
      <c r="I1039" s="314">
        <f t="shared" si="96"/>
        <v>40</v>
      </c>
    </row>
    <row r="1040" spans="2:9" ht="16.5" hidden="1" customHeight="1" x14ac:dyDescent="0.3">
      <c r="B1040" s="307">
        <v>1029</v>
      </c>
      <c r="C1040" s="309">
        <v>85478604</v>
      </c>
      <c r="D1040" s="313">
        <v>186068</v>
      </c>
      <c r="E1040" s="203">
        <f t="shared" si="98"/>
        <v>5.0330817712137197</v>
      </c>
      <c r="F1040" s="311">
        <f>SUM(E$12:E1040)</f>
        <v>3443.8144781801866</v>
      </c>
      <c r="G1040" s="311">
        <f t="shared" si="99"/>
        <v>344.38144781801867</v>
      </c>
      <c r="H1040" s="314">
        <f t="shared" si="100"/>
        <v>141</v>
      </c>
      <c r="I1040" s="314">
        <f t="shared" si="96"/>
        <v>40</v>
      </c>
    </row>
    <row r="1041" spans="2:9" ht="16.5" hidden="1" customHeight="1" x14ac:dyDescent="0.3">
      <c r="B1041" s="307">
        <v>1030</v>
      </c>
      <c r="C1041" s="309">
        <v>85664672</v>
      </c>
      <c r="D1041" s="313">
        <v>186306</v>
      </c>
      <c r="E1041" s="203">
        <f t="shared" si="98"/>
        <v>5.0395195975006084</v>
      </c>
      <c r="F1041" s="311">
        <f>SUM(E$12:E1041)</f>
        <v>3448.8539977776873</v>
      </c>
      <c r="G1041" s="311">
        <f t="shared" si="99"/>
        <v>344.88539977776873</v>
      </c>
      <c r="H1041" s="314">
        <f t="shared" si="100"/>
        <v>141</v>
      </c>
      <c r="I1041" s="314">
        <f t="shared" si="96"/>
        <v>40</v>
      </c>
    </row>
    <row r="1042" spans="2:9" ht="16.5" hidden="1" customHeight="1" x14ac:dyDescent="0.3">
      <c r="B1042" s="307">
        <v>1031</v>
      </c>
      <c r="C1042" s="309">
        <v>85850978</v>
      </c>
      <c r="D1042" s="313">
        <v>186545</v>
      </c>
      <c r="E1042" s="203">
        <f t="shared" si="98"/>
        <v>5.0459844734777786</v>
      </c>
      <c r="F1042" s="311">
        <f>SUM(E$12:E1042)</f>
        <v>3453.8999822511651</v>
      </c>
      <c r="G1042" s="311">
        <f t="shared" si="99"/>
        <v>345.38999822511653</v>
      </c>
      <c r="H1042" s="314">
        <f t="shared" si="100"/>
        <v>141</v>
      </c>
      <c r="I1042" s="314">
        <f t="shared" si="96"/>
        <v>40</v>
      </c>
    </row>
    <row r="1043" spans="2:9" ht="16.5" hidden="1" customHeight="1" x14ac:dyDescent="0.3">
      <c r="B1043" s="307">
        <v>1032</v>
      </c>
      <c r="C1043" s="309">
        <v>86037523</v>
      </c>
      <c r="D1043" s="313">
        <v>186784</v>
      </c>
      <c r="E1043" s="203">
        <f t="shared" si="98"/>
        <v>5.0524493494549487</v>
      </c>
      <c r="F1043" s="311">
        <f>SUM(E$12:E1043)</f>
        <v>3458.95243160062</v>
      </c>
      <c r="G1043" s="311">
        <f t="shared" si="99"/>
        <v>345.89524316006202</v>
      </c>
      <c r="H1043" s="314">
        <f t="shared" si="100"/>
        <v>141</v>
      </c>
      <c r="I1043" s="314">
        <f t="shared" si="96"/>
        <v>40</v>
      </c>
    </row>
    <row r="1044" spans="2:9" ht="16.5" hidden="1" customHeight="1" x14ac:dyDescent="0.3">
      <c r="B1044" s="307">
        <v>1033</v>
      </c>
      <c r="C1044" s="309">
        <v>86224307</v>
      </c>
      <c r="D1044" s="313">
        <v>187023</v>
      </c>
      <c r="E1044" s="203">
        <f t="shared" si="98"/>
        <v>5.0589142254321189</v>
      </c>
      <c r="F1044" s="311">
        <f>SUM(E$12:E1044)</f>
        <v>3464.0113458260521</v>
      </c>
      <c r="G1044" s="311">
        <f t="shared" si="99"/>
        <v>346.40113458260521</v>
      </c>
      <c r="H1044" s="314">
        <f t="shared" si="100"/>
        <v>141</v>
      </c>
      <c r="I1044" s="314">
        <f t="shared" si="96"/>
        <v>40</v>
      </c>
    </row>
    <row r="1045" spans="2:9" ht="16.5" hidden="1" customHeight="1" x14ac:dyDescent="0.3">
      <c r="B1045" s="307">
        <v>1034</v>
      </c>
      <c r="C1045" s="309">
        <v>86411330</v>
      </c>
      <c r="D1045" s="313">
        <v>187262</v>
      </c>
      <c r="E1045" s="203">
        <f t="shared" si="98"/>
        <v>5.065379101409289</v>
      </c>
      <c r="F1045" s="311">
        <f>SUM(E$12:E1045)</f>
        <v>3469.0767249274613</v>
      </c>
      <c r="G1045" s="311">
        <f t="shared" si="99"/>
        <v>346.90767249274614</v>
      </c>
      <c r="H1045" s="314">
        <f t="shared" si="100"/>
        <v>141</v>
      </c>
      <c r="I1045" s="314">
        <f t="shared" si="96"/>
        <v>40</v>
      </c>
    </row>
    <row r="1046" spans="2:9" ht="16.5" hidden="1" customHeight="1" x14ac:dyDescent="0.3">
      <c r="B1046" s="307">
        <v>1035</v>
      </c>
      <c r="C1046" s="309">
        <v>86598592</v>
      </c>
      <c r="D1046" s="313">
        <v>187501</v>
      </c>
      <c r="E1046" s="203">
        <f t="shared" si="98"/>
        <v>5.0718439773864592</v>
      </c>
      <c r="F1046" s="311">
        <f>SUM(E$12:E1046)</f>
        <v>3474.1485689048477</v>
      </c>
      <c r="G1046" s="311">
        <f t="shared" si="99"/>
        <v>347.41485689048477</v>
      </c>
      <c r="H1046" s="314">
        <f t="shared" si="100"/>
        <v>141</v>
      </c>
      <c r="I1046" s="314">
        <f t="shared" si="96"/>
        <v>40</v>
      </c>
    </row>
    <row r="1047" spans="2:9" ht="16.5" hidden="1" customHeight="1" x14ac:dyDescent="0.3">
      <c r="B1047" s="307">
        <v>1036</v>
      </c>
      <c r="C1047" s="309">
        <v>86786093</v>
      </c>
      <c r="D1047" s="313">
        <v>187740</v>
      </c>
      <c r="E1047" s="203">
        <f t="shared" si="98"/>
        <v>5.0783088533636294</v>
      </c>
      <c r="F1047" s="311">
        <f>SUM(E$12:E1047)</f>
        <v>3479.2268777582112</v>
      </c>
      <c r="G1047" s="311">
        <f t="shared" si="99"/>
        <v>347.92268777582115</v>
      </c>
      <c r="H1047" s="314">
        <f t="shared" si="100"/>
        <v>141</v>
      </c>
      <c r="I1047" s="314">
        <f t="shared" si="96"/>
        <v>40</v>
      </c>
    </row>
    <row r="1048" spans="2:9" ht="16.5" hidden="1" customHeight="1" x14ac:dyDescent="0.3">
      <c r="B1048" s="307">
        <v>1037</v>
      </c>
      <c r="C1048" s="309">
        <v>86973833</v>
      </c>
      <c r="D1048" s="313">
        <v>187979</v>
      </c>
      <c r="E1048" s="203">
        <f t="shared" si="98"/>
        <v>5.0847737293407986</v>
      </c>
      <c r="F1048" s="311">
        <f>SUM(E$12:E1048)</f>
        <v>3484.3116514875519</v>
      </c>
      <c r="G1048" s="311">
        <f t="shared" si="99"/>
        <v>348.43116514875521</v>
      </c>
      <c r="H1048" s="314">
        <f t="shared" si="100"/>
        <v>141</v>
      </c>
      <c r="I1048" s="314">
        <f t="shared" si="96"/>
        <v>40</v>
      </c>
    </row>
    <row r="1049" spans="2:9" ht="16.5" hidden="1" customHeight="1" x14ac:dyDescent="0.3">
      <c r="B1049" s="307">
        <v>1038</v>
      </c>
      <c r="C1049" s="309">
        <v>87161812</v>
      </c>
      <c r="D1049" s="313">
        <v>188218</v>
      </c>
      <c r="E1049" s="203">
        <f t="shared" si="98"/>
        <v>5.0912386053179688</v>
      </c>
      <c r="F1049" s="311">
        <f>SUM(E$12:E1049)</f>
        <v>3489.4028900928697</v>
      </c>
      <c r="G1049" s="311">
        <f t="shared" si="99"/>
        <v>348.94028900928697</v>
      </c>
      <c r="H1049" s="314">
        <f t="shared" si="100"/>
        <v>141</v>
      </c>
      <c r="I1049" s="314">
        <f t="shared" si="96"/>
        <v>40</v>
      </c>
    </row>
    <row r="1050" spans="2:9" ht="16.5" hidden="1" customHeight="1" x14ac:dyDescent="0.3">
      <c r="B1050" s="307">
        <v>1039</v>
      </c>
      <c r="C1050" s="309">
        <v>87350030</v>
      </c>
      <c r="D1050" s="313">
        <v>188458</v>
      </c>
      <c r="E1050" s="203">
        <f t="shared" si="98"/>
        <v>5.0977305309854204</v>
      </c>
      <c r="F1050" s="311">
        <f>SUM(E$12:E1050)</f>
        <v>3494.500620623855</v>
      </c>
      <c r="G1050" s="311">
        <f t="shared" si="99"/>
        <v>349.45006206238548</v>
      </c>
      <c r="H1050" s="314">
        <f t="shared" si="100"/>
        <v>141</v>
      </c>
      <c r="I1050" s="314">
        <f t="shared" si="96"/>
        <v>40</v>
      </c>
    </row>
    <row r="1051" spans="2:9" ht="16.5" hidden="1" customHeight="1" x14ac:dyDescent="0.3">
      <c r="B1051" s="307">
        <v>1040</v>
      </c>
      <c r="C1051" s="309">
        <v>87538488</v>
      </c>
      <c r="D1051" s="313">
        <v>188698</v>
      </c>
      <c r="E1051" s="203">
        <f t="shared" si="98"/>
        <v>5.1042224566528711</v>
      </c>
      <c r="F1051" s="311">
        <f>SUM(E$12:E1051)</f>
        <v>3499.6048430805076</v>
      </c>
      <c r="G1051" s="311">
        <f t="shared" si="99"/>
        <v>349.96048430805075</v>
      </c>
      <c r="H1051" s="314">
        <f t="shared" si="100"/>
        <v>141</v>
      </c>
      <c r="I1051" s="314">
        <f t="shared" si="96"/>
        <v>40</v>
      </c>
    </row>
    <row r="1052" spans="2:9" ht="16.5" hidden="1" customHeight="1" x14ac:dyDescent="0.3">
      <c r="B1052" s="307">
        <v>1041</v>
      </c>
      <c r="C1052" s="309">
        <v>87727186</v>
      </c>
      <c r="D1052" s="313">
        <v>188937</v>
      </c>
      <c r="E1052" s="203">
        <f t="shared" si="98"/>
        <v>5.1106873326300413</v>
      </c>
      <c r="F1052" s="311">
        <f>SUM(E$12:E1052)</f>
        <v>3504.7155304131375</v>
      </c>
      <c r="G1052" s="311">
        <f t="shared" si="99"/>
        <v>350.47155304131377</v>
      </c>
      <c r="H1052" s="314">
        <f t="shared" si="100"/>
        <v>141</v>
      </c>
      <c r="I1052" s="314">
        <f t="shared" si="96"/>
        <v>40</v>
      </c>
    </row>
    <row r="1053" spans="2:9" ht="16.5" hidden="1" customHeight="1" x14ac:dyDescent="0.3">
      <c r="B1053" s="307">
        <v>1042</v>
      </c>
      <c r="C1053" s="309">
        <v>87916123</v>
      </c>
      <c r="D1053" s="313">
        <v>189177</v>
      </c>
      <c r="E1053" s="203">
        <f t="shared" si="98"/>
        <v>5.1171792582974929</v>
      </c>
      <c r="F1053" s="311">
        <f>SUM(E$12:E1053)</f>
        <v>3509.8327096714352</v>
      </c>
      <c r="G1053" s="311">
        <f t="shared" si="99"/>
        <v>350.98327096714354</v>
      </c>
      <c r="H1053" s="314">
        <f t="shared" si="100"/>
        <v>141</v>
      </c>
      <c r="I1053" s="314">
        <f t="shared" si="96"/>
        <v>40</v>
      </c>
    </row>
    <row r="1054" spans="2:9" ht="16.5" hidden="1" customHeight="1" x14ac:dyDescent="0.3">
      <c r="B1054" s="307">
        <v>1043</v>
      </c>
      <c r="C1054" s="309">
        <v>88105300</v>
      </c>
      <c r="D1054" s="313">
        <v>189417</v>
      </c>
      <c r="E1054" s="203">
        <f t="shared" si="98"/>
        <v>5.1236711839649436</v>
      </c>
      <c r="F1054" s="311">
        <f>SUM(E$12:E1054)</f>
        <v>3514.9563808554003</v>
      </c>
      <c r="G1054" s="311">
        <f t="shared" si="99"/>
        <v>351.49563808554001</v>
      </c>
      <c r="H1054" s="314">
        <f t="shared" si="100"/>
        <v>141</v>
      </c>
      <c r="I1054" s="314">
        <f t="shared" si="96"/>
        <v>40</v>
      </c>
    </row>
    <row r="1055" spans="2:9" ht="16.5" hidden="1" customHeight="1" x14ac:dyDescent="0.3">
      <c r="B1055" s="307">
        <v>1044</v>
      </c>
      <c r="C1055" s="309">
        <v>88294717</v>
      </c>
      <c r="D1055" s="313">
        <v>189657</v>
      </c>
      <c r="E1055" s="203">
        <f t="shared" si="98"/>
        <v>5.1301631096323943</v>
      </c>
      <c r="F1055" s="311">
        <f>SUM(E$12:E1055)</f>
        <v>3520.0865439650329</v>
      </c>
      <c r="G1055" s="311">
        <f t="shared" si="99"/>
        <v>352.00865439650329</v>
      </c>
      <c r="H1055" s="314">
        <f t="shared" ref="H1055:H1070" si="101">H1054</f>
        <v>141</v>
      </c>
      <c r="I1055" s="314">
        <f t="shared" si="96"/>
        <v>40</v>
      </c>
    </row>
    <row r="1056" spans="2:9" ht="16.5" hidden="1" customHeight="1" x14ac:dyDescent="0.3">
      <c r="B1056" s="307">
        <v>1045</v>
      </c>
      <c r="C1056" s="309">
        <v>88484374</v>
      </c>
      <c r="D1056" s="313">
        <v>189897</v>
      </c>
      <c r="E1056" s="203">
        <f t="shared" si="98"/>
        <v>5.1366550352998459</v>
      </c>
      <c r="F1056" s="311">
        <f>SUM(E$12:E1056)</f>
        <v>3525.2231990003329</v>
      </c>
      <c r="G1056" s="311">
        <f t="shared" si="99"/>
        <v>352.52231990003327</v>
      </c>
      <c r="H1056" s="314">
        <f t="shared" si="101"/>
        <v>141</v>
      </c>
      <c r="I1056" s="314">
        <f t="shared" si="96"/>
        <v>40</v>
      </c>
    </row>
    <row r="1057" spans="2:9" ht="16.5" hidden="1" customHeight="1" x14ac:dyDescent="0.3">
      <c r="B1057" s="307">
        <v>1046</v>
      </c>
      <c r="C1057" s="309">
        <v>88674271</v>
      </c>
      <c r="D1057" s="313">
        <v>190138</v>
      </c>
      <c r="E1057" s="203">
        <f t="shared" si="98"/>
        <v>5.1431740106575781</v>
      </c>
      <c r="F1057" s="311">
        <f>SUM(E$12:E1057)</f>
        <v>3530.3663730109906</v>
      </c>
      <c r="G1057" s="311">
        <f t="shared" si="99"/>
        <v>353.03663730109906</v>
      </c>
      <c r="H1057" s="314">
        <f t="shared" si="101"/>
        <v>141</v>
      </c>
      <c r="I1057" s="314">
        <f t="shared" si="96"/>
        <v>40</v>
      </c>
    </row>
    <row r="1058" spans="2:9" ht="16.5" hidden="1" customHeight="1" x14ac:dyDescent="0.3">
      <c r="B1058" s="307">
        <v>1047</v>
      </c>
      <c r="C1058" s="309">
        <v>88864409</v>
      </c>
      <c r="D1058" s="313">
        <v>190378</v>
      </c>
      <c r="E1058" s="203">
        <f t="shared" si="98"/>
        <v>5.1496659363250288</v>
      </c>
      <c r="F1058" s="311">
        <f>SUM(E$12:E1058)</f>
        <v>3535.5160389473158</v>
      </c>
      <c r="G1058" s="311">
        <f t="shared" si="99"/>
        <v>353.55160389473156</v>
      </c>
      <c r="H1058" s="314">
        <f t="shared" si="101"/>
        <v>141</v>
      </c>
      <c r="I1058" s="314">
        <f t="shared" si="96"/>
        <v>40</v>
      </c>
    </row>
    <row r="1059" spans="2:9" ht="16.5" hidden="1" customHeight="1" x14ac:dyDescent="0.3">
      <c r="B1059" s="307">
        <v>1048</v>
      </c>
      <c r="C1059" s="309">
        <v>89054787</v>
      </c>
      <c r="D1059" s="313">
        <v>190619</v>
      </c>
      <c r="E1059" s="203">
        <f t="shared" si="98"/>
        <v>5.1561849116827609</v>
      </c>
      <c r="F1059" s="311">
        <f>SUM(E$12:E1059)</f>
        <v>3540.6722238589987</v>
      </c>
      <c r="G1059" s="311">
        <f t="shared" si="99"/>
        <v>354.06722238589987</v>
      </c>
      <c r="H1059" s="314">
        <f t="shared" si="101"/>
        <v>141</v>
      </c>
      <c r="I1059" s="314">
        <f t="shared" si="96"/>
        <v>40</v>
      </c>
    </row>
    <row r="1060" spans="2:9" ht="16.5" hidden="1" customHeight="1" x14ac:dyDescent="0.3">
      <c r="B1060" s="307">
        <v>1049</v>
      </c>
      <c r="C1060" s="309">
        <v>89245406</v>
      </c>
      <c r="D1060" s="313">
        <v>190859</v>
      </c>
      <c r="E1060" s="203">
        <f t="shared" si="98"/>
        <v>5.1626768373502125</v>
      </c>
      <c r="F1060" s="311">
        <f>SUM(E$12:E1060)</f>
        <v>3545.834900696349</v>
      </c>
      <c r="G1060" s="311">
        <f t="shared" si="99"/>
        <v>354.58349006963488</v>
      </c>
      <c r="H1060" s="314">
        <f t="shared" si="101"/>
        <v>141</v>
      </c>
      <c r="I1060" s="314">
        <f t="shared" si="96"/>
        <v>40</v>
      </c>
    </row>
    <row r="1061" spans="2:9" ht="16.5" hidden="1" customHeight="1" x14ac:dyDescent="0.3">
      <c r="B1061" s="307">
        <v>1050</v>
      </c>
      <c r="C1061" s="309">
        <v>89436265</v>
      </c>
      <c r="D1061" s="313">
        <v>191100</v>
      </c>
      <c r="E1061" s="203">
        <f t="shared" si="98"/>
        <v>5.1691958127079447</v>
      </c>
      <c r="F1061" s="311">
        <f>SUM(E$12:E1061)</f>
        <v>3551.004096509057</v>
      </c>
      <c r="G1061" s="311">
        <f t="shared" si="99"/>
        <v>355.1004096509057</v>
      </c>
      <c r="H1061" s="314">
        <f t="shared" si="101"/>
        <v>141</v>
      </c>
      <c r="I1061" s="314">
        <f t="shared" si="96"/>
        <v>40</v>
      </c>
    </row>
    <row r="1062" spans="2:9" ht="16.5" hidden="1" customHeight="1" x14ac:dyDescent="0.3">
      <c r="B1062" s="307">
        <v>1051</v>
      </c>
      <c r="C1062" s="309">
        <v>89627365</v>
      </c>
      <c r="D1062" s="313">
        <v>191341</v>
      </c>
      <c r="E1062" s="203">
        <f t="shared" si="98"/>
        <v>5.1757147880656769</v>
      </c>
      <c r="F1062" s="311">
        <f>SUM(E$12:E1062)</f>
        <v>3556.1798112971228</v>
      </c>
      <c r="G1062" s="311">
        <f t="shared" si="99"/>
        <v>355.61798112971229</v>
      </c>
      <c r="H1062" s="314">
        <f t="shared" si="101"/>
        <v>141</v>
      </c>
      <c r="I1062" s="314">
        <f t="shared" si="96"/>
        <v>40</v>
      </c>
    </row>
    <row r="1063" spans="2:9" ht="16.5" hidden="1" customHeight="1" x14ac:dyDescent="0.3">
      <c r="B1063" s="307">
        <v>1052</v>
      </c>
      <c r="C1063" s="309">
        <v>89818706</v>
      </c>
      <c r="D1063" s="313">
        <v>191582</v>
      </c>
      <c r="E1063" s="203">
        <f t="shared" si="98"/>
        <v>5.182233763423409</v>
      </c>
      <c r="F1063" s="311">
        <f>SUM(E$12:E1063)</f>
        <v>3561.3620450605463</v>
      </c>
      <c r="G1063" s="311">
        <f t="shared" si="99"/>
        <v>356.13620450605464</v>
      </c>
      <c r="H1063" s="314">
        <f t="shared" si="101"/>
        <v>141</v>
      </c>
      <c r="I1063" s="314">
        <f t="shared" si="96"/>
        <v>40</v>
      </c>
    </row>
    <row r="1064" spans="2:9" ht="16.5" hidden="1" customHeight="1" x14ac:dyDescent="0.3">
      <c r="B1064" s="307">
        <v>1053</v>
      </c>
      <c r="C1064" s="309">
        <v>90010288</v>
      </c>
      <c r="D1064" s="313">
        <v>191823</v>
      </c>
      <c r="E1064" s="203">
        <f t="shared" si="98"/>
        <v>5.1887527387811412</v>
      </c>
      <c r="F1064" s="311">
        <f>SUM(E$12:E1064)</f>
        <v>3566.5507977993275</v>
      </c>
      <c r="G1064" s="311">
        <f t="shared" si="99"/>
        <v>356.65507977993275</v>
      </c>
      <c r="H1064" s="314">
        <f t="shared" si="101"/>
        <v>141</v>
      </c>
      <c r="I1064" s="314">
        <f t="shared" si="96"/>
        <v>40</v>
      </c>
    </row>
    <row r="1065" spans="2:9" ht="16.5" hidden="1" customHeight="1" x14ac:dyDescent="0.3">
      <c r="B1065" s="307">
        <v>1054</v>
      </c>
      <c r="C1065" s="309">
        <v>90202111</v>
      </c>
      <c r="D1065" s="313">
        <v>192064</v>
      </c>
      <c r="E1065" s="203">
        <f t="shared" si="98"/>
        <v>5.1952717141388733</v>
      </c>
      <c r="F1065" s="311">
        <f>SUM(E$12:E1065)</f>
        <v>3571.7460695134664</v>
      </c>
      <c r="G1065" s="311">
        <f t="shared" si="99"/>
        <v>357.17460695134662</v>
      </c>
      <c r="H1065" s="314">
        <f t="shared" si="101"/>
        <v>141</v>
      </c>
      <c r="I1065" s="314">
        <f t="shared" si="96"/>
        <v>40</v>
      </c>
    </row>
    <row r="1066" spans="2:9" ht="16.5" hidden="1" customHeight="1" x14ac:dyDescent="0.3">
      <c r="B1066" s="307">
        <v>1055</v>
      </c>
      <c r="C1066" s="309">
        <v>90394175</v>
      </c>
      <c r="D1066" s="313">
        <v>192305</v>
      </c>
      <c r="E1066" s="203">
        <f t="shared" si="98"/>
        <v>5.2017906894966055</v>
      </c>
      <c r="F1066" s="311">
        <f>SUM(E$12:E1066)</f>
        <v>3576.9478602029631</v>
      </c>
      <c r="G1066" s="311">
        <f t="shared" si="99"/>
        <v>357.69478602029631</v>
      </c>
      <c r="H1066" s="314">
        <f t="shared" si="101"/>
        <v>141</v>
      </c>
      <c r="I1066" s="314">
        <f t="shared" si="96"/>
        <v>40</v>
      </c>
    </row>
    <row r="1067" spans="2:9" ht="16.5" hidden="1" customHeight="1" x14ac:dyDescent="0.3">
      <c r="B1067" s="307">
        <v>1056</v>
      </c>
      <c r="C1067" s="309">
        <v>90586480</v>
      </c>
      <c r="D1067" s="313">
        <v>192547</v>
      </c>
      <c r="E1067" s="203">
        <f t="shared" si="98"/>
        <v>5.2083367145446182</v>
      </c>
      <c r="F1067" s="311">
        <f>SUM(E$12:E1067)</f>
        <v>3582.1561969175077</v>
      </c>
      <c r="G1067" s="311">
        <f t="shared" si="99"/>
        <v>358.21561969175076</v>
      </c>
      <c r="H1067" s="314">
        <f t="shared" si="101"/>
        <v>141</v>
      </c>
      <c r="I1067" s="314">
        <f t="shared" si="96"/>
        <v>40</v>
      </c>
    </row>
    <row r="1068" spans="2:9" ht="16.5" hidden="1" customHeight="1" x14ac:dyDescent="0.3">
      <c r="B1068" s="307">
        <v>1057</v>
      </c>
      <c r="C1068" s="309">
        <v>90779027</v>
      </c>
      <c r="D1068" s="313">
        <v>192788</v>
      </c>
      <c r="E1068" s="203">
        <f t="shared" si="98"/>
        <v>5.2148556899023504</v>
      </c>
      <c r="F1068" s="311">
        <f>SUM(E$12:E1068)</f>
        <v>3587.3710526074101</v>
      </c>
      <c r="G1068" s="311">
        <f t="shared" si="99"/>
        <v>358.73710526074103</v>
      </c>
      <c r="H1068" s="314">
        <f t="shared" si="101"/>
        <v>141</v>
      </c>
      <c r="I1068" s="314">
        <f t="shared" si="96"/>
        <v>40</v>
      </c>
    </row>
    <row r="1069" spans="2:9" ht="16.5" hidden="1" customHeight="1" x14ac:dyDescent="0.3">
      <c r="B1069" s="307">
        <v>1058</v>
      </c>
      <c r="C1069" s="309">
        <v>90971815</v>
      </c>
      <c r="D1069" s="313">
        <v>193030</v>
      </c>
      <c r="E1069" s="203">
        <f t="shared" si="98"/>
        <v>5.221401714950364</v>
      </c>
      <c r="F1069" s="311">
        <f>SUM(E$12:E1069)</f>
        <v>3592.5924543223605</v>
      </c>
      <c r="G1069" s="311">
        <f t="shared" si="99"/>
        <v>359.25924543223607</v>
      </c>
      <c r="H1069" s="314">
        <f t="shared" si="101"/>
        <v>141</v>
      </c>
      <c r="I1069" s="314">
        <f t="shared" si="96"/>
        <v>40</v>
      </c>
    </row>
    <row r="1070" spans="2:9" ht="16.5" hidden="1" customHeight="1" x14ac:dyDescent="0.3">
      <c r="B1070" s="307">
        <v>1059</v>
      </c>
      <c r="C1070" s="309">
        <v>91164845</v>
      </c>
      <c r="D1070" s="313">
        <v>193272</v>
      </c>
      <c r="E1070" s="203">
        <f t="shared" si="98"/>
        <v>5.2279477399983767</v>
      </c>
      <c r="F1070" s="311">
        <f>SUM(E$12:E1070)</f>
        <v>3597.8204020623589</v>
      </c>
      <c r="G1070" s="311">
        <f t="shared" si="99"/>
        <v>359.78204020623588</v>
      </c>
      <c r="H1070" s="314">
        <f t="shared" si="101"/>
        <v>141</v>
      </c>
      <c r="I1070" s="314">
        <f t="shared" si="96"/>
        <v>40</v>
      </c>
    </row>
    <row r="1071" spans="2:9" ht="16.5" hidden="1" customHeight="1" x14ac:dyDescent="0.3">
      <c r="B1071" s="307">
        <v>1060</v>
      </c>
      <c r="C1071" s="309">
        <v>91358117</v>
      </c>
      <c r="D1071" s="313">
        <v>193514</v>
      </c>
      <c r="E1071" s="203">
        <f t="shared" si="98"/>
        <v>5.2344937650463903</v>
      </c>
      <c r="F1071" s="311">
        <f>SUM(E$12:E1071)</f>
        <v>3603.0548958274053</v>
      </c>
      <c r="G1071" s="311">
        <f t="shared" si="99"/>
        <v>360.30548958274051</v>
      </c>
      <c r="H1071" s="314">
        <f t="shared" ref="H1071:I1086" si="102">H1070</f>
        <v>141</v>
      </c>
      <c r="I1071" s="314">
        <f t="shared" si="96"/>
        <v>40</v>
      </c>
    </row>
    <row r="1072" spans="2:9" ht="16.5" hidden="1" customHeight="1" x14ac:dyDescent="0.3">
      <c r="B1072" s="307">
        <v>1061</v>
      </c>
      <c r="C1072" s="309">
        <v>91551631</v>
      </c>
      <c r="D1072" s="313">
        <v>193756</v>
      </c>
      <c r="E1072" s="203">
        <f t="shared" si="98"/>
        <v>5.241039790094403</v>
      </c>
      <c r="F1072" s="311">
        <f>SUM(E$12:E1072)</f>
        <v>3608.2959356174997</v>
      </c>
      <c r="G1072" s="311">
        <f t="shared" si="99"/>
        <v>360.82959356174996</v>
      </c>
      <c r="H1072" s="314">
        <f t="shared" si="102"/>
        <v>141</v>
      </c>
      <c r="I1072" s="314">
        <f t="shared" si="96"/>
        <v>40</v>
      </c>
    </row>
    <row r="1073" spans="2:9" ht="16.5" hidden="1" customHeight="1" x14ac:dyDescent="0.3">
      <c r="B1073" s="307">
        <v>1062</v>
      </c>
      <c r="C1073" s="309">
        <v>91745387</v>
      </c>
      <c r="D1073" s="313">
        <v>193998</v>
      </c>
      <c r="E1073" s="203">
        <f t="shared" si="98"/>
        <v>5.2475858151424166</v>
      </c>
      <c r="F1073" s="311">
        <f>SUM(E$12:E1073)</f>
        <v>3613.5435214326421</v>
      </c>
      <c r="G1073" s="311">
        <f t="shared" si="99"/>
        <v>361.35435214326424</v>
      </c>
      <c r="H1073" s="314">
        <f t="shared" si="102"/>
        <v>141</v>
      </c>
      <c r="I1073" s="314">
        <f t="shared" si="96"/>
        <v>40</v>
      </c>
    </row>
    <row r="1074" spans="2:9" ht="16.5" hidden="1" customHeight="1" x14ac:dyDescent="0.3">
      <c r="B1074" s="307">
        <v>1063</v>
      </c>
      <c r="C1074" s="309">
        <v>91939385</v>
      </c>
      <c r="D1074" s="313">
        <v>194240</v>
      </c>
      <c r="E1074" s="203">
        <f t="shared" si="98"/>
        <v>5.2541318401904302</v>
      </c>
      <c r="F1074" s="311">
        <f>SUM(E$12:E1074)</f>
        <v>3618.7976532728326</v>
      </c>
      <c r="G1074" s="311">
        <f t="shared" si="99"/>
        <v>361.87976532728328</v>
      </c>
      <c r="H1074" s="314">
        <f t="shared" si="102"/>
        <v>141</v>
      </c>
      <c r="I1074" s="314">
        <f t="shared" si="96"/>
        <v>40</v>
      </c>
    </row>
    <row r="1075" spans="2:9" ht="16.5" hidden="1" customHeight="1" x14ac:dyDescent="0.3">
      <c r="B1075" s="307">
        <v>1064</v>
      </c>
      <c r="C1075" s="309">
        <v>92133625</v>
      </c>
      <c r="D1075" s="313">
        <v>194482</v>
      </c>
      <c r="E1075" s="203">
        <f t="shared" si="98"/>
        <v>5.2606778652384429</v>
      </c>
      <c r="F1075" s="311">
        <f>SUM(E$12:E1075)</f>
        <v>3624.058331138071</v>
      </c>
      <c r="G1075" s="311">
        <f t="shared" si="99"/>
        <v>362.40583311380709</v>
      </c>
      <c r="H1075" s="314">
        <f t="shared" si="102"/>
        <v>141</v>
      </c>
      <c r="I1075" s="314">
        <f t="shared" si="96"/>
        <v>40</v>
      </c>
    </row>
    <row r="1076" spans="2:9" ht="16.5" hidden="1" customHeight="1" x14ac:dyDescent="0.3">
      <c r="B1076" s="307">
        <v>1065</v>
      </c>
      <c r="C1076" s="309">
        <v>92328107</v>
      </c>
      <c r="D1076" s="313">
        <v>194725</v>
      </c>
      <c r="E1076" s="203">
        <f t="shared" si="98"/>
        <v>5.2672509399767371</v>
      </c>
      <c r="F1076" s="311">
        <f>SUM(E$12:E1076)</f>
        <v>3629.3255820780478</v>
      </c>
      <c r="G1076" s="311">
        <f t="shared" si="99"/>
        <v>362.93255820780479</v>
      </c>
      <c r="H1076" s="314">
        <f t="shared" si="102"/>
        <v>141</v>
      </c>
      <c r="I1076" s="314">
        <f t="shared" si="96"/>
        <v>40</v>
      </c>
    </row>
    <row r="1077" spans="2:9" ht="16.5" hidden="1" customHeight="1" x14ac:dyDescent="0.3">
      <c r="B1077" s="307">
        <v>1066</v>
      </c>
      <c r="C1077" s="309">
        <v>92522832</v>
      </c>
      <c r="D1077" s="313">
        <v>194967</v>
      </c>
      <c r="E1077" s="203">
        <f t="shared" si="98"/>
        <v>5.2737969650247507</v>
      </c>
      <c r="F1077" s="311">
        <f>SUM(E$12:E1077)</f>
        <v>3634.5993790430725</v>
      </c>
      <c r="G1077" s="311">
        <f t="shared" si="99"/>
        <v>363.45993790430725</v>
      </c>
      <c r="H1077" s="314">
        <f t="shared" si="102"/>
        <v>141</v>
      </c>
      <c r="I1077" s="314">
        <f t="shared" si="96"/>
        <v>40</v>
      </c>
    </row>
    <row r="1078" spans="2:9" ht="16.5" hidden="1" customHeight="1" x14ac:dyDescent="0.3">
      <c r="B1078" s="307">
        <v>1067</v>
      </c>
      <c r="C1078" s="309">
        <v>92717799</v>
      </c>
      <c r="D1078" s="313">
        <v>195210</v>
      </c>
      <c r="E1078" s="203">
        <f t="shared" si="98"/>
        <v>5.2803700397630449</v>
      </c>
      <c r="F1078" s="311">
        <f>SUM(E$12:E1078)</f>
        <v>3639.8797490828356</v>
      </c>
      <c r="G1078" s="311">
        <f t="shared" si="99"/>
        <v>363.98797490828355</v>
      </c>
      <c r="H1078" s="314">
        <f t="shared" si="102"/>
        <v>141</v>
      </c>
      <c r="I1078" s="314">
        <f t="shared" si="96"/>
        <v>40</v>
      </c>
    </row>
    <row r="1079" spans="2:9" ht="16.5" hidden="1" customHeight="1" x14ac:dyDescent="0.3">
      <c r="B1079" s="307">
        <v>1068</v>
      </c>
      <c r="C1079" s="309">
        <v>92913009</v>
      </c>
      <c r="D1079" s="313">
        <v>195453</v>
      </c>
      <c r="E1079" s="203">
        <f t="shared" si="98"/>
        <v>5.286943114501339</v>
      </c>
      <c r="F1079" s="311">
        <f>SUM(E$12:E1079)</f>
        <v>3645.1666921973369</v>
      </c>
      <c r="G1079" s="311">
        <f t="shared" si="99"/>
        <v>364.51666921973367</v>
      </c>
      <c r="H1079" s="314">
        <f t="shared" si="102"/>
        <v>141</v>
      </c>
      <c r="I1079" s="314">
        <f t="shared" si="96"/>
        <v>40</v>
      </c>
    </row>
    <row r="1080" spans="2:9" ht="16.5" hidden="1" customHeight="1" x14ac:dyDescent="0.3">
      <c r="B1080" s="307">
        <v>1069</v>
      </c>
      <c r="C1080" s="309">
        <v>93108462</v>
      </c>
      <c r="D1080" s="313">
        <v>195695</v>
      </c>
      <c r="E1080" s="203">
        <f t="shared" si="98"/>
        <v>5.2934891395493517</v>
      </c>
      <c r="F1080" s="311">
        <f>SUM(E$12:E1080)</f>
        <v>3650.4601813368863</v>
      </c>
      <c r="G1080" s="311">
        <f t="shared" si="99"/>
        <v>365.04601813368862</v>
      </c>
      <c r="H1080" s="314">
        <f t="shared" si="102"/>
        <v>141</v>
      </c>
      <c r="I1080" s="314">
        <f t="shared" si="96"/>
        <v>40</v>
      </c>
    </row>
    <row r="1081" spans="2:9" ht="16.5" hidden="1" customHeight="1" x14ac:dyDescent="0.3">
      <c r="B1081" s="307">
        <v>1070</v>
      </c>
      <c r="C1081" s="309">
        <v>93304157</v>
      </c>
      <c r="D1081" s="313">
        <v>195938</v>
      </c>
      <c r="E1081" s="203">
        <f t="shared" si="98"/>
        <v>5.3000622142876468</v>
      </c>
      <c r="F1081" s="311">
        <f>SUM(E$12:E1081)</f>
        <v>3655.760243551174</v>
      </c>
      <c r="G1081" s="311">
        <f t="shared" si="99"/>
        <v>365.5760243551174</v>
      </c>
      <c r="H1081" s="314">
        <f t="shared" si="102"/>
        <v>141</v>
      </c>
      <c r="I1081" s="314">
        <f t="shared" si="96"/>
        <v>40</v>
      </c>
    </row>
    <row r="1082" spans="2:9" ht="16.5" hidden="1" customHeight="1" x14ac:dyDescent="0.3">
      <c r="B1082" s="307">
        <v>1071</v>
      </c>
      <c r="C1082" s="309">
        <v>93500095</v>
      </c>
      <c r="D1082" s="313">
        <v>196182</v>
      </c>
      <c r="E1082" s="203">
        <f t="shared" si="98"/>
        <v>5.3066623387162215</v>
      </c>
      <c r="F1082" s="311">
        <f>SUM(E$12:E1082)</f>
        <v>3661.0669058898902</v>
      </c>
      <c r="G1082" s="311">
        <f t="shared" si="99"/>
        <v>366.10669058898901</v>
      </c>
      <c r="H1082" s="314">
        <f t="shared" si="102"/>
        <v>141</v>
      </c>
      <c r="I1082" s="314">
        <f t="shared" si="96"/>
        <v>40</v>
      </c>
    </row>
    <row r="1083" spans="2:9" ht="16.5" hidden="1" customHeight="1" x14ac:dyDescent="0.3">
      <c r="B1083" s="307">
        <v>1072</v>
      </c>
      <c r="C1083" s="309">
        <v>93696277</v>
      </c>
      <c r="D1083" s="313">
        <v>196425</v>
      </c>
      <c r="E1083" s="203">
        <f t="shared" si="98"/>
        <v>5.3132354134545157</v>
      </c>
      <c r="F1083" s="311">
        <f>SUM(E$12:E1083)</f>
        <v>3666.3801413033448</v>
      </c>
      <c r="G1083" s="311">
        <f t="shared" si="99"/>
        <v>366.63801413033445</v>
      </c>
      <c r="H1083" s="314">
        <f t="shared" si="102"/>
        <v>141</v>
      </c>
      <c r="I1083" s="314">
        <f t="shared" si="96"/>
        <v>40</v>
      </c>
    </row>
    <row r="1084" spans="2:9" ht="16.5" hidden="1" customHeight="1" x14ac:dyDescent="0.3">
      <c r="B1084" s="307">
        <v>1073</v>
      </c>
      <c r="C1084" s="309">
        <v>93892702</v>
      </c>
      <c r="D1084" s="313">
        <v>196668</v>
      </c>
      <c r="E1084" s="203">
        <f t="shared" si="98"/>
        <v>5.3198084881928098</v>
      </c>
      <c r="F1084" s="311">
        <f>SUM(E$12:E1084)</f>
        <v>3671.6999497915376</v>
      </c>
      <c r="G1084" s="311">
        <f t="shared" si="99"/>
        <v>367.16999497915378</v>
      </c>
      <c r="H1084" s="314">
        <f t="shared" si="102"/>
        <v>141</v>
      </c>
      <c r="I1084" s="314">
        <f t="shared" si="96"/>
        <v>40</v>
      </c>
    </row>
    <row r="1085" spans="2:9" ht="16.5" hidden="1" customHeight="1" x14ac:dyDescent="0.3">
      <c r="B1085" s="307">
        <v>1074</v>
      </c>
      <c r="C1085" s="309">
        <v>94089370</v>
      </c>
      <c r="D1085" s="313">
        <v>196911</v>
      </c>
      <c r="E1085" s="203">
        <f t="shared" si="98"/>
        <v>5.3263815629311049</v>
      </c>
      <c r="F1085" s="311">
        <f>SUM(E$12:E1085)</f>
        <v>3677.0263313544688</v>
      </c>
      <c r="G1085" s="311">
        <f t="shared" si="99"/>
        <v>367.70263313544689</v>
      </c>
      <c r="H1085" s="314">
        <f t="shared" si="102"/>
        <v>141</v>
      </c>
      <c r="I1085" s="314">
        <f t="shared" si="96"/>
        <v>40</v>
      </c>
    </row>
    <row r="1086" spans="2:9" ht="16.5" hidden="1" customHeight="1" x14ac:dyDescent="0.3">
      <c r="B1086" s="307">
        <v>1075</v>
      </c>
      <c r="C1086" s="309">
        <v>94286281</v>
      </c>
      <c r="D1086" s="313">
        <v>197155</v>
      </c>
      <c r="E1086" s="203">
        <f t="shared" si="98"/>
        <v>5.3329816873596796</v>
      </c>
      <c r="F1086" s="311">
        <f>SUM(E$12:E1086)</f>
        <v>3682.3593130418285</v>
      </c>
      <c r="G1086" s="311">
        <f t="shared" si="99"/>
        <v>368.23593130418283</v>
      </c>
      <c r="H1086" s="314">
        <f t="shared" si="102"/>
        <v>141</v>
      </c>
      <c r="I1086" s="314">
        <f t="shared" si="102"/>
        <v>40</v>
      </c>
    </row>
    <row r="1087" spans="2:9" ht="16.5" hidden="1" customHeight="1" x14ac:dyDescent="0.3">
      <c r="B1087" s="307">
        <v>1076</v>
      </c>
      <c r="C1087" s="309">
        <v>94483436</v>
      </c>
      <c r="D1087" s="313">
        <v>197399</v>
      </c>
      <c r="E1087" s="203">
        <f t="shared" si="98"/>
        <v>5.3395818117882552</v>
      </c>
      <c r="F1087" s="311">
        <f>SUM(E$12:E1087)</f>
        <v>3687.6988948536168</v>
      </c>
      <c r="G1087" s="311">
        <f t="shared" si="99"/>
        <v>368.76988948536166</v>
      </c>
      <c r="H1087" s="314">
        <f t="shared" ref="H1087:I1102" si="103">H1086</f>
        <v>141</v>
      </c>
      <c r="I1087" s="314">
        <f t="shared" si="103"/>
        <v>40</v>
      </c>
    </row>
    <row r="1088" spans="2:9" ht="16.5" hidden="1" customHeight="1" x14ac:dyDescent="0.3">
      <c r="B1088" s="307">
        <v>1077</v>
      </c>
      <c r="C1088" s="309">
        <v>94680835</v>
      </c>
      <c r="D1088" s="313">
        <v>197642</v>
      </c>
      <c r="E1088" s="203">
        <f t="shared" si="98"/>
        <v>5.3461548865265494</v>
      </c>
      <c r="F1088" s="311">
        <f>SUM(E$12:E1088)</f>
        <v>3693.0450497401434</v>
      </c>
      <c r="G1088" s="311">
        <f t="shared" si="99"/>
        <v>369.30450497401432</v>
      </c>
      <c r="H1088" s="314">
        <f t="shared" si="103"/>
        <v>141</v>
      </c>
      <c r="I1088" s="314">
        <f t="shared" si="103"/>
        <v>40</v>
      </c>
    </row>
    <row r="1089" spans="2:9" ht="16.5" hidden="1" customHeight="1" x14ac:dyDescent="0.3">
      <c r="B1089" s="307">
        <v>1078</v>
      </c>
      <c r="C1089" s="309">
        <v>94878477</v>
      </c>
      <c r="D1089" s="313">
        <v>197886</v>
      </c>
      <c r="E1089" s="203">
        <f t="shared" si="98"/>
        <v>5.352755010955125</v>
      </c>
      <c r="F1089" s="311">
        <f>SUM(E$12:E1089)</f>
        <v>3698.3978047510986</v>
      </c>
      <c r="G1089" s="311">
        <f t="shared" si="99"/>
        <v>369.83978047510988</v>
      </c>
      <c r="H1089" s="314">
        <f t="shared" si="103"/>
        <v>141</v>
      </c>
      <c r="I1089" s="314">
        <f t="shared" si="103"/>
        <v>40</v>
      </c>
    </row>
    <row r="1090" spans="2:9" ht="16.5" hidden="1" customHeight="1" x14ac:dyDescent="0.3">
      <c r="B1090" s="307">
        <v>1079</v>
      </c>
      <c r="C1090" s="309">
        <v>95076363</v>
      </c>
      <c r="D1090" s="313">
        <v>198130</v>
      </c>
      <c r="E1090" s="203">
        <f t="shared" si="98"/>
        <v>5.3593551353836997</v>
      </c>
      <c r="F1090" s="311">
        <f>SUM(E$12:E1090)</f>
        <v>3703.7571598864824</v>
      </c>
      <c r="G1090" s="311">
        <f t="shared" si="99"/>
        <v>370.37571598864827</v>
      </c>
      <c r="H1090" s="314">
        <f t="shared" si="103"/>
        <v>141</v>
      </c>
      <c r="I1090" s="314">
        <f t="shared" si="103"/>
        <v>40</v>
      </c>
    </row>
    <row r="1091" spans="2:9" ht="16.5" hidden="1" customHeight="1" x14ac:dyDescent="0.3">
      <c r="B1091" s="307">
        <v>1080</v>
      </c>
      <c r="C1091" s="309">
        <v>95274493</v>
      </c>
      <c r="D1091" s="313">
        <v>198374</v>
      </c>
      <c r="E1091" s="203">
        <f t="shared" si="98"/>
        <v>5.3659552598122753</v>
      </c>
      <c r="F1091" s="311">
        <f>SUM(E$12:E1091)</f>
        <v>3709.1231151462948</v>
      </c>
      <c r="G1091" s="311">
        <f t="shared" si="99"/>
        <v>370.91231151462949</v>
      </c>
      <c r="H1091" s="314">
        <f t="shared" si="103"/>
        <v>141</v>
      </c>
      <c r="I1091" s="314">
        <f t="shared" si="103"/>
        <v>40</v>
      </c>
    </row>
    <row r="1092" spans="2:9" ht="16.5" hidden="1" customHeight="1" x14ac:dyDescent="0.3">
      <c r="B1092" s="307">
        <v>1081</v>
      </c>
      <c r="C1092" s="309">
        <v>95472867</v>
      </c>
      <c r="D1092" s="313">
        <v>198619</v>
      </c>
      <c r="E1092" s="203">
        <f t="shared" si="98"/>
        <v>5.3725824339311314</v>
      </c>
      <c r="F1092" s="311">
        <f>SUM(E$12:E1092)</f>
        <v>3714.4956975802261</v>
      </c>
      <c r="G1092" s="311">
        <f t="shared" si="99"/>
        <v>371.44956975802262</v>
      </c>
      <c r="H1092" s="314">
        <f t="shared" si="103"/>
        <v>141</v>
      </c>
      <c r="I1092" s="314">
        <f t="shared" si="103"/>
        <v>40</v>
      </c>
    </row>
    <row r="1093" spans="2:9" ht="16.5" hidden="1" customHeight="1" x14ac:dyDescent="0.3">
      <c r="B1093" s="307">
        <v>1082</v>
      </c>
      <c r="C1093" s="309">
        <v>95671486</v>
      </c>
      <c r="D1093" s="313">
        <v>198863</v>
      </c>
      <c r="E1093" s="203">
        <f t="shared" si="98"/>
        <v>5.379182558359707</v>
      </c>
      <c r="F1093" s="311">
        <f>SUM(E$12:E1093)</f>
        <v>3719.8748801385859</v>
      </c>
      <c r="G1093" s="311">
        <f t="shared" si="99"/>
        <v>371.98748801385858</v>
      </c>
      <c r="H1093" s="314">
        <f t="shared" si="103"/>
        <v>141</v>
      </c>
      <c r="I1093" s="314">
        <f t="shared" si="103"/>
        <v>40</v>
      </c>
    </row>
    <row r="1094" spans="2:9" ht="16.5" hidden="1" customHeight="1" x14ac:dyDescent="0.3">
      <c r="B1094" s="307">
        <v>1083</v>
      </c>
      <c r="C1094" s="309">
        <v>95870349</v>
      </c>
      <c r="D1094" s="313">
        <v>199107</v>
      </c>
      <c r="E1094" s="203">
        <f t="shared" si="98"/>
        <v>5.3857826827882818</v>
      </c>
      <c r="F1094" s="311">
        <f>SUM(E$12:E1094)</f>
        <v>3725.2606628213744</v>
      </c>
      <c r="G1094" s="311">
        <f t="shared" si="99"/>
        <v>372.52606628213744</v>
      </c>
      <c r="H1094" s="314">
        <f t="shared" si="103"/>
        <v>141</v>
      </c>
      <c r="I1094" s="314">
        <f t="shared" si="103"/>
        <v>40</v>
      </c>
    </row>
    <row r="1095" spans="2:9" ht="16.5" hidden="1" customHeight="1" x14ac:dyDescent="0.3">
      <c r="B1095" s="307">
        <v>1084</v>
      </c>
      <c r="C1095" s="309">
        <v>96069456</v>
      </c>
      <c r="D1095" s="313">
        <v>199352</v>
      </c>
      <c r="E1095" s="203">
        <f t="shared" si="98"/>
        <v>5.3924098569071388</v>
      </c>
      <c r="F1095" s="311">
        <f>SUM(E$12:E1095)</f>
        <v>3730.6530726782817</v>
      </c>
      <c r="G1095" s="311">
        <f t="shared" si="99"/>
        <v>373.06530726782819</v>
      </c>
      <c r="H1095" s="314">
        <f t="shared" si="103"/>
        <v>141</v>
      </c>
      <c r="I1095" s="314">
        <f t="shared" si="103"/>
        <v>40</v>
      </c>
    </row>
    <row r="1096" spans="2:9" ht="16.5" hidden="1" customHeight="1" x14ac:dyDescent="0.3">
      <c r="B1096" s="307">
        <v>1085</v>
      </c>
      <c r="C1096" s="309">
        <v>96268808</v>
      </c>
      <c r="D1096" s="313">
        <v>199597</v>
      </c>
      <c r="E1096" s="203">
        <f t="shared" si="98"/>
        <v>5.399037031025995</v>
      </c>
      <c r="F1096" s="311">
        <f>SUM(E$12:E1096)</f>
        <v>3736.0521097093078</v>
      </c>
      <c r="G1096" s="311">
        <f t="shared" si="99"/>
        <v>373.60521097093078</v>
      </c>
      <c r="H1096" s="314">
        <f t="shared" si="103"/>
        <v>141</v>
      </c>
      <c r="I1096" s="314">
        <f t="shared" si="103"/>
        <v>40</v>
      </c>
    </row>
    <row r="1097" spans="2:9" ht="16.5" hidden="1" customHeight="1" x14ac:dyDescent="0.3">
      <c r="B1097" s="307">
        <v>1086</v>
      </c>
      <c r="C1097" s="309">
        <v>96468405</v>
      </c>
      <c r="D1097" s="313">
        <v>199841</v>
      </c>
      <c r="E1097" s="203">
        <f t="shared" si="98"/>
        <v>5.4056371554545697</v>
      </c>
      <c r="F1097" s="311">
        <f>SUM(E$12:E1097)</f>
        <v>3741.4577468647626</v>
      </c>
      <c r="G1097" s="311">
        <f t="shared" si="99"/>
        <v>374.14577468647627</v>
      </c>
      <c r="H1097" s="314">
        <f t="shared" si="103"/>
        <v>141</v>
      </c>
      <c r="I1097" s="314">
        <f t="shared" si="103"/>
        <v>40</v>
      </c>
    </row>
    <row r="1098" spans="2:9" ht="16.5" hidden="1" customHeight="1" x14ac:dyDescent="0.3">
      <c r="B1098" s="307">
        <v>1087</v>
      </c>
      <c r="C1098" s="309">
        <v>96668246</v>
      </c>
      <c r="D1098" s="313">
        <v>200086</v>
      </c>
      <c r="E1098" s="203">
        <f t="shared" si="98"/>
        <v>5.4122643295734267</v>
      </c>
      <c r="F1098" s="311">
        <f>SUM(E$12:E1098)</f>
        <v>3746.8700111943363</v>
      </c>
      <c r="G1098" s="311">
        <f t="shared" si="99"/>
        <v>374.6870011194336</v>
      </c>
      <c r="H1098" s="314">
        <f t="shared" si="103"/>
        <v>141</v>
      </c>
      <c r="I1098" s="314">
        <f t="shared" si="103"/>
        <v>40</v>
      </c>
    </row>
    <row r="1099" spans="2:9" ht="16.5" hidden="1" customHeight="1" x14ac:dyDescent="0.3">
      <c r="B1099" s="307">
        <v>1088</v>
      </c>
      <c r="C1099" s="309">
        <v>96868332</v>
      </c>
      <c r="D1099" s="313">
        <v>200331</v>
      </c>
      <c r="E1099" s="203">
        <f t="shared" si="98"/>
        <v>5.4188915036922829</v>
      </c>
      <c r="F1099" s="311">
        <f>SUM(E$12:E1099)</f>
        <v>3752.2889026980283</v>
      </c>
      <c r="G1099" s="311">
        <f t="shared" si="99"/>
        <v>375.22889026980283</v>
      </c>
      <c r="H1099" s="314">
        <f t="shared" si="103"/>
        <v>141</v>
      </c>
      <c r="I1099" s="314">
        <f t="shared" si="103"/>
        <v>40</v>
      </c>
    </row>
    <row r="1100" spans="2:9" ht="16.5" hidden="1" customHeight="1" x14ac:dyDescent="0.3">
      <c r="B1100" s="307">
        <v>1089</v>
      </c>
      <c r="C1100" s="309">
        <v>97068663</v>
      </c>
      <c r="D1100" s="313">
        <v>200576</v>
      </c>
      <c r="E1100" s="203">
        <f t="shared" ref="E1100:E1163" si="104">D1100/(VLOOKUP(H1100,$L$12:$N$51,3,0)+VLOOKUP(I1100,$P$12:$R$131,3,0)*$F$8/$E$8)</f>
        <v>5.4255186778111391</v>
      </c>
      <c r="F1100" s="311">
        <f>SUM(E$12:E1100)</f>
        <v>3757.7144213758393</v>
      </c>
      <c r="G1100" s="311">
        <f t="shared" si="99"/>
        <v>375.7714421375839</v>
      </c>
      <c r="H1100" s="314">
        <f t="shared" si="103"/>
        <v>141</v>
      </c>
      <c r="I1100" s="314">
        <f t="shared" si="103"/>
        <v>40</v>
      </c>
    </row>
    <row r="1101" spans="2:9" ht="16.5" hidden="1" customHeight="1" x14ac:dyDescent="0.3">
      <c r="B1101" s="307">
        <v>1090</v>
      </c>
      <c r="C1101" s="309">
        <v>97269239</v>
      </c>
      <c r="D1101" s="313">
        <v>200822</v>
      </c>
      <c r="E1101" s="203">
        <f t="shared" si="104"/>
        <v>5.4321729016202767</v>
      </c>
      <c r="F1101" s="311">
        <f>SUM(E$12:E1101)</f>
        <v>3763.1465942774594</v>
      </c>
      <c r="G1101" s="311">
        <f t="shared" ref="G1101:G1164" si="105">F1101/$B$8</f>
        <v>376.31465942774594</v>
      </c>
      <c r="H1101" s="314">
        <f t="shared" si="103"/>
        <v>141</v>
      </c>
      <c r="I1101" s="314">
        <f t="shared" si="103"/>
        <v>40</v>
      </c>
    </row>
    <row r="1102" spans="2:9" ht="16.5" hidden="1" customHeight="1" x14ac:dyDescent="0.3">
      <c r="B1102" s="307">
        <v>1091</v>
      </c>
      <c r="C1102" s="309">
        <v>97470061</v>
      </c>
      <c r="D1102" s="313">
        <v>201067</v>
      </c>
      <c r="E1102" s="203">
        <f t="shared" si="104"/>
        <v>5.4388000757391328</v>
      </c>
      <c r="F1102" s="311">
        <f>SUM(E$12:E1102)</f>
        <v>3768.5853943531984</v>
      </c>
      <c r="G1102" s="311">
        <f t="shared" si="105"/>
        <v>376.85853943531981</v>
      </c>
      <c r="H1102" s="314">
        <f t="shared" si="103"/>
        <v>141</v>
      </c>
      <c r="I1102" s="314">
        <f t="shared" si="103"/>
        <v>40</v>
      </c>
    </row>
    <row r="1103" spans="2:9" ht="16.5" hidden="1" customHeight="1" x14ac:dyDescent="0.3">
      <c r="B1103" s="307">
        <v>1092</v>
      </c>
      <c r="C1103" s="309">
        <v>97671128</v>
      </c>
      <c r="D1103" s="313">
        <v>201312</v>
      </c>
      <c r="E1103" s="203">
        <f t="shared" si="104"/>
        <v>5.445427249857989</v>
      </c>
      <c r="F1103" s="311">
        <f>SUM(E$12:E1103)</f>
        <v>3774.0308216030562</v>
      </c>
      <c r="G1103" s="311">
        <f t="shared" si="105"/>
        <v>377.40308216030564</v>
      </c>
      <c r="H1103" s="314">
        <f t="shared" ref="H1103:I1118" si="106">H1102</f>
        <v>141</v>
      </c>
      <c r="I1103" s="314">
        <f t="shared" si="106"/>
        <v>40</v>
      </c>
    </row>
    <row r="1104" spans="2:9" ht="16.5" hidden="1" customHeight="1" x14ac:dyDescent="0.3">
      <c r="B1104" s="307">
        <v>1093</v>
      </c>
      <c r="C1104" s="309">
        <v>97872440</v>
      </c>
      <c r="D1104" s="313">
        <v>201558</v>
      </c>
      <c r="E1104" s="203">
        <f t="shared" si="104"/>
        <v>5.4426592498582345</v>
      </c>
      <c r="F1104" s="311">
        <f>SUM(E$12:E1104)</f>
        <v>3779.4734808529142</v>
      </c>
      <c r="G1104" s="311">
        <f t="shared" si="105"/>
        <v>377.94734808529142</v>
      </c>
      <c r="H1104" s="314">
        <v>146</v>
      </c>
      <c r="I1104" s="314">
        <f t="shared" si="106"/>
        <v>40</v>
      </c>
    </row>
    <row r="1105" spans="2:9" ht="16.5" hidden="1" customHeight="1" x14ac:dyDescent="0.3">
      <c r="B1105" s="307">
        <v>1094</v>
      </c>
      <c r="C1105" s="309">
        <v>98073998</v>
      </c>
      <c r="D1105" s="313">
        <v>201804</v>
      </c>
      <c r="E1105" s="203">
        <f t="shared" si="104"/>
        <v>5.4493019739151567</v>
      </c>
      <c r="F1105" s="311">
        <f>SUM(E$12:E1105)</f>
        <v>3784.9227828268295</v>
      </c>
      <c r="G1105" s="311">
        <f t="shared" si="105"/>
        <v>378.49227828268295</v>
      </c>
      <c r="H1105" s="314">
        <f t="shared" si="106"/>
        <v>146</v>
      </c>
      <c r="I1105" s="314">
        <f t="shared" si="106"/>
        <v>40</v>
      </c>
    </row>
    <row r="1106" spans="2:9" ht="16.5" hidden="1" customHeight="1" x14ac:dyDescent="0.3">
      <c r="B1106" s="307">
        <v>1095</v>
      </c>
      <c r="C1106" s="309">
        <v>98275802</v>
      </c>
      <c r="D1106" s="313">
        <v>202049</v>
      </c>
      <c r="E1106" s="203">
        <f t="shared" si="104"/>
        <v>5.4559176950287585</v>
      </c>
      <c r="F1106" s="311">
        <f>SUM(E$12:E1106)</f>
        <v>3790.3787005218583</v>
      </c>
      <c r="G1106" s="311">
        <f t="shared" si="105"/>
        <v>379.03787005218584</v>
      </c>
      <c r="H1106" s="314">
        <f t="shared" si="106"/>
        <v>146</v>
      </c>
      <c r="I1106" s="314">
        <f t="shared" si="106"/>
        <v>40</v>
      </c>
    </row>
    <row r="1107" spans="2:9" ht="16.5" hidden="1" customHeight="1" x14ac:dyDescent="0.3">
      <c r="B1107" s="307">
        <v>1096</v>
      </c>
      <c r="C1107" s="309">
        <v>98477851</v>
      </c>
      <c r="D1107" s="313">
        <v>202295</v>
      </c>
      <c r="E1107" s="203">
        <f t="shared" si="104"/>
        <v>5.4625604190856807</v>
      </c>
      <c r="F1107" s="311">
        <f>SUM(E$12:E1107)</f>
        <v>3795.8412609409438</v>
      </c>
      <c r="G1107" s="311">
        <f t="shared" si="105"/>
        <v>379.58412609409436</v>
      </c>
      <c r="H1107" s="314">
        <f t="shared" si="106"/>
        <v>146</v>
      </c>
      <c r="I1107" s="314">
        <f t="shared" si="106"/>
        <v>40</v>
      </c>
    </row>
    <row r="1108" spans="2:9" ht="16.5" hidden="1" customHeight="1" x14ac:dyDescent="0.3">
      <c r="B1108" s="307">
        <v>1097</v>
      </c>
      <c r="C1108" s="309">
        <v>98680146</v>
      </c>
      <c r="D1108" s="313">
        <v>202541</v>
      </c>
      <c r="E1108" s="203">
        <f t="shared" si="104"/>
        <v>5.4692031431426029</v>
      </c>
      <c r="F1108" s="311">
        <f>SUM(E$12:E1108)</f>
        <v>3801.3104640840866</v>
      </c>
      <c r="G1108" s="311">
        <f t="shared" si="105"/>
        <v>380.13104640840868</v>
      </c>
      <c r="H1108" s="314">
        <f t="shared" si="106"/>
        <v>146</v>
      </c>
      <c r="I1108" s="314">
        <f t="shared" si="106"/>
        <v>40</v>
      </c>
    </row>
    <row r="1109" spans="2:9" ht="16.5" hidden="1" customHeight="1" x14ac:dyDescent="0.3">
      <c r="B1109" s="307">
        <v>1098</v>
      </c>
      <c r="C1109" s="309">
        <v>98882687</v>
      </c>
      <c r="D1109" s="313">
        <v>202787</v>
      </c>
      <c r="E1109" s="203">
        <f t="shared" si="104"/>
        <v>5.4758458671995252</v>
      </c>
      <c r="F1109" s="311">
        <f>SUM(E$12:E1109)</f>
        <v>3806.7863099512861</v>
      </c>
      <c r="G1109" s="311">
        <f t="shared" si="105"/>
        <v>380.67863099512863</v>
      </c>
      <c r="H1109" s="314">
        <f t="shared" si="106"/>
        <v>146</v>
      </c>
      <c r="I1109" s="314">
        <f t="shared" si="106"/>
        <v>40</v>
      </c>
    </row>
    <row r="1110" spans="2:9" x14ac:dyDescent="0.3">
      <c r="B1110" s="307">
        <v>1099</v>
      </c>
      <c r="C1110" s="309">
        <v>99085474</v>
      </c>
      <c r="D1110" s="313">
        <v>203034</v>
      </c>
      <c r="E1110" s="203">
        <f t="shared" si="104"/>
        <v>5.4825155941997679</v>
      </c>
      <c r="F1110" s="311">
        <f>SUM(E$12:E1110)</f>
        <v>3812.2688255454859</v>
      </c>
      <c r="G1110" s="311">
        <f t="shared" si="105"/>
        <v>381.22688255454858</v>
      </c>
      <c r="H1110" s="314">
        <f t="shared" si="106"/>
        <v>146</v>
      </c>
      <c r="I1110" s="314">
        <f t="shared" si="106"/>
        <v>40</v>
      </c>
    </row>
    <row r="1111" spans="2:9" ht="16.5" hidden="1" customHeight="1" x14ac:dyDescent="0.3">
      <c r="B1111" s="308">
        <v>1100</v>
      </c>
      <c r="C1111" s="309">
        <v>99288508</v>
      </c>
      <c r="D1111" s="317">
        <v>203280</v>
      </c>
      <c r="E1111" s="203">
        <f t="shared" si="104"/>
        <v>5.2464770556960723</v>
      </c>
      <c r="F1111" s="318">
        <f>SUM(E$12:E1111)</f>
        <v>3817.5153026011822</v>
      </c>
      <c r="G1111" s="311">
        <f t="shared" si="105"/>
        <v>381.75153026011822</v>
      </c>
      <c r="H1111" s="319">
        <f t="shared" si="106"/>
        <v>146</v>
      </c>
      <c r="I1111" s="312">
        <v>44</v>
      </c>
    </row>
    <row r="1112" spans="2:9" ht="16.5" hidden="1" customHeight="1" x14ac:dyDescent="0.3">
      <c r="B1112" s="307">
        <v>1101</v>
      </c>
      <c r="C1112" s="309">
        <v>99491788</v>
      </c>
      <c r="D1112" s="313">
        <v>203526</v>
      </c>
      <c r="E1112" s="203">
        <f t="shared" si="104"/>
        <v>5.2528260981778763</v>
      </c>
      <c r="F1112" s="311">
        <f>SUM(E$12:E1112)</f>
        <v>3822.7681286993602</v>
      </c>
      <c r="G1112" s="311">
        <f t="shared" si="105"/>
        <v>382.27681286993601</v>
      </c>
      <c r="H1112" s="314">
        <f t="shared" si="106"/>
        <v>146</v>
      </c>
      <c r="I1112" s="314">
        <f t="shared" si="106"/>
        <v>44</v>
      </c>
    </row>
    <row r="1113" spans="2:9" ht="16.5" hidden="1" customHeight="1" x14ac:dyDescent="0.3">
      <c r="B1113" s="307">
        <v>1102</v>
      </c>
      <c r="C1113" s="309">
        <v>99695314</v>
      </c>
      <c r="D1113" s="313">
        <v>203773</v>
      </c>
      <c r="E1113" s="203">
        <f t="shared" si="104"/>
        <v>5.2592009497754608</v>
      </c>
      <c r="F1113" s="311">
        <f>SUM(E$12:E1113)</f>
        <v>3828.0273296491355</v>
      </c>
      <c r="G1113" s="311">
        <f t="shared" si="105"/>
        <v>382.80273296491356</v>
      </c>
      <c r="H1113" s="314">
        <f t="shared" si="106"/>
        <v>146</v>
      </c>
      <c r="I1113" s="314">
        <f t="shared" si="106"/>
        <v>44</v>
      </c>
    </row>
    <row r="1114" spans="2:9" ht="16.5" hidden="1" customHeight="1" x14ac:dyDescent="0.3">
      <c r="B1114" s="307">
        <v>1103</v>
      </c>
      <c r="C1114" s="309">
        <v>99899087</v>
      </c>
      <c r="D1114" s="313">
        <v>204020</v>
      </c>
      <c r="E1114" s="203">
        <f t="shared" si="104"/>
        <v>5.2655758013730454</v>
      </c>
      <c r="F1114" s="311">
        <f>SUM(E$12:E1114)</f>
        <v>3833.2929054505084</v>
      </c>
      <c r="G1114" s="311">
        <f t="shared" si="105"/>
        <v>383.32929054505087</v>
      </c>
      <c r="H1114" s="314">
        <f t="shared" si="106"/>
        <v>146</v>
      </c>
      <c r="I1114" s="314">
        <f t="shared" si="106"/>
        <v>44</v>
      </c>
    </row>
    <row r="1115" spans="2:9" ht="16.5" hidden="1" customHeight="1" x14ac:dyDescent="0.3">
      <c r="B1115" s="307">
        <v>1104</v>
      </c>
      <c r="C1115" s="309">
        <v>100103107</v>
      </c>
      <c r="D1115" s="313">
        <v>204267</v>
      </c>
      <c r="E1115" s="203">
        <f t="shared" si="104"/>
        <v>5.271950652970629</v>
      </c>
      <c r="F1115" s="311">
        <f>SUM(E$12:E1115)</f>
        <v>3838.5648561034791</v>
      </c>
      <c r="G1115" s="311">
        <f t="shared" si="105"/>
        <v>383.85648561034793</v>
      </c>
      <c r="H1115" s="314">
        <f t="shared" si="106"/>
        <v>146</v>
      </c>
      <c r="I1115" s="314">
        <f t="shared" si="106"/>
        <v>44</v>
      </c>
    </row>
    <row r="1116" spans="2:9" ht="16.5" hidden="1" customHeight="1" x14ac:dyDescent="0.3">
      <c r="B1116" s="307">
        <v>1105</v>
      </c>
      <c r="C1116" s="309">
        <v>100307374</v>
      </c>
      <c r="D1116" s="313">
        <v>204513</v>
      </c>
      <c r="E1116" s="203">
        <f t="shared" si="104"/>
        <v>5.2782996954524339</v>
      </c>
      <c r="F1116" s="311">
        <f>SUM(E$12:E1116)</f>
        <v>3843.8431557989315</v>
      </c>
      <c r="G1116" s="311">
        <f t="shared" si="105"/>
        <v>384.38431557989315</v>
      </c>
      <c r="H1116" s="314">
        <f t="shared" si="106"/>
        <v>146</v>
      </c>
      <c r="I1116" s="314">
        <f t="shared" si="106"/>
        <v>44</v>
      </c>
    </row>
    <row r="1117" spans="2:9" ht="16.5" hidden="1" customHeight="1" x14ac:dyDescent="0.3">
      <c r="B1117" s="307">
        <v>1106</v>
      </c>
      <c r="C1117" s="309">
        <v>100511887</v>
      </c>
      <c r="D1117" s="313">
        <v>204760</v>
      </c>
      <c r="E1117" s="203">
        <f t="shared" si="104"/>
        <v>5.2846745470500185</v>
      </c>
      <c r="F1117" s="311">
        <f>SUM(E$12:E1117)</f>
        <v>3849.1278303459817</v>
      </c>
      <c r="G1117" s="311">
        <f t="shared" si="105"/>
        <v>384.91278303459819</v>
      </c>
      <c r="H1117" s="314">
        <f t="shared" si="106"/>
        <v>146</v>
      </c>
      <c r="I1117" s="314">
        <f t="shared" si="106"/>
        <v>44</v>
      </c>
    </row>
    <row r="1118" spans="2:9" ht="16.5" hidden="1" customHeight="1" x14ac:dyDescent="0.3">
      <c r="B1118" s="307">
        <v>1107</v>
      </c>
      <c r="C1118" s="309">
        <v>100716647</v>
      </c>
      <c r="D1118" s="313">
        <v>205008</v>
      </c>
      <c r="E1118" s="203">
        <f t="shared" si="104"/>
        <v>5.2910752077633818</v>
      </c>
      <c r="F1118" s="311">
        <f>SUM(E$12:E1118)</f>
        <v>3854.4189055537449</v>
      </c>
      <c r="G1118" s="311">
        <f t="shared" si="105"/>
        <v>385.44189055537447</v>
      </c>
      <c r="H1118" s="314">
        <f t="shared" si="106"/>
        <v>146</v>
      </c>
      <c r="I1118" s="314">
        <f t="shared" si="106"/>
        <v>44</v>
      </c>
    </row>
    <row r="1119" spans="2:9" ht="16.5" hidden="1" customHeight="1" x14ac:dyDescent="0.3">
      <c r="B1119" s="307">
        <v>1108</v>
      </c>
      <c r="C1119" s="309">
        <v>100921655</v>
      </c>
      <c r="D1119" s="313">
        <v>205255</v>
      </c>
      <c r="E1119" s="203">
        <f t="shared" si="104"/>
        <v>5.2974500593609664</v>
      </c>
      <c r="F1119" s="311">
        <f>SUM(E$12:E1119)</f>
        <v>3859.7163556131059</v>
      </c>
      <c r="G1119" s="311">
        <f t="shared" si="105"/>
        <v>385.97163556131056</v>
      </c>
      <c r="H1119" s="314">
        <f t="shared" ref="H1119:I1134" si="107">H1118</f>
        <v>146</v>
      </c>
      <c r="I1119" s="314">
        <f t="shared" si="107"/>
        <v>44</v>
      </c>
    </row>
    <row r="1120" spans="2:9" ht="16.5" hidden="1" customHeight="1" x14ac:dyDescent="0.3">
      <c r="B1120" s="307">
        <v>1109</v>
      </c>
      <c r="C1120" s="309">
        <v>101126910</v>
      </c>
      <c r="D1120" s="313">
        <v>205502</v>
      </c>
      <c r="E1120" s="203">
        <f t="shared" si="104"/>
        <v>5.3038249109585509</v>
      </c>
      <c r="F1120" s="311">
        <f>SUM(E$12:E1120)</f>
        <v>3865.0201805240645</v>
      </c>
      <c r="G1120" s="311">
        <f t="shared" si="105"/>
        <v>386.50201805240647</v>
      </c>
      <c r="H1120" s="314">
        <f t="shared" si="107"/>
        <v>146</v>
      </c>
      <c r="I1120" s="314">
        <f t="shared" si="107"/>
        <v>44</v>
      </c>
    </row>
    <row r="1121" spans="2:9" ht="16.5" hidden="1" customHeight="1" x14ac:dyDescent="0.3">
      <c r="B1121" s="307">
        <v>1110</v>
      </c>
      <c r="C1121" s="309">
        <v>101332412</v>
      </c>
      <c r="D1121" s="313">
        <v>205750</v>
      </c>
      <c r="E1121" s="203">
        <f t="shared" si="104"/>
        <v>5.3102255716719142</v>
      </c>
      <c r="F1121" s="311">
        <f>SUM(E$12:E1121)</f>
        <v>3870.3304060957362</v>
      </c>
      <c r="G1121" s="311">
        <f t="shared" si="105"/>
        <v>387.03304060957362</v>
      </c>
      <c r="H1121" s="314">
        <f t="shared" si="107"/>
        <v>146</v>
      </c>
      <c r="I1121" s="314">
        <f t="shared" si="107"/>
        <v>44</v>
      </c>
    </row>
    <row r="1122" spans="2:9" ht="16.5" hidden="1" customHeight="1" x14ac:dyDescent="0.3">
      <c r="B1122" s="307">
        <v>1111</v>
      </c>
      <c r="C1122" s="309">
        <v>101538162</v>
      </c>
      <c r="D1122" s="313">
        <v>205997</v>
      </c>
      <c r="E1122" s="203">
        <f t="shared" si="104"/>
        <v>5.3166004232694988</v>
      </c>
      <c r="F1122" s="311">
        <f>SUM(E$12:E1122)</f>
        <v>3875.6470065190056</v>
      </c>
      <c r="G1122" s="311">
        <f t="shared" si="105"/>
        <v>387.56470065190058</v>
      </c>
      <c r="H1122" s="314">
        <f t="shared" si="107"/>
        <v>146</v>
      </c>
      <c r="I1122" s="314">
        <f t="shared" si="107"/>
        <v>44</v>
      </c>
    </row>
    <row r="1123" spans="2:9" ht="16.5" hidden="1" customHeight="1" x14ac:dyDescent="0.3">
      <c r="B1123" s="307">
        <v>1112</v>
      </c>
      <c r="C1123" s="309">
        <v>101744159</v>
      </c>
      <c r="D1123" s="313">
        <v>206245</v>
      </c>
      <c r="E1123" s="203">
        <f t="shared" si="104"/>
        <v>5.323001083982863</v>
      </c>
      <c r="F1123" s="311">
        <f>SUM(E$12:E1123)</f>
        <v>3880.9700076029885</v>
      </c>
      <c r="G1123" s="311">
        <f t="shared" si="105"/>
        <v>388.09700076029884</v>
      </c>
      <c r="H1123" s="314">
        <f t="shared" si="107"/>
        <v>146</v>
      </c>
      <c r="I1123" s="314">
        <f t="shared" si="107"/>
        <v>44</v>
      </c>
    </row>
    <row r="1124" spans="2:9" ht="16.5" hidden="1" customHeight="1" x14ac:dyDescent="0.3">
      <c r="B1124" s="307">
        <v>1113</v>
      </c>
      <c r="C1124" s="309">
        <v>101950404</v>
      </c>
      <c r="D1124" s="313">
        <v>206493</v>
      </c>
      <c r="E1124" s="203">
        <f t="shared" si="104"/>
        <v>5.3294017446962263</v>
      </c>
      <c r="F1124" s="311">
        <f>SUM(E$12:E1124)</f>
        <v>3886.2994093476846</v>
      </c>
      <c r="G1124" s="311">
        <f t="shared" si="105"/>
        <v>388.62994093476846</v>
      </c>
      <c r="H1124" s="314">
        <f t="shared" si="107"/>
        <v>146</v>
      </c>
      <c r="I1124" s="314">
        <f t="shared" si="107"/>
        <v>44</v>
      </c>
    </row>
    <row r="1125" spans="2:9" ht="16.5" hidden="1" customHeight="1" x14ac:dyDescent="0.3">
      <c r="B1125" s="307">
        <v>1114</v>
      </c>
      <c r="C1125" s="309">
        <v>102156897</v>
      </c>
      <c r="D1125" s="313">
        <v>206741</v>
      </c>
      <c r="E1125" s="203">
        <f t="shared" si="104"/>
        <v>5.3358024054095905</v>
      </c>
      <c r="F1125" s="311">
        <f>SUM(E$12:E1125)</f>
        <v>3891.6352117530942</v>
      </c>
      <c r="G1125" s="311">
        <f t="shared" si="105"/>
        <v>389.16352117530943</v>
      </c>
      <c r="H1125" s="314">
        <f t="shared" si="107"/>
        <v>146</v>
      </c>
      <c r="I1125" s="314">
        <f t="shared" si="107"/>
        <v>44</v>
      </c>
    </row>
    <row r="1126" spans="2:9" ht="16.5" hidden="1" customHeight="1" x14ac:dyDescent="0.3">
      <c r="B1126" s="307">
        <v>1115</v>
      </c>
      <c r="C1126" s="309">
        <v>102363638</v>
      </c>
      <c r="D1126" s="313">
        <v>206989</v>
      </c>
      <c r="E1126" s="203">
        <f t="shared" si="104"/>
        <v>5.3422030661229547</v>
      </c>
      <c r="F1126" s="311">
        <f>SUM(E$12:E1126)</f>
        <v>3896.9774148192173</v>
      </c>
      <c r="G1126" s="311">
        <f t="shared" si="105"/>
        <v>389.69774148192175</v>
      </c>
      <c r="H1126" s="314">
        <f t="shared" si="107"/>
        <v>146</v>
      </c>
      <c r="I1126" s="314">
        <f t="shared" si="107"/>
        <v>44</v>
      </c>
    </row>
    <row r="1127" spans="2:9" ht="16.5" hidden="1" customHeight="1" x14ac:dyDescent="0.3">
      <c r="B1127" s="307">
        <v>1116</v>
      </c>
      <c r="C1127" s="309">
        <v>102570627</v>
      </c>
      <c r="D1127" s="313">
        <v>207237</v>
      </c>
      <c r="E1127" s="203">
        <f t="shared" si="104"/>
        <v>5.3486037268363189</v>
      </c>
      <c r="F1127" s="311">
        <f>SUM(E$12:E1127)</f>
        <v>3902.3260185460535</v>
      </c>
      <c r="G1127" s="311">
        <f t="shared" si="105"/>
        <v>390.23260185460538</v>
      </c>
      <c r="H1127" s="314">
        <f t="shared" si="107"/>
        <v>146</v>
      </c>
      <c r="I1127" s="314">
        <f t="shared" si="107"/>
        <v>44</v>
      </c>
    </row>
    <row r="1128" spans="2:9" ht="16.5" hidden="1" customHeight="1" x14ac:dyDescent="0.3">
      <c r="B1128" s="307">
        <v>1117</v>
      </c>
      <c r="C1128" s="309">
        <v>102777864</v>
      </c>
      <c r="D1128" s="313">
        <v>207485</v>
      </c>
      <c r="E1128" s="203">
        <f t="shared" si="104"/>
        <v>5.3550043875496822</v>
      </c>
      <c r="F1128" s="311">
        <f>SUM(E$12:E1128)</f>
        <v>3907.6810229336033</v>
      </c>
      <c r="G1128" s="311">
        <f t="shared" si="105"/>
        <v>390.76810229336036</v>
      </c>
      <c r="H1128" s="314">
        <f t="shared" si="107"/>
        <v>146</v>
      </c>
      <c r="I1128" s="314">
        <f t="shared" si="107"/>
        <v>44</v>
      </c>
    </row>
    <row r="1129" spans="2:9" ht="16.5" hidden="1" customHeight="1" x14ac:dyDescent="0.3">
      <c r="B1129" s="307">
        <v>1118</v>
      </c>
      <c r="C1129" s="309">
        <v>102985349</v>
      </c>
      <c r="D1129" s="313">
        <v>207733</v>
      </c>
      <c r="E1129" s="203">
        <f t="shared" si="104"/>
        <v>5.3614050482630464</v>
      </c>
      <c r="F1129" s="311">
        <f>SUM(E$12:E1129)</f>
        <v>3913.0424279818662</v>
      </c>
      <c r="G1129" s="311">
        <f t="shared" si="105"/>
        <v>391.30424279818664</v>
      </c>
      <c r="H1129" s="314">
        <f t="shared" si="107"/>
        <v>146</v>
      </c>
      <c r="I1129" s="314">
        <f t="shared" si="107"/>
        <v>44</v>
      </c>
    </row>
    <row r="1130" spans="2:9" ht="16.5" hidden="1" customHeight="1" x14ac:dyDescent="0.3">
      <c r="B1130" s="307">
        <v>1119</v>
      </c>
      <c r="C1130" s="309">
        <v>103193082</v>
      </c>
      <c r="D1130" s="313">
        <v>207982</v>
      </c>
      <c r="E1130" s="203">
        <f t="shared" si="104"/>
        <v>5.3678315180921903</v>
      </c>
      <c r="F1130" s="311">
        <f>SUM(E$12:E1130)</f>
        <v>3918.4102594999586</v>
      </c>
      <c r="G1130" s="311">
        <f t="shared" si="105"/>
        <v>391.84102594999587</v>
      </c>
      <c r="H1130" s="314">
        <f t="shared" si="107"/>
        <v>146</v>
      </c>
      <c r="I1130" s="314">
        <f t="shared" si="107"/>
        <v>44</v>
      </c>
    </row>
    <row r="1131" spans="2:9" ht="16.5" hidden="1" customHeight="1" x14ac:dyDescent="0.3">
      <c r="B1131" s="307">
        <v>1120</v>
      </c>
      <c r="C1131" s="309">
        <v>103401064</v>
      </c>
      <c r="D1131" s="313">
        <v>208230</v>
      </c>
      <c r="E1131" s="203">
        <f t="shared" si="104"/>
        <v>5.3742321788055545</v>
      </c>
      <c r="F1131" s="311">
        <f>SUM(E$12:E1131)</f>
        <v>3923.784491678764</v>
      </c>
      <c r="G1131" s="311">
        <f t="shared" si="105"/>
        <v>392.3784491678764</v>
      </c>
      <c r="H1131" s="314">
        <f t="shared" si="107"/>
        <v>146</v>
      </c>
      <c r="I1131" s="314">
        <f t="shared" si="107"/>
        <v>44</v>
      </c>
    </row>
    <row r="1132" spans="2:9" ht="16.5" hidden="1" customHeight="1" x14ac:dyDescent="0.3">
      <c r="B1132" s="307">
        <v>1121</v>
      </c>
      <c r="C1132" s="309">
        <v>103609294</v>
      </c>
      <c r="D1132" s="313">
        <v>208479</v>
      </c>
      <c r="E1132" s="203">
        <f t="shared" si="104"/>
        <v>5.3806586486346974</v>
      </c>
      <c r="F1132" s="311">
        <f>SUM(E$12:E1132)</f>
        <v>3929.1651503273988</v>
      </c>
      <c r="G1132" s="311">
        <f t="shared" si="105"/>
        <v>392.91651503273988</v>
      </c>
      <c r="H1132" s="314">
        <f t="shared" si="107"/>
        <v>146</v>
      </c>
      <c r="I1132" s="314">
        <f t="shared" si="107"/>
        <v>44</v>
      </c>
    </row>
    <row r="1133" spans="2:9" ht="16.5" hidden="1" customHeight="1" x14ac:dyDescent="0.3">
      <c r="B1133" s="307">
        <v>1122</v>
      </c>
      <c r="C1133" s="309">
        <v>103817773</v>
      </c>
      <c r="D1133" s="313">
        <v>208728</v>
      </c>
      <c r="E1133" s="203">
        <f t="shared" si="104"/>
        <v>5.3870851184638413</v>
      </c>
      <c r="F1133" s="311">
        <f>SUM(E$12:E1133)</f>
        <v>3934.5522354458626</v>
      </c>
      <c r="G1133" s="311">
        <f t="shared" si="105"/>
        <v>393.45522354458626</v>
      </c>
      <c r="H1133" s="314">
        <f t="shared" si="107"/>
        <v>146</v>
      </c>
      <c r="I1133" s="314">
        <f t="shared" si="107"/>
        <v>44</v>
      </c>
    </row>
    <row r="1134" spans="2:9" ht="16.5" hidden="1" customHeight="1" x14ac:dyDescent="0.3">
      <c r="B1134" s="307">
        <v>1123</v>
      </c>
      <c r="C1134" s="309">
        <v>104026501</v>
      </c>
      <c r="D1134" s="313">
        <v>208977</v>
      </c>
      <c r="E1134" s="203">
        <f t="shared" si="104"/>
        <v>5.3935115882929852</v>
      </c>
      <c r="F1134" s="311">
        <f>SUM(E$12:E1134)</f>
        <v>3939.9457470341554</v>
      </c>
      <c r="G1134" s="311">
        <f t="shared" si="105"/>
        <v>393.99457470341554</v>
      </c>
      <c r="H1134" s="314">
        <f t="shared" si="107"/>
        <v>146</v>
      </c>
      <c r="I1134" s="314">
        <f t="shared" si="107"/>
        <v>44</v>
      </c>
    </row>
    <row r="1135" spans="2:9" ht="16.5" hidden="1" customHeight="1" x14ac:dyDescent="0.3">
      <c r="B1135" s="307">
        <v>1124</v>
      </c>
      <c r="C1135" s="309">
        <v>104235478</v>
      </c>
      <c r="D1135" s="313">
        <v>209226</v>
      </c>
      <c r="E1135" s="203">
        <f t="shared" si="104"/>
        <v>5.399938058122129</v>
      </c>
      <c r="F1135" s="311">
        <f>SUM(E$12:E1135)</f>
        <v>3945.3456850922776</v>
      </c>
      <c r="G1135" s="311">
        <f t="shared" si="105"/>
        <v>394.53456850922777</v>
      </c>
      <c r="H1135" s="314">
        <f t="shared" ref="H1135:I1150" si="108">H1134</f>
        <v>146</v>
      </c>
      <c r="I1135" s="314">
        <f t="shared" si="108"/>
        <v>44</v>
      </c>
    </row>
    <row r="1136" spans="2:9" ht="16.5" hidden="1" customHeight="1" x14ac:dyDescent="0.3">
      <c r="B1136" s="307">
        <v>1125</v>
      </c>
      <c r="C1136" s="309">
        <v>104444704</v>
      </c>
      <c r="D1136" s="313">
        <v>209475</v>
      </c>
      <c r="E1136" s="203">
        <f t="shared" si="104"/>
        <v>5.406364527951272</v>
      </c>
      <c r="F1136" s="311">
        <f>SUM(E$12:E1136)</f>
        <v>3950.7520496202287</v>
      </c>
      <c r="G1136" s="311">
        <f t="shared" si="105"/>
        <v>395.07520496202289</v>
      </c>
      <c r="H1136" s="314">
        <f t="shared" si="108"/>
        <v>146</v>
      </c>
      <c r="I1136" s="314">
        <f t="shared" si="108"/>
        <v>44</v>
      </c>
    </row>
    <row r="1137" spans="2:9" ht="16.5" hidden="1" customHeight="1" x14ac:dyDescent="0.3">
      <c r="B1137" s="307">
        <v>1126</v>
      </c>
      <c r="C1137" s="309">
        <v>104654179</v>
      </c>
      <c r="D1137" s="313">
        <v>209724</v>
      </c>
      <c r="E1137" s="203">
        <f t="shared" si="104"/>
        <v>5.4127909977804158</v>
      </c>
      <c r="F1137" s="311">
        <f>SUM(E$12:E1137)</f>
        <v>3956.1648406180093</v>
      </c>
      <c r="G1137" s="311">
        <f t="shared" si="105"/>
        <v>395.61648406180092</v>
      </c>
      <c r="H1137" s="314">
        <f t="shared" si="108"/>
        <v>146</v>
      </c>
      <c r="I1137" s="314">
        <f t="shared" si="108"/>
        <v>44</v>
      </c>
    </row>
    <row r="1138" spans="2:9" ht="16.5" hidden="1" customHeight="1" x14ac:dyDescent="0.3">
      <c r="B1138" s="307">
        <v>1127</v>
      </c>
      <c r="C1138" s="309">
        <v>104863903</v>
      </c>
      <c r="D1138" s="313">
        <v>209974</v>
      </c>
      <c r="E1138" s="203">
        <f t="shared" si="104"/>
        <v>5.4192432767253393</v>
      </c>
      <c r="F1138" s="311">
        <f>SUM(E$12:E1138)</f>
        <v>3961.5840838947347</v>
      </c>
      <c r="G1138" s="311">
        <f t="shared" si="105"/>
        <v>396.15840838947349</v>
      </c>
      <c r="H1138" s="314">
        <f t="shared" si="108"/>
        <v>146</v>
      </c>
      <c r="I1138" s="314">
        <f t="shared" si="108"/>
        <v>44</v>
      </c>
    </row>
    <row r="1139" spans="2:9" ht="16.5" hidden="1" customHeight="1" x14ac:dyDescent="0.3">
      <c r="B1139" s="307">
        <v>1128</v>
      </c>
      <c r="C1139" s="309">
        <v>105073877</v>
      </c>
      <c r="D1139" s="313">
        <v>210223</v>
      </c>
      <c r="E1139" s="203">
        <f t="shared" si="104"/>
        <v>5.4256697465544832</v>
      </c>
      <c r="F1139" s="311">
        <f>SUM(E$12:E1139)</f>
        <v>3967.0097536412891</v>
      </c>
      <c r="G1139" s="311">
        <f t="shared" si="105"/>
        <v>396.70097536412891</v>
      </c>
      <c r="H1139" s="314">
        <f t="shared" si="108"/>
        <v>146</v>
      </c>
      <c r="I1139" s="314">
        <f t="shared" si="108"/>
        <v>44</v>
      </c>
    </row>
    <row r="1140" spans="2:9" ht="16.5" hidden="1" customHeight="1" x14ac:dyDescent="0.3">
      <c r="B1140" s="307">
        <v>1129</v>
      </c>
      <c r="C1140" s="309">
        <v>105284100</v>
      </c>
      <c r="D1140" s="313">
        <v>210473</v>
      </c>
      <c r="E1140" s="203">
        <f t="shared" si="104"/>
        <v>5.4321220254994067</v>
      </c>
      <c r="F1140" s="311">
        <f>SUM(E$12:E1140)</f>
        <v>3972.4418756667883</v>
      </c>
      <c r="G1140" s="311">
        <f t="shared" si="105"/>
        <v>397.24418756667882</v>
      </c>
      <c r="H1140" s="314">
        <f t="shared" si="108"/>
        <v>146</v>
      </c>
      <c r="I1140" s="314">
        <f t="shared" si="108"/>
        <v>44</v>
      </c>
    </row>
    <row r="1141" spans="2:9" ht="16.5" hidden="1" customHeight="1" x14ac:dyDescent="0.3">
      <c r="B1141" s="307">
        <v>1130</v>
      </c>
      <c r="C1141" s="309">
        <v>105494573</v>
      </c>
      <c r="D1141" s="313">
        <v>210722</v>
      </c>
      <c r="E1141" s="203">
        <f t="shared" si="104"/>
        <v>5.4385484953285497</v>
      </c>
      <c r="F1141" s="311">
        <f>SUM(E$12:E1141)</f>
        <v>3977.8804241621169</v>
      </c>
      <c r="G1141" s="311">
        <f t="shared" si="105"/>
        <v>397.78804241621168</v>
      </c>
      <c r="H1141" s="314">
        <f t="shared" si="108"/>
        <v>146</v>
      </c>
      <c r="I1141" s="314">
        <f t="shared" si="108"/>
        <v>44</v>
      </c>
    </row>
    <row r="1142" spans="2:9" ht="16.5" hidden="1" customHeight="1" x14ac:dyDescent="0.3">
      <c r="B1142" s="307">
        <v>1131</v>
      </c>
      <c r="C1142" s="309">
        <v>105705295</v>
      </c>
      <c r="D1142" s="313">
        <v>210972</v>
      </c>
      <c r="E1142" s="203">
        <f t="shared" si="104"/>
        <v>5.4450007742734732</v>
      </c>
      <c r="F1142" s="311">
        <f>SUM(E$12:E1142)</f>
        <v>3983.3254249363904</v>
      </c>
      <c r="G1142" s="311">
        <f t="shared" si="105"/>
        <v>398.33254249363904</v>
      </c>
      <c r="H1142" s="314">
        <f t="shared" si="108"/>
        <v>146</v>
      </c>
      <c r="I1142" s="314">
        <f t="shared" si="108"/>
        <v>44</v>
      </c>
    </row>
    <row r="1143" spans="2:9" ht="16.5" hidden="1" customHeight="1" x14ac:dyDescent="0.3">
      <c r="B1143" s="307">
        <v>1132</v>
      </c>
      <c r="C1143" s="309">
        <v>105916267</v>
      </c>
      <c r="D1143" s="313">
        <v>211222</v>
      </c>
      <c r="E1143" s="203">
        <f t="shared" si="104"/>
        <v>5.4514530532183967</v>
      </c>
      <c r="F1143" s="311">
        <f>SUM(E$12:E1143)</f>
        <v>3988.7768779896087</v>
      </c>
      <c r="G1143" s="311">
        <f t="shared" si="105"/>
        <v>398.87768779896089</v>
      </c>
      <c r="H1143" s="314">
        <f t="shared" si="108"/>
        <v>146</v>
      </c>
      <c r="I1143" s="314">
        <f t="shared" si="108"/>
        <v>44</v>
      </c>
    </row>
    <row r="1144" spans="2:9" ht="16.5" hidden="1" customHeight="1" x14ac:dyDescent="0.3">
      <c r="B1144" s="307">
        <v>1133</v>
      </c>
      <c r="C1144" s="309">
        <v>106127489</v>
      </c>
      <c r="D1144" s="313">
        <v>211472</v>
      </c>
      <c r="E1144" s="203">
        <f t="shared" si="104"/>
        <v>5.4579053321633202</v>
      </c>
      <c r="F1144" s="311">
        <f>SUM(E$12:E1144)</f>
        <v>3994.2347833217718</v>
      </c>
      <c r="G1144" s="311">
        <f t="shared" si="105"/>
        <v>399.42347833217718</v>
      </c>
      <c r="H1144" s="314">
        <f t="shared" si="108"/>
        <v>146</v>
      </c>
      <c r="I1144" s="314">
        <f t="shared" si="108"/>
        <v>44</v>
      </c>
    </row>
    <row r="1145" spans="2:9" ht="16.5" hidden="1" customHeight="1" x14ac:dyDescent="0.3">
      <c r="B1145" s="307">
        <v>1134</v>
      </c>
      <c r="C1145" s="309">
        <v>106338961</v>
      </c>
      <c r="D1145" s="313">
        <v>211722</v>
      </c>
      <c r="E1145" s="203">
        <f t="shared" si="104"/>
        <v>5.4643576111082437</v>
      </c>
      <c r="F1145" s="311">
        <f>SUM(E$12:E1145)</f>
        <v>3999.6991409328803</v>
      </c>
      <c r="G1145" s="311">
        <f t="shared" si="105"/>
        <v>399.96991409328803</v>
      </c>
      <c r="H1145" s="314">
        <f t="shared" si="108"/>
        <v>146</v>
      </c>
      <c r="I1145" s="314">
        <f t="shared" si="108"/>
        <v>44</v>
      </c>
    </row>
    <row r="1146" spans="2:9" ht="16.5" hidden="1" customHeight="1" x14ac:dyDescent="0.3">
      <c r="B1146" s="307">
        <v>1135</v>
      </c>
      <c r="C1146" s="309">
        <v>106550683</v>
      </c>
      <c r="D1146" s="313">
        <v>211973</v>
      </c>
      <c r="E1146" s="203">
        <f t="shared" si="104"/>
        <v>5.4708356991689469</v>
      </c>
      <c r="F1146" s="311">
        <f>SUM(E$12:E1146)</f>
        <v>4005.1699766320494</v>
      </c>
      <c r="G1146" s="311">
        <f t="shared" si="105"/>
        <v>400.51699766320496</v>
      </c>
      <c r="H1146" s="314">
        <f t="shared" si="108"/>
        <v>146</v>
      </c>
      <c r="I1146" s="314">
        <f t="shared" si="108"/>
        <v>44</v>
      </c>
    </row>
    <row r="1147" spans="2:9" ht="16.5" hidden="1" customHeight="1" x14ac:dyDescent="0.3">
      <c r="B1147" s="307">
        <v>1136</v>
      </c>
      <c r="C1147" s="309">
        <v>106762656</v>
      </c>
      <c r="D1147" s="313">
        <v>212223</v>
      </c>
      <c r="E1147" s="203">
        <f t="shared" si="104"/>
        <v>5.4772879781138695</v>
      </c>
      <c r="F1147" s="311">
        <f>SUM(E$12:E1147)</f>
        <v>4010.6472646101633</v>
      </c>
      <c r="G1147" s="311">
        <f t="shared" si="105"/>
        <v>401.06472646101633</v>
      </c>
      <c r="H1147" s="314">
        <f t="shared" si="108"/>
        <v>146</v>
      </c>
      <c r="I1147" s="314">
        <f t="shared" si="108"/>
        <v>44</v>
      </c>
    </row>
    <row r="1148" spans="2:9" ht="16.5" hidden="1" customHeight="1" x14ac:dyDescent="0.3">
      <c r="B1148" s="307">
        <v>1137</v>
      </c>
      <c r="C1148" s="309">
        <v>106974879</v>
      </c>
      <c r="D1148" s="313">
        <v>212473</v>
      </c>
      <c r="E1148" s="203">
        <f t="shared" si="104"/>
        <v>5.483740257058793</v>
      </c>
      <c r="F1148" s="311">
        <f>SUM(E$12:E1148)</f>
        <v>4016.1310048672221</v>
      </c>
      <c r="G1148" s="311">
        <f t="shared" si="105"/>
        <v>401.6131004867222</v>
      </c>
      <c r="H1148" s="314">
        <f t="shared" si="108"/>
        <v>146</v>
      </c>
      <c r="I1148" s="314">
        <f t="shared" si="108"/>
        <v>44</v>
      </c>
    </row>
    <row r="1149" spans="2:9" ht="16.5" hidden="1" customHeight="1" x14ac:dyDescent="0.3">
      <c r="B1149" s="307">
        <v>1138</v>
      </c>
      <c r="C1149" s="309">
        <v>107187352</v>
      </c>
      <c r="D1149" s="313">
        <v>212724</v>
      </c>
      <c r="E1149" s="203">
        <f t="shared" si="104"/>
        <v>5.4902183451194961</v>
      </c>
      <c r="F1149" s="311">
        <f>SUM(E$12:E1149)</f>
        <v>4021.6212232123416</v>
      </c>
      <c r="G1149" s="311">
        <f t="shared" si="105"/>
        <v>402.16212232123416</v>
      </c>
      <c r="H1149" s="314">
        <f t="shared" si="108"/>
        <v>146</v>
      </c>
      <c r="I1149" s="314">
        <f t="shared" si="108"/>
        <v>44</v>
      </c>
    </row>
    <row r="1150" spans="2:9" ht="16.5" hidden="1" customHeight="1" x14ac:dyDescent="0.3">
      <c r="B1150" s="307">
        <v>1139</v>
      </c>
      <c r="C1150" s="309">
        <v>107400076</v>
      </c>
      <c r="D1150" s="313">
        <v>212975</v>
      </c>
      <c r="E1150" s="203">
        <f t="shared" si="104"/>
        <v>5.4966964331801993</v>
      </c>
      <c r="F1150" s="311">
        <f>SUM(E$12:E1150)</f>
        <v>4027.1179196455219</v>
      </c>
      <c r="G1150" s="311">
        <f t="shared" si="105"/>
        <v>402.71179196455216</v>
      </c>
      <c r="H1150" s="314">
        <f t="shared" si="108"/>
        <v>146</v>
      </c>
      <c r="I1150" s="314">
        <f t="shared" si="108"/>
        <v>44</v>
      </c>
    </row>
    <row r="1151" spans="2:9" ht="16.5" hidden="1" customHeight="1" x14ac:dyDescent="0.3">
      <c r="B1151" s="307">
        <v>1140</v>
      </c>
      <c r="C1151" s="309">
        <v>107613051</v>
      </c>
      <c r="D1151" s="313">
        <v>213226</v>
      </c>
      <c r="E1151" s="203">
        <f t="shared" si="104"/>
        <v>5.5031745212409025</v>
      </c>
      <c r="F1151" s="311">
        <f>SUM(E$12:E1151)</f>
        <v>4032.6210941667628</v>
      </c>
      <c r="G1151" s="311">
        <f t="shared" si="105"/>
        <v>403.26210941667625</v>
      </c>
      <c r="H1151" s="314">
        <f t="shared" ref="H1151:I1166" si="109">H1150</f>
        <v>146</v>
      </c>
      <c r="I1151" s="314">
        <f t="shared" si="109"/>
        <v>44</v>
      </c>
    </row>
    <row r="1152" spans="2:9" ht="16.5" hidden="1" customHeight="1" x14ac:dyDescent="0.3">
      <c r="B1152" s="307">
        <v>1141</v>
      </c>
      <c r="C1152" s="309">
        <v>107826277</v>
      </c>
      <c r="D1152" s="313">
        <v>213477</v>
      </c>
      <c r="E1152" s="203">
        <f t="shared" si="104"/>
        <v>5.5096526093016056</v>
      </c>
      <c r="F1152" s="311">
        <f>SUM(E$12:E1152)</f>
        <v>4038.1307467760644</v>
      </c>
      <c r="G1152" s="311">
        <f t="shared" si="105"/>
        <v>403.81307467760644</v>
      </c>
      <c r="H1152" s="314">
        <f t="shared" si="109"/>
        <v>146</v>
      </c>
      <c r="I1152" s="314">
        <f t="shared" si="109"/>
        <v>44</v>
      </c>
    </row>
    <row r="1153" spans="2:9" ht="16.5" hidden="1" customHeight="1" x14ac:dyDescent="0.3">
      <c r="B1153" s="307">
        <v>1142</v>
      </c>
      <c r="C1153" s="309">
        <v>108039754</v>
      </c>
      <c r="D1153" s="313">
        <v>213728</v>
      </c>
      <c r="E1153" s="203">
        <f t="shared" si="104"/>
        <v>5.5161306973623088</v>
      </c>
      <c r="F1153" s="311">
        <f>SUM(E$12:E1153)</f>
        <v>4043.6468774734267</v>
      </c>
      <c r="G1153" s="311">
        <f t="shared" si="105"/>
        <v>404.36468774734266</v>
      </c>
      <c r="H1153" s="314">
        <f t="shared" si="109"/>
        <v>146</v>
      </c>
      <c r="I1153" s="314">
        <f t="shared" si="109"/>
        <v>44</v>
      </c>
    </row>
    <row r="1154" spans="2:9" ht="16.5" hidden="1" customHeight="1" x14ac:dyDescent="0.3">
      <c r="B1154" s="307">
        <v>1143</v>
      </c>
      <c r="C1154" s="309">
        <v>108253482</v>
      </c>
      <c r="D1154" s="313">
        <v>213979</v>
      </c>
      <c r="E1154" s="203">
        <f t="shared" si="104"/>
        <v>5.522608785423011</v>
      </c>
      <c r="F1154" s="311">
        <f>SUM(E$12:E1154)</f>
        <v>4049.1694862588497</v>
      </c>
      <c r="G1154" s="311">
        <f t="shared" si="105"/>
        <v>404.91694862588497</v>
      </c>
      <c r="H1154" s="314">
        <f t="shared" si="109"/>
        <v>146</v>
      </c>
      <c r="I1154" s="314">
        <f t="shared" si="109"/>
        <v>44</v>
      </c>
    </row>
    <row r="1155" spans="2:9" ht="16.5" hidden="1" customHeight="1" x14ac:dyDescent="0.3">
      <c r="B1155" s="307">
        <v>1144</v>
      </c>
      <c r="C1155" s="309">
        <v>108467461</v>
      </c>
      <c r="D1155" s="313">
        <v>214230</v>
      </c>
      <c r="E1155" s="203">
        <f t="shared" si="104"/>
        <v>5.5290868734837142</v>
      </c>
      <c r="F1155" s="311">
        <f>SUM(E$12:E1155)</f>
        <v>4054.6985731323334</v>
      </c>
      <c r="G1155" s="311">
        <f t="shared" si="105"/>
        <v>405.46985731323332</v>
      </c>
      <c r="H1155" s="314">
        <f t="shared" si="109"/>
        <v>146</v>
      </c>
      <c r="I1155" s="314">
        <f t="shared" si="109"/>
        <v>44</v>
      </c>
    </row>
    <row r="1156" spans="2:9" ht="16.5" hidden="1" customHeight="1" x14ac:dyDescent="0.3">
      <c r="B1156" s="307">
        <v>1145</v>
      </c>
      <c r="C1156" s="309">
        <v>108681691</v>
      </c>
      <c r="D1156" s="313">
        <v>214481</v>
      </c>
      <c r="E1156" s="203">
        <f t="shared" si="104"/>
        <v>5.5355649615444174</v>
      </c>
      <c r="F1156" s="311">
        <f>SUM(E$12:E1156)</f>
        <v>4060.2341380938778</v>
      </c>
      <c r="G1156" s="311">
        <f t="shared" si="105"/>
        <v>406.02341380938776</v>
      </c>
      <c r="H1156" s="314">
        <f t="shared" si="109"/>
        <v>146</v>
      </c>
      <c r="I1156" s="314">
        <f t="shared" si="109"/>
        <v>44</v>
      </c>
    </row>
    <row r="1157" spans="2:9" ht="16.5" hidden="1" customHeight="1" x14ac:dyDescent="0.3">
      <c r="B1157" s="307">
        <v>1146</v>
      </c>
      <c r="C1157" s="309">
        <v>108896172</v>
      </c>
      <c r="D1157" s="313">
        <v>214733</v>
      </c>
      <c r="E1157" s="203">
        <f t="shared" si="104"/>
        <v>5.5420688587209002</v>
      </c>
      <c r="F1157" s="311">
        <f>SUM(E$12:E1157)</f>
        <v>4065.7762069525988</v>
      </c>
      <c r="G1157" s="311">
        <f t="shared" si="105"/>
        <v>406.5776206952599</v>
      </c>
      <c r="H1157" s="314">
        <f t="shared" si="109"/>
        <v>146</v>
      </c>
      <c r="I1157" s="314">
        <f t="shared" si="109"/>
        <v>44</v>
      </c>
    </row>
    <row r="1158" spans="2:9" ht="16.5" hidden="1" customHeight="1" x14ac:dyDescent="0.3">
      <c r="B1158" s="307">
        <v>1147</v>
      </c>
      <c r="C1158" s="309">
        <v>109110905</v>
      </c>
      <c r="D1158" s="313">
        <v>214985</v>
      </c>
      <c r="E1158" s="203">
        <f t="shared" si="104"/>
        <v>5.548572755897383</v>
      </c>
      <c r="F1158" s="311">
        <f>SUM(E$12:E1158)</f>
        <v>4071.3247797084964</v>
      </c>
      <c r="G1158" s="311">
        <f t="shared" si="105"/>
        <v>407.13247797084966</v>
      </c>
      <c r="H1158" s="314">
        <f t="shared" si="109"/>
        <v>146</v>
      </c>
      <c r="I1158" s="314">
        <f t="shared" si="109"/>
        <v>44</v>
      </c>
    </row>
    <row r="1159" spans="2:9" ht="16.5" hidden="1" customHeight="1" x14ac:dyDescent="0.3">
      <c r="B1159" s="307">
        <v>1148</v>
      </c>
      <c r="C1159" s="309">
        <v>109325890</v>
      </c>
      <c r="D1159" s="313">
        <v>215236</v>
      </c>
      <c r="E1159" s="203">
        <f t="shared" si="104"/>
        <v>5.5550508439580861</v>
      </c>
      <c r="F1159" s="311">
        <f>SUM(E$12:E1159)</f>
        <v>4076.8798305524547</v>
      </c>
      <c r="G1159" s="311">
        <f t="shared" si="105"/>
        <v>407.68798305524547</v>
      </c>
      <c r="H1159" s="314">
        <f t="shared" si="109"/>
        <v>146</v>
      </c>
      <c r="I1159" s="314">
        <f t="shared" si="109"/>
        <v>44</v>
      </c>
    </row>
    <row r="1160" spans="2:9" ht="16.5" hidden="1" customHeight="1" x14ac:dyDescent="0.3">
      <c r="B1160" s="307">
        <v>1149</v>
      </c>
      <c r="C1160" s="309">
        <v>109541126</v>
      </c>
      <c r="D1160" s="313">
        <v>215488</v>
      </c>
      <c r="E1160" s="203">
        <f t="shared" si="104"/>
        <v>5.5615547411345689</v>
      </c>
      <c r="F1160" s="311">
        <f>SUM(E$12:E1160)</f>
        <v>4082.4413852935891</v>
      </c>
      <c r="G1160" s="311">
        <f t="shared" si="105"/>
        <v>408.24413852935891</v>
      </c>
      <c r="H1160" s="314">
        <f t="shared" si="109"/>
        <v>146</v>
      </c>
      <c r="I1160" s="314">
        <f t="shared" si="109"/>
        <v>44</v>
      </c>
    </row>
    <row r="1161" spans="2:9" ht="16.5" hidden="1" customHeight="1" x14ac:dyDescent="0.3">
      <c r="B1161" s="307">
        <v>1150</v>
      </c>
      <c r="C1161" s="309">
        <v>109756614</v>
      </c>
      <c r="D1161" s="313">
        <v>215740</v>
      </c>
      <c r="E1161" s="203">
        <f t="shared" si="104"/>
        <v>5.5680586383110517</v>
      </c>
      <c r="F1161" s="311">
        <f>SUM(E$12:E1161)</f>
        <v>4088.0094439319</v>
      </c>
      <c r="G1161" s="311">
        <f t="shared" si="105"/>
        <v>408.80094439318998</v>
      </c>
      <c r="H1161" s="314">
        <f t="shared" si="109"/>
        <v>146</v>
      </c>
      <c r="I1161" s="314">
        <f t="shared" si="109"/>
        <v>44</v>
      </c>
    </row>
    <row r="1162" spans="2:9" ht="16.5" hidden="1" customHeight="1" x14ac:dyDescent="0.3">
      <c r="B1162" s="307">
        <v>1151</v>
      </c>
      <c r="C1162" s="309">
        <v>109972354</v>
      </c>
      <c r="D1162" s="313">
        <v>215992</v>
      </c>
      <c r="E1162" s="203">
        <f t="shared" si="104"/>
        <v>5.5745625354875346</v>
      </c>
      <c r="F1162" s="311">
        <f>SUM(E$12:E1162)</f>
        <v>4093.5840064673876</v>
      </c>
      <c r="G1162" s="311">
        <f t="shared" si="105"/>
        <v>409.35840064673874</v>
      </c>
      <c r="H1162" s="314">
        <f t="shared" si="109"/>
        <v>146</v>
      </c>
      <c r="I1162" s="314">
        <f t="shared" si="109"/>
        <v>44</v>
      </c>
    </row>
    <row r="1163" spans="2:9" ht="16.5" hidden="1" customHeight="1" x14ac:dyDescent="0.3">
      <c r="B1163" s="307">
        <v>1152</v>
      </c>
      <c r="C1163" s="309">
        <v>110188346</v>
      </c>
      <c r="D1163" s="313">
        <v>216244</v>
      </c>
      <c r="E1163" s="203">
        <f t="shared" si="104"/>
        <v>5.5810664326640174</v>
      </c>
      <c r="F1163" s="311">
        <f>SUM(E$12:E1163)</f>
        <v>4099.1650729000512</v>
      </c>
      <c r="G1163" s="311">
        <f t="shared" si="105"/>
        <v>409.91650729000514</v>
      </c>
      <c r="H1163" s="314">
        <f t="shared" si="109"/>
        <v>146</v>
      </c>
      <c r="I1163" s="314">
        <f t="shared" si="109"/>
        <v>44</v>
      </c>
    </row>
    <row r="1164" spans="2:9" ht="16.5" hidden="1" customHeight="1" x14ac:dyDescent="0.3">
      <c r="B1164" s="307">
        <v>1153</v>
      </c>
      <c r="C1164" s="309">
        <v>110404590</v>
      </c>
      <c r="D1164" s="313">
        <v>216497</v>
      </c>
      <c r="E1164" s="203">
        <f t="shared" ref="E1164:E1227" si="110">D1164/(VLOOKUP(H1164,$L$12:$N$51,3,0)+VLOOKUP(I1164,$P$12:$R$131,3,0)*$F$8/$E$8)</f>
        <v>5.5875961389562789</v>
      </c>
      <c r="F1164" s="311">
        <f>SUM(E$12:E1164)</f>
        <v>4104.7526690390077</v>
      </c>
      <c r="G1164" s="311">
        <f t="shared" si="105"/>
        <v>410.47526690390077</v>
      </c>
      <c r="H1164" s="314">
        <f t="shared" si="109"/>
        <v>146</v>
      </c>
      <c r="I1164" s="314">
        <f t="shared" si="109"/>
        <v>44</v>
      </c>
    </row>
    <row r="1165" spans="2:9" ht="16.5" hidden="1" customHeight="1" x14ac:dyDescent="0.3">
      <c r="B1165" s="307">
        <v>1154</v>
      </c>
      <c r="C1165" s="309">
        <v>110621087</v>
      </c>
      <c r="D1165" s="313">
        <v>216749</v>
      </c>
      <c r="E1165" s="203">
        <f t="shared" si="110"/>
        <v>5.5941000361327617</v>
      </c>
      <c r="F1165" s="311">
        <f>SUM(E$12:E1165)</f>
        <v>4110.3467690751404</v>
      </c>
      <c r="G1165" s="311">
        <f t="shared" ref="G1165:G1228" si="111">F1165/$B$8</f>
        <v>411.03467690751404</v>
      </c>
      <c r="H1165" s="314">
        <f t="shared" si="109"/>
        <v>146</v>
      </c>
      <c r="I1165" s="314">
        <f t="shared" si="109"/>
        <v>44</v>
      </c>
    </row>
    <row r="1166" spans="2:9" ht="16.5" hidden="1" customHeight="1" x14ac:dyDescent="0.3">
      <c r="B1166" s="307">
        <v>1155</v>
      </c>
      <c r="C1166" s="309">
        <v>110837836</v>
      </c>
      <c r="D1166" s="313">
        <v>217001</v>
      </c>
      <c r="E1166" s="203">
        <f t="shared" si="110"/>
        <v>5.6006039333092446</v>
      </c>
      <c r="F1166" s="311">
        <f>SUM(E$12:E1166)</f>
        <v>4115.9473730084501</v>
      </c>
      <c r="G1166" s="311">
        <f t="shared" si="111"/>
        <v>411.594737300845</v>
      </c>
      <c r="H1166" s="314">
        <f t="shared" si="109"/>
        <v>146</v>
      </c>
      <c r="I1166" s="314">
        <f t="shared" si="109"/>
        <v>44</v>
      </c>
    </row>
    <row r="1167" spans="2:9" ht="16.5" hidden="1" customHeight="1" x14ac:dyDescent="0.3">
      <c r="B1167" s="307">
        <v>1156</v>
      </c>
      <c r="C1167" s="309">
        <v>111054837</v>
      </c>
      <c r="D1167" s="313">
        <v>217254</v>
      </c>
      <c r="E1167" s="203">
        <f t="shared" si="110"/>
        <v>5.607133639601507</v>
      </c>
      <c r="F1167" s="311">
        <f>SUM(E$12:E1167)</f>
        <v>4121.5545066480518</v>
      </c>
      <c r="G1167" s="311">
        <f t="shared" si="111"/>
        <v>412.15545066480519</v>
      </c>
      <c r="H1167" s="314">
        <f t="shared" ref="H1167:I1182" si="112">H1166</f>
        <v>146</v>
      </c>
      <c r="I1167" s="314">
        <f t="shared" si="112"/>
        <v>44</v>
      </c>
    </row>
    <row r="1168" spans="2:9" ht="16.5" hidden="1" customHeight="1" x14ac:dyDescent="0.3">
      <c r="B1168" s="307">
        <v>1157</v>
      </c>
      <c r="C1168" s="309">
        <v>111272091</v>
      </c>
      <c r="D1168" s="313">
        <v>217507</v>
      </c>
      <c r="E1168" s="203">
        <f t="shared" si="110"/>
        <v>5.6136633458937695</v>
      </c>
      <c r="F1168" s="311">
        <f>SUM(E$12:E1168)</f>
        <v>4127.1681699939454</v>
      </c>
      <c r="G1168" s="311">
        <f t="shared" si="111"/>
        <v>412.71681699939455</v>
      </c>
      <c r="H1168" s="314">
        <f t="shared" si="112"/>
        <v>146</v>
      </c>
      <c r="I1168" s="314">
        <f t="shared" si="112"/>
        <v>44</v>
      </c>
    </row>
    <row r="1169" spans="2:9" ht="16.5" hidden="1" customHeight="1" x14ac:dyDescent="0.3">
      <c r="B1169" s="307">
        <v>1158</v>
      </c>
      <c r="C1169" s="309">
        <v>111489598</v>
      </c>
      <c r="D1169" s="313">
        <v>217760</v>
      </c>
      <c r="E1169" s="203">
        <f t="shared" si="110"/>
        <v>5.6201930521860319</v>
      </c>
      <c r="F1169" s="311">
        <f>SUM(E$12:E1169)</f>
        <v>4132.7883630461311</v>
      </c>
      <c r="G1169" s="311">
        <f t="shared" si="111"/>
        <v>413.27883630461309</v>
      </c>
      <c r="H1169" s="314">
        <f t="shared" si="112"/>
        <v>146</v>
      </c>
      <c r="I1169" s="314">
        <f t="shared" si="112"/>
        <v>44</v>
      </c>
    </row>
    <row r="1170" spans="2:9" ht="16.5" hidden="1" customHeight="1" x14ac:dyDescent="0.3">
      <c r="B1170" s="307">
        <v>1159</v>
      </c>
      <c r="C1170" s="309">
        <v>111707358</v>
      </c>
      <c r="D1170" s="313">
        <v>218013</v>
      </c>
      <c r="E1170" s="203">
        <f t="shared" si="110"/>
        <v>5.6267227584782944</v>
      </c>
      <c r="F1170" s="311">
        <f>SUM(E$12:E1170)</f>
        <v>4138.4150858046096</v>
      </c>
      <c r="G1170" s="311">
        <f t="shared" si="111"/>
        <v>413.84150858046098</v>
      </c>
      <c r="H1170" s="314">
        <f t="shared" si="112"/>
        <v>146</v>
      </c>
      <c r="I1170" s="314">
        <f t="shared" si="112"/>
        <v>44</v>
      </c>
    </row>
    <row r="1171" spans="2:9" ht="16.5" hidden="1" customHeight="1" x14ac:dyDescent="0.3">
      <c r="B1171" s="307">
        <v>1160</v>
      </c>
      <c r="C1171" s="309">
        <v>111925371</v>
      </c>
      <c r="D1171" s="313">
        <v>218266</v>
      </c>
      <c r="E1171" s="203">
        <f t="shared" si="110"/>
        <v>5.6332524647705569</v>
      </c>
      <c r="F1171" s="311">
        <f>SUM(E$12:E1171)</f>
        <v>4144.0483382693801</v>
      </c>
      <c r="G1171" s="311">
        <f t="shared" si="111"/>
        <v>414.40483382693799</v>
      </c>
      <c r="H1171" s="314">
        <f t="shared" si="112"/>
        <v>146</v>
      </c>
      <c r="I1171" s="314">
        <f t="shared" si="112"/>
        <v>44</v>
      </c>
    </row>
    <row r="1172" spans="2:9" ht="16.5" hidden="1" customHeight="1" x14ac:dyDescent="0.3">
      <c r="B1172" s="307">
        <v>1161</v>
      </c>
      <c r="C1172" s="309">
        <v>112143637</v>
      </c>
      <c r="D1172" s="313">
        <v>218519</v>
      </c>
      <c r="E1172" s="203">
        <f t="shared" si="110"/>
        <v>5.6397821710628193</v>
      </c>
      <c r="F1172" s="311">
        <f>SUM(E$12:E1172)</f>
        <v>4149.6881204404426</v>
      </c>
      <c r="G1172" s="311">
        <f t="shared" si="111"/>
        <v>414.96881204404428</v>
      </c>
      <c r="H1172" s="314">
        <f t="shared" si="112"/>
        <v>146</v>
      </c>
      <c r="I1172" s="314">
        <f t="shared" si="112"/>
        <v>44</v>
      </c>
    </row>
    <row r="1173" spans="2:9" ht="16.5" hidden="1" customHeight="1" x14ac:dyDescent="0.3">
      <c r="B1173" s="307">
        <v>1162</v>
      </c>
      <c r="C1173" s="309">
        <v>112362156</v>
      </c>
      <c r="D1173" s="313">
        <v>218772</v>
      </c>
      <c r="E1173" s="203">
        <f t="shared" si="110"/>
        <v>5.6463118773550818</v>
      </c>
      <c r="F1173" s="311">
        <f>SUM(E$12:E1173)</f>
        <v>4155.334432317798</v>
      </c>
      <c r="G1173" s="311">
        <f t="shared" si="111"/>
        <v>415.53344323177981</v>
      </c>
      <c r="H1173" s="314">
        <f t="shared" si="112"/>
        <v>146</v>
      </c>
      <c r="I1173" s="314">
        <f t="shared" si="112"/>
        <v>44</v>
      </c>
    </row>
    <row r="1174" spans="2:9" ht="16.5" hidden="1" customHeight="1" x14ac:dyDescent="0.3">
      <c r="B1174" s="307">
        <v>1163</v>
      </c>
      <c r="C1174" s="309">
        <v>112580928</v>
      </c>
      <c r="D1174" s="313">
        <v>219025</v>
      </c>
      <c r="E1174" s="203">
        <f t="shared" si="110"/>
        <v>5.6528415836473442</v>
      </c>
      <c r="F1174" s="311">
        <f>SUM(E$12:E1174)</f>
        <v>4160.9872739014454</v>
      </c>
      <c r="G1174" s="311">
        <f t="shared" si="111"/>
        <v>416.09872739014452</v>
      </c>
      <c r="H1174" s="314">
        <f t="shared" si="112"/>
        <v>146</v>
      </c>
      <c r="I1174" s="314">
        <f t="shared" si="112"/>
        <v>44</v>
      </c>
    </row>
    <row r="1175" spans="2:9" ht="16.5" hidden="1" customHeight="1" x14ac:dyDescent="0.3">
      <c r="B1175" s="307">
        <v>1164</v>
      </c>
      <c r="C1175" s="309">
        <v>112799953</v>
      </c>
      <c r="D1175" s="313">
        <v>219279</v>
      </c>
      <c r="E1175" s="203">
        <f t="shared" si="110"/>
        <v>5.6593970990553863</v>
      </c>
      <c r="F1175" s="311">
        <f>SUM(E$12:E1175)</f>
        <v>4166.6466710005006</v>
      </c>
      <c r="G1175" s="311">
        <f t="shared" si="111"/>
        <v>416.66466710005005</v>
      </c>
      <c r="H1175" s="314">
        <f t="shared" si="112"/>
        <v>146</v>
      </c>
      <c r="I1175" s="314">
        <f t="shared" si="112"/>
        <v>44</v>
      </c>
    </row>
    <row r="1176" spans="2:9" ht="16.5" hidden="1" customHeight="1" x14ac:dyDescent="0.3">
      <c r="B1176" s="307">
        <v>1165</v>
      </c>
      <c r="C1176" s="309">
        <v>113019232</v>
      </c>
      <c r="D1176" s="313">
        <v>219533</v>
      </c>
      <c r="E1176" s="203">
        <f t="shared" si="110"/>
        <v>5.6659526144634285</v>
      </c>
      <c r="F1176" s="311">
        <f>SUM(E$12:E1176)</f>
        <v>4172.3126236149637</v>
      </c>
      <c r="G1176" s="311">
        <f t="shared" si="111"/>
        <v>417.23126236149636</v>
      </c>
      <c r="H1176" s="314">
        <f t="shared" si="112"/>
        <v>146</v>
      </c>
      <c r="I1176" s="314">
        <f t="shared" si="112"/>
        <v>44</v>
      </c>
    </row>
    <row r="1177" spans="2:9" ht="16.5" hidden="1" customHeight="1" x14ac:dyDescent="0.3">
      <c r="B1177" s="307">
        <v>1166</v>
      </c>
      <c r="C1177" s="309">
        <v>113238765</v>
      </c>
      <c r="D1177" s="313">
        <v>219786</v>
      </c>
      <c r="E1177" s="203">
        <f t="shared" si="110"/>
        <v>5.6724823207556909</v>
      </c>
      <c r="F1177" s="311">
        <f>SUM(E$12:E1177)</f>
        <v>4177.9851059357197</v>
      </c>
      <c r="G1177" s="311">
        <f t="shared" si="111"/>
        <v>417.79851059357196</v>
      </c>
      <c r="H1177" s="314">
        <f t="shared" si="112"/>
        <v>146</v>
      </c>
      <c r="I1177" s="314">
        <f t="shared" si="112"/>
        <v>44</v>
      </c>
    </row>
    <row r="1178" spans="2:9" ht="16.5" hidden="1" customHeight="1" x14ac:dyDescent="0.3">
      <c r="B1178" s="307">
        <v>1167</v>
      </c>
      <c r="C1178" s="309">
        <v>113458551</v>
      </c>
      <c r="D1178" s="313">
        <v>220040</v>
      </c>
      <c r="E1178" s="203">
        <f t="shared" si="110"/>
        <v>5.679037836163733</v>
      </c>
      <c r="F1178" s="311">
        <f>SUM(E$12:E1178)</f>
        <v>4183.6641437718836</v>
      </c>
      <c r="G1178" s="311">
        <f t="shared" si="111"/>
        <v>418.36641437718833</v>
      </c>
      <c r="H1178" s="314">
        <f t="shared" si="112"/>
        <v>146</v>
      </c>
      <c r="I1178" s="314">
        <f t="shared" si="112"/>
        <v>44</v>
      </c>
    </row>
    <row r="1179" spans="2:9" ht="16.5" hidden="1" customHeight="1" x14ac:dyDescent="0.3">
      <c r="B1179" s="307">
        <v>1168</v>
      </c>
      <c r="C1179" s="309">
        <v>113678591</v>
      </c>
      <c r="D1179" s="313">
        <v>220294</v>
      </c>
      <c r="E1179" s="203">
        <f t="shared" si="110"/>
        <v>5.6855933515717751</v>
      </c>
      <c r="F1179" s="311">
        <f>SUM(E$12:E1179)</f>
        <v>4189.3497371234553</v>
      </c>
      <c r="G1179" s="311">
        <f t="shared" si="111"/>
        <v>418.93497371234554</v>
      </c>
      <c r="H1179" s="314">
        <f t="shared" si="112"/>
        <v>146</v>
      </c>
      <c r="I1179" s="314">
        <f t="shared" si="112"/>
        <v>44</v>
      </c>
    </row>
    <row r="1180" spans="2:9" ht="16.5" hidden="1" customHeight="1" x14ac:dyDescent="0.3">
      <c r="B1180" s="307">
        <v>1169</v>
      </c>
      <c r="C1180" s="309">
        <v>113898885</v>
      </c>
      <c r="D1180" s="313">
        <v>220548</v>
      </c>
      <c r="E1180" s="203">
        <f t="shared" si="110"/>
        <v>5.6921488669798173</v>
      </c>
      <c r="F1180" s="311">
        <f>SUM(E$12:E1180)</f>
        <v>4195.0418859904348</v>
      </c>
      <c r="G1180" s="311">
        <f t="shared" si="111"/>
        <v>419.50418859904346</v>
      </c>
      <c r="H1180" s="314">
        <f t="shared" si="112"/>
        <v>146</v>
      </c>
      <c r="I1180" s="314">
        <f t="shared" si="112"/>
        <v>44</v>
      </c>
    </row>
    <row r="1181" spans="2:9" ht="16.5" hidden="1" customHeight="1" x14ac:dyDescent="0.3">
      <c r="B1181" s="307">
        <v>1170</v>
      </c>
      <c r="C1181" s="309">
        <v>114119433</v>
      </c>
      <c r="D1181" s="313">
        <v>220802</v>
      </c>
      <c r="E1181" s="203">
        <f t="shared" si="110"/>
        <v>5.6987043823878594</v>
      </c>
      <c r="F1181" s="311">
        <f>SUM(E$12:E1181)</f>
        <v>4200.7405903728231</v>
      </c>
      <c r="G1181" s="311">
        <f t="shared" si="111"/>
        <v>420.07405903728232</v>
      </c>
      <c r="H1181" s="314">
        <f t="shared" si="112"/>
        <v>146</v>
      </c>
      <c r="I1181" s="314">
        <f t="shared" si="112"/>
        <v>44</v>
      </c>
    </row>
    <row r="1182" spans="2:9" ht="16.5" hidden="1" customHeight="1" x14ac:dyDescent="0.3">
      <c r="B1182" s="307">
        <v>1171</v>
      </c>
      <c r="C1182" s="309">
        <v>114340235</v>
      </c>
      <c r="D1182" s="313">
        <v>221057</v>
      </c>
      <c r="E1182" s="203">
        <f t="shared" si="110"/>
        <v>5.7052857069116811</v>
      </c>
      <c r="F1182" s="311">
        <f>SUM(E$12:E1182)</f>
        <v>4206.4458760797352</v>
      </c>
      <c r="G1182" s="311">
        <f t="shared" si="111"/>
        <v>420.64458760797351</v>
      </c>
      <c r="H1182" s="314">
        <f t="shared" si="112"/>
        <v>146</v>
      </c>
      <c r="I1182" s="314">
        <f t="shared" si="112"/>
        <v>44</v>
      </c>
    </row>
    <row r="1183" spans="2:9" ht="16.5" hidden="1" customHeight="1" x14ac:dyDescent="0.3">
      <c r="B1183" s="307">
        <v>1172</v>
      </c>
      <c r="C1183" s="309">
        <v>114561292</v>
      </c>
      <c r="D1183" s="313">
        <v>221311</v>
      </c>
      <c r="E1183" s="203">
        <f t="shared" si="110"/>
        <v>5.7118412223197232</v>
      </c>
      <c r="F1183" s="311">
        <f>SUM(E$12:E1183)</f>
        <v>4212.1577173020551</v>
      </c>
      <c r="G1183" s="311">
        <f t="shared" si="111"/>
        <v>421.21577173020552</v>
      </c>
      <c r="H1183" s="314">
        <f t="shared" ref="H1183:I1198" si="113">H1182</f>
        <v>146</v>
      </c>
      <c r="I1183" s="314">
        <f t="shared" si="113"/>
        <v>44</v>
      </c>
    </row>
    <row r="1184" spans="2:9" ht="16.5" hidden="1" customHeight="1" x14ac:dyDescent="0.3">
      <c r="B1184" s="307">
        <v>1173</v>
      </c>
      <c r="C1184" s="309">
        <v>114782603</v>
      </c>
      <c r="D1184" s="313">
        <v>221566</v>
      </c>
      <c r="E1184" s="203">
        <f t="shared" si="110"/>
        <v>5.718422546843545</v>
      </c>
      <c r="F1184" s="311">
        <f>SUM(E$12:E1184)</f>
        <v>4217.8761398488987</v>
      </c>
      <c r="G1184" s="311">
        <f t="shared" si="111"/>
        <v>421.78761398488984</v>
      </c>
      <c r="H1184" s="314">
        <f t="shared" si="113"/>
        <v>146</v>
      </c>
      <c r="I1184" s="314">
        <f t="shared" si="113"/>
        <v>44</v>
      </c>
    </row>
    <row r="1185" spans="2:9" ht="16.5" hidden="1" customHeight="1" x14ac:dyDescent="0.3">
      <c r="B1185" s="307">
        <v>1174</v>
      </c>
      <c r="C1185" s="309">
        <v>115004169</v>
      </c>
      <c r="D1185" s="313">
        <v>221820</v>
      </c>
      <c r="E1185" s="203">
        <f t="shared" si="110"/>
        <v>5.7249780622515871</v>
      </c>
      <c r="F1185" s="311">
        <f>SUM(E$12:E1185)</f>
        <v>4223.6011179111501</v>
      </c>
      <c r="G1185" s="311">
        <f t="shared" si="111"/>
        <v>422.360111791115</v>
      </c>
      <c r="H1185" s="314">
        <f t="shared" si="113"/>
        <v>146</v>
      </c>
      <c r="I1185" s="314">
        <f t="shared" si="113"/>
        <v>44</v>
      </c>
    </row>
    <row r="1186" spans="2:9" ht="16.5" hidden="1" customHeight="1" x14ac:dyDescent="0.3">
      <c r="B1186" s="307">
        <v>1175</v>
      </c>
      <c r="C1186" s="309">
        <v>115225989</v>
      </c>
      <c r="D1186" s="313">
        <v>222075</v>
      </c>
      <c r="E1186" s="203">
        <f t="shared" si="110"/>
        <v>5.7315593867754089</v>
      </c>
      <c r="F1186" s="311">
        <f>SUM(E$12:E1186)</f>
        <v>4229.3326772979253</v>
      </c>
      <c r="G1186" s="311">
        <f t="shared" si="111"/>
        <v>422.93326772979253</v>
      </c>
      <c r="H1186" s="314">
        <f t="shared" si="113"/>
        <v>146</v>
      </c>
      <c r="I1186" s="314">
        <f t="shared" si="113"/>
        <v>44</v>
      </c>
    </row>
    <row r="1187" spans="2:9" ht="16.5" hidden="1" customHeight="1" x14ac:dyDescent="0.3">
      <c r="B1187" s="307">
        <v>1176</v>
      </c>
      <c r="C1187" s="309">
        <v>115448064</v>
      </c>
      <c r="D1187" s="313">
        <v>222330</v>
      </c>
      <c r="E1187" s="203">
        <f t="shared" si="110"/>
        <v>5.7285305712298058</v>
      </c>
      <c r="F1187" s="311">
        <f>SUM(E$12:E1187)</f>
        <v>4235.0612078691547</v>
      </c>
      <c r="G1187" s="311">
        <f t="shared" si="111"/>
        <v>423.50612078691546</v>
      </c>
      <c r="H1187" s="314">
        <v>151</v>
      </c>
      <c r="I1187" s="314">
        <f t="shared" si="113"/>
        <v>44</v>
      </c>
    </row>
    <row r="1188" spans="2:9" ht="16.5" hidden="1" customHeight="1" x14ac:dyDescent="0.3">
      <c r="B1188" s="307">
        <v>1177</v>
      </c>
      <c r="C1188" s="309">
        <v>115670394</v>
      </c>
      <c r="D1188" s="313">
        <v>222585</v>
      </c>
      <c r="E1188" s="203">
        <f t="shared" si="110"/>
        <v>5.7351008734637086</v>
      </c>
      <c r="F1188" s="311">
        <f>SUM(E$12:E1188)</f>
        <v>4240.7963087426187</v>
      </c>
      <c r="G1188" s="311">
        <f t="shared" si="111"/>
        <v>424.07963087426185</v>
      </c>
      <c r="H1188" s="314">
        <f t="shared" si="113"/>
        <v>151</v>
      </c>
      <c r="I1188" s="314">
        <f t="shared" si="113"/>
        <v>44</v>
      </c>
    </row>
    <row r="1189" spans="2:9" ht="16.5" hidden="1" customHeight="1" x14ac:dyDescent="0.3">
      <c r="B1189" s="307">
        <v>1178</v>
      </c>
      <c r="C1189" s="309">
        <v>115892979</v>
      </c>
      <c r="D1189" s="313">
        <v>222840</v>
      </c>
      <c r="E1189" s="203">
        <f t="shared" si="110"/>
        <v>5.7416711756976113</v>
      </c>
      <c r="F1189" s="311">
        <f>SUM(E$12:E1189)</f>
        <v>4246.5379799183165</v>
      </c>
      <c r="G1189" s="311">
        <f t="shared" si="111"/>
        <v>424.65379799183165</v>
      </c>
      <c r="H1189" s="314">
        <f t="shared" si="113"/>
        <v>151</v>
      </c>
      <c r="I1189" s="314">
        <f t="shared" si="113"/>
        <v>44</v>
      </c>
    </row>
    <row r="1190" spans="2:9" ht="16.5" hidden="1" customHeight="1" x14ac:dyDescent="0.3">
      <c r="B1190" s="307">
        <v>1179</v>
      </c>
      <c r="C1190" s="309">
        <v>116115819</v>
      </c>
      <c r="D1190" s="313">
        <v>223095</v>
      </c>
      <c r="E1190" s="203">
        <f t="shared" si="110"/>
        <v>5.7482414779315141</v>
      </c>
      <c r="F1190" s="311">
        <f>SUM(E$12:E1190)</f>
        <v>4252.286221396248</v>
      </c>
      <c r="G1190" s="311">
        <f t="shared" si="111"/>
        <v>425.2286221396248</v>
      </c>
      <c r="H1190" s="314">
        <f t="shared" si="113"/>
        <v>151</v>
      </c>
      <c r="I1190" s="314">
        <f t="shared" si="113"/>
        <v>44</v>
      </c>
    </row>
    <row r="1191" spans="2:9" ht="16.5" hidden="1" customHeight="1" x14ac:dyDescent="0.3">
      <c r="B1191" s="307">
        <v>1180</v>
      </c>
      <c r="C1191" s="309">
        <v>116338914</v>
      </c>
      <c r="D1191" s="313">
        <v>223350</v>
      </c>
      <c r="E1191" s="203">
        <f t="shared" si="110"/>
        <v>5.7548117801654168</v>
      </c>
      <c r="F1191" s="311">
        <f>SUM(E$12:E1191)</f>
        <v>4258.0410331764133</v>
      </c>
      <c r="G1191" s="311">
        <f t="shared" si="111"/>
        <v>425.80410331764131</v>
      </c>
      <c r="H1191" s="314">
        <f t="shared" si="113"/>
        <v>151</v>
      </c>
      <c r="I1191" s="314">
        <f t="shared" si="113"/>
        <v>44</v>
      </c>
    </row>
    <row r="1192" spans="2:9" ht="16.5" hidden="1" customHeight="1" x14ac:dyDescent="0.3">
      <c r="B1192" s="307">
        <v>1181</v>
      </c>
      <c r="C1192" s="309">
        <v>116562264</v>
      </c>
      <c r="D1192" s="313">
        <v>223606</v>
      </c>
      <c r="E1192" s="203">
        <f t="shared" si="110"/>
        <v>5.7614078482904327</v>
      </c>
      <c r="F1192" s="311">
        <f>SUM(E$12:E1192)</f>
        <v>4263.8024410247035</v>
      </c>
      <c r="G1192" s="311">
        <f t="shared" si="111"/>
        <v>426.38024410247033</v>
      </c>
      <c r="H1192" s="314">
        <f t="shared" si="113"/>
        <v>151</v>
      </c>
      <c r="I1192" s="314">
        <f t="shared" si="113"/>
        <v>44</v>
      </c>
    </row>
    <row r="1193" spans="2:9" ht="16.5" hidden="1" customHeight="1" x14ac:dyDescent="0.3">
      <c r="B1193" s="307">
        <v>1182</v>
      </c>
      <c r="C1193" s="309">
        <v>116785870</v>
      </c>
      <c r="D1193" s="313">
        <v>223861</v>
      </c>
      <c r="E1193" s="203">
        <f t="shared" si="110"/>
        <v>5.7679781505243355</v>
      </c>
      <c r="F1193" s="311">
        <f>SUM(E$12:E1193)</f>
        <v>4269.5704191752275</v>
      </c>
      <c r="G1193" s="311">
        <f t="shared" si="111"/>
        <v>426.95704191752276</v>
      </c>
      <c r="H1193" s="314">
        <f t="shared" si="113"/>
        <v>151</v>
      </c>
      <c r="I1193" s="314">
        <f t="shared" si="113"/>
        <v>44</v>
      </c>
    </row>
    <row r="1194" spans="2:9" ht="16.5" hidden="1" customHeight="1" x14ac:dyDescent="0.3">
      <c r="B1194" s="307">
        <v>1183</v>
      </c>
      <c r="C1194" s="309">
        <v>117009731</v>
      </c>
      <c r="D1194" s="313">
        <v>224117</v>
      </c>
      <c r="E1194" s="203">
        <f t="shared" si="110"/>
        <v>5.7745742186493523</v>
      </c>
      <c r="F1194" s="311">
        <f>SUM(E$12:E1194)</f>
        <v>4275.3449933938764</v>
      </c>
      <c r="G1194" s="311">
        <f t="shared" si="111"/>
        <v>427.53449933938765</v>
      </c>
      <c r="H1194" s="314">
        <f t="shared" si="113"/>
        <v>151</v>
      </c>
      <c r="I1194" s="314">
        <f t="shared" si="113"/>
        <v>44</v>
      </c>
    </row>
    <row r="1195" spans="2:9" ht="16.5" hidden="1" customHeight="1" x14ac:dyDescent="0.3">
      <c r="B1195" s="307">
        <v>1184</v>
      </c>
      <c r="C1195" s="309">
        <v>117233848</v>
      </c>
      <c r="D1195" s="313">
        <v>224373</v>
      </c>
      <c r="E1195" s="203">
        <f t="shared" si="110"/>
        <v>5.7811702867743682</v>
      </c>
      <c r="F1195" s="311">
        <f>SUM(E$12:E1195)</f>
        <v>4281.1261636806512</v>
      </c>
      <c r="G1195" s="311">
        <f t="shared" si="111"/>
        <v>428.11261636806512</v>
      </c>
      <c r="H1195" s="314">
        <f t="shared" si="113"/>
        <v>151</v>
      </c>
      <c r="I1195" s="314">
        <f t="shared" si="113"/>
        <v>44</v>
      </c>
    </row>
    <row r="1196" spans="2:9" ht="16.5" hidden="1" customHeight="1" x14ac:dyDescent="0.3">
      <c r="B1196" s="307">
        <v>1185</v>
      </c>
      <c r="C1196" s="309">
        <v>117458221</v>
      </c>
      <c r="D1196" s="313">
        <v>224629</v>
      </c>
      <c r="E1196" s="203">
        <f t="shared" si="110"/>
        <v>5.7877663548993841</v>
      </c>
      <c r="F1196" s="311">
        <f>SUM(E$12:E1196)</f>
        <v>4286.9139300355509</v>
      </c>
      <c r="G1196" s="311">
        <f t="shared" si="111"/>
        <v>428.69139300355511</v>
      </c>
      <c r="H1196" s="314">
        <f t="shared" si="113"/>
        <v>151</v>
      </c>
      <c r="I1196" s="314">
        <f t="shared" si="113"/>
        <v>44</v>
      </c>
    </row>
    <row r="1197" spans="2:9" ht="16.5" hidden="1" customHeight="1" x14ac:dyDescent="0.3">
      <c r="B1197" s="307">
        <v>1186</v>
      </c>
      <c r="C1197" s="309">
        <v>117682850</v>
      </c>
      <c r="D1197" s="313">
        <v>224885</v>
      </c>
      <c r="E1197" s="203">
        <f t="shared" si="110"/>
        <v>5.7943624230244</v>
      </c>
      <c r="F1197" s="311">
        <f>SUM(E$12:E1197)</f>
        <v>4292.7082924585757</v>
      </c>
      <c r="G1197" s="311">
        <f t="shared" si="111"/>
        <v>429.27082924585756</v>
      </c>
      <c r="H1197" s="314">
        <f t="shared" si="113"/>
        <v>151</v>
      </c>
      <c r="I1197" s="314">
        <f t="shared" si="113"/>
        <v>44</v>
      </c>
    </row>
    <row r="1198" spans="2:9" ht="16.5" hidden="1" customHeight="1" x14ac:dyDescent="0.3">
      <c r="B1198" s="307">
        <v>1187</v>
      </c>
      <c r="C1198" s="309">
        <v>117907735</v>
      </c>
      <c r="D1198" s="313">
        <v>225141</v>
      </c>
      <c r="E1198" s="203">
        <f t="shared" si="110"/>
        <v>5.8009584911494168</v>
      </c>
      <c r="F1198" s="311">
        <f>SUM(E$12:E1198)</f>
        <v>4298.5092509497254</v>
      </c>
      <c r="G1198" s="311">
        <f t="shared" si="111"/>
        <v>429.85092509497252</v>
      </c>
      <c r="H1198" s="314">
        <f t="shared" si="113"/>
        <v>151</v>
      </c>
      <c r="I1198" s="314">
        <f t="shared" si="113"/>
        <v>44</v>
      </c>
    </row>
    <row r="1199" spans="2:9" ht="16.5" hidden="1" customHeight="1" x14ac:dyDescent="0.3">
      <c r="B1199" s="307">
        <v>1188</v>
      </c>
      <c r="C1199" s="309">
        <v>118132876</v>
      </c>
      <c r="D1199" s="313">
        <v>225397</v>
      </c>
      <c r="E1199" s="203">
        <f t="shared" si="110"/>
        <v>5.8075545592744326</v>
      </c>
      <c r="F1199" s="311">
        <f>SUM(E$12:E1199)</f>
        <v>4304.316805509</v>
      </c>
      <c r="G1199" s="311">
        <f t="shared" si="111"/>
        <v>430.43168055090001</v>
      </c>
      <c r="H1199" s="314">
        <f t="shared" ref="H1199:I1214" si="114">H1198</f>
        <v>151</v>
      </c>
      <c r="I1199" s="314">
        <f t="shared" si="114"/>
        <v>44</v>
      </c>
    </row>
    <row r="1200" spans="2:9" ht="16.5" hidden="1" customHeight="1" x14ac:dyDescent="0.3">
      <c r="B1200" s="307">
        <v>1189</v>
      </c>
      <c r="C1200" s="309">
        <v>118358273</v>
      </c>
      <c r="D1200" s="313">
        <v>225653</v>
      </c>
      <c r="E1200" s="203">
        <f t="shared" si="110"/>
        <v>5.8141506273994485</v>
      </c>
      <c r="F1200" s="311">
        <f>SUM(E$12:E1200)</f>
        <v>4310.1309561363996</v>
      </c>
      <c r="G1200" s="311">
        <f t="shared" si="111"/>
        <v>431.01309561363996</v>
      </c>
      <c r="H1200" s="314">
        <f t="shared" si="114"/>
        <v>151</v>
      </c>
      <c r="I1200" s="314">
        <f t="shared" si="114"/>
        <v>44</v>
      </c>
    </row>
    <row r="1201" spans="2:9" ht="16.5" hidden="1" customHeight="1" x14ac:dyDescent="0.3">
      <c r="B1201" s="307">
        <v>1190</v>
      </c>
      <c r="C1201" s="309">
        <v>118583926</v>
      </c>
      <c r="D1201" s="313">
        <v>225910</v>
      </c>
      <c r="E1201" s="203">
        <f t="shared" si="110"/>
        <v>5.8207724614155785</v>
      </c>
      <c r="F1201" s="311">
        <f>SUM(E$12:E1201)</f>
        <v>4315.9517285978154</v>
      </c>
      <c r="G1201" s="311">
        <f t="shared" si="111"/>
        <v>431.59517285978154</v>
      </c>
      <c r="H1201" s="314">
        <f t="shared" si="114"/>
        <v>151</v>
      </c>
      <c r="I1201" s="314">
        <f t="shared" si="114"/>
        <v>44</v>
      </c>
    </row>
    <row r="1202" spans="2:9" ht="16.5" hidden="1" customHeight="1" x14ac:dyDescent="0.3">
      <c r="B1202" s="307">
        <v>1191</v>
      </c>
      <c r="C1202" s="309">
        <v>118809836</v>
      </c>
      <c r="D1202" s="313">
        <v>226166</v>
      </c>
      <c r="E1202" s="203">
        <f t="shared" si="110"/>
        <v>5.8273685295405944</v>
      </c>
      <c r="F1202" s="311">
        <f>SUM(E$12:E1202)</f>
        <v>4321.7790971273562</v>
      </c>
      <c r="G1202" s="311">
        <f t="shared" si="111"/>
        <v>432.17790971273564</v>
      </c>
      <c r="H1202" s="314">
        <f t="shared" si="114"/>
        <v>151</v>
      </c>
      <c r="I1202" s="314">
        <f t="shared" si="114"/>
        <v>44</v>
      </c>
    </row>
    <row r="1203" spans="2:9" ht="16.5" hidden="1" customHeight="1" x14ac:dyDescent="0.3">
      <c r="B1203" s="307">
        <v>1192</v>
      </c>
      <c r="C1203" s="309">
        <v>119036002</v>
      </c>
      <c r="D1203" s="313">
        <v>226423</v>
      </c>
      <c r="E1203" s="203">
        <f t="shared" si="110"/>
        <v>5.8339903635567234</v>
      </c>
      <c r="F1203" s="311">
        <f>SUM(E$12:E1203)</f>
        <v>4327.6130874909131</v>
      </c>
      <c r="G1203" s="311">
        <f t="shared" si="111"/>
        <v>432.76130874909131</v>
      </c>
      <c r="H1203" s="314">
        <f t="shared" si="114"/>
        <v>151</v>
      </c>
      <c r="I1203" s="314">
        <f t="shared" si="114"/>
        <v>44</v>
      </c>
    </row>
    <row r="1204" spans="2:9" ht="16.5" hidden="1" customHeight="1" x14ac:dyDescent="0.3">
      <c r="B1204" s="307">
        <v>1193</v>
      </c>
      <c r="C1204" s="309">
        <v>119262425</v>
      </c>
      <c r="D1204" s="313">
        <v>226680</v>
      </c>
      <c r="E1204" s="203">
        <f t="shared" si="110"/>
        <v>5.8406121975728533</v>
      </c>
      <c r="F1204" s="311">
        <f>SUM(E$12:E1204)</f>
        <v>4333.4536996884863</v>
      </c>
      <c r="G1204" s="311">
        <f t="shared" si="111"/>
        <v>433.34536996884862</v>
      </c>
      <c r="H1204" s="314">
        <f t="shared" si="114"/>
        <v>151</v>
      </c>
      <c r="I1204" s="314">
        <f t="shared" si="114"/>
        <v>44</v>
      </c>
    </row>
    <row r="1205" spans="2:9" ht="16.5" hidden="1" customHeight="1" x14ac:dyDescent="0.3">
      <c r="B1205" s="307">
        <v>1194</v>
      </c>
      <c r="C1205" s="309">
        <v>119489105</v>
      </c>
      <c r="D1205" s="313">
        <v>226936</v>
      </c>
      <c r="E1205" s="203">
        <f t="shared" si="110"/>
        <v>5.8472082656978692</v>
      </c>
      <c r="F1205" s="311">
        <f>SUM(E$12:E1205)</f>
        <v>4339.3009079541844</v>
      </c>
      <c r="G1205" s="311">
        <f t="shared" si="111"/>
        <v>433.93009079541844</v>
      </c>
      <c r="H1205" s="314">
        <f t="shared" si="114"/>
        <v>151</v>
      </c>
      <c r="I1205" s="314">
        <f t="shared" si="114"/>
        <v>44</v>
      </c>
    </row>
    <row r="1206" spans="2:9" ht="16.5" hidden="1" customHeight="1" x14ac:dyDescent="0.3">
      <c r="B1206" s="307">
        <v>1195</v>
      </c>
      <c r="C1206" s="309">
        <v>119716041</v>
      </c>
      <c r="D1206" s="313">
        <v>227193</v>
      </c>
      <c r="E1206" s="203">
        <f t="shared" si="110"/>
        <v>5.8538300997139983</v>
      </c>
      <c r="F1206" s="311">
        <f>SUM(E$12:E1206)</f>
        <v>4345.1547380538987</v>
      </c>
      <c r="G1206" s="311">
        <f t="shared" si="111"/>
        <v>434.51547380538989</v>
      </c>
      <c r="H1206" s="314">
        <f t="shared" si="114"/>
        <v>151</v>
      </c>
      <c r="I1206" s="314">
        <f t="shared" si="114"/>
        <v>44</v>
      </c>
    </row>
    <row r="1207" spans="2:9" ht="16.5" hidden="1" customHeight="1" x14ac:dyDescent="0.3">
      <c r="B1207" s="307">
        <v>1196</v>
      </c>
      <c r="C1207" s="309">
        <v>119943234</v>
      </c>
      <c r="D1207" s="313">
        <v>227451</v>
      </c>
      <c r="E1207" s="203">
        <f t="shared" si="110"/>
        <v>5.8604776996212413</v>
      </c>
      <c r="F1207" s="311">
        <f>SUM(E$12:E1207)</f>
        <v>4351.0152157535194</v>
      </c>
      <c r="G1207" s="311">
        <f t="shared" si="111"/>
        <v>435.10152157535197</v>
      </c>
      <c r="H1207" s="314">
        <f t="shared" si="114"/>
        <v>151</v>
      </c>
      <c r="I1207" s="314">
        <f t="shared" si="114"/>
        <v>44</v>
      </c>
    </row>
    <row r="1208" spans="2:9" ht="16.5" hidden="1" customHeight="1" x14ac:dyDescent="0.3">
      <c r="B1208" s="307">
        <v>1197</v>
      </c>
      <c r="C1208" s="309">
        <v>120170685</v>
      </c>
      <c r="D1208" s="313">
        <v>227708</v>
      </c>
      <c r="E1208" s="203">
        <f t="shared" si="110"/>
        <v>5.8670995336373712</v>
      </c>
      <c r="F1208" s="311">
        <f>SUM(E$12:E1208)</f>
        <v>4356.8823152871564</v>
      </c>
      <c r="G1208" s="311">
        <f t="shared" si="111"/>
        <v>435.68823152871562</v>
      </c>
      <c r="H1208" s="314">
        <f t="shared" si="114"/>
        <v>151</v>
      </c>
      <c r="I1208" s="314">
        <f t="shared" si="114"/>
        <v>44</v>
      </c>
    </row>
    <row r="1209" spans="2:9" ht="16.5" hidden="1" customHeight="1" x14ac:dyDescent="0.3">
      <c r="B1209" s="307">
        <v>1198</v>
      </c>
      <c r="C1209" s="309">
        <v>120398393</v>
      </c>
      <c r="D1209" s="313">
        <v>227965</v>
      </c>
      <c r="E1209" s="203">
        <f t="shared" si="110"/>
        <v>5.8737213676535003</v>
      </c>
      <c r="F1209" s="311">
        <f>SUM(E$12:E1209)</f>
        <v>4362.7560366548096</v>
      </c>
      <c r="G1209" s="311">
        <f t="shared" si="111"/>
        <v>436.27560366548096</v>
      </c>
      <c r="H1209" s="314">
        <f t="shared" si="114"/>
        <v>151</v>
      </c>
      <c r="I1209" s="314">
        <f t="shared" si="114"/>
        <v>44</v>
      </c>
    </row>
    <row r="1210" spans="2:9" x14ac:dyDescent="0.3">
      <c r="B1210" s="307">
        <v>1199</v>
      </c>
      <c r="C1210" s="309">
        <v>120626358</v>
      </c>
      <c r="D1210" s="313">
        <v>228222</v>
      </c>
      <c r="E1210" s="203">
        <f t="shared" si="110"/>
        <v>5.8803432016696293</v>
      </c>
      <c r="F1210" s="311">
        <f>SUM(E$12:E1210)</f>
        <v>4368.6363798564789</v>
      </c>
      <c r="G1210" s="311">
        <f t="shared" si="111"/>
        <v>436.86363798564787</v>
      </c>
      <c r="H1210" s="314">
        <f t="shared" si="114"/>
        <v>151</v>
      </c>
      <c r="I1210" s="314">
        <f t="shared" si="114"/>
        <v>44</v>
      </c>
    </row>
    <row r="1211" spans="2:9" ht="16.5" hidden="1" customHeight="1" x14ac:dyDescent="0.3">
      <c r="B1211" s="308">
        <v>1200</v>
      </c>
      <c r="C1211" s="309">
        <v>120854580</v>
      </c>
      <c r="D1211" s="317">
        <v>228480</v>
      </c>
      <c r="E1211" s="203">
        <f t="shared" si="110"/>
        <v>5.8079768168992603</v>
      </c>
      <c r="F1211" s="318">
        <f>SUM(E$12:E1211)</f>
        <v>4374.444356673378</v>
      </c>
      <c r="G1211" s="311">
        <f t="shared" si="111"/>
        <v>437.44443566733781</v>
      </c>
      <c r="H1211" s="319">
        <f t="shared" si="114"/>
        <v>151</v>
      </c>
      <c r="I1211" s="312">
        <v>47</v>
      </c>
    </row>
    <row r="1212" spans="2:9" ht="16.5" hidden="1" customHeight="1" x14ac:dyDescent="0.3">
      <c r="B1212" s="307">
        <v>1201</v>
      </c>
      <c r="C1212" s="309">
        <v>121083060</v>
      </c>
      <c r="D1212" s="313">
        <v>228738</v>
      </c>
      <c r="E1212" s="203">
        <f t="shared" si="110"/>
        <v>5.8145351940822083</v>
      </c>
      <c r="F1212" s="311">
        <f>SUM(E$12:E1212)</f>
        <v>4380.2588918674601</v>
      </c>
      <c r="G1212" s="311">
        <f t="shared" si="111"/>
        <v>438.02588918674599</v>
      </c>
      <c r="H1212" s="314">
        <f t="shared" si="114"/>
        <v>151</v>
      </c>
      <c r="I1212" s="314">
        <f t="shared" si="114"/>
        <v>47</v>
      </c>
    </row>
    <row r="1213" spans="2:9" ht="16.5" hidden="1" customHeight="1" x14ac:dyDescent="0.3">
      <c r="B1213" s="307">
        <v>1202</v>
      </c>
      <c r="C1213" s="309">
        <v>121311798</v>
      </c>
      <c r="D1213" s="313">
        <v>228995</v>
      </c>
      <c r="E1213" s="203">
        <f t="shared" si="110"/>
        <v>5.8210681511985563</v>
      </c>
      <c r="F1213" s="311">
        <f>SUM(E$12:E1213)</f>
        <v>4386.0799600186583</v>
      </c>
      <c r="G1213" s="311">
        <f t="shared" si="111"/>
        <v>438.60799600186584</v>
      </c>
      <c r="H1213" s="314">
        <f t="shared" si="114"/>
        <v>151</v>
      </c>
      <c r="I1213" s="314">
        <f t="shared" si="114"/>
        <v>47</v>
      </c>
    </row>
    <row r="1214" spans="2:9" ht="16.5" hidden="1" customHeight="1" x14ac:dyDescent="0.3">
      <c r="B1214" s="307">
        <v>1203</v>
      </c>
      <c r="C1214" s="309">
        <v>121540793</v>
      </c>
      <c r="D1214" s="313">
        <v>229253</v>
      </c>
      <c r="E1214" s="203">
        <f t="shared" si="110"/>
        <v>5.8276265283815043</v>
      </c>
      <c r="F1214" s="311">
        <f>SUM(E$12:E1214)</f>
        <v>4391.9075865470395</v>
      </c>
      <c r="G1214" s="311">
        <f t="shared" si="111"/>
        <v>439.19075865470393</v>
      </c>
      <c r="H1214" s="314">
        <f t="shared" si="114"/>
        <v>151</v>
      </c>
      <c r="I1214" s="314">
        <f t="shared" si="114"/>
        <v>47</v>
      </c>
    </row>
    <row r="1215" spans="2:9" ht="16.5" hidden="1" customHeight="1" x14ac:dyDescent="0.3">
      <c r="B1215" s="307">
        <v>1204</v>
      </c>
      <c r="C1215" s="309">
        <v>121770046</v>
      </c>
      <c r="D1215" s="313">
        <v>229511</v>
      </c>
      <c r="E1215" s="203">
        <f t="shared" si="110"/>
        <v>5.8341849055644524</v>
      </c>
      <c r="F1215" s="311">
        <f>SUM(E$12:E1215)</f>
        <v>4397.7417714526036</v>
      </c>
      <c r="G1215" s="311">
        <f t="shared" si="111"/>
        <v>439.77417714526035</v>
      </c>
      <c r="H1215" s="314">
        <f t="shared" ref="H1215:I1230" si="115">H1214</f>
        <v>151</v>
      </c>
      <c r="I1215" s="314">
        <f t="shared" si="115"/>
        <v>47</v>
      </c>
    </row>
    <row r="1216" spans="2:9" ht="16.5" hidden="1" customHeight="1" x14ac:dyDescent="0.3">
      <c r="B1216" s="307">
        <v>1205</v>
      </c>
      <c r="C1216" s="309">
        <v>121999557</v>
      </c>
      <c r="D1216" s="313">
        <v>229769</v>
      </c>
      <c r="E1216" s="203">
        <f t="shared" si="110"/>
        <v>5.8407432827474004</v>
      </c>
      <c r="F1216" s="311">
        <f>SUM(E$12:E1216)</f>
        <v>4403.5825147353507</v>
      </c>
      <c r="G1216" s="311">
        <f t="shared" si="111"/>
        <v>440.35825147353506</v>
      </c>
      <c r="H1216" s="314">
        <f t="shared" si="115"/>
        <v>151</v>
      </c>
      <c r="I1216" s="314">
        <f t="shared" si="115"/>
        <v>47</v>
      </c>
    </row>
    <row r="1217" spans="2:9" ht="16.5" hidden="1" customHeight="1" x14ac:dyDescent="0.3">
      <c r="B1217" s="307">
        <v>1206</v>
      </c>
      <c r="C1217" s="309">
        <v>122229326</v>
      </c>
      <c r="D1217" s="313">
        <v>230028</v>
      </c>
      <c r="E1217" s="203">
        <f t="shared" si="110"/>
        <v>5.8473270799969495</v>
      </c>
      <c r="F1217" s="311">
        <f>SUM(E$12:E1217)</f>
        <v>4409.4298418153476</v>
      </c>
      <c r="G1217" s="311">
        <f t="shared" si="111"/>
        <v>440.94298418153477</v>
      </c>
      <c r="H1217" s="314">
        <f t="shared" si="115"/>
        <v>151</v>
      </c>
      <c r="I1217" s="314">
        <f t="shared" si="115"/>
        <v>47</v>
      </c>
    </row>
    <row r="1218" spans="2:9" ht="16.5" hidden="1" customHeight="1" x14ac:dyDescent="0.3">
      <c r="B1218" s="307">
        <v>1207</v>
      </c>
      <c r="C1218" s="309">
        <v>122459354</v>
      </c>
      <c r="D1218" s="313">
        <v>230286</v>
      </c>
      <c r="E1218" s="203">
        <f t="shared" si="110"/>
        <v>5.8538854571798975</v>
      </c>
      <c r="F1218" s="311">
        <f>SUM(E$12:E1218)</f>
        <v>4415.2837272725274</v>
      </c>
      <c r="G1218" s="311">
        <f t="shared" si="111"/>
        <v>441.52837272725276</v>
      </c>
      <c r="H1218" s="314">
        <f t="shared" si="115"/>
        <v>151</v>
      </c>
      <c r="I1218" s="314">
        <f t="shared" si="115"/>
        <v>47</v>
      </c>
    </row>
    <row r="1219" spans="2:9" ht="16.5" hidden="1" customHeight="1" x14ac:dyDescent="0.3">
      <c r="B1219" s="307">
        <v>1208</v>
      </c>
      <c r="C1219" s="309">
        <v>122689640</v>
      </c>
      <c r="D1219" s="313">
        <v>230544</v>
      </c>
      <c r="E1219" s="203">
        <f t="shared" si="110"/>
        <v>5.8604438343628464</v>
      </c>
      <c r="F1219" s="311">
        <f>SUM(E$12:E1219)</f>
        <v>4421.1441711068901</v>
      </c>
      <c r="G1219" s="311">
        <f t="shared" si="111"/>
        <v>442.11441711068903</v>
      </c>
      <c r="H1219" s="314">
        <f t="shared" si="115"/>
        <v>151</v>
      </c>
      <c r="I1219" s="314">
        <f t="shared" si="115"/>
        <v>47</v>
      </c>
    </row>
    <row r="1220" spans="2:9" ht="16.5" hidden="1" customHeight="1" x14ac:dyDescent="0.3">
      <c r="B1220" s="307">
        <v>1209</v>
      </c>
      <c r="C1220" s="309">
        <v>122920184</v>
      </c>
      <c r="D1220" s="313">
        <v>230803</v>
      </c>
      <c r="E1220" s="203">
        <f t="shared" si="110"/>
        <v>5.8670276316123946</v>
      </c>
      <c r="F1220" s="311">
        <f>SUM(E$12:E1220)</f>
        <v>4427.0111987385026</v>
      </c>
      <c r="G1220" s="311">
        <f t="shared" si="111"/>
        <v>442.70111987385025</v>
      </c>
      <c r="H1220" s="314">
        <f t="shared" si="115"/>
        <v>151</v>
      </c>
      <c r="I1220" s="314">
        <f t="shared" si="115"/>
        <v>47</v>
      </c>
    </row>
    <row r="1221" spans="2:9" ht="16.5" hidden="1" customHeight="1" x14ac:dyDescent="0.3">
      <c r="B1221" s="307">
        <v>1210</v>
      </c>
      <c r="C1221" s="309">
        <v>123150987</v>
      </c>
      <c r="D1221" s="313">
        <v>231062</v>
      </c>
      <c r="E1221" s="203">
        <f t="shared" si="110"/>
        <v>5.8736114288619437</v>
      </c>
      <c r="F1221" s="311">
        <f>SUM(E$12:E1221)</f>
        <v>4432.8848101673648</v>
      </c>
      <c r="G1221" s="311">
        <f t="shared" si="111"/>
        <v>443.28848101673645</v>
      </c>
      <c r="H1221" s="314">
        <f t="shared" si="115"/>
        <v>151</v>
      </c>
      <c r="I1221" s="314">
        <f t="shared" si="115"/>
        <v>47</v>
      </c>
    </row>
    <row r="1222" spans="2:9" ht="16.5" hidden="1" customHeight="1" x14ac:dyDescent="0.3">
      <c r="B1222" s="307">
        <v>1211</v>
      </c>
      <c r="C1222" s="309">
        <v>123382049</v>
      </c>
      <c r="D1222" s="313">
        <v>231320</v>
      </c>
      <c r="E1222" s="203">
        <f t="shared" si="110"/>
        <v>5.8801698060448917</v>
      </c>
      <c r="F1222" s="311">
        <f>SUM(E$12:E1222)</f>
        <v>4438.7649799734099</v>
      </c>
      <c r="G1222" s="311">
        <f t="shared" si="111"/>
        <v>443.876497997341</v>
      </c>
      <c r="H1222" s="314">
        <f t="shared" si="115"/>
        <v>151</v>
      </c>
      <c r="I1222" s="314">
        <f t="shared" si="115"/>
        <v>47</v>
      </c>
    </row>
    <row r="1223" spans="2:9" ht="16.5" hidden="1" customHeight="1" x14ac:dyDescent="0.3">
      <c r="B1223" s="307">
        <v>1212</v>
      </c>
      <c r="C1223" s="309">
        <v>123613369</v>
      </c>
      <c r="D1223" s="313">
        <v>231579</v>
      </c>
      <c r="E1223" s="203">
        <f t="shared" si="110"/>
        <v>5.8867536032944408</v>
      </c>
      <c r="F1223" s="311">
        <f>SUM(E$12:E1223)</f>
        <v>4444.6517335767048</v>
      </c>
      <c r="G1223" s="311">
        <f t="shared" si="111"/>
        <v>444.46517335767049</v>
      </c>
      <c r="H1223" s="314">
        <f t="shared" si="115"/>
        <v>151</v>
      </c>
      <c r="I1223" s="314">
        <f t="shared" si="115"/>
        <v>47</v>
      </c>
    </row>
    <row r="1224" spans="2:9" ht="16.5" hidden="1" customHeight="1" x14ac:dyDescent="0.3">
      <c r="B1224" s="307">
        <v>1213</v>
      </c>
      <c r="C1224" s="309">
        <v>123844948</v>
      </c>
      <c r="D1224" s="313">
        <v>231838</v>
      </c>
      <c r="E1224" s="203">
        <f t="shared" si="110"/>
        <v>5.8933374005439898</v>
      </c>
      <c r="F1224" s="311">
        <f>SUM(E$12:E1224)</f>
        <v>4450.5450709772485</v>
      </c>
      <c r="G1224" s="311">
        <f t="shared" si="111"/>
        <v>445.05450709772487</v>
      </c>
      <c r="H1224" s="314">
        <f t="shared" si="115"/>
        <v>151</v>
      </c>
      <c r="I1224" s="314">
        <f t="shared" si="115"/>
        <v>47</v>
      </c>
    </row>
    <row r="1225" spans="2:9" ht="16.5" hidden="1" customHeight="1" x14ac:dyDescent="0.3">
      <c r="B1225" s="307">
        <v>1214</v>
      </c>
      <c r="C1225" s="309">
        <v>124076786</v>
      </c>
      <c r="D1225" s="313">
        <v>232097</v>
      </c>
      <c r="E1225" s="203">
        <f t="shared" si="110"/>
        <v>5.899921197793538</v>
      </c>
      <c r="F1225" s="311">
        <f>SUM(E$12:E1225)</f>
        <v>4456.444992175042</v>
      </c>
      <c r="G1225" s="311">
        <f t="shared" si="111"/>
        <v>445.64449921750418</v>
      </c>
      <c r="H1225" s="314">
        <f t="shared" si="115"/>
        <v>151</v>
      </c>
      <c r="I1225" s="314">
        <f t="shared" si="115"/>
        <v>47</v>
      </c>
    </row>
    <row r="1226" spans="2:9" ht="16.5" hidden="1" customHeight="1" x14ac:dyDescent="0.3">
      <c r="B1226" s="307">
        <v>1215</v>
      </c>
      <c r="C1226" s="309">
        <v>124308883</v>
      </c>
      <c r="D1226" s="313">
        <v>232357</v>
      </c>
      <c r="E1226" s="203">
        <f t="shared" si="110"/>
        <v>5.906530415109688</v>
      </c>
      <c r="F1226" s="311">
        <f>SUM(E$12:E1226)</f>
        <v>4462.3515225901519</v>
      </c>
      <c r="G1226" s="311">
        <f t="shared" si="111"/>
        <v>446.23515225901519</v>
      </c>
      <c r="H1226" s="314">
        <f t="shared" si="115"/>
        <v>151</v>
      </c>
      <c r="I1226" s="314">
        <f t="shared" si="115"/>
        <v>47</v>
      </c>
    </row>
    <row r="1227" spans="2:9" ht="16.5" hidden="1" customHeight="1" x14ac:dyDescent="0.3">
      <c r="B1227" s="307">
        <v>1216</v>
      </c>
      <c r="C1227" s="309">
        <v>124541240</v>
      </c>
      <c r="D1227" s="313">
        <v>232616</v>
      </c>
      <c r="E1227" s="203">
        <f t="shared" si="110"/>
        <v>5.9131142123592362</v>
      </c>
      <c r="F1227" s="311">
        <f>SUM(E$12:E1227)</f>
        <v>4468.2646368025116</v>
      </c>
      <c r="G1227" s="311">
        <f t="shared" si="111"/>
        <v>446.82646368025115</v>
      </c>
      <c r="H1227" s="314">
        <f t="shared" si="115"/>
        <v>151</v>
      </c>
      <c r="I1227" s="314">
        <f t="shared" si="115"/>
        <v>47</v>
      </c>
    </row>
    <row r="1228" spans="2:9" ht="16.5" hidden="1" customHeight="1" x14ac:dyDescent="0.3">
      <c r="B1228" s="307">
        <v>1217</v>
      </c>
      <c r="C1228" s="309">
        <v>124773856</v>
      </c>
      <c r="D1228" s="313">
        <v>232875</v>
      </c>
      <c r="E1228" s="203">
        <f t="shared" ref="E1228:E1291" si="116">D1228/(VLOOKUP(H1228,$L$12:$N$51,3,0)+VLOOKUP(I1228,$P$12:$R$131,3,0)*$F$8/$E$8)</f>
        <v>5.9196980096087852</v>
      </c>
      <c r="F1228" s="311">
        <f>SUM(E$12:E1228)</f>
        <v>4474.1843348121201</v>
      </c>
      <c r="G1228" s="311">
        <f t="shared" si="111"/>
        <v>447.41843348121199</v>
      </c>
      <c r="H1228" s="314">
        <f t="shared" si="115"/>
        <v>151</v>
      </c>
      <c r="I1228" s="314">
        <f t="shared" si="115"/>
        <v>47</v>
      </c>
    </row>
    <row r="1229" spans="2:9" ht="16.5" hidden="1" customHeight="1" x14ac:dyDescent="0.3">
      <c r="B1229" s="307">
        <v>1218</v>
      </c>
      <c r="C1229" s="309">
        <v>125006731</v>
      </c>
      <c r="D1229" s="313">
        <v>233135</v>
      </c>
      <c r="E1229" s="203">
        <f t="shared" si="116"/>
        <v>5.9263072269249344</v>
      </c>
      <c r="F1229" s="311">
        <f>SUM(E$12:E1229)</f>
        <v>4480.1106420390452</v>
      </c>
      <c r="G1229" s="311">
        <f t="shared" ref="G1229:G1292" si="117">F1229/$B$8</f>
        <v>448.01106420390454</v>
      </c>
      <c r="H1229" s="314">
        <f t="shared" si="115"/>
        <v>151</v>
      </c>
      <c r="I1229" s="314">
        <f t="shared" si="115"/>
        <v>47</v>
      </c>
    </row>
    <row r="1230" spans="2:9" ht="16.5" hidden="1" customHeight="1" x14ac:dyDescent="0.3">
      <c r="B1230" s="307">
        <v>1219</v>
      </c>
      <c r="C1230" s="309">
        <v>125239866</v>
      </c>
      <c r="D1230" s="313">
        <v>233395</v>
      </c>
      <c r="E1230" s="203">
        <f t="shared" si="116"/>
        <v>5.9329164442410836</v>
      </c>
      <c r="F1230" s="311">
        <f>SUM(E$12:E1230)</f>
        <v>4486.0435584832867</v>
      </c>
      <c r="G1230" s="311">
        <f t="shared" si="117"/>
        <v>448.60435584832868</v>
      </c>
      <c r="H1230" s="314">
        <f t="shared" si="115"/>
        <v>151</v>
      </c>
      <c r="I1230" s="314">
        <f t="shared" si="115"/>
        <v>47</v>
      </c>
    </row>
    <row r="1231" spans="2:9" ht="16.5" hidden="1" customHeight="1" x14ac:dyDescent="0.3">
      <c r="B1231" s="307">
        <v>1220</v>
      </c>
      <c r="C1231" s="309">
        <v>125473261</v>
      </c>
      <c r="D1231" s="313">
        <v>233654</v>
      </c>
      <c r="E1231" s="203">
        <f t="shared" si="116"/>
        <v>5.9395002414906326</v>
      </c>
      <c r="F1231" s="311">
        <f>SUM(E$12:E1231)</f>
        <v>4491.983058724777</v>
      </c>
      <c r="G1231" s="311">
        <f t="shared" si="117"/>
        <v>449.1983058724777</v>
      </c>
      <c r="H1231" s="314">
        <f t="shared" ref="H1231:I1246" si="118">H1230</f>
        <v>151</v>
      </c>
      <c r="I1231" s="314">
        <f t="shared" si="118"/>
        <v>47</v>
      </c>
    </row>
    <row r="1232" spans="2:9" ht="16.5" hidden="1" customHeight="1" x14ac:dyDescent="0.3">
      <c r="B1232" s="307">
        <v>1221</v>
      </c>
      <c r="C1232" s="309">
        <v>125706915</v>
      </c>
      <c r="D1232" s="313">
        <v>233914</v>
      </c>
      <c r="E1232" s="203">
        <f t="shared" si="116"/>
        <v>5.9461094588067818</v>
      </c>
      <c r="F1232" s="311">
        <f>SUM(E$12:E1232)</f>
        <v>4497.9291681835839</v>
      </c>
      <c r="G1232" s="311">
        <f t="shared" si="117"/>
        <v>449.79291681835838</v>
      </c>
      <c r="H1232" s="314">
        <f t="shared" si="118"/>
        <v>151</v>
      </c>
      <c r="I1232" s="314">
        <f t="shared" si="118"/>
        <v>47</v>
      </c>
    </row>
    <row r="1233" spans="2:9" ht="16.5" hidden="1" customHeight="1" x14ac:dyDescent="0.3">
      <c r="B1233" s="307">
        <v>1222</v>
      </c>
      <c r="C1233" s="309">
        <v>125940829</v>
      </c>
      <c r="D1233" s="313">
        <v>234174</v>
      </c>
      <c r="E1233" s="203">
        <f t="shared" si="116"/>
        <v>5.9527186761229318</v>
      </c>
      <c r="F1233" s="311">
        <f>SUM(E$12:E1233)</f>
        <v>4503.8818868597073</v>
      </c>
      <c r="G1233" s="311">
        <f t="shared" si="117"/>
        <v>450.3881886859707</v>
      </c>
      <c r="H1233" s="314">
        <f t="shared" si="118"/>
        <v>151</v>
      </c>
      <c r="I1233" s="314">
        <f t="shared" si="118"/>
        <v>47</v>
      </c>
    </row>
    <row r="1234" spans="2:9" ht="16.5" hidden="1" customHeight="1" x14ac:dyDescent="0.3">
      <c r="B1234" s="307">
        <v>1223</v>
      </c>
      <c r="C1234" s="309">
        <v>126175003</v>
      </c>
      <c r="D1234" s="313">
        <v>234434</v>
      </c>
      <c r="E1234" s="203">
        <f t="shared" si="116"/>
        <v>5.959327893439081</v>
      </c>
      <c r="F1234" s="311">
        <f>SUM(E$12:E1234)</f>
        <v>4509.8412147531462</v>
      </c>
      <c r="G1234" s="311">
        <f t="shared" si="117"/>
        <v>450.98412147531462</v>
      </c>
      <c r="H1234" s="314">
        <f t="shared" si="118"/>
        <v>151</v>
      </c>
      <c r="I1234" s="314">
        <f t="shared" si="118"/>
        <v>47</v>
      </c>
    </row>
    <row r="1235" spans="2:9" ht="16.5" hidden="1" customHeight="1" x14ac:dyDescent="0.3">
      <c r="B1235" s="307">
        <v>1224</v>
      </c>
      <c r="C1235" s="309">
        <v>126409437</v>
      </c>
      <c r="D1235" s="313">
        <v>234695</v>
      </c>
      <c r="E1235" s="203">
        <f t="shared" si="116"/>
        <v>5.9659625308218311</v>
      </c>
      <c r="F1235" s="311">
        <f>SUM(E$12:E1235)</f>
        <v>4515.8071772839685</v>
      </c>
      <c r="G1235" s="311">
        <f t="shared" si="117"/>
        <v>451.58071772839685</v>
      </c>
      <c r="H1235" s="314">
        <f t="shared" si="118"/>
        <v>151</v>
      </c>
      <c r="I1235" s="314">
        <f t="shared" si="118"/>
        <v>47</v>
      </c>
    </row>
    <row r="1236" spans="2:9" ht="16.5" hidden="1" customHeight="1" x14ac:dyDescent="0.3">
      <c r="B1236" s="307">
        <v>1225</v>
      </c>
      <c r="C1236" s="309">
        <v>126644132</v>
      </c>
      <c r="D1236" s="313">
        <v>234955</v>
      </c>
      <c r="E1236" s="203">
        <f t="shared" si="116"/>
        <v>5.9725717481379803</v>
      </c>
      <c r="F1236" s="311">
        <f>SUM(E$12:E1236)</f>
        <v>4521.7797490321063</v>
      </c>
      <c r="G1236" s="311">
        <f t="shared" si="117"/>
        <v>452.17797490321061</v>
      </c>
      <c r="H1236" s="314">
        <f t="shared" si="118"/>
        <v>151</v>
      </c>
      <c r="I1236" s="314">
        <f t="shared" si="118"/>
        <v>47</v>
      </c>
    </row>
    <row r="1237" spans="2:9" ht="16.5" hidden="1" customHeight="1" x14ac:dyDescent="0.3">
      <c r="B1237" s="307">
        <v>1226</v>
      </c>
      <c r="C1237" s="309">
        <v>126879087</v>
      </c>
      <c r="D1237" s="313">
        <v>235215</v>
      </c>
      <c r="E1237" s="203">
        <f t="shared" si="116"/>
        <v>5.9791809654541295</v>
      </c>
      <c r="F1237" s="311">
        <f>SUM(E$12:E1237)</f>
        <v>4527.7589299975607</v>
      </c>
      <c r="G1237" s="311">
        <f t="shared" si="117"/>
        <v>452.77589299975608</v>
      </c>
      <c r="H1237" s="314">
        <f t="shared" si="118"/>
        <v>151</v>
      </c>
      <c r="I1237" s="314">
        <f t="shared" si="118"/>
        <v>47</v>
      </c>
    </row>
    <row r="1238" spans="2:9" ht="16.5" hidden="1" customHeight="1" x14ac:dyDescent="0.3">
      <c r="B1238" s="307">
        <v>1227</v>
      </c>
      <c r="C1238" s="309">
        <v>127114302</v>
      </c>
      <c r="D1238" s="313">
        <v>235476</v>
      </c>
      <c r="E1238" s="203">
        <f t="shared" si="116"/>
        <v>5.9858156028368796</v>
      </c>
      <c r="F1238" s="311">
        <f>SUM(E$12:E1238)</f>
        <v>4533.7447456003974</v>
      </c>
      <c r="G1238" s="311">
        <f t="shared" si="117"/>
        <v>453.37447456003974</v>
      </c>
      <c r="H1238" s="314">
        <f t="shared" si="118"/>
        <v>151</v>
      </c>
      <c r="I1238" s="314">
        <f t="shared" si="118"/>
        <v>47</v>
      </c>
    </row>
    <row r="1239" spans="2:9" ht="16.5" hidden="1" customHeight="1" x14ac:dyDescent="0.3">
      <c r="B1239" s="307">
        <v>1228</v>
      </c>
      <c r="C1239" s="309">
        <v>127349778</v>
      </c>
      <c r="D1239" s="313">
        <v>235737</v>
      </c>
      <c r="E1239" s="203">
        <f t="shared" si="116"/>
        <v>5.9924502402196298</v>
      </c>
      <c r="F1239" s="311">
        <f>SUM(E$12:E1239)</f>
        <v>4539.7371958406175</v>
      </c>
      <c r="G1239" s="311">
        <f t="shared" si="117"/>
        <v>453.97371958406177</v>
      </c>
      <c r="H1239" s="314">
        <f t="shared" si="118"/>
        <v>151</v>
      </c>
      <c r="I1239" s="314">
        <f t="shared" si="118"/>
        <v>47</v>
      </c>
    </row>
    <row r="1240" spans="2:9" ht="16.5" hidden="1" customHeight="1" x14ac:dyDescent="0.3">
      <c r="B1240" s="307">
        <v>1229</v>
      </c>
      <c r="C1240" s="309">
        <v>127585515</v>
      </c>
      <c r="D1240" s="313">
        <v>235998</v>
      </c>
      <c r="E1240" s="203">
        <f t="shared" si="116"/>
        <v>5.9990848776023791</v>
      </c>
      <c r="F1240" s="311">
        <f>SUM(E$12:E1240)</f>
        <v>4545.7362807182199</v>
      </c>
      <c r="G1240" s="311">
        <f t="shared" si="117"/>
        <v>454.57362807182199</v>
      </c>
      <c r="H1240" s="314">
        <f t="shared" si="118"/>
        <v>151</v>
      </c>
      <c r="I1240" s="314">
        <f t="shared" si="118"/>
        <v>47</v>
      </c>
    </row>
    <row r="1241" spans="2:9" ht="16.5" hidden="1" customHeight="1" x14ac:dyDescent="0.3">
      <c r="B1241" s="307">
        <v>1230</v>
      </c>
      <c r="C1241" s="309">
        <v>127821513</v>
      </c>
      <c r="D1241" s="313">
        <v>236258</v>
      </c>
      <c r="E1241" s="203">
        <f t="shared" si="116"/>
        <v>6.0056940949185291</v>
      </c>
      <c r="F1241" s="311">
        <f>SUM(E$12:E1241)</f>
        <v>4551.7419748131388</v>
      </c>
      <c r="G1241" s="311">
        <f t="shared" si="117"/>
        <v>455.17419748131385</v>
      </c>
      <c r="H1241" s="314">
        <f t="shared" si="118"/>
        <v>151</v>
      </c>
      <c r="I1241" s="314">
        <f t="shared" si="118"/>
        <v>47</v>
      </c>
    </row>
    <row r="1242" spans="2:9" ht="16.5" hidden="1" customHeight="1" x14ac:dyDescent="0.3">
      <c r="B1242" s="307">
        <v>1231</v>
      </c>
      <c r="C1242" s="309">
        <v>128057771</v>
      </c>
      <c r="D1242" s="313">
        <v>236519</v>
      </c>
      <c r="E1242" s="203">
        <f t="shared" si="116"/>
        <v>6.0123287323012784</v>
      </c>
      <c r="F1242" s="311">
        <f>SUM(E$12:E1242)</f>
        <v>4557.7543035454401</v>
      </c>
      <c r="G1242" s="311">
        <f t="shared" si="117"/>
        <v>455.77543035454403</v>
      </c>
      <c r="H1242" s="314">
        <f t="shared" si="118"/>
        <v>151</v>
      </c>
      <c r="I1242" s="314">
        <f t="shared" si="118"/>
        <v>47</v>
      </c>
    </row>
    <row r="1243" spans="2:9" ht="16.5" hidden="1" customHeight="1" x14ac:dyDescent="0.3">
      <c r="B1243" s="307">
        <v>1232</v>
      </c>
      <c r="C1243" s="309">
        <v>128294290</v>
      </c>
      <c r="D1243" s="313">
        <v>236781</v>
      </c>
      <c r="E1243" s="203">
        <f t="shared" si="116"/>
        <v>6.0189887897506296</v>
      </c>
      <c r="F1243" s="311">
        <f>SUM(E$12:E1243)</f>
        <v>4563.7732923351905</v>
      </c>
      <c r="G1243" s="311">
        <f t="shared" si="117"/>
        <v>456.37732923351905</v>
      </c>
      <c r="H1243" s="314">
        <f t="shared" si="118"/>
        <v>151</v>
      </c>
      <c r="I1243" s="314">
        <f t="shared" si="118"/>
        <v>47</v>
      </c>
    </row>
    <row r="1244" spans="2:9" ht="16.5" hidden="1" customHeight="1" x14ac:dyDescent="0.3">
      <c r="B1244" s="307">
        <v>1233</v>
      </c>
      <c r="C1244" s="309">
        <v>128531071</v>
      </c>
      <c r="D1244" s="313">
        <v>237042</v>
      </c>
      <c r="E1244" s="203">
        <f t="shared" si="116"/>
        <v>6.0256234271333788</v>
      </c>
      <c r="F1244" s="311">
        <f>SUM(E$12:E1244)</f>
        <v>4569.7989157623242</v>
      </c>
      <c r="G1244" s="311">
        <f t="shared" si="117"/>
        <v>456.97989157623243</v>
      </c>
      <c r="H1244" s="314">
        <f t="shared" si="118"/>
        <v>151</v>
      </c>
      <c r="I1244" s="314">
        <f t="shared" si="118"/>
        <v>47</v>
      </c>
    </row>
    <row r="1245" spans="2:9" ht="16.5" hidden="1" customHeight="1" x14ac:dyDescent="0.3">
      <c r="B1245" s="307">
        <v>1234</v>
      </c>
      <c r="C1245" s="309">
        <v>128768113</v>
      </c>
      <c r="D1245" s="313">
        <v>237303</v>
      </c>
      <c r="E1245" s="203">
        <f t="shared" si="116"/>
        <v>6.032258064516129</v>
      </c>
      <c r="F1245" s="311">
        <f>SUM(E$12:E1245)</f>
        <v>4575.8311738268403</v>
      </c>
      <c r="G1245" s="311">
        <f t="shared" si="117"/>
        <v>457.58311738268401</v>
      </c>
      <c r="H1245" s="314">
        <f t="shared" si="118"/>
        <v>151</v>
      </c>
      <c r="I1245" s="314">
        <f t="shared" si="118"/>
        <v>47</v>
      </c>
    </row>
    <row r="1246" spans="2:9" ht="16.5" hidden="1" customHeight="1" x14ac:dyDescent="0.3">
      <c r="B1246" s="307">
        <v>1235</v>
      </c>
      <c r="C1246" s="309">
        <v>129005416</v>
      </c>
      <c r="D1246" s="313">
        <v>237565</v>
      </c>
      <c r="E1246" s="203">
        <f t="shared" si="116"/>
        <v>6.0389181219654793</v>
      </c>
      <c r="F1246" s="311">
        <f>SUM(E$12:E1246)</f>
        <v>4581.8700919488056</v>
      </c>
      <c r="G1246" s="311">
        <f t="shared" si="117"/>
        <v>458.18700919488055</v>
      </c>
      <c r="H1246" s="314">
        <f t="shared" si="118"/>
        <v>151</v>
      </c>
      <c r="I1246" s="314">
        <f t="shared" si="118"/>
        <v>47</v>
      </c>
    </row>
    <row r="1247" spans="2:9" ht="16.5" hidden="1" customHeight="1" x14ac:dyDescent="0.3">
      <c r="B1247" s="307">
        <v>1236</v>
      </c>
      <c r="C1247" s="309">
        <v>129242981</v>
      </c>
      <c r="D1247" s="313">
        <v>237826</v>
      </c>
      <c r="E1247" s="203">
        <f t="shared" si="116"/>
        <v>6.0455527593482294</v>
      </c>
      <c r="F1247" s="311">
        <f>SUM(E$12:E1247)</f>
        <v>4587.9156447081541</v>
      </c>
      <c r="G1247" s="311">
        <f t="shared" si="117"/>
        <v>458.79156447081539</v>
      </c>
      <c r="H1247" s="314">
        <f t="shared" ref="H1247:I1262" si="119">H1246</f>
        <v>151</v>
      </c>
      <c r="I1247" s="314">
        <f t="shared" si="119"/>
        <v>47</v>
      </c>
    </row>
    <row r="1248" spans="2:9" ht="16.5" hidden="1" customHeight="1" x14ac:dyDescent="0.3">
      <c r="B1248" s="307">
        <v>1237</v>
      </c>
      <c r="C1248" s="309">
        <v>129480807</v>
      </c>
      <c r="D1248" s="313">
        <v>238088</v>
      </c>
      <c r="E1248" s="203">
        <f t="shared" si="116"/>
        <v>6.0522128167975797</v>
      </c>
      <c r="F1248" s="311">
        <f>SUM(E$12:E1248)</f>
        <v>4593.9678575249518</v>
      </c>
      <c r="G1248" s="311">
        <f t="shared" si="117"/>
        <v>459.39678575249519</v>
      </c>
      <c r="H1248" s="314">
        <f t="shared" si="119"/>
        <v>151</v>
      </c>
      <c r="I1248" s="314">
        <f t="shared" si="119"/>
        <v>47</v>
      </c>
    </row>
    <row r="1249" spans="2:9" ht="16.5" hidden="1" customHeight="1" x14ac:dyDescent="0.3">
      <c r="B1249" s="307">
        <v>1238</v>
      </c>
      <c r="C1249" s="309">
        <v>129718895</v>
      </c>
      <c r="D1249" s="313">
        <v>238350</v>
      </c>
      <c r="E1249" s="203">
        <f t="shared" si="116"/>
        <v>6.0588728742469309</v>
      </c>
      <c r="F1249" s="311">
        <f>SUM(E$12:E1249)</f>
        <v>4600.0267303991986</v>
      </c>
      <c r="G1249" s="311">
        <f t="shared" si="117"/>
        <v>460.00267303991984</v>
      </c>
      <c r="H1249" s="314">
        <f t="shared" si="119"/>
        <v>151</v>
      </c>
      <c r="I1249" s="314">
        <f t="shared" si="119"/>
        <v>47</v>
      </c>
    </row>
    <row r="1250" spans="2:9" ht="16.5" hidden="1" customHeight="1" x14ac:dyDescent="0.3">
      <c r="B1250" s="307">
        <v>1239</v>
      </c>
      <c r="C1250" s="309">
        <v>129957245</v>
      </c>
      <c r="D1250" s="313">
        <v>238612</v>
      </c>
      <c r="E1250" s="203">
        <f t="shared" si="116"/>
        <v>6.0655329316962812</v>
      </c>
      <c r="F1250" s="311">
        <f>SUM(E$12:E1250)</f>
        <v>4606.0922633308946</v>
      </c>
      <c r="G1250" s="311">
        <f t="shared" si="117"/>
        <v>460.60922633308945</v>
      </c>
      <c r="H1250" s="314">
        <f t="shared" si="119"/>
        <v>151</v>
      </c>
      <c r="I1250" s="314">
        <f t="shared" si="119"/>
        <v>47</v>
      </c>
    </row>
    <row r="1251" spans="2:9" ht="16.5" hidden="1" customHeight="1" x14ac:dyDescent="0.3">
      <c r="B1251" s="307">
        <v>1240</v>
      </c>
      <c r="C1251" s="309">
        <v>130195857</v>
      </c>
      <c r="D1251" s="313">
        <v>238874</v>
      </c>
      <c r="E1251" s="203">
        <f t="shared" si="116"/>
        <v>6.0721929891456314</v>
      </c>
      <c r="F1251" s="311">
        <f>SUM(E$12:E1251)</f>
        <v>4612.1644563200407</v>
      </c>
      <c r="G1251" s="311">
        <f t="shared" si="117"/>
        <v>461.21644563200408</v>
      </c>
      <c r="H1251" s="314">
        <f t="shared" si="119"/>
        <v>151</v>
      </c>
      <c r="I1251" s="314">
        <f t="shared" si="119"/>
        <v>47</v>
      </c>
    </row>
    <row r="1252" spans="2:9" ht="16.5" hidden="1" customHeight="1" x14ac:dyDescent="0.3">
      <c r="B1252" s="307">
        <v>1241</v>
      </c>
      <c r="C1252" s="309">
        <v>130434731</v>
      </c>
      <c r="D1252" s="313">
        <v>239136</v>
      </c>
      <c r="E1252" s="203">
        <f t="shared" si="116"/>
        <v>6.0788530465949817</v>
      </c>
      <c r="F1252" s="311">
        <f>SUM(E$12:E1252)</f>
        <v>4618.2433093666359</v>
      </c>
      <c r="G1252" s="311">
        <f t="shared" si="117"/>
        <v>461.82433093666361</v>
      </c>
      <c r="H1252" s="314">
        <f t="shared" si="119"/>
        <v>151</v>
      </c>
      <c r="I1252" s="314">
        <f t="shared" si="119"/>
        <v>47</v>
      </c>
    </row>
    <row r="1253" spans="2:9" ht="16.5" hidden="1" customHeight="1" x14ac:dyDescent="0.3">
      <c r="B1253" s="307">
        <v>1242</v>
      </c>
      <c r="C1253" s="309">
        <v>130673867</v>
      </c>
      <c r="D1253" s="313">
        <v>239398</v>
      </c>
      <c r="E1253" s="203">
        <f t="shared" si="116"/>
        <v>6.0855131040443329</v>
      </c>
      <c r="F1253" s="311">
        <f>SUM(E$12:E1253)</f>
        <v>4624.3288224706803</v>
      </c>
      <c r="G1253" s="311">
        <f t="shared" si="117"/>
        <v>462.43288224706805</v>
      </c>
      <c r="H1253" s="314">
        <f t="shared" si="119"/>
        <v>151</v>
      </c>
      <c r="I1253" s="314">
        <f t="shared" si="119"/>
        <v>47</v>
      </c>
    </row>
    <row r="1254" spans="2:9" ht="16.5" hidden="1" customHeight="1" x14ac:dyDescent="0.3">
      <c r="B1254" s="307">
        <v>1243</v>
      </c>
      <c r="C1254" s="309">
        <v>130913265</v>
      </c>
      <c r="D1254" s="313">
        <v>239660</v>
      </c>
      <c r="E1254" s="203">
        <f t="shared" si="116"/>
        <v>6.0921731614936832</v>
      </c>
      <c r="F1254" s="311">
        <f>SUM(E$12:E1254)</f>
        <v>4630.4209956321738</v>
      </c>
      <c r="G1254" s="311">
        <f t="shared" si="117"/>
        <v>463.04209956321739</v>
      </c>
      <c r="H1254" s="314">
        <f t="shared" si="119"/>
        <v>151</v>
      </c>
      <c r="I1254" s="314">
        <f t="shared" si="119"/>
        <v>47</v>
      </c>
    </row>
    <row r="1255" spans="2:9" ht="16.5" hidden="1" customHeight="1" x14ac:dyDescent="0.3">
      <c r="B1255" s="307">
        <v>1244</v>
      </c>
      <c r="C1255" s="309">
        <v>131152925</v>
      </c>
      <c r="D1255" s="313">
        <v>239923</v>
      </c>
      <c r="E1255" s="203">
        <f t="shared" si="116"/>
        <v>6.0988586390096344</v>
      </c>
      <c r="F1255" s="311">
        <f>SUM(E$12:E1255)</f>
        <v>4636.5198542711832</v>
      </c>
      <c r="G1255" s="311">
        <f t="shared" si="117"/>
        <v>463.65198542711835</v>
      </c>
      <c r="H1255" s="314">
        <f t="shared" si="119"/>
        <v>151</v>
      </c>
      <c r="I1255" s="314">
        <f t="shared" si="119"/>
        <v>47</v>
      </c>
    </row>
    <row r="1256" spans="2:9" ht="16.5" hidden="1" customHeight="1" x14ac:dyDescent="0.3">
      <c r="B1256" s="307">
        <v>1245</v>
      </c>
      <c r="C1256" s="309">
        <v>131392848</v>
      </c>
      <c r="D1256" s="313">
        <v>240185</v>
      </c>
      <c r="E1256" s="203">
        <f t="shared" si="116"/>
        <v>6.1055186964589847</v>
      </c>
      <c r="F1256" s="311">
        <f>SUM(E$12:E1256)</f>
        <v>4642.6253729676419</v>
      </c>
      <c r="G1256" s="311">
        <f t="shared" si="117"/>
        <v>464.26253729676421</v>
      </c>
      <c r="H1256" s="314">
        <f t="shared" si="119"/>
        <v>151</v>
      </c>
      <c r="I1256" s="314">
        <f t="shared" si="119"/>
        <v>47</v>
      </c>
    </row>
    <row r="1257" spans="2:9" ht="16.5" hidden="1" customHeight="1" x14ac:dyDescent="0.3">
      <c r="B1257" s="307">
        <v>1246</v>
      </c>
      <c r="C1257" s="309">
        <v>131633033</v>
      </c>
      <c r="D1257" s="313">
        <v>240448</v>
      </c>
      <c r="E1257" s="203">
        <f t="shared" si="116"/>
        <v>6.112204173974936</v>
      </c>
      <c r="F1257" s="311">
        <f>SUM(E$12:E1257)</f>
        <v>4648.7375771416164</v>
      </c>
      <c r="G1257" s="311">
        <f t="shared" si="117"/>
        <v>464.87375771416163</v>
      </c>
      <c r="H1257" s="314">
        <f t="shared" si="119"/>
        <v>151</v>
      </c>
      <c r="I1257" s="314">
        <f t="shared" si="119"/>
        <v>47</v>
      </c>
    </row>
    <row r="1258" spans="2:9" ht="16.5" hidden="1" customHeight="1" x14ac:dyDescent="0.3">
      <c r="B1258" s="307">
        <v>1247</v>
      </c>
      <c r="C1258" s="309">
        <v>131873481</v>
      </c>
      <c r="D1258" s="313">
        <v>240711</v>
      </c>
      <c r="E1258" s="203">
        <f t="shared" si="116"/>
        <v>6.1188896514908873</v>
      </c>
      <c r="F1258" s="311">
        <f>SUM(E$12:E1258)</f>
        <v>4654.8564667931068</v>
      </c>
      <c r="G1258" s="311">
        <f t="shared" si="117"/>
        <v>465.48564667931066</v>
      </c>
      <c r="H1258" s="314">
        <f t="shared" si="119"/>
        <v>151</v>
      </c>
      <c r="I1258" s="314">
        <f t="shared" si="119"/>
        <v>47</v>
      </c>
    </row>
    <row r="1259" spans="2:9" ht="16.5" hidden="1" customHeight="1" x14ac:dyDescent="0.3">
      <c r="B1259" s="307">
        <v>1248</v>
      </c>
      <c r="C1259" s="309">
        <v>132114192</v>
      </c>
      <c r="D1259" s="313">
        <v>240974</v>
      </c>
      <c r="E1259" s="203">
        <f t="shared" si="116"/>
        <v>6.1255751290068376</v>
      </c>
      <c r="F1259" s="311">
        <f>SUM(E$12:E1259)</f>
        <v>4660.9820419221132</v>
      </c>
      <c r="G1259" s="311">
        <f t="shared" si="117"/>
        <v>466.09820419221131</v>
      </c>
      <c r="H1259" s="314">
        <f t="shared" si="119"/>
        <v>151</v>
      </c>
      <c r="I1259" s="314">
        <f t="shared" si="119"/>
        <v>47</v>
      </c>
    </row>
    <row r="1260" spans="2:9" ht="16.5" hidden="1" customHeight="1" x14ac:dyDescent="0.3">
      <c r="B1260" s="307">
        <v>1249</v>
      </c>
      <c r="C1260" s="309">
        <v>132355166</v>
      </c>
      <c r="D1260" s="313">
        <v>241237</v>
      </c>
      <c r="E1260" s="203">
        <f t="shared" si="116"/>
        <v>6.1322606065227889</v>
      </c>
      <c r="F1260" s="311">
        <f>SUM(E$12:E1260)</f>
        <v>4667.1143025286365</v>
      </c>
      <c r="G1260" s="311">
        <f t="shared" si="117"/>
        <v>466.71143025286364</v>
      </c>
      <c r="H1260" s="314">
        <f t="shared" si="119"/>
        <v>151</v>
      </c>
      <c r="I1260" s="314">
        <f t="shared" si="119"/>
        <v>47</v>
      </c>
    </row>
    <row r="1261" spans="2:9" ht="16.5" hidden="1" customHeight="1" x14ac:dyDescent="0.3">
      <c r="B1261" s="307">
        <v>1250</v>
      </c>
      <c r="C1261" s="309">
        <v>132596403</v>
      </c>
      <c r="D1261" s="313">
        <v>241500</v>
      </c>
      <c r="E1261" s="203">
        <f t="shared" si="116"/>
        <v>6.1389460840387402</v>
      </c>
      <c r="F1261" s="311">
        <f>SUM(E$12:E1261)</f>
        <v>4673.2532486126756</v>
      </c>
      <c r="G1261" s="311">
        <f t="shared" si="117"/>
        <v>467.32532486126757</v>
      </c>
      <c r="H1261" s="314">
        <f t="shared" si="119"/>
        <v>151</v>
      </c>
      <c r="I1261" s="314">
        <f t="shared" si="119"/>
        <v>47</v>
      </c>
    </row>
    <row r="1262" spans="2:9" ht="16.5" hidden="1" customHeight="1" x14ac:dyDescent="0.3">
      <c r="B1262" s="307">
        <v>1251</v>
      </c>
      <c r="C1262" s="309">
        <v>132837903</v>
      </c>
      <c r="D1262" s="313">
        <v>241763</v>
      </c>
      <c r="E1262" s="203">
        <f t="shared" si="116"/>
        <v>6.1456315615546915</v>
      </c>
      <c r="F1262" s="311">
        <f>SUM(E$12:E1262)</f>
        <v>4679.3988801742307</v>
      </c>
      <c r="G1262" s="311">
        <f t="shared" si="117"/>
        <v>467.93988801742307</v>
      </c>
      <c r="H1262" s="314">
        <f t="shared" si="119"/>
        <v>151</v>
      </c>
      <c r="I1262" s="314">
        <f t="shared" si="119"/>
        <v>47</v>
      </c>
    </row>
    <row r="1263" spans="2:9" ht="16.5" hidden="1" customHeight="1" x14ac:dyDescent="0.3">
      <c r="B1263" s="307">
        <v>1252</v>
      </c>
      <c r="C1263" s="309">
        <v>133079666</v>
      </c>
      <c r="D1263" s="313">
        <v>242027</v>
      </c>
      <c r="E1263" s="203">
        <f t="shared" si="116"/>
        <v>6.1523424591372429</v>
      </c>
      <c r="F1263" s="311">
        <f>SUM(E$12:E1263)</f>
        <v>4685.5512226333676</v>
      </c>
      <c r="G1263" s="311">
        <f t="shared" si="117"/>
        <v>468.55512226333678</v>
      </c>
      <c r="H1263" s="314">
        <f t="shared" ref="H1263:I1278" si="120">H1262</f>
        <v>151</v>
      </c>
      <c r="I1263" s="314">
        <f t="shared" si="120"/>
        <v>47</v>
      </c>
    </row>
    <row r="1264" spans="2:9" ht="16.5" hidden="1" customHeight="1" x14ac:dyDescent="0.3">
      <c r="B1264" s="307">
        <v>1253</v>
      </c>
      <c r="C1264" s="309">
        <v>133321693</v>
      </c>
      <c r="D1264" s="313">
        <v>242290</v>
      </c>
      <c r="E1264" s="203">
        <f t="shared" si="116"/>
        <v>6.1590279366531941</v>
      </c>
      <c r="F1264" s="311">
        <f>SUM(E$12:E1264)</f>
        <v>4691.7102505700204</v>
      </c>
      <c r="G1264" s="311">
        <f t="shared" si="117"/>
        <v>469.17102505700205</v>
      </c>
      <c r="H1264" s="314">
        <f t="shared" si="120"/>
        <v>151</v>
      </c>
      <c r="I1264" s="314">
        <f t="shared" si="120"/>
        <v>47</v>
      </c>
    </row>
    <row r="1265" spans="2:9" ht="16.5" hidden="1" customHeight="1" x14ac:dyDescent="0.3">
      <c r="B1265" s="307">
        <v>1254</v>
      </c>
      <c r="C1265" s="309">
        <v>133563983</v>
      </c>
      <c r="D1265" s="313">
        <v>242554</v>
      </c>
      <c r="E1265" s="203">
        <f t="shared" si="116"/>
        <v>6.1657388342357455</v>
      </c>
      <c r="F1265" s="311">
        <f>SUM(E$12:E1265)</f>
        <v>4697.875989404256</v>
      </c>
      <c r="G1265" s="311">
        <f t="shared" si="117"/>
        <v>469.7875989404256</v>
      </c>
      <c r="H1265" s="314">
        <f t="shared" si="120"/>
        <v>151</v>
      </c>
      <c r="I1265" s="314">
        <f t="shared" si="120"/>
        <v>47</v>
      </c>
    </row>
    <row r="1266" spans="2:9" ht="16.5" hidden="1" customHeight="1" x14ac:dyDescent="0.3">
      <c r="B1266" s="307">
        <v>1255</v>
      </c>
      <c r="C1266" s="309">
        <v>133806537</v>
      </c>
      <c r="D1266" s="313">
        <v>242817</v>
      </c>
      <c r="E1266" s="203">
        <f t="shared" si="116"/>
        <v>6.1724243117516968</v>
      </c>
      <c r="F1266" s="311">
        <f>SUM(E$12:E1266)</f>
        <v>4704.0484137160074</v>
      </c>
      <c r="G1266" s="311">
        <f t="shared" si="117"/>
        <v>470.40484137160075</v>
      </c>
      <c r="H1266" s="314">
        <f t="shared" si="120"/>
        <v>151</v>
      </c>
      <c r="I1266" s="314">
        <f t="shared" si="120"/>
        <v>47</v>
      </c>
    </row>
    <row r="1267" spans="2:9" ht="16.5" hidden="1" customHeight="1" x14ac:dyDescent="0.3">
      <c r="B1267" s="307">
        <v>1256</v>
      </c>
      <c r="C1267" s="309">
        <v>134049354</v>
      </c>
      <c r="D1267" s="313">
        <v>243081</v>
      </c>
      <c r="E1267" s="203">
        <f t="shared" si="116"/>
        <v>6.1791352093342482</v>
      </c>
      <c r="F1267" s="311">
        <f>SUM(E$12:E1267)</f>
        <v>4710.2275489253416</v>
      </c>
      <c r="G1267" s="311">
        <f t="shared" si="117"/>
        <v>471.02275489253418</v>
      </c>
      <c r="H1267" s="314">
        <f t="shared" si="120"/>
        <v>151</v>
      </c>
      <c r="I1267" s="314">
        <f t="shared" si="120"/>
        <v>47</v>
      </c>
    </row>
    <row r="1268" spans="2:9" ht="16.5" hidden="1" customHeight="1" x14ac:dyDescent="0.3">
      <c r="B1268" s="307">
        <v>1257</v>
      </c>
      <c r="C1268" s="309">
        <v>134292435</v>
      </c>
      <c r="D1268" s="313">
        <v>243345</v>
      </c>
      <c r="E1268" s="203">
        <f t="shared" si="116"/>
        <v>6.1858461069168005</v>
      </c>
      <c r="F1268" s="311">
        <f>SUM(E$12:E1268)</f>
        <v>4716.4133950322584</v>
      </c>
      <c r="G1268" s="311">
        <f t="shared" si="117"/>
        <v>471.64133950322582</v>
      </c>
      <c r="H1268" s="314">
        <f t="shared" si="120"/>
        <v>151</v>
      </c>
      <c r="I1268" s="314">
        <f t="shared" si="120"/>
        <v>47</v>
      </c>
    </row>
    <row r="1269" spans="2:9" ht="16.5" hidden="1" customHeight="1" x14ac:dyDescent="0.3">
      <c r="B1269" s="307">
        <v>1258</v>
      </c>
      <c r="C1269" s="309">
        <v>134535780</v>
      </c>
      <c r="D1269" s="313">
        <v>243609</v>
      </c>
      <c r="E1269" s="203">
        <f t="shared" si="116"/>
        <v>6.1824987945080325</v>
      </c>
      <c r="F1269" s="311">
        <f>SUM(E$12:E1269)</f>
        <v>4722.5958938267668</v>
      </c>
      <c r="G1269" s="311">
        <f t="shared" si="117"/>
        <v>472.25958938267667</v>
      </c>
      <c r="H1269" s="314">
        <v>156</v>
      </c>
      <c r="I1269" s="314">
        <f t="shared" si="120"/>
        <v>47</v>
      </c>
    </row>
    <row r="1270" spans="2:9" ht="16.5" hidden="1" customHeight="1" x14ac:dyDescent="0.3">
      <c r="B1270" s="307">
        <v>1259</v>
      </c>
      <c r="C1270" s="309">
        <v>134779389</v>
      </c>
      <c r="D1270" s="313">
        <v>243873</v>
      </c>
      <c r="E1270" s="203">
        <f t="shared" si="116"/>
        <v>6.1891987919701545</v>
      </c>
      <c r="F1270" s="311">
        <f>SUM(E$12:E1270)</f>
        <v>4728.7850926187366</v>
      </c>
      <c r="G1270" s="311">
        <f t="shared" si="117"/>
        <v>472.87850926187366</v>
      </c>
      <c r="H1270" s="314">
        <f t="shared" si="120"/>
        <v>156</v>
      </c>
      <c r="I1270" s="314">
        <f t="shared" si="120"/>
        <v>47</v>
      </c>
    </row>
    <row r="1271" spans="2:9" ht="16.5" hidden="1" customHeight="1" x14ac:dyDescent="0.3">
      <c r="B1271" s="307">
        <v>1260</v>
      </c>
      <c r="C1271" s="309">
        <v>135023262</v>
      </c>
      <c r="D1271" s="313">
        <v>244138</v>
      </c>
      <c r="E1271" s="203">
        <f t="shared" si="116"/>
        <v>6.1959241682105421</v>
      </c>
      <c r="F1271" s="311">
        <f>SUM(E$12:E1271)</f>
        <v>4734.9810167869473</v>
      </c>
      <c r="G1271" s="311">
        <f t="shared" si="117"/>
        <v>473.49810167869475</v>
      </c>
      <c r="H1271" s="314">
        <f t="shared" si="120"/>
        <v>156</v>
      </c>
      <c r="I1271" s="314">
        <f t="shared" si="120"/>
        <v>47</v>
      </c>
    </row>
    <row r="1272" spans="2:9" ht="16.5" hidden="1" customHeight="1" x14ac:dyDescent="0.3">
      <c r="B1272" s="307">
        <v>1261</v>
      </c>
      <c r="C1272" s="309">
        <v>135267400</v>
      </c>
      <c r="D1272" s="313">
        <v>244402</v>
      </c>
      <c r="E1272" s="203">
        <f t="shared" si="116"/>
        <v>6.2026241656726642</v>
      </c>
      <c r="F1272" s="311">
        <f>SUM(E$12:E1272)</f>
        <v>4741.1836409526204</v>
      </c>
      <c r="G1272" s="311">
        <f t="shared" si="117"/>
        <v>474.11836409526205</v>
      </c>
      <c r="H1272" s="314">
        <f t="shared" si="120"/>
        <v>156</v>
      </c>
      <c r="I1272" s="314">
        <f t="shared" si="120"/>
        <v>47</v>
      </c>
    </row>
    <row r="1273" spans="2:9" ht="16.5" hidden="1" customHeight="1" x14ac:dyDescent="0.3">
      <c r="B1273" s="307">
        <v>1262</v>
      </c>
      <c r="C1273" s="309">
        <v>135511802</v>
      </c>
      <c r="D1273" s="313">
        <v>244666</v>
      </c>
      <c r="E1273" s="203">
        <f t="shared" si="116"/>
        <v>6.2093241631347871</v>
      </c>
      <c r="F1273" s="311">
        <f>SUM(E$12:E1273)</f>
        <v>4747.392965115755</v>
      </c>
      <c r="G1273" s="311">
        <f t="shared" si="117"/>
        <v>474.7392965115755</v>
      </c>
      <c r="H1273" s="314">
        <f t="shared" si="120"/>
        <v>156</v>
      </c>
      <c r="I1273" s="314">
        <f t="shared" si="120"/>
        <v>47</v>
      </c>
    </row>
    <row r="1274" spans="2:9" ht="16.5" hidden="1" customHeight="1" x14ac:dyDescent="0.3">
      <c r="B1274" s="307">
        <v>1263</v>
      </c>
      <c r="C1274" s="309">
        <v>135756468</v>
      </c>
      <c r="D1274" s="313">
        <v>244931</v>
      </c>
      <c r="E1274" s="203">
        <f t="shared" si="116"/>
        <v>6.2160495393751747</v>
      </c>
      <c r="F1274" s="311">
        <f>SUM(E$12:E1274)</f>
        <v>4753.6090146551305</v>
      </c>
      <c r="G1274" s="311">
        <f t="shared" si="117"/>
        <v>475.36090146551305</v>
      </c>
      <c r="H1274" s="314">
        <f t="shared" si="120"/>
        <v>156</v>
      </c>
      <c r="I1274" s="314">
        <f t="shared" si="120"/>
        <v>47</v>
      </c>
    </row>
    <row r="1275" spans="2:9" ht="16.5" hidden="1" customHeight="1" x14ac:dyDescent="0.3">
      <c r="B1275" s="307">
        <v>1264</v>
      </c>
      <c r="C1275" s="309">
        <v>136001399</v>
      </c>
      <c r="D1275" s="313">
        <v>245196</v>
      </c>
      <c r="E1275" s="203">
        <f t="shared" si="116"/>
        <v>6.2227749156155623</v>
      </c>
      <c r="F1275" s="311">
        <f>SUM(E$12:E1275)</f>
        <v>4759.831789570746</v>
      </c>
      <c r="G1275" s="311">
        <f t="shared" si="117"/>
        <v>475.98317895707459</v>
      </c>
      <c r="H1275" s="314">
        <f t="shared" si="120"/>
        <v>156</v>
      </c>
      <c r="I1275" s="314">
        <f t="shared" si="120"/>
        <v>47</v>
      </c>
    </row>
    <row r="1276" spans="2:9" ht="16.5" hidden="1" customHeight="1" x14ac:dyDescent="0.3">
      <c r="B1276" s="307">
        <v>1265</v>
      </c>
      <c r="C1276" s="309">
        <v>136246595</v>
      </c>
      <c r="D1276" s="313">
        <v>245461</v>
      </c>
      <c r="E1276" s="203">
        <f t="shared" si="116"/>
        <v>6.2295002918559499</v>
      </c>
      <c r="F1276" s="311">
        <f>SUM(E$12:E1276)</f>
        <v>4766.0612898626023</v>
      </c>
      <c r="G1276" s="311">
        <f t="shared" si="117"/>
        <v>476.60612898626022</v>
      </c>
      <c r="H1276" s="314">
        <f t="shared" si="120"/>
        <v>156</v>
      </c>
      <c r="I1276" s="314">
        <f t="shared" si="120"/>
        <v>47</v>
      </c>
    </row>
    <row r="1277" spans="2:9" ht="16.5" hidden="1" customHeight="1" x14ac:dyDescent="0.3">
      <c r="B1277" s="307">
        <v>1266</v>
      </c>
      <c r="C1277" s="309">
        <v>136492056</v>
      </c>
      <c r="D1277" s="313">
        <v>245726</v>
      </c>
      <c r="E1277" s="203">
        <f t="shared" si="116"/>
        <v>6.2362256680963375</v>
      </c>
      <c r="F1277" s="311">
        <f>SUM(E$12:E1277)</f>
        <v>4772.2975155306985</v>
      </c>
      <c r="G1277" s="311">
        <f t="shared" si="117"/>
        <v>477.22975155306983</v>
      </c>
      <c r="H1277" s="314">
        <f t="shared" si="120"/>
        <v>156</v>
      </c>
      <c r="I1277" s="314">
        <f t="shared" si="120"/>
        <v>47</v>
      </c>
    </row>
    <row r="1278" spans="2:9" ht="16.5" hidden="1" customHeight="1" x14ac:dyDescent="0.3">
      <c r="B1278" s="307">
        <v>1267</v>
      </c>
      <c r="C1278" s="309">
        <v>136737782</v>
      </c>
      <c r="D1278" s="313">
        <v>245991</v>
      </c>
      <c r="E1278" s="203">
        <f t="shared" si="116"/>
        <v>6.242951044336726</v>
      </c>
      <c r="F1278" s="311">
        <f>SUM(E$12:E1278)</f>
        <v>4778.5404665750357</v>
      </c>
      <c r="G1278" s="311">
        <f t="shared" si="117"/>
        <v>477.85404665750355</v>
      </c>
      <c r="H1278" s="314">
        <f t="shared" si="120"/>
        <v>156</v>
      </c>
      <c r="I1278" s="314">
        <f t="shared" si="120"/>
        <v>47</v>
      </c>
    </row>
    <row r="1279" spans="2:9" ht="16.5" hidden="1" customHeight="1" x14ac:dyDescent="0.3">
      <c r="B1279" s="307">
        <v>1268</v>
      </c>
      <c r="C1279" s="309">
        <v>136983773</v>
      </c>
      <c r="D1279" s="313">
        <v>246256</v>
      </c>
      <c r="E1279" s="203">
        <f t="shared" si="116"/>
        <v>6.2496764205771136</v>
      </c>
      <c r="F1279" s="311">
        <f>SUM(E$12:E1279)</f>
        <v>4784.7901429956128</v>
      </c>
      <c r="G1279" s="311">
        <f t="shared" si="117"/>
        <v>478.4790142995613</v>
      </c>
      <c r="H1279" s="314">
        <f t="shared" ref="H1279:I1294" si="121">H1278</f>
        <v>156</v>
      </c>
      <c r="I1279" s="314">
        <f t="shared" si="121"/>
        <v>47</v>
      </c>
    </row>
    <row r="1280" spans="2:9" ht="16.5" hidden="1" customHeight="1" x14ac:dyDescent="0.3">
      <c r="B1280" s="307">
        <v>1269</v>
      </c>
      <c r="C1280" s="309">
        <v>137230029</v>
      </c>
      <c r="D1280" s="313">
        <v>246521</v>
      </c>
      <c r="E1280" s="203">
        <f t="shared" si="116"/>
        <v>6.2564017968175012</v>
      </c>
      <c r="F1280" s="311">
        <f>SUM(E$12:E1280)</f>
        <v>4791.0465447924307</v>
      </c>
      <c r="G1280" s="311">
        <f t="shared" si="117"/>
        <v>479.1046544792431</v>
      </c>
      <c r="H1280" s="314">
        <f t="shared" si="121"/>
        <v>156</v>
      </c>
      <c r="I1280" s="314">
        <f t="shared" si="121"/>
        <v>47</v>
      </c>
    </row>
    <row r="1281" spans="2:9" ht="16.5" hidden="1" customHeight="1" x14ac:dyDescent="0.3">
      <c r="B1281" s="307">
        <v>1270</v>
      </c>
      <c r="C1281" s="309">
        <v>137476550</v>
      </c>
      <c r="D1281" s="313">
        <v>246786</v>
      </c>
      <c r="E1281" s="203">
        <f t="shared" si="116"/>
        <v>6.2631271730578888</v>
      </c>
      <c r="F1281" s="311">
        <f>SUM(E$12:E1281)</f>
        <v>4797.3096719654886</v>
      </c>
      <c r="G1281" s="311">
        <f t="shared" si="117"/>
        <v>479.73096719654887</v>
      </c>
      <c r="H1281" s="314">
        <f t="shared" si="121"/>
        <v>156</v>
      </c>
      <c r="I1281" s="314">
        <f t="shared" si="121"/>
        <v>47</v>
      </c>
    </row>
    <row r="1282" spans="2:9" ht="16.5" hidden="1" customHeight="1" x14ac:dyDescent="0.3">
      <c r="B1282" s="307">
        <v>1271</v>
      </c>
      <c r="C1282" s="309">
        <v>137723336</v>
      </c>
      <c r="D1282" s="313">
        <v>247052</v>
      </c>
      <c r="E1282" s="203">
        <f t="shared" si="116"/>
        <v>6.269877928076542</v>
      </c>
      <c r="F1282" s="311">
        <f>SUM(E$12:E1282)</f>
        <v>4803.5795498935649</v>
      </c>
      <c r="G1282" s="311">
        <f t="shared" si="117"/>
        <v>480.35795498935647</v>
      </c>
      <c r="H1282" s="314">
        <f t="shared" si="121"/>
        <v>156</v>
      </c>
      <c r="I1282" s="314">
        <f t="shared" si="121"/>
        <v>47</v>
      </c>
    </row>
    <row r="1283" spans="2:9" ht="16.5" hidden="1" customHeight="1" x14ac:dyDescent="0.3">
      <c r="B1283" s="307">
        <v>1272</v>
      </c>
      <c r="C1283" s="309">
        <v>137970388</v>
      </c>
      <c r="D1283" s="313">
        <v>247318</v>
      </c>
      <c r="E1283" s="203">
        <f t="shared" si="116"/>
        <v>6.2766286830951961</v>
      </c>
      <c r="F1283" s="311">
        <f>SUM(E$12:E1283)</f>
        <v>4809.8561785766606</v>
      </c>
      <c r="G1283" s="311">
        <f t="shared" si="117"/>
        <v>480.98561785766606</v>
      </c>
      <c r="H1283" s="314">
        <f t="shared" si="121"/>
        <v>156</v>
      </c>
      <c r="I1283" s="314">
        <f t="shared" si="121"/>
        <v>47</v>
      </c>
    </row>
    <row r="1284" spans="2:9" ht="16.5" hidden="1" customHeight="1" x14ac:dyDescent="0.3">
      <c r="B1284" s="307">
        <v>1273</v>
      </c>
      <c r="C1284" s="309">
        <v>138217706</v>
      </c>
      <c r="D1284" s="313">
        <v>247583</v>
      </c>
      <c r="E1284" s="203">
        <f t="shared" si="116"/>
        <v>6.2833540593355837</v>
      </c>
      <c r="F1284" s="311">
        <f>SUM(E$12:E1284)</f>
        <v>4816.1395326359961</v>
      </c>
      <c r="G1284" s="311">
        <f t="shared" si="117"/>
        <v>481.61395326359963</v>
      </c>
      <c r="H1284" s="314">
        <f t="shared" si="121"/>
        <v>156</v>
      </c>
      <c r="I1284" s="314">
        <f t="shared" si="121"/>
        <v>47</v>
      </c>
    </row>
    <row r="1285" spans="2:9" ht="16.5" hidden="1" customHeight="1" x14ac:dyDescent="0.3">
      <c r="B1285" s="307">
        <v>1274</v>
      </c>
      <c r="C1285" s="309">
        <v>138465289</v>
      </c>
      <c r="D1285" s="313">
        <v>247849</v>
      </c>
      <c r="E1285" s="203">
        <f t="shared" si="116"/>
        <v>6.2901048143542369</v>
      </c>
      <c r="F1285" s="311">
        <f>SUM(E$12:E1285)</f>
        <v>4822.4296374503501</v>
      </c>
      <c r="G1285" s="311">
        <f t="shared" si="117"/>
        <v>482.24296374503501</v>
      </c>
      <c r="H1285" s="314">
        <f t="shared" si="121"/>
        <v>156</v>
      </c>
      <c r="I1285" s="314">
        <f t="shared" si="121"/>
        <v>47</v>
      </c>
    </row>
    <row r="1286" spans="2:9" ht="16.5" hidden="1" customHeight="1" x14ac:dyDescent="0.3">
      <c r="B1286" s="307">
        <v>1275</v>
      </c>
      <c r="C1286" s="309">
        <v>138713138</v>
      </c>
      <c r="D1286" s="313">
        <v>248115</v>
      </c>
      <c r="E1286" s="203">
        <f t="shared" si="116"/>
        <v>6.29685556937289</v>
      </c>
      <c r="F1286" s="311">
        <f>SUM(E$12:E1286)</f>
        <v>4828.7264930197234</v>
      </c>
      <c r="G1286" s="311">
        <f t="shared" si="117"/>
        <v>482.87264930197233</v>
      </c>
      <c r="H1286" s="314">
        <f t="shared" si="121"/>
        <v>156</v>
      </c>
      <c r="I1286" s="314">
        <f t="shared" si="121"/>
        <v>47</v>
      </c>
    </row>
    <row r="1287" spans="2:9" ht="16.5" hidden="1" customHeight="1" x14ac:dyDescent="0.3">
      <c r="B1287" s="307">
        <v>1276</v>
      </c>
      <c r="C1287" s="309">
        <v>138961253</v>
      </c>
      <c r="D1287" s="313">
        <v>248381</v>
      </c>
      <c r="E1287" s="203">
        <f t="shared" si="116"/>
        <v>6.3036063243915441</v>
      </c>
      <c r="F1287" s="311">
        <f>SUM(E$12:E1287)</f>
        <v>4835.0300993441151</v>
      </c>
      <c r="G1287" s="311">
        <f t="shared" si="117"/>
        <v>483.50300993441152</v>
      </c>
      <c r="H1287" s="314">
        <f t="shared" si="121"/>
        <v>156</v>
      </c>
      <c r="I1287" s="314">
        <f t="shared" si="121"/>
        <v>47</v>
      </c>
    </row>
    <row r="1288" spans="2:9" ht="16.5" hidden="1" customHeight="1" x14ac:dyDescent="0.3">
      <c r="B1288" s="307">
        <v>1277</v>
      </c>
      <c r="C1288" s="309">
        <v>139209634</v>
      </c>
      <c r="D1288" s="313">
        <v>248647</v>
      </c>
      <c r="E1288" s="203">
        <f t="shared" si="116"/>
        <v>6.3103570794101973</v>
      </c>
      <c r="F1288" s="311">
        <f>SUM(E$12:E1288)</f>
        <v>4841.3404564235252</v>
      </c>
      <c r="G1288" s="311">
        <f t="shared" si="117"/>
        <v>484.13404564235253</v>
      </c>
      <c r="H1288" s="314">
        <f t="shared" si="121"/>
        <v>156</v>
      </c>
      <c r="I1288" s="314">
        <f t="shared" si="121"/>
        <v>47</v>
      </c>
    </row>
    <row r="1289" spans="2:9" ht="16.5" hidden="1" customHeight="1" x14ac:dyDescent="0.3">
      <c r="B1289" s="307">
        <v>1278</v>
      </c>
      <c r="C1289" s="309">
        <v>139458281</v>
      </c>
      <c r="D1289" s="313">
        <v>248914</v>
      </c>
      <c r="E1289" s="203">
        <f t="shared" si="116"/>
        <v>6.3171332132071161</v>
      </c>
      <c r="F1289" s="311">
        <f>SUM(E$12:E1289)</f>
        <v>4847.6575896367322</v>
      </c>
      <c r="G1289" s="311">
        <f t="shared" si="117"/>
        <v>484.76575896367319</v>
      </c>
      <c r="H1289" s="314">
        <f t="shared" si="121"/>
        <v>156</v>
      </c>
      <c r="I1289" s="314">
        <f t="shared" si="121"/>
        <v>47</v>
      </c>
    </row>
    <row r="1290" spans="2:9" ht="16.5" hidden="1" customHeight="1" x14ac:dyDescent="0.3">
      <c r="B1290" s="307">
        <v>1279</v>
      </c>
      <c r="C1290" s="309">
        <v>139707195</v>
      </c>
      <c r="D1290" s="313">
        <v>249180</v>
      </c>
      <c r="E1290" s="203">
        <f t="shared" si="116"/>
        <v>6.3238839682257693</v>
      </c>
      <c r="F1290" s="311">
        <f>SUM(E$12:E1290)</f>
        <v>4853.9814736049575</v>
      </c>
      <c r="G1290" s="311">
        <f t="shared" si="117"/>
        <v>485.39814736049573</v>
      </c>
      <c r="H1290" s="314">
        <f t="shared" si="121"/>
        <v>156</v>
      </c>
      <c r="I1290" s="314">
        <f t="shared" si="121"/>
        <v>47</v>
      </c>
    </row>
    <row r="1291" spans="2:9" ht="16.5" hidden="1" customHeight="1" x14ac:dyDescent="0.3">
      <c r="B1291" s="307">
        <v>1280</v>
      </c>
      <c r="C1291" s="309">
        <v>139956375</v>
      </c>
      <c r="D1291" s="313">
        <v>249446</v>
      </c>
      <c r="E1291" s="203">
        <f t="shared" si="116"/>
        <v>6.3306347232444233</v>
      </c>
      <c r="F1291" s="311">
        <f>SUM(E$12:E1291)</f>
        <v>4860.3121083282022</v>
      </c>
      <c r="G1291" s="311">
        <f t="shared" si="117"/>
        <v>486.03121083282019</v>
      </c>
      <c r="H1291" s="314">
        <f t="shared" si="121"/>
        <v>156</v>
      </c>
      <c r="I1291" s="314">
        <f t="shared" si="121"/>
        <v>47</v>
      </c>
    </row>
    <row r="1292" spans="2:9" ht="16.5" hidden="1" customHeight="1" x14ac:dyDescent="0.3">
      <c r="B1292" s="307">
        <v>1281</v>
      </c>
      <c r="C1292" s="309">
        <v>140205821</v>
      </c>
      <c r="D1292" s="313">
        <v>249713</v>
      </c>
      <c r="E1292" s="203">
        <f t="shared" ref="E1292:E1355" si="122">D1292/(VLOOKUP(H1292,$L$12:$N$51,3,0)+VLOOKUP(I1292,$P$12:$R$131,3,0)*$F$8/$E$8)</f>
        <v>6.3374108570413421</v>
      </c>
      <c r="F1292" s="311">
        <f>SUM(E$12:E1292)</f>
        <v>4866.6495191852437</v>
      </c>
      <c r="G1292" s="311">
        <f t="shared" si="117"/>
        <v>486.66495191852437</v>
      </c>
      <c r="H1292" s="314">
        <f t="shared" si="121"/>
        <v>156</v>
      </c>
      <c r="I1292" s="314">
        <f t="shared" si="121"/>
        <v>47</v>
      </c>
    </row>
    <row r="1293" spans="2:9" ht="16.5" hidden="1" customHeight="1" x14ac:dyDescent="0.3">
      <c r="B1293" s="307">
        <v>1282</v>
      </c>
      <c r="C1293" s="309">
        <v>140455534</v>
      </c>
      <c r="D1293" s="313">
        <v>249980</v>
      </c>
      <c r="E1293" s="203">
        <f t="shared" si="122"/>
        <v>6.3441869908382609</v>
      </c>
      <c r="F1293" s="311">
        <f>SUM(E$12:E1293)</f>
        <v>4872.993706176082</v>
      </c>
      <c r="G1293" s="311">
        <f t="shared" ref="G1293:G1356" si="123">F1293/$B$8</f>
        <v>487.29937061760819</v>
      </c>
      <c r="H1293" s="314">
        <f t="shared" si="121"/>
        <v>156</v>
      </c>
      <c r="I1293" s="314">
        <f t="shared" si="121"/>
        <v>47</v>
      </c>
    </row>
    <row r="1294" spans="2:9" ht="16.5" hidden="1" customHeight="1" x14ac:dyDescent="0.3">
      <c r="B1294" s="307">
        <v>1283</v>
      </c>
      <c r="C1294" s="309">
        <v>140705514</v>
      </c>
      <c r="D1294" s="313">
        <v>250247</v>
      </c>
      <c r="E1294" s="203">
        <f t="shared" si="122"/>
        <v>6.3509631246351796</v>
      </c>
      <c r="F1294" s="311">
        <f>SUM(E$12:E1294)</f>
        <v>4879.3446693007172</v>
      </c>
      <c r="G1294" s="311">
        <f t="shared" si="123"/>
        <v>487.93446693007172</v>
      </c>
      <c r="H1294" s="314">
        <f t="shared" si="121"/>
        <v>156</v>
      </c>
      <c r="I1294" s="314">
        <f t="shared" si="121"/>
        <v>47</v>
      </c>
    </row>
    <row r="1295" spans="2:9" ht="16.5" hidden="1" customHeight="1" x14ac:dyDescent="0.3">
      <c r="B1295" s="307">
        <v>1284</v>
      </c>
      <c r="C1295" s="309">
        <v>140955761</v>
      </c>
      <c r="D1295" s="313">
        <v>250514</v>
      </c>
      <c r="E1295" s="203">
        <f t="shared" si="122"/>
        <v>6.3577392584320993</v>
      </c>
      <c r="F1295" s="311">
        <f>SUM(E$12:E1295)</f>
        <v>4885.7024085591493</v>
      </c>
      <c r="G1295" s="311">
        <f t="shared" si="123"/>
        <v>488.5702408559149</v>
      </c>
      <c r="H1295" s="314">
        <f t="shared" ref="H1295:I1310" si="124">H1294</f>
        <v>156</v>
      </c>
      <c r="I1295" s="314">
        <f t="shared" si="124"/>
        <v>47</v>
      </c>
    </row>
    <row r="1296" spans="2:9" ht="16.5" hidden="1" customHeight="1" x14ac:dyDescent="0.3">
      <c r="B1296" s="307">
        <v>1285</v>
      </c>
      <c r="C1296" s="309">
        <v>141206275</v>
      </c>
      <c r="D1296" s="313">
        <v>250781</v>
      </c>
      <c r="E1296" s="203">
        <f t="shared" si="122"/>
        <v>6.3645153922290181</v>
      </c>
      <c r="F1296" s="311">
        <f>SUM(E$12:E1296)</f>
        <v>4892.0669239513782</v>
      </c>
      <c r="G1296" s="311">
        <f t="shared" si="123"/>
        <v>489.20669239513779</v>
      </c>
      <c r="H1296" s="314">
        <f t="shared" si="124"/>
        <v>156</v>
      </c>
      <c r="I1296" s="314">
        <f t="shared" si="124"/>
        <v>47</v>
      </c>
    </row>
    <row r="1297" spans="2:9" ht="16.5" hidden="1" customHeight="1" x14ac:dyDescent="0.3">
      <c r="B1297" s="307">
        <v>1286</v>
      </c>
      <c r="C1297" s="309">
        <v>141457056</v>
      </c>
      <c r="D1297" s="313">
        <v>251048</v>
      </c>
      <c r="E1297" s="203">
        <f t="shared" si="122"/>
        <v>6.3712915260259368</v>
      </c>
      <c r="F1297" s="311">
        <f>SUM(E$12:E1297)</f>
        <v>4898.4382154774039</v>
      </c>
      <c r="G1297" s="311">
        <f t="shared" si="123"/>
        <v>489.84382154774039</v>
      </c>
      <c r="H1297" s="314">
        <f t="shared" si="124"/>
        <v>156</v>
      </c>
      <c r="I1297" s="314">
        <f t="shared" si="124"/>
        <v>47</v>
      </c>
    </row>
    <row r="1298" spans="2:9" ht="16.5" hidden="1" customHeight="1" x14ac:dyDescent="0.3">
      <c r="B1298" s="307">
        <v>1287</v>
      </c>
      <c r="C1298" s="309">
        <v>141708104</v>
      </c>
      <c r="D1298" s="313">
        <v>251315</v>
      </c>
      <c r="E1298" s="203">
        <f t="shared" si="122"/>
        <v>6.3780676598228565</v>
      </c>
      <c r="F1298" s="311">
        <f>SUM(E$12:E1298)</f>
        <v>4904.8162831372265</v>
      </c>
      <c r="G1298" s="311">
        <f t="shared" si="123"/>
        <v>490.48162831372264</v>
      </c>
      <c r="H1298" s="314">
        <f t="shared" si="124"/>
        <v>156</v>
      </c>
      <c r="I1298" s="314">
        <f t="shared" si="124"/>
        <v>47</v>
      </c>
    </row>
    <row r="1299" spans="2:9" ht="16.5" hidden="1" customHeight="1" x14ac:dyDescent="0.3">
      <c r="B1299" s="307">
        <v>1288</v>
      </c>
      <c r="C1299" s="309">
        <v>141959419</v>
      </c>
      <c r="D1299" s="313">
        <v>251582</v>
      </c>
      <c r="E1299" s="203">
        <f t="shared" si="122"/>
        <v>6.3848437936197753</v>
      </c>
      <c r="F1299" s="311">
        <f>SUM(E$12:E1299)</f>
        <v>4911.2011269308459</v>
      </c>
      <c r="G1299" s="311">
        <f t="shared" si="123"/>
        <v>491.12011269308459</v>
      </c>
      <c r="H1299" s="314">
        <f t="shared" si="124"/>
        <v>156</v>
      </c>
      <c r="I1299" s="314">
        <f t="shared" si="124"/>
        <v>47</v>
      </c>
    </row>
    <row r="1300" spans="2:9" ht="16.5" hidden="1" customHeight="1" x14ac:dyDescent="0.3">
      <c r="B1300" s="307">
        <v>1289</v>
      </c>
      <c r="C1300" s="309">
        <v>142211001</v>
      </c>
      <c r="D1300" s="313">
        <v>251850</v>
      </c>
      <c r="E1300" s="203">
        <f t="shared" si="122"/>
        <v>6.3916453061949596</v>
      </c>
      <c r="F1300" s="311">
        <f>SUM(E$12:E1300)</f>
        <v>4917.5927722370407</v>
      </c>
      <c r="G1300" s="311">
        <f t="shared" si="123"/>
        <v>491.75927722370409</v>
      </c>
      <c r="H1300" s="314">
        <f t="shared" si="124"/>
        <v>156</v>
      </c>
      <c r="I1300" s="314">
        <f t="shared" si="124"/>
        <v>47</v>
      </c>
    </row>
    <row r="1301" spans="2:9" ht="16.5" hidden="1" customHeight="1" x14ac:dyDescent="0.3">
      <c r="B1301" s="307">
        <v>1290</v>
      </c>
      <c r="C1301" s="309">
        <v>142462851</v>
      </c>
      <c r="D1301" s="313">
        <v>252118</v>
      </c>
      <c r="E1301" s="203">
        <f t="shared" si="122"/>
        <v>6.398446818770144</v>
      </c>
      <c r="F1301" s="311">
        <f>SUM(E$12:E1301)</f>
        <v>4923.9912190558107</v>
      </c>
      <c r="G1301" s="311">
        <f t="shared" si="123"/>
        <v>492.39912190558107</v>
      </c>
      <c r="H1301" s="314">
        <f t="shared" si="124"/>
        <v>156</v>
      </c>
      <c r="I1301" s="314">
        <f t="shared" si="124"/>
        <v>47</v>
      </c>
    </row>
    <row r="1302" spans="2:9" ht="16.5" hidden="1" customHeight="1" x14ac:dyDescent="0.3">
      <c r="B1302" s="307">
        <v>1291</v>
      </c>
      <c r="C1302" s="309">
        <v>142714969</v>
      </c>
      <c r="D1302" s="313">
        <v>252385</v>
      </c>
      <c r="E1302" s="203">
        <f t="shared" si="122"/>
        <v>6.4052229525670636</v>
      </c>
      <c r="F1302" s="311">
        <f>SUM(E$12:E1302)</f>
        <v>4930.3964420083776</v>
      </c>
      <c r="G1302" s="311">
        <f t="shared" si="123"/>
        <v>493.03964420083776</v>
      </c>
      <c r="H1302" s="314">
        <f t="shared" si="124"/>
        <v>156</v>
      </c>
      <c r="I1302" s="314">
        <f t="shared" si="124"/>
        <v>47</v>
      </c>
    </row>
    <row r="1303" spans="2:9" ht="16.5" hidden="1" customHeight="1" x14ac:dyDescent="0.3">
      <c r="B1303" s="307">
        <v>1292</v>
      </c>
      <c r="C1303" s="309">
        <v>142967354</v>
      </c>
      <c r="D1303" s="313">
        <v>252653</v>
      </c>
      <c r="E1303" s="203">
        <f t="shared" si="122"/>
        <v>6.412024465142248</v>
      </c>
      <c r="F1303" s="311">
        <f>SUM(E$12:E1303)</f>
        <v>4936.8084664735197</v>
      </c>
      <c r="G1303" s="311">
        <f t="shared" si="123"/>
        <v>493.68084664735198</v>
      </c>
      <c r="H1303" s="314">
        <f t="shared" si="124"/>
        <v>156</v>
      </c>
      <c r="I1303" s="314">
        <f t="shared" si="124"/>
        <v>47</v>
      </c>
    </row>
    <row r="1304" spans="2:9" ht="16.5" hidden="1" customHeight="1" x14ac:dyDescent="0.3">
      <c r="B1304" s="307">
        <v>1293</v>
      </c>
      <c r="C1304" s="309">
        <v>143220007</v>
      </c>
      <c r="D1304" s="313">
        <v>252921</v>
      </c>
      <c r="E1304" s="203">
        <f t="shared" si="122"/>
        <v>6.4188259777174324</v>
      </c>
      <c r="F1304" s="311">
        <f>SUM(E$12:E1304)</f>
        <v>4943.2272924512372</v>
      </c>
      <c r="G1304" s="311">
        <f t="shared" si="123"/>
        <v>494.3227292451237</v>
      </c>
      <c r="H1304" s="314">
        <f t="shared" si="124"/>
        <v>156</v>
      </c>
      <c r="I1304" s="314">
        <f t="shared" si="124"/>
        <v>47</v>
      </c>
    </row>
    <row r="1305" spans="2:9" ht="16.5" hidden="1" customHeight="1" x14ac:dyDescent="0.3">
      <c r="B1305" s="307">
        <v>1294</v>
      </c>
      <c r="C1305" s="309">
        <v>143472928</v>
      </c>
      <c r="D1305" s="313">
        <v>253189</v>
      </c>
      <c r="E1305" s="203">
        <f t="shared" si="122"/>
        <v>6.4256274902926176</v>
      </c>
      <c r="F1305" s="311">
        <f>SUM(E$12:E1305)</f>
        <v>4949.6529199415299</v>
      </c>
      <c r="G1305" s="311">
        <f t="shared" si="123"/>
        <v>494.96529199415301</v>
      </c>
      <c r="H1305" s="314">
        <f t="shared" si="124"/>
        <v>156</v>
      </c>
      <c r="I1305" s="314">
        <f t="shared" si="124"/>
        <v>47</v>
      </c>
    </row>
    <row r="1306" spans="2:9" ht="16.5" hidden="1" customHeight="1" x14ac:dyDescent="0.3">
      <c r="B1306" s="307">
        <v>1295</v>
      </c>
      <c r="C1306" s="309">
        <v>143726117</v>
      </c>
      <c r="D1306" s="313">
        <v>253457</v>
      </c>
      <c r="E1306" s="203">
        <f t="shared" si="122"/>
        <v>6.4324290028678019</v>
      </c>
      <c r="F1306" s="311">
        <f>SUM(E$12:E1306)</f>
        <v>4956.085348944398</v>
      </c>
      <c r="G1306" s="311">
        <f t="shared" si="123"/>
        <v>495.6085348944398</v>
      </c>
      <c r="H1306" s="314">
        <f t="shared" si="124"/>
        <v>156</v>
      </c>
      <c r="I1306" s="314">
        <f t="shared" si="124"/>
        <v>47</v>
      </c>
    </row>
    <row r="1307" spans="2:9" ht="16.5" hidden="1" customHeight="1" x14ac:dyDescent="0.3">
      <c r="B1307" s="307">
        <v>1296</v>
      </c>
      <c r="C1307" s="309">
        <v>143979574</v>
      </c>
      <c r="D1307" s="313">
        <v>253726</v>
      </c>
      <c r="E1307" s="203">
        <f t="shared" si="122"/>
        <v>6.4392558942212519</v>
      </c>
      <c r="F1307" s="311">
        <f>SUM(E$12:E1307)</f>
        <v>4962.5246048386189</v>
      </c>
      <c r="G1307" s="311">
        <f t="shared" si="123"/>
        <v>496.25246048386191</v>
      </c>
      <c r="H1307" s="314">
        <f t="shared" si="124"/>
        <v>156</v>
      </c>
      <c r="I1307" s="314">
        <f t="shared" si="124"/>
        <v>47</v>
      </c>
    </row>
    <row r="1308" spans="2:9" ht="16.5" hidden="1" customHeight="1" x14ac:dyDescent="0.3">
      <c r="B1308" s="307">
        <v>1297</v>
      </c>
      <c r="C1308" s="309">
        <v>144233300</v>
      </c>
      <c r="D1308" s="313">
        <v>253994</v>
      </c>
      <c r="E1308" s="203">
        <f t="shared" si="122"/>
        <v>6.4460574067964371</v>
      </c>
      <c r="F1308" s="311">
        <f>SUM(E$12:E1308)</f>
        <v>4968.970662245415</v>
      </c>
      <c r="G1308" s="311">
        <f t="shared" si="123"/>
        <v>496.8970662245415</v>
      </c>
      <c r="H1308" s="314">
        <f t="shared" si="124"/>
        <v>156</v>
      </c>
      <c r="I1308" s="314">
        <f t="shared" si="124"/>
        <v>47</v>
      </c>
    </row>
    <row r="1309" spans="2:9" ht="16.5" hidden="1" customHeight="1" x14ac:dyDescent="0.3">
      <c r="B1309" s="307">
        <v>1298</v>
      </c>
      <c r="C1309" s="309">
        <v>144487294</v>
      </c>
      <c r="D1309" s="313">
        <v>254263</v>
      </c>
      <c r="E1309" s="203">
        <f t="shared" si="122"/>
        <v>6.4528842981498871</v>
      </c>
      <c r="F1309" s="311">
        <f>SUM(E$12:E1309)</f>
        <v>4975.423546543565</v>
      </c>
      <c r="G1309" s="311">
        <f t="shared" si="123"/>
        <v>497.54235465435647</v>
      </c>
      <c r="H1309" s="314">
        <f t="shared" si="124"/>
        <v>156</v>
      </c>
      <c r="I1309" s="314">
        <f t="shared" si="124"/>
        <v>47</v>
      </c>
    </row>
    <row r="1310" spans="2:9" x14ac:dyDescent="0.3">
      <c r="B1310" s="307">
        <v>1299</v>
      </c>
      <c r="C1310" s="309">
        <v>144741557</v>
      </c>
      <c r="D1310" s="313">
        <v>254531</v>
      </c>
      <c r="E1310" s="203">
        <f t="shared" si="122"/>
        <v>6.4596858107250714</v>
      </c>
      <c r="F1310" s="311">
        <f>SUM(E$12:E1310)</f>
        <v>4981.8832323542902</v>
      </c>
      <c r="G1310" s="311">
        <f t="shared" si="123"/>
        <v>498.18832323542904</v>
      </c>
      <c r="H1310" s="314">
        <f t="shared" si="124"/>
        <v>156</v>
      </c>
      <c r="I1310" s="314">
        <f t="shared" si="124"/>
        <v>47</v>
      </c>
    </row>
    <row r="1311" spans="2:9" ht="16.5" hidden="1" customHeight="1" x14ac:dyDescent="0.3">
      <c r="B1311" s="308">
        <v>1300</v>
      </c>
      <c r="C1311" s="309">
        <v>144996088</v>
      </c>
      <c r="D1311" s="317">
        <v>254800</v>
      </c>
      <c r="E1311" s="203">
        <f t="shared" si="122"/>
        <v>6.3810072374846607</v>
      </c>
      <c r="F1311" s="318">
        <f>SUM(E$12:E1311)</f>
        <v>4988.2642395917746</v>
      </c>
      <c r="G1311" s="311">
        <f t="shared" si="123"/>
        <v>498.82642395917748</v>
      </c>
      <c r="H1311" s="319">
        <f t="shared" ref="H1311:I1326" si="125">H1310</f>
        <v>156</v>
      </c>
      <c r="I1311" s="312">
        <v>50</v>
      </c>
    </row>
    <row r="1312" spans="2:9" ht="16.5" hidden="1" customHeight="1" x14ac:dyDescent="0.3">
      <c r="B1312" s="307">
        <v>1301</v>
      </c>
      <c r="C1312" s="309">
        <v>145250888</v>
      </c>
      <c r="D1312" s="313">
        <v>255069</v>
      </c>
      <c r="E1312" s="203">
        <f t="shared" si="122"/>
        <v>6.3877438581553179</v>
      </c>
      <c r="F1312" s="311">
        <f>SUM(E$12:E1312)</f>
        <v>4994.6519834499304</v>
      </c>
      <c r="G1312" s="311">
        <f t="shared" si="123"/>
        <v>499.46519834499304</v>
      </c>
      <c r="H1312" s="314">
        <f t="shared" si="125"/>
        <v>156</v>
      </c>
      <c r="I1312" s="314">
        <f t="shared" si="125"/>
        <v>50</v>
      </c>
    </row>
    <row r="1313" spans="2:9" ht="16.5" hidden="1" customHeight="1" x14ac:dyDescent="0.3">
      <c r="B1313" s="307">
        <v>1302</v>
      </c>
      <c r="C1313" s="309">
        <v>145505957</v>
      </c>
      <c r="D1313" s="313">
        <v>255338</v>
      </c>
      <c r="E1313" s="203">
        <f t="shared" si="122"/>
        <v>6.394480478825975</v>
      </c>
      <c r="F1313" s="311">
        <f>SUM(E$12:E1313)</f>
        <v>5001.0464639287566</v>
      </c>
      <c r="G1313" s="311">
        <f t="shared" si="123"/>
        <v>500.10464639287568</v>
      </c>
      <c r="H1313" s="314">
        <f t="shared" si="125"/>
        <v>156</v>
      </c>
      <c r="I1313" s="314">
        <f t="shared" si="125"/>
        <v>50</v>
      </c>
    </row>
    <row r="1314" spans="2:9" ht="16.5" hidden="1" customHeight="1" x14ac:dyDescent="0.3">
      <c r="B1314" s="307">
        <v>1303</v>
      </c>
      <c r="C1314" s="309">
        <v>145761295</v>
      </c>
      <c r="D1314" s="313">
        <v>255607</v>
      </c>
      <c r="E1314" s="203">
        <f t="shared" si="122"/>
        <v>6.4012170994966313</v>
      </c>
      <c r="F1314" s="311">
        <f>SUM(E$12:E1314)</f>
        <v>5007.4476810282531</v>
      </c>
      <c r="G1314" s="311">
        <f t="shared" si="123"/>
        <v>500.74476810282533</v>
      </c>
      <c r="H1314" s="314">
        <f t="shared" si="125"/>
        <v>156</v>
      </c>
      <c r="I1314" s="314">
        <f t="shared" si="125"/>
        <v>50</v>
      </c>
    </row>
    <row r="1315" spans="2:9" ht="16.5" hidden="1" customHeight="1" x14ac:dyDescent="0.3">
      <c r="B1315" s="307">
        <v>1304</v>
      </c>
      <c r="C1315" s="309">
        <v>146016902</v>
      </c>
      <c r="D1315" s="313">
        <v>255876</v>
      </c>
      <c r="E1315" s="203">
        <f t="shared" si="122"/>
        <v>6.4079537201672885</v>
      </c>
      <c r="F1315" s="311">
        <f>SUM(E$12:E1315)</f>
        <v>5013.85563474842</v>
      </c>
      <c r="G1315" s="311">
        <f t="shared" si="123"/>
        <v>501.385563474842</v>
      </c>
      <c r="H1315" s="314">
        <f t="shared" si="125"/>
        <v>156</v>
      </c>
      <c r="I1315" s="314">
        <f t="shared" si="125"/>
        <v>50</v>
      </c>
    </row>
    <row r="1316" spans="2:9" ht="16.5" hidden="1" customHeight="1" x14ac:dyDescent="0.3">
      <c r="B1316" s="307">
        <v>1305</v>
      </c>
      <c r="C1316" s="309">
        <v>146272778</v>
      </c>
      <c r="D1316" s="313">
        <v>256145</v>
      </c>
      <c r="E1316" s="203">
        <f t="shared" si="122"/>
        <v>6.4146903408379456</v>
      </c>
      <c r="F1316" s="311">
        <f>SUM(E$12:E1316)</f>
        <v>5020.2703250892582</v>
      </c>
      <c r="G1316" s="311">
        <f t="shared" si="123"/>
        <v>502.0270325089258</v>
      </c>
      <c r="H1316" s="314">
        <f t="shared" si="125"/>
        <v>156</v>
      </c>
      <c r="I1316" s="314">
        <f t="shared" si="125"/>
        <v>50</v>
      </c>
    </row>
    <row r="1317" spans="2:9" ht="16.5" hidden="1" customHeight="1" x14ac:dyDescent="0.3">
      <c r="B1317" s="307">
        <v>1306</v>
      </c>
      <c r="C1317" s="309">
        <v>146528923</v>
      </c>
      <c r="D1317" s="313">
        <v>256415</v>
      </c>
      <c r="E1317" s="203">
        <f t="shared" si="122"/>
        <v>6.4214520047081214</v>
      </c>
      <c r="F1317" s="311">
        <f>SUM(E$12:E1317)</f>
        <v>5026.6917770939663</v>
      </c>
      <c r="G1317" s="311">
        <f t="shared" si="123"/>
        <v>502.66917770939665</v>
      </c>
      <c r="H1317" s="314">
        <f t="shared" si="125"/>
        <v>156</v>
      </c>
      <c r="I1317" s="314">
        <f t="shared" si="125"/>
        <v>50</v>
      </c>
    </row>
    <row r="1318" spans="2:9" ht="16.5" hidden="1" customHeight="1" x14ac:dyDescent="0.3">
      <c r="B1318" s="307">
        <v>1307</v>
      </c>
      <c r="C1318" s="309">
        <v>146785338</v>
      </c>
      <c r="D1318" s="313">
        <v>256684</v>
      </c>
      <c r="E1318" s="203">
        <f t="shared" si="122"/>
        <v>6.4281886253787786</v>
      </c>
      <c r="F1318" s="311">
        <f>SUM(E$12:E1318)</f>
        <v>5033.1199657193447</v>
      </c>
      <c r="G1318" s="311">
        <f t="shared" si="123"/>
        <v>503.31199657193446</v>
      </c>
      <c r="H1318" s="314">
        <f t="shared" si="125"/>
        <v>156</v>
      </c>
      <c r="I1318" s="314">
        <f t="shared" si="125"/>
        <v>50</v>
      </c>
    </row>
    <row r="1319" spans="2:9" ht="16.5" hidden="1" customHeight="1" x14ac:dyDescent="0.3">
      <c r="B1319" s="307">
        <v>1308</v>
      </c>
      <c r="C1319" s="309">
        <v>147042022</v>
      </c>
      <c r="D1319" s="313">
        <v>256954</v>
      </c>
      <c r="E1319" s="203">
        <f t="shared" si="122"/>
        <v>6.4349502892489543</v>
      </c>
      <c r="F1319" s="311">
        <f>SUM(E$12:E1319)</f>
        <v>5039.5549160085939</v>
      </c>
      <c r="G1319" s="311">
        <f t="shared" si="123"/>
        <v>503.95549160085938</v>
      </c>
      <c r="H1319" s="314">
        <f t="shared" si="125"/>
        <v>156</v>
      </c>
      <c r="I1319" s="314">
        <f t="shared" si="125"/>
        <v>50</v>
      </c>
    </row>
    <row r="1320" spans="2:9" ht="16.5" hidden="1" customHeight="1" x14ac:dyDescent="0.3">
      <c r="B1320" s="307">
        <v>1309</v>
      </c>
      <c r="C1320" s="309">
        <v>147298976</v>
      </c>
      <c r="D1320" s="313">
        <v>257224</v>
      </c>
      <c r="E1320" s="203">
        <f t="shared" si="122"/>
        <v>6.4417119531191309</v>
      </c>
      <c r="F1320" s="311">
        <f>SUM(E$12:E1320)</f>
        <v>5045.9966279617129</v>
      </c>
      <c r="G1320" s="311">
        <f t="shared" si="123"/>
        <v>504.59966279617129</v>
      </c>
      <c r="H1320" s="314">
        <f t="shared" si="125"/>
        <v>156</v>
      </c>
      <c r="I1320" s="314">
        <f t="shared" si="125"/>
        <v>50</v>
      </c>
    </row>
    <row r="1321" spans="2:9" ht="16.5" hidden="1" customHeight="1" x14ac:dyDescent="0.3">
      <c r="B1321" s="307">
        <v>1310</v>
      </c>
      <c r="C1321" s="309">
        <v>147556200</v>
      </c>
      <c r="D1321" s="313">
        <v>257494</v>
      </c>
      <c r="E1321" s="203">
        <f t="shared" si="122"/>
        <v>6.4484736169893067</v>
      </c>
      <c r="F1321" s="311">
        <f>SUM(E$12:E1321)</f>
        <v>5052.4451015787026</v>
      </c>
      <c r="G1321" s="311">
        <f t="shared" si="123"/>
        <v>505.24451015787025</v>
      </c>
      <c r="H1321" s="314">
        <f t="shared" si="125"/>
        <v>156</v>
      </c>
      <c r="I1321" s="314">
        <f t="shared" si="125"/>
        <v>50</v>
      </c>
    </row>
    <row r="1322" spans="2:9" ht="16.5" hidden="1" customHeight="1" x14ac:dyDescent="0.3">
      <c r="B1322" s="307">
        <v>1311</v>
      </c>
      <c r="C1322" s="309">
        <v>147813694</v>
      </c>
      <c r="D1322" s="313">
        <v>257764</v>
      </c>
      <c r="E1322" s="203">
        <f t="shared" si="122"/>
        <v>6.4552352808594824</v>
      </c>
      <c r="F1322" s="311">
        <f>SUM(E$12:E1322)</f>
        <v>5058.9003368595622</v>
      </c>
      <c r="G1322" s="311">
        <f t="shared" si="123"/>
        <v>505.89003368595621</v>
      </c>
      <c r="H1322" s="314">
        <f t="shared" si="125"/>
        <v>156</v>
      </c>
      <c r="I1322" s="314">
        <f t="shared" si="125"/>
        <v>50</v>
      </c>
    </row>
    <row r="1323" spans="2:9" ht="16.5" hidden="1" customHeight="1" x14ac:dyDescent="0.3">
      <c r="B1323" s="307">
        <v>1312</v>
      </c>
      <c r="C1323" s="309">
        <v>148071458</v>
      </c>
      <c r="D1323" s="313">
        <v>258034</v>
      </c>
      <c r="E1323" s="203">
        <f t="shared" si="122"/>
        <v>6.461996944729659</v>
      </c>
      <c r="F1323" s="311">
        <f>SUM(E$12:E1323)</f>
        <v>5065.3623338042917</v>
      </c>
      <c r="G1323" s="311">
        <f t="shared" si="123"/>
        <v>506.53623338042917</v>
      </c>
      <c r="H1323" s="314">
        <f t="shared" si="125"/>
        <v>156</v>
      </c>
      <c r="I1323" s="314">
        <f t="shared" si="125"/>
        <v>50</v>
      </c>
    </row>
    <row r="1324" spans="2:9" ht="16.5" hidden="1" customHeight="1" x14ac:dyDescent="0.3">
      <c r="B1324" s="307">
        <v>1313</v>
      </c>
      <c r="C1324" s="309">
        <v>148329492</v>
      </c>
      <c r="D1324" s="313">
        <v>258304</v>
      </c>
      <c r="E1324" s="203">
        <f t="shared" si="122"/>
        <v>6.4687586085998348</v>
      </c>
      <c r="F1324" s="311">
        <f>SUM(E$12:E1324)</f>
        <v>5071.8310924128918</v>
      </c>
      <c r="G1324" s="311">
        <f t="shared" si="123"/>
        <v>507.18310924128917</v>
      </c>
      <c r="H1324" s="314">
        <f t="shared" si="125"/>
        <v>156</v>
      </c>
      <c r="I1324" s="314">
        <f t="shared" si="125"/>
        <v>50</v>
      </c>
    </row>
    <row r="1325" spans="2:9" ht="16.5" hidden="1" customHeight="1" x14ac:dyDescent="0.3">
      <c r="B1325" s="307">
        <v>1314</v>
      </c>
      <c r="C1325" s="309">
        <v>148587796</v>
      </c>
      <c r="D1325" s="313">
        <v>258574</v>
      </c>
      <c r="E1325" s="203">
        <f t="shared" si="122"/>
        <v>6.4755202724700105</v>
      </c>
      <c r="F1325" s="311">
        <f>SUM(E$12:E1325)</f>
        <v>5078.3066126853619</v>
      </c>
      <c r="G1325" s="311">
        <f t="shared" si="123"/>
        <v>507.83066126853618</v>
      </c>
      <c r="H1325" s="314">
        <f t="shared" si="125"/>
        <v>156</v>
      </c>
      <c r="I1325" s="314">
        <f t="shared" si="125"/>
        <v>50</v>
      </c>
    </row>
    <row r="1326" spans="2:9" ht="16.5" hidden="1" customHeight="1" x14ac:dyDescent="0.3">
      <c r="B1326" s="307">
        <v>1315</v>
      </c>
      <c r="C1326" s="309">
        <v>148846370</v>
      </c>
      <c r="D1326" s="313">
        <v>258845</v>
      </c>
      <c r="E1326" s="203">
        <f t="shared" si="122"/>
        <v>6.4823069795397057</v>
      </c>
      <c r="F1326" s="311">
        <f>SUM(E$12:E1326)</f>
        <v>5084.7889196649012</v>
      </c>
      <c r="G1326" s="311">
        <f t="shared" si="123"/>
        <v>508.4788919664901</v>
      </c>
      <c r="H1326" s="314">
        <f t="shared" si="125"/>
        <v>156</v>
      </c>
      <c r="I1326" s="314">
        <f t="shared" si="125"/>
        <v>50</v>
      </c>
    </row>
    <row r="1327" spans="2:9" ht="16.5" hidden="1" customHeight="1" x14ac:dyDescent="0.3">
      <c r="B1327" s="307">
        <v>1316</v>
      </c>
      <c r="C1327" s="309">
        <v>149105215</v>
      </c>
      <c r="D1327" s="313">
        <v>259115</v>
      </c>
      <c r="E1327" s="203">
        <f t="shared" si="122"/>
        <v>6.4890686434098823</v>
      </c>
      <c r="F1327" s="311">
        <f>SUM(E$12:E1327)</f>
        <v>5091.2779883083113</v>
      </c>
      <c r="G1327" s="311">
        <f t="shared" si="123"/>
        <v>509.12779883083113</v>
      </c>
      <c r="H1327" s="314">
        <f t="shared" ref="H1327:I1342" si="126">H1326</f>
        <v>156</v>
      </c>
      <c r="I1327" s="314">
        <f t="shared" si="126"/>
        <v>50</v>
      </c>
    </row>
    <row r="1328" spans="2:9" ht="16.5" hidden="1" customHeight="1" x14ac:dyDescent="0.3">
      <c r="B1328" s="307">
        <v>1317</v>
      </c>
      <c r="C1328" s="309">
        <v>149364330</v>
      </c>
      <c r="D1328" s="313">
        <v>259386</v>
      </c>
      <c r="E1328" s="203">
        <f t="shared" si="122"/>
        <v>6.4958553504795775</v>
      </c>
      <c r="F1328" s="311">
        <f>SUM(E$12:E1328)</f>
        <v>5097.7738436587906</v>
      </c>
      <c r="G1328" s="311">
        <f t="shared" si="123"/>
        <v>509.77738436587907</v>
      </c>
      <c r="H1328" s="314">
        <f t="shared" si="126"/>
        <v>156</v>
      </c>
      <c r="I1328" s="314">
        <f t="shared" si="126"/>
        <v>50</v>
      </c>
    </row>
    <row r="1329" spans="2:9" ht="16.5" hidden="1" customHeight="1" x14ac:dyDescent="0.3">
      <c r="B1329" s="307">
        <v>1318</v>
      </c>
      <c r="C1329" s="309">
        <v>149623716</v>
      </c>
      <c r="D1329" s="313">
        <v>259657</v>
      </c>
      <c r="E1329" s="203">
        <f t="shared" si="122"/>
        <v>6.5026420575492727</v>
      </c>
      <c r="F1329" s="311">
        <f>SUM(E$12:E1329)</f>
        <v>5104.2764857163402</v>
      </c>
      <c r="G1329" s="311">
        <f t="shared" si="123"/>
        <v>510.42764857163399</v>
      </c>
      <c r="H1329" s="314">
        <f t="shared" si="126"/>
        <v>156</v>
      </c>
      <c r="I1329" s="314">
        <f t="shared" si="126"/>
        <v>50</v>
      </c>
    </row>
    <row r="1330" spans="2:9" ht="16.5" hidden="1" customHeight="1" x14ac:dyDescent="0.3">
      <c r="B1330" s="307">
        <v>1319</v>
      </c>
      <c r="C1330" s="309">
        <v>149883373</v>
      </c>
      <c r="D1330" s="313">
        <v>259927</v>
      </c>
      <c r="E1330" s="203">
        <f t="shared" si="122"/>
        <v>6.5094037214194485</v>
      </c>
      <c r="F1330" s="311">
        <f>SUM(E$12:E1330)</f>
        <v>5110.7858894377596</v>
      </c>
      <c r="G1330" s="311">
        <f t="shared" si="123"/>
        <v>511.07858894377597</v>
      </c>
      <c r="H1330" s="314">
        <f t="shared" si="126"/>
        <v>156</v>
      </c>
      <c r="I1330" s="314">
        <f t="shared" si="126"/>
        <v>50</v>
      </c>
    </row>
    <row r="1331" spans="2:9" ht="16.5" hidden="1" customHeight="1" x14ac:dyDescent="0.3">
      <c r="B1331" s="307">
        <v>1320</v>
      </c>
      <c r="C1331" s="309">
        <v>150143300</v>
      </c>
      <c r="D1331" s="313">
        <v>260198</v>
      </c>
      <c r="E1331" s="203">
        <f t="shared" si="122"/>
        <v>6.5161904284891436</v>
      </c>
      <c r="F1331" s="311">
        <f>SUM(E$12:E1331)</f>
        <v>5117.3020798662483</v>
      </c>
      <c r="G1331" s="311">
        <f t="shared" si="123"/>
        <v>511.73020798662481</v>
      </c>
      <c r="H1331" s="314">
        <f t="shared" si="126"/>
        <v>156</v>
      </c>
      <c r="I1331" s="314">
        <f t="shared" si="126"/>
        <v>50</v>
      </c>
    </row>
    <row r="1332" spans="2:9" ht="16.5" hidden="1" customHeight="1" x14ac:dyDescent="0.3">
      <c r="B1332" s="307">
        <v>1321</v>
      </c>
      <c r="C1332" s="309">
        <v>150403498</v>
      </c>
      <c r="D1332" s="313">
        <v>260470</v>
      </c>
      <c r="E1332" s="203">
        <f t="shared" si="122"/>
        <v>6.5230021787583583</v>
      </c>
      <c r="F1332" s="311">
        <f>SUM(E$12:E1332)</f>
        <v>5123.8250820450066</v>
      </c>
      <c r="G1332" s="311">
        <f t="shared" si="123"/>
        <v>512.38250820450071</v>
      </c>
      <c r="H1332" s="314">
        <f t="shared" si="126"/>
        <v>156</v>
      </c>
      <c r="I1332" s="314">
        <f t="shared" si="126"/>
        <v>50</v>
      </c>
    </row>
    <row r="1333" spans="2:9" ht="16.5" hidden="1" customHeight="1" x14ac:dyDescent="0.3">
      <c r="B1333" s="307">
        <v>1322</v>
      </c>
      <c r="C1333" s="309">
        <v>150663968</v>
      </c>
      <c r="D1333" s="313">
        <v>260741</v>
      </c>
      <c r="E1333" s="203">
        <f t="shared" si="122"/>
        <v>6.5297888858280535</v>
      </c>
      <c r="F1333" s="311">
        <f>SUM(E$12:E1333)</f>
        <v>5130.3548709308343</v>
      </c>
      <c r="G1333" s="311">
        <f t="shared" si="123"/>
        <v>513.03548709308347</v>
      </c>
      <c r="H1333" s="314">
        <f t="shared" si="126"/>
        <v>156</v>
      </c>
      <c r="I1333" s="314">
        <f t="shared" si="126"/>
        <v>50</v>
      </c>
    </row>
    <row r="1334" spans="2:9" ht="16.5" hidden="1" customHeight="1" x14ac:dyDescent="0.3">
      <c r="B1334" s="307">
        <v>1323</v>
      </c>
      <c r="C1334" s="309">
        <v>150924709</v>
      </c>
      <c r="D1334" s="313">
        <v>261012</v>
      </c>
      <c r="E1334" s="203">
        <f t="shared" si="122"/>
        <v>6.5365755928977487</v>
      </c>
      <c r="F1334" s="311">
        <f>SUM(E$12:E1334)</f>
        <v>5136.8914465237322</v>
      </c>
      <c r="G1334" s="311">
        <f t="shared" si="123"/>
        <v>513.68914465237322</v>
      </c>
      <c r="H1334" s="314">
        <f t="shared" si="126"/>
        <v>156</v>
      </c>
      <c r="I1334" s="314">
        <f t="shared" si="126"/>
        <v>50</v>
      </c>
    </row>
    <row r="1335" spans="2:9" ht="16.5" hidden="1" customHeight="1" x14ac:dyDescent="0.3">
      <c r="B1335" s="307">
        <v>1324</v>
      </c>
      <c r="C1335" s="309">
        <v>151185721</v>
      </c>
      <c r="D1335" s="313">
        <v>261283</v>
      </c>
      <c r="E1335" s="203">
        <f t="shared" si="122"/>
        <v>6.5433622999674439</v>
      </c>
      <c r="F1335" s="311">
        <f>SUM(E$12:E1335)</f>
        <v>5143.4348088236993</v>
      </c>
      <c r="G1335" s="311">
        <f t="shared" si="123"/>
        <v>514.34348088236993</v>
      </c>
      <c r="H1335" s="314">
        <f t="shared" si="126"/>
        <v>156</v>
      </c>
      <c r="I1335" s="314">
        <f t="shared" si="126"/>
        <v>50</v>
      </c>
    </row>
    <row r="1336" spans="2:9" ht="16.5" hidden="1" customHeight="1" x14ac:dyDescent="0.3">
      <c r="B1336" s="307">
        <v>1325</v>
      </c>
      <c r="C1336" s="309">
        <v>151447004</v>
      </c>
      <c r="D1336" s="313">
        <v>261555</v>
      </c>
      <c r="E1336" s="203">
        <f t="shared" si="122"/>
        <v>6.5501740502366586</v>
      </c>
      <c r="F1336" s="311">
        <f>SUM(E$12:E1336)</f>
        <v>5149.9849828739361</v>
      </c>
      <c r="G1336" s="311">
        <f t="shared" si="123"/>
        <v>514.99849828739366</v>
      </c>
      <c r="H1336" s="314">
        <f t="shared" si="126"/>
        <v>156</v>
      </c>
      <c r="I1336" s="314">
        <f t="shared" si="126"/>
        <v>50</v>
      </c>
    </row>
    <row r="1337" spans="2:9" ht="16.5" hidden="1" customHeight="1" x14ac:dyDescent="0.3">
      <c r="B1337" s="307">
        <v>1326</v>
      </c>
      <c r="C1337" s="309">
        <v>151708559</v>
      </c>
      <c r="D1337" s="313">
        <v>261827</v>
      </c>
      <c r="E1337" s="203">
        <f t="shared" si="122"/>
        <v>6.5569858005058723</v>
      </c>
      <c r="F1337" s="311">
        <f>SUM(E$12:E1337)</f>
        <v>5156.5419686744417</v>
      </c>
      <c r="G1337" s="311">
        <f t="shared" si="123"/>
        <v>515.65419686744417</v>
      </c>
      <c r="H1337" s="314">
        <f t="shared" si="126"/>
        <v>156</v>
      </c>
      <c r="I1337" s="314">
        <f t="shared" si="126"/>
        <v>50</v>
      </c>
    </row>
    <row r="1338" spans="2:9" ht="16.5" hidden="1" customHeight="1" x14ac:dyDescent="0.3">
      <c r="B1338" s="307">
        <v>1327</v>
      </c>
      <c r="C1338" s="309">
        <v>151970386</v>
      </c>
      <c r="D1338" s="313">
        <v>262098</v>
      </c>
      <c r="E1338" s="203">
        <f t="shared" si="122"/>
        <v>6.5637725075755675</v>
      </c>
      <c r="F1338" s="311">
        <f>SUM(E$12:E1338)</f>
        <v>5163.1057411820175</v>
      </c>
      <c r="G1338" s="311">
        <f t="shared" si="123"/>
        <v>516.31057411820177</v>
      </c>
      <c r="H1338" s="314">
        <f t="shared" si="126"/>
        <v>156</v>
      </c>
      <c r="I1338" s="314">
        <f t="shared" si="126"/>
        <v>50</v>
      </c>
    </row>
    <row r="1339" spans="2:9" ht="16.5" hidden="1" customHeight="1" x14ac:dyDescent="0.3">
      <c r="B1339" s="307">
        <v>1328</v>
      </c>
      <c r="C1339" s="309">
        <v>152232484</v>
      </c>
      <c r="D1339" s="313">
        <v>262370</v>
      </c>
      <c r="E1339" s="203">
        <f t="shared" si="122"/>
        <v>6.5705842578447822</v>
      </c>
      <c r="F1339" s="311">
        <f>SUM(E$12:E1339)</f>
        <v>5169.676325439862</v>
      </c>
      <c r="G1339" s="311">
        <f t="shared" si="123"/>
        <v>516.96763254398616</v>
      </c>
      <c r="H1339" s="314">
        <f t="shared" si="126"/>
        <v>156</v>
      </c>
      <c r="I1339" s="314">
        <f t="shared" si="126"/>
        <v>50</v>
      </c>
    </row>
    <row r="1340" spans="2:9" ht="16.5" hidden="1" customHeight="1" x14ac:dyDescent="0.3">
      <c r="B1340" s="307">
        <v>1329</v>
      </c>
      <c r="C1340" s="309">
        <v>152494854</v>
      </c>
      <c r="D1340" s="313">
        <v>262642</v>
      </c>
      <c r="E1340" s="203">
        <f t="shared" si="122"/>
        <v>6.5773960081139968</v>
      </c>
      <c r="F1340" s="311">
        <f>SUM(E$12:E1340)</f>
        <v>5176.2537214479762</v>
      </c>
      <c r="G1340" s="311">
        <f t="shared" si="123"/>
        <v>517.62537214479767</v>
      </c>
      <c r="H1340" s="314">
        <f t="shared" si="126"/>
        <v>156</v>
      </c>
      <c r="I1340" s="314">
        <f t="shared" si="126"/>
        <v>50</v>
      </c>
    </row>
    <row r="1341" spans="2:9" ht="16.5" hidden="1" customHeight="1" x14ac:dyDescent="0.3">
      <c r="B1341" s="307">
        <v>1330</v>
      </c>
      <c r="C1341" s="309">
        <v>152757496</v>
      </c>
      <c r="D1341" s="313">
        <v>262914</v>
      </c>
      <c r="E1341" s="203">
        <f t="shared" si="122"/>
        <v>6.5842077583832106</v>
      </c>
      <c r="F1341" s="311">
        <f>SUM(E$12:E1341)</f>
        <v>5182.8379292063591</v>
      </c>
      <c r="G1341" s="311">
        <f t="shared" si="123"/>
        <v>518.28379292063596</v>
      </c>
      <c r="H1341" s="314">
        <f t="shared" si="126"/>
        <v>156</v>
      </c>
      <c r="I1341" s="314">
        <f t="shared" si="126"/>
        <v>50</v>
      </c>
    </row>
    <row r="1342" spans="2:9" ht="16.5" hidden="1" customHeight="1" x14ac:dyDescent="0.3">
      <c r="B1342" s="307">
        <v>1331</v>
      </c>
      <c r="C1342" s="309">
        <v>153020410</v>
      </c>
      <c r="D1342" s="313">
        <v>263187</v>
      </c>
      <c r="E1342" s="203">
        <f t="shared" si="122"/>
        <v>6.5910445518519447</v>
      </c>
      <c r="F1342" s="311">
        <f>SUM(E$12:E1342)</f>
        <v>5189.4289737582112</v>
      </c>
      <c r="G1342" s="311">
        <f t="shared" si="123"/>
        <v>518.94289737582108</v>
      </c>
      <c r="H1342" s="314">
        <f t="shared" si="126"/>
        <v>156</v>
      </c>
      <c r="I1342" s="314">
        <f t="shared" si="126"/>
        <v>50</v>
      </c>
    </row>
    <row r="1343" spans="2:9" ht="16.5" hidden="1" customHeight="1" x14ac:dyDescent="0.3">
      <c r="B1343" s="307">
        <v>1332</v>
      </c>
      <c r="C1343" s="309">
        <v>153283597</v>
      </c>
      <c r="D1343" s="313">
        <v>263459</v>
      </c>
      <c r="E1343" s="203">
        <f t="shared" si="122"/>
        <v>6.5978563021211594</v>
      </c>
      <c r="F1343" s="311">
        <f>SUM(E$12:E1343)</f>
        <v>5196.026830060332</v>
      </c>
      <c r="G1343" s="311">
        <f t="shared" si="123"/>
        <v>519.6026830060332</v>
      </c>
      <c r="H1343" s="314">
        <f t="shared" ref="H1343:I1358" si="127">H1342</f>
        <v>156</v>
      </c>
      <c r="I1343" s="314">
        <f t="shared" si="127"/>
        <v>50</v>
      </c>
    </row>
    <row r="1344" spans="2:9" ht="16.5" hidden="1" customHeight="1" x14ac:dyDescent="0.3">
      <c r="B1344" s="307">
        <v>1333</v>
      </c>
      <c r="C1344" s="309">
        <v>153547056</v>
      </c>
      <c r="D1344" s="313">
        <v>263731</v>
      </c>
      <c r="E1344" s="203">
        <f t="shared" si="122"/>
        <v>6.6046680523903731</v>
      </c>
      <c r="F1344" s="311">
        <f>SUM(E$12:E1344)</f>
        <v>5202.6314981127225</v>
      </c>
      <c r="G1344" s="311">
        <f t="shared" si="123"/>
        <v>520.26314981127223</v>
      </c>
      <c r="H1344" s="314">
        <f t="shared" si="127"/>
        <v>156</v>
      </c>
      <c r="I1344" s="314">
        <f t="shared" si="127"/>
        <v>50</v>
      </c>
    </row>
    <row r="1345" spans="2:9" ht="16.5" hidden="1" customHeight="1" x14ac:dyDescent="0.3">
      <c r="B1345" s="307">
        <v>1334</v>
      </c>
      <c r="C1345" s="309">
        <v>153810787</v>
      </c>
      <c r="D1345" s="313">
        <v>264004</v>
      </c>
      <c r="E1345" s="203">
        <f t="shared" si="122"/>
        <v>6.6115048458591072</v>
      </c>
      <c r="F1345" s="311">
        <f>SUM(E$12:E1345)</f>
        <v>5209.2430029585812</v>
      </c>
      <c r="G1345" s="311">
        <f t="shared" si="123"/>
        <v>520.92430029585807</v>
      </c>
      <c r="H1345" s="314">
        <f t="shared" si="127"/>
        <v>156</v>
      </c>
      <c r="I1345" s="314">
        <f t="shared" si="127"/>
        <v>50</v>
      </c>
    </row>
    <row r="1346" spans="2:9" ht="16.5" hidden="1" customHeight="1" x14ac:dyDescent="0.3">
      <c r="B1346" s="307">
        <v>1335</v>
      </c>
      <c r="C1346" s="309">
        <v>154074791</v>
      </c>
      <c r="D1346" s="313">
        <v>264277</v>
      </c>
      <c r="E1346" s="203">
        <f t="shared" si="122"/>
        <v>6.6183416393278405</v>
      </c>
      <c r="F1346" s="311">
        <f>SUM(E$12:E1346)</f>
        <v>5215.861344597909</v>
      </c>
      <c r="G1346" s="311">
        <f t="shared" si="123"/>
        <v>521.58613445979086</v>
      </c>
      <c r="H1346" s="314">
        <f t="shared" si="127"/>
        <v>156</v>
      </c>
      <c r="I1346" s="314">
        <f t="shared" si="127"/>
        <v>50</v>
      </c>
    </row>
    <row r="1347" spans="2:9" ht="16.5" hidden="1" customHeight="1" x14ac:dyDescent="0.3">
      <c r="B1347" s="307">
        <v>1336</v>
      </c>
      <c r="C1347" s="309">
        <v>154339068</v>
      </c>
      <c r="D1347" s="313">
        <v>264549</v>
      </c>
      <c r="E1347" s="203">
        <f t="shared" si="122"/>
        <v>6.6251533895970551</v>
      </c>
      <c r="F1347" s="311">
        <f>SUM(E$12:E1347)</f>
        <v>5222.4864979875065</v>
      </c>
      <c r="G1347" s="311">
        <f t="shared" si="123"/>
        <v>522.24864979875065</v>
      </c>
      <c r="H1347" s="314">
        <f t="shared" si="127"/>
        <v>156</v>
      </c>
      <c r="I1347" s="314">
        <f t="shared" si="127"/>
        <v>50</v>
      </c>
    </row>
    <row r="1348" spans="2:9" ht="16.5" hidden="1" customHeight="1" x14ac:dyDescent="0.3">
      <c r="B1348" s="307">
        <v>1337</v>
      </c>
      <c r="C1348" s="309">
        <v>154603617</v>
      </c>
      <c r="D1348" s="313">
        <v>264822</v>
      </c>
      <c r="E1348" s="203">
        <f t="shared" si="122"/>
        <v>6.6319901830657884</v>
      </c>
      <c r="F1348" s="311">
        <f>SUM(E$12:E1348)</f>
        <v>5229.1184881705722</v>
      </c>
      <c r="G1348" s="311">
        <f t="shared" si="123"/>
        <v>522.91184881705726</v>
      </c>
      <c r="H1348" s="314">
        <f t="shared" si="127"/>
        <v>156</v>
      </c>
      <c r="I1348" s="314">
        <f t="shared" si="127"/>
        <v>50</v>
      </c>
    </row>
    <row r="1349" spans="2:9" ht="16.5" hidden="1" customHeight="1" x14ac:dyDescent="0.3">
      <c r="B1349" s="307">
        <v>1338</v>
      </c>
      <c r="C1349" s="309">
        <v>154868439</v>
      </c>
      <c r="D1349" s="313">
        <v>265095</v>
      </c>
      <c r="E1349" s="203">
        <f t="shared" si="122"/>
        <v>6.6388269765345225</v>
      </c>
      <c r="F1349" s="311">
        <f>SUM(E$12:E1349)</f>
        <v>5235.757315147107</v>
      </c>
      <c r="G1349" s="311">
        <f t="shared" si="123"/>
        <v>523.5757315147107</v>
      </c>
      <c r="H1349" s="314">
        <f t="shared" si="127"/>
        <v>156</v>
      </c>
      <c r="I1349" s="314">
        <f t="shared" si="127"/>
        <v>50</v>
      </c>
    </row>
    <row r="1350" spans="2:9" ht="16.5" hidden="1" customHeight="1" x14ac:dyDescent="0.3">
      <c r="B1350" s="307">
        <v>1339</v>
      </c>
      <c r="C1350" s="309">
        <v>155133534</v>
      </c>
      <c r="D1350" s="313">
        <v>265368</v>
      </c>
      <c r="E1350" s="203">
        <f t="shared" si="122"/>
        <v>6.6456637700032557</v>
      </c>
      <c r="F1350" s="311">
        <f>SUM(E$12:E1350)</f>
        <v>5242.40297891711</v>
      </c>
      <c r="G1350" s="311">
        <f t="shared" si="123"/>
        <v>524.24029789171095</v>
      </c>
      <c r="H1350" s="314">
        <f t="shared" si="127"/>
        <v>156</v>
      </c>
      <c r="I1350" s="314">
        <f t="shared" si="127"/>
        <v>50</v>
      </c>
    </row>
    <row r="1351" spans="2:9" ht="16.5" hidden="1" customHeight="1" x14ac:dyDescent="0.3">
      <c r="B1351" s="307">
        <v>1340</v>
      </c>
      <c r="C1351" s="309">
        <v>155398902</v>
      </c>
      <c r="D1351" s="313">
        <v>265642</v>
      </c>
      <c r="E1351" s="203">
        <f t="shared" si="122"/>
        <v>6.6525256066715084</v>
      </c>
      <c r="F1351" s="311">
        <f>SUM(E$12:E1351)</f>
        <v>5249.0555045237816</v>
      </c>
      <c r="G1351" s="311">
        <f t="shared" si="123"/>
        <v>524.90555045237818</v>
      </c>
      <c r="H1351" s="314">
        <f t="shared" si="127"/>
        <v>156</v>
      </c>
      <c r="I1351" s="314">
        <f t="shared" si="127"/>
        <v>50</v>
      </c>
    </row>
    <row r="1352" spans="2:9" ht="16.5" hidden="1" customHeight="1" x14ac:dyDescent="0.3">
      <c r="B1352" s="307">
        <v>1341</v>
      </c>
      <c r="C1352" s="309">
        <v>155664544</v>
      </c>
      <c r="D1352" s="313">
        <v>265915</v>
      </c>
      <c r="E1352" s="203">
        <f t="shared" si="122"/>
        <v>6.6485398539853984</v>
      </c>
      <c r="F1352" s="311">
        <f>SUM(E$12:E1352)</f>
        <v>5255.7040443777669</v>
      </c>
      <c r="G1352" s="311">
        <f t="shared" si="123"/>
        <v>525.57040443777669</v>
      </c>
      <c r="H1352" s="314">
        <v>161</v>
      </c>
      <c r="I1352" s="314">
        <f t="shared" si="127"/>
        <v>50</v>
      </c>
    </row>
    <row r="1353" spans="2:9" ht="16.5" hidden="1" customHeight="1" x14ac:dyDescent="0.3">
      <c r="B1353" s="307">
        <v>1342</v>
      </c>
      <c r="C1353" s="309">
        <v>155930459</v>
      </c>
      <c r="D1353" s="313">
        <v>266188</v>
      </c>
      <c r="E1353" s="203">
        <f t="shared" si="122"/>
        <v>6.6553655365536555</v>
      </c>
      <c r="F1353" s="311">
        <f>SUM(E$12:E1353)</f>
        <v>5262.3594099143202</v>
      </c>
      <c r="G1353" s="311">
        <f t="shared" si="123"/>
        <v>526.23594099143202</v>
      </c>
      <c r="H1353" s="314">
        <f t="shared" si="127"/>
        <v>161</v>
      </c>
      <c r="I1353" s="314">
        <f t="shared" si="127"/>
        <v>50</v>
      </c>
    </row>
    <row r="1354" spans="2:9" ht="16.5" hidden="1" customHeight="1" x14ac:dyDescent="0.3">
      <c r="B1354" s="307">
        <v>1343</v>
      </c>
      <c r="C1354" s="309">
        <v>156196647</v>
      </c>
      <c r="D1354" s="313">
        <v>266462</v>
      </c>
      <c r="E1354" s="203">
        <f t="shared" si="122"/>
        <v>6.6622162216221623</v>
      </c>
      <c r="F1354" s="311">
        <f>SUM(E$12:E1354)</f>
        <v>5269.0216261359419</v>
      </c>
      <c r="G1354" s="311">
        <f t="shared" si="123"/>
        <v>526.90216261359421</v>
      </c>
      <c r="H1354" s="314">
        <f t="shared" si="127"/>
        <v>161</v>
      </c>
      <c r="I1354" s="314">
        <f t="shared" si="127"/>
        <v>50</v>
      </c>
    </row>
    <row r="1355" spans="2:9" ht="16.5" hidden="1" customHeight="1" x14ac:dyDescent="0.3">
      <c r="B1355" s="307">
        <v>1344</v>
      </c>
      <c r="C1355" s="309">
        <v>156463109</v>
      </c>
      <c r="D1355" s="313">
        <v>266736</v>
      </c>
      <c r="E1355" s="203">
        <f t="shared" si="122"/>
        <v>6.6690669066906691</v>
      </c>
      <c r="F1355" s="311">
        <f>SUM(E$12:E1355)</f>
        <v>5275.690693042633</v>
      </c>
      <c r="G1355" s="311">
        <f t="shared" si="123"/>
        <v>527.56906930426328</v>
      </c>
      <c r="H1355" s="314">
        <f t="shared" si="127"/>
        <v>161</v>
      </c>
      <c r="I1355" s="314">
        <f t="shared" si="127"/>
        <v>50</v>
      </c>
    </row>
    <row r="1356" spans="2:9" ht="16.5" hidden="1" customHeight="1" x14ac:dyDescent="0.3">
      <c r="B1356" s="307">
        <v>1345</v>
      </c>
      <c r="C1356" s="309">
        <v>156729845</v>
      </c>
      <c r="D1356" s="313">
        <v>267009</v>
      </c>
      <c r="E1356" s="203">
        <f t="shared" ref="E1356:E1419" si="128">D1356/(VLOOKUP(H1356,$L$12:$N$51,3,0)+VLOOKUP(I1356,$P$12:$R$131,3,0)*$F$8/$E$8)</f>
        <v>6.6758925892589263</v>
      </c>
      <c r="F1356" s="311">
        <f>SUM(E$12:E1356)</f>
        <v>5282.3665856318921</v>
      </c>
      <c r="G1356" s="311">
        <f t="shared" si="123"/>
        <v>528.23665856318917</v>
      </c>
      <c r="H1356" s="314">
        <f t="shared" si="127"/>
        <v>161</v>
      </c>
      <c r="I1356" s="314">
        <f t="shared" si="127"/>
        <v>50</v>
      </c>
    </row>
    <row r="1357" spans="2:9" ht="16.5" hidden="1" customHeight="1" x14ac:dyDescent="0.3">
      <c r="B1357" s="307">
        <v>1346</v>
      </c>
      <c r="C1357" s="309">
        <v>156996854</v>
      </c>
      <c r="D1357" s="313">
        <v>267283</v>
      </c>
      <c r="E1357" s="203">
        <f t="shared" si="128"/>
        <v>6.6827432743274331</v>
      </c>
      <c r="F1357" s="311">
        <f>SUM(E$12:E1357)</f>
        <v>5289.0493289062197</v>
      </c>
      <c r="G1357" s="311">
        <f t="shared" ref="G1357:G1420" si="129">F1357/$B$8</f>
        <v>528.90493289062192</v>
      </c>
      <c r="H1357" s="314">
        <f t="shared" si="127"/>
        <v>161</v>
      </c>
      <c r="I1357" s="314">
        <f t="shared" si="127"/>
        <v>50</v>
      </c>
    </row>
    <row r="1358" spans="2:9" ht="16.5" hidden="1" customHeight="1" x14ac:dyDescent="0.3">
      <c r="B1358" s="307">
        <v>1347</v>
      </c>
      <c r="C1358" s="309">
        <v>157264137</v>
      </c>
      <c r="D1358" s="313">
        <v>267557</v>
      </c>
      <c r="E1358" s="203">
        <f t="shared" si="128"/>
        <v>6.6895939593959399</v>
      </c>
      <c r="F1358" s="311">
        <f>SUM(E$12:E1358)</f>
        <v>5295.7389228656157</v>
      </c>
      <c r="G1358" s="311">
        <f t="shared" si="129"/>
        <v>529.57389228656155</v>
      </c>
      <c r="H1358" s="314">
        <f t="shared" si="127"/>
        <v>161</v>
      </c>
      <c r="I1358" s="314">
        <f t="shared" si="127"/>
        <v>50</v>
      </c>
    </row>
    <row r="1359" spans="2:9" ht="16.5" hidden="1" customHeight="1" x14ac:dyDescent="0.3">
      <c r="B1359" s="307">
        <v>1348</v>
      </c>
      <c r="C1359" s="309">
        <v>157531694</v>
      </c>
      <c r="D1359" s="313">
        <v>267831</v>
      </c>
      <c r="E1359" s="203">
        <f t="shared" si="128"/>
        <v>6.6964446444644468</v>
      </c>
      <c r="F1359" s="311">
        <f>SUM(E$12:E1359)</f>
        <v>5302.4353675100801</v>
      </c>
      <c r="G1359" s="311">
        <f t="shared" si="129"/>
        <v>530.24353675100804</v>
      </c>
      <c r="H1359" s="314">
        <f t="shared" ref="H1359:I1374" si="130">H1358</f>
        <v>161</v>
      </c>
      <c r="I1359" s="314">
        <f t="shared" si="130"/>
        <v>50</v>
      </c>
    </row>
    <row r="1360" spans="2:9" ht="16.5" hidden="1" customHeight="1" x14ac:dyDescent="0.3">
      <c r="B1360" s="307">
        <v>1349</v>
      </c>
      <c r="C1360" s="309">
        <v>157799525</v>
      </c>
      <c r="D1360" s="313">
        <v>268106</v>
      </c>
      <c r="E1360" s="203">
        <f t="shared" si="128"/>
        <v>6.7033203320332033</v>
      </c>
      <c r="F1360" s="311">
        <f>SUM(E$12:E1360)</f>
        <v>5309.1386878421135</v>
      </c>
      <c r="G1360" s="311">
        <f t="shared" si="129"/>
        <v>530.91386878421133</v>
      </c>
      <c r="H1360" s="314">
        <f t="shared" si="130"/>
        <v>161</v>
      </c>
      <c r="I1360" s="314">
        <f t="shared" si="130"/>
        <v>50</v>
      </c>
    </row>
    <row r="1361" spans="2:9" ht="16.5" hidden="1" customHeight="1" x14ac:dyDescent="0.3">
      <c r="B1361" s="307">
        <v>1350</v>
      </c>
      <c r="C1361" s="309">
        <v>158067631</v>
      </c>
      <c r="D1361" s="313">
        <v>268380</v>
      </c>
      <c r="E1361" s="203">
        <f t="shared" si="128"/>
        <v>6.7101710171017102</v>
      </c>
      <c r="F1361" s="311">
        <f>SUM(E$12:E1361)</f>
        <v>5315.8488588592154</v>
      </c>
      <c r="G1361" s="311">
        <f t="shared" si="129"/>
        <v>531.58488588592149</v>
      </c>
      <c r="H1361" s="314">
        <f t="shared" si="130"/>
        <v>161</v>
      </c>
      <c r="I1361" s="314">
        <f t="shared" si="130"/>
        <v>50</v>
      </c>
    </row>
    <row r="1362" spans="2:9" ht="16.5" hidden="1" customHeight="1" x14ac:dyDescent="0.3">
      <c r="B1362" s="307">
        <v>1351</v>
      </c>
      <c r="C1362" s="309">
        <v>158336011</v>
      </c>
      <c r="D1362" s="313">
        <v>268654</v>
      </c>
      <c r="E1362" s="203">
        <f t="shared" si="128"/>
        <v>6.717021702170217</v>
      </c>
      <c r="F1362" s="311">
        <f>SUM(E$12:E1362)</f>
        <v>5322.5658805613857</v>
      </c>
      <c r="G1362" s="311">
        <f t="shared" si="129"/>
        <v>532.25658805613853</v>
      </c>
      <c r="H1362" s="314">
        <f t="shared" si="130"/>
        <v>161</v>
      </c>
      <c r="I1362" s="314">
        <f t="shared" si="130"/>
        <v>50</v>
      </c>
    </row>
    <row r="1363" spans="2:9" ht="16.5" hidden="1" customHeight="1" x14ac:dyDescent="0.3">
      <c r="B1363" s="307">
        <v>1352</v>
      </c>
      <c r="C1363" s="309">
        <v>158604665</v>
      </c>
      <c r="D1363" s="313">
        <v>268929</v>
      </c>
      <c r="E1363" s="203">
        <f t="shared" si="128"/>
        <v>6.7238973897389736</v>
      </c>
      <c r="F1363" s="311">
        <f>SUM(E$12:E1363)</f>
        <v>5329.289777951125</v>
      </c>
      <c r="G1363" s="311">
        <f t="shared" si="129"/>
        <v>532.92897779511247</v>
      </c>
      <c r="H1363" s="314">
        <f t="shared" si="130"/>
        <v>161</v>
      </c>
      <c r="I1363" s="314">
        <f t="shared" si="130"/>
        <v>50</v>
      </c>
    </row>
    <row r="1364" spans="2:9" ht="16.5" hidden="1" customHeight="1" x14ac:dyDescent="0.3">
      <c r="B1364" s="307">
        <v>1353</v>
      </c>
      <c r="C1364" s="309">
        <v>158873594</v>
      </c>
      <c r="D1364" s="313">
        <v>269204</v>
      </c>
      <c r="E1364" s="203">
        <f t="shared" si="128"/>
        <v>6.730773077307731</v>
      </c>
      <c r="F1364" s="311">
        <f>SUM(E$12:E1364)</f>
        <v>5336.0205510284322</v>
      </c>
      <c r="G1364" s="311">
        <f t="shared" si="129"/>
        <v>533.60205510284322</v>
      </c>
      <c r="H1364" s="314">
        <f t="shared" si="130"/>
        <v>161</v>
      </c>
      <c r="I1364" s="314">
        <f t="shared" si="130"/>
        <v>50</v>
      </c>
    </row>
    <row r="1365" spans="2:9" ht="16.5" hidden="1" customHeight="1" x14ac:dyDescent="0.3">
      <c r="B1365" s="307">
        <v>1354</v>
      </c>
      <c r="C1365" s="309">
        <v>159142798</v>
      </c>
      <c r="D1365" s="313">
        <v>269479</v>
      </c>
      <c r="E1365" s="203">
        <f t="shared" si="128"/>
        <v>6.7376487648764876</v>
      </c>
      <c r="F1365" s="311">
        <f>SUM(E$12:E1365)</f>
        <v>5342.7581997933084</v>
      </c>
      <c r="G1365" s="311">
        <f t="shared" si="129"/>
        <v>534.27581997933089</v>
      </c>
      <c r="H1365" s="314">
        <f t="shared" si="130"/>
        <v>161</v>
      </c>
      <c r="I1365" s="314">
        <f t="shared" si="130"/>
        <v>50</v>
      </c>
    </row>
    <row r="1366" spans="2:9" ht="16.5" hidden="1" customHeight="1" x14ac:dyDescent="0.3">
      <c r="B1366" s="307">
        <v>1355</v>
      </c>
      <c r="C1366" s="309">
        <v>159412277</v>
      </c>
      <c r="D1366" s="313">
        <v>269753</v>
      </c>
      <c r="E1366" s="203">
        <f t="shared" si="128"/>
        <v>6.7444994499449944</v>
      </c>
      <c r="F1366" s="311">
        <f>SUM(E$12:E1366)</f>
        <v>5349.5026992432531</v>
      </c>
      <c r="G1366" s="311">
        <f t="shared" si="129"/>
        <v>534.95026992432531</v>
      </c>
      <c r="H1366" s="314">
        <f t="shared" si="130"/>
        <v>161</v>
      </c>
      <c r="I1366" s="314">
        <f t="shared" si="130"/>
        <v>50</v>
      </c>
    </row>
    <row r="1367" spans="2:9" ht="16.5" hidden="1" customHeight="1" x14ac:dyDescent="0.3">
      <c r="B1367" s="307">
        <v>1356</v>
      </c>
      <c r="C1367" s="309">
        <v>159682030</v>
      </c>
      <c r="D1367" s="313">
        <v>270028</v>
      </c>
      <c r="E1367" s="203">
        <f t="shared" si="128"/>
        <v>6.751375137513751</v>
      </c>
      <c r="F1367" s="311">
        <f>SUM(E$12:E1367)</f>
        <v>5356.2540743807667</v>
      </c>
      <c r="G1367" s="311">
        <f t="shared" si="129"/>
        <v>535.62540743807665</v>
      </c>
      <c r="H1367" s="314">
        <f t="shared" si="130"/>
        <v>161</v>
      </c>
      <c r="I1367" s="314">
        <f t="shared" si="130"/>
        <v>50</v>
      </c>
    </row>
    <row r="1368" spans="2:9" ht="16.5" hidden="1" customHeight="1" x14ac:dyDescent="0.3">
      <c r="B1368" s="307">
        <v>1357</v>
      </c>
      <c r="C1368" s="309">
        <v>159952058</v>
      </c>
      <c r="D1368" s="313">
        <v>270304</v>
      </c>
      <c r="E1368" s="203">
        <f t="shared" si="128"/>
        <v>6.7582758275827581</v>
      </c>
      <c r="F1368" s="311">
        <f>SUM(E$12:E1368)</f>
        <v>5363.0123502083497</v>
      </c>
      <c r="G1368" s="311">
        <f t="shared" si="129"/>
        <v>536.30123502083495</v>
      </c>
      <c r="H1368" s="314">
        <f t="shared" si="130"/>
        <v>161</v>
      </c>
      <c r="I1368" s="314">
        <f t="shared" si="130"/>
        <v>50</v>
      </c>
    </row>
    <row r="1369" spans="2:9" ht="16.5" hidden="1" customHeight="1" x14ac:dyDescent="0.3">
      <c r="B1369" s="307">
        <v>1358</v>
      </c>
      <c r="C1369" s="309">
        <v>160222362</v>
      </c>
      <c r="D1369" s="313">
        <v>270579</v>
      </c>
      <c r="E1369" s="203">
        <f t="shared" si="128"/>
        <v>6.7651515151515156</v>
      </c>
      <c r="F1369" s="311">
        <f>SUM(E$12:E1369)</f>
        <v>5369.7775017235017</v>
      </c>
      <c r="G1369" s="311">
        <f t="shared" si="129"/>
        <v>536.97775017235017</v>
      </c>
      <c r="H1369" s="314">
        <f t="shared" si="130"/>
        <v>161</v>
      </c>
      <c r="I1369" s="314">
        <f t="shared" si="130"/>
        <v>50</v>
      </c>
    </row>
    <row r="1370" spans="2:9" ht="16.5" hidden="1" customHeight="1" x14ac:dyDescent="0.3">
      <c r="B1370" s="307">
        <v>1359</v>
      </c>
      <c r="C1370" s="309">
        <v>160492941</v>
      </c>
      <c r="D1370" s="313">
        <v>270854</v>
      </c>
      <c r="E1370" s="203">
        <f t="shared" si="128"/>
        <v>6.7720272027202721</v>
      </c>
      <c r="F1370" s="311">
        <f>SUM(E$12:E1370)</f>
        <v>5376.5495289262217</v>
      </c>
      <c r="G1370" s="311">
        <f t="shared" si="129"/>
        <v>537.65495289262219</v>
      </c>
      <c r="H1370" s="314">
        <f t="shared" si="130"/>
        <v>161</v>
      </c>
      <c r="I1370" s="314">
        <f t="shared" si="130"/>
        <v>50</v>
      </c>
    </row>
    <row r="1371" spans="2:9" ht="16.5" hidden="1" customHeight="1" x14ac:dyDescent="0.3">
      <c r="B1371" s="307">
        <v>1360</v>
      </c>
      <c r="C1371" s="309">
        <v>160763795</v>
      </c>
      <c r="D1371" s="313">
        <v>271130</v>
      </c>
      <c r="E1371" s="203">
        <f t="shared" si="128"/>
        <v>6.7789278927892793</v>
      </c>
      <c r="F1371" s="311">
        <f>SUM(E$12:E1371)</f>
        <v>5383.3284568190111</v>
      </c>
      <c r="G1371" s="311">
        <f t="shared" si="129"/>
        <v>538.33284568190106</v>
      </c>
      <c r="H1371" s="314">
        <f t="shared" si="130"/>
        <v>161</v>
      </c>
      <c r="I1371" s="314">
        <f t="shared" si="130"/>
        <v>50</v>
      </c>
    </row>
    <row r="1372" spans="2:9" ht="16.5" hidden="1" customHeight="1" x14ac:dyDescent="0.3">
      <c r="B1372" s="307">
        <v>1361</v>
      </c>
      <c r="C1372" s="309">
        <v>161034925</v>
      </c>
      <c r="D1372" s="313">
        <v>271405</v>
      </c>
      <c r="E1372" s="203">
        <f t="shared" si="128"/>
        <v>6.7858035803580359</v>
      </c>
      <c r="F1372" s="311">
        <f>SUM(E$12:E1372)</f>
        <v>5390.1142603993694</v>
      </c>
      <c r="G1372" s="311">
        <f t="shared" si="129"/>
        <v>539.01142603993696</v>
      </c>
      <c r="H1372" s="314">
        <f t="shared" si="130"/>
        <v>161</v>
      </c>
      <c r="I1372" s="314">
        <f t="shared" si="130"/>
        <v>50</v>
      </c>
    </row>
    <row r="1373" spans="2:9" ht="16.5" hidden="1" customHeight="1" x14ac:dyDescent="0.3">
      <c r="B1373" s="307">
        <v>1362</v>
      </c>
      <c r="C1373" s="309">
        <v>161306330</v>
      </c>
      <c r="D1373" s="313">
        <v>271681</v>
      </c>
      <c r="E1373" s="203">
        <f t="shared" si="128"/>
        <v>6.7927042704270431</v>
      </c>
      <c r="F1373" s="311">
        <f>SUM(E$12:E1373)</f>
        <v>5396.9069646697963</v>
      </c>
      <c r="G1373" s="311">
        <f t="shared" si="129"/>
        <v>539.6906964669796</v>
      </c>
      <c r="H1373" s="314">
        <f t="shared" si="130"/>
        <v>161</v>
      </c>
      <c r="I1373" s="314">
        <f t="shared" si="130"/>
        <v>50</v>
      </c>
    </row>
    <row r="1374" spans="2:9" ht="16.5" hidden="1" customHeight="1" x14ac:dyDescent="0.3">
      <c r="B1374" s="307">
        <v>1363</v>
      </c>
      <c r="C1374" s="309">
        <v>161578011</v>
      </c>
      <c r="D1374" s="313">
        <v>271957</v>
      </c>
      <c r="E1374" s="203">
        <f t="shared" si="128"/>
        <v>6.7996049604960493</v>
      </c>
      <c r="F1374" s="311">
        <f>SUM(E$12:E1374)</f>
        <v>5403.7065696302925</v>
      </c>
      <c r="G1374" s="311">
        <f t="shared" si="129"/>
        <v>540.37065696302921</v>
      </c>
      <c r="H1374" s="314">
        <f t="shared" si="130"/>
        <v>161</v>
      </c>
      <c r="I1374" s="314">
        <f t="shared" si="130"/>
        <v>50</v>
      </c>
    </row>
    <row r="1375" spans="2:9" ht="16.5" hidden="1" customHeight="1" x14ac:dyDescent="0.3">
      <c r="B1375" s="307">
        <v>1364</v>
      </c>
      <c r="C1375" s="309">
        <v>161849968</v>
      </c>
      <c r="D1375" s="313">
        <v>272233</v>
      </c>
      <c r="E1375" s="203">
        <f t="shared" si="128"/>
        <v>6.8065056505650565</v>
      </c>
      <c r="F1375" s="311">
        <f>SUM(E$12:E1375)</f>
        <v>5410.5130752808573</v>
      </c>
      <c r="G1375" s="311">
        <f t="shared" si="129"/>
        <v>541.05130752808577</v>
      </c>
      <c r="H1375" s="314">
        <f t="shared" ref="H1375:I1390" si="131">H1374</f>
        <v>161</v>
      </c>
      <c r="I1375" s="314">
        <f t="shared" si="131"/>
        <v>50</v>
      </c>
    </row>
    <row r="1376" spans="2:9" ht="16.5" hidden="1" customHeight="1" x14ac:dyDescent="0.3">
      <c r="B1376" s="307">
        <v>1365</v>
      </c>
      <c r="C1376" s="309">
        <v>162122201</v>
      </c>
      <c r="D1376" s="313">
        <v>272509</v>
      </c>
      <c r="E1376" s="203">
        <f t="shared" si="128"/>
        <v>6.8134063406340637</v>
      </c>
      <c r="F1376" s="311">
        <f>SUM(E$12:E1376)</f>
        <v>5417.3264816214914</v>
      </c>
      <c r="G1376" s="311">
        <f t="shared" si="129"/>
        <v>541.73264816214919</v>
      </c>
      <c r="H1376" s="314">
        <f t="shared" si="131"/>
        <v>161</v>
      </c>
      <c r="I1376" s="314">
        <f t="shared" si="131"/>
        <v>50</v>
      </c>
    </row>
    <row r="1377" spans="2:9" ht="16.5" hidden="1" customHeight="1" x14ac:dyDescent="0.3">
      <c r="B1377" s="307">
        <v>1366</v>
      </c>
      <c r="C1377" s="309">
        <v>162394710</v>
      </c>
      <c r="D1377" s="313">
        <v>272785</v>
      </c>
      <c r="E1377" s="203">
        <f t="shared" si="128"/>
        <v>6.82030703070307</v>
      </c>
      <c r="F1377" s="311">
        <f>SUM(E$12:E1377)</f>
        <v>5424.1467886521941</v>
      </c>
      <c r="G1377" s="311">
        <f t="shared" si="129"/>
        <v>542.41467886521946</v>
      </c>
      <c r="H1377" s="314">
        <f t="shared" si="131"/>
        <v>161</v>
      </c>
      <c r="I1377" s="314">
        <f t="shared" si="131"/>
        <v>50</v>
      </c>
    </row>
    <row r="1378" spans="2:9" ht="16.5" hidden="1" customHeight="1" x14ac:dyDescent="0.3">
      <c r="B1378" s="307">
        <v>1367</v>
      </c>
      <c r="C1378" s="309">
        <v>162667495</v>
      </c>
      <c r="D1378" s="313">
        <v>273061</v>
      </c>
      <c r="E1378" s="203">
        <f t="shared" si="128"/>
        <v>6.8272077207720772</v>
      </c>
      <c r="F1378" s="311">
        <f>SUM(E$12:E1378)</f>
        <v>5430.9739963729662</v>
      </c>
      <c r="G1378" s="311">
        <f t="shared" si="129"/>
        <v>543.09739963729658</v>
      </c>
      <c r="H1378" s="314">
        <f t="shared" si="131"/>
        <v>161</v>
      </c>
      <c r="I1378" s="314">
        <f t="shared" si="131"/>
        <v>50</v>
      </c>
    </row>
    <row r="1379" spans="2:9" ht="16.5" hidden="1" customHeight="1" x14ac:dyDescent="0.3">
      <c r="B1379" s="307">
        <v>1368</v>
      </c>
      <c r="C1379" s="309">
        <v>162940556</v>
      </c>
      <c r="D1379" s="313">
        <v>273337</v>
      </c>
      <c r="E1379" s="203">
        <f t="shared" si="128"/>
        <v>6.8341084108410843</v>
      </c>
      <c r="F1379" s="311">
        <f>SUM(E$12:E1379)</f>
        <v>5437.8081047838077</v>
      </c>
      <c r="G1379" s="311">
        <f t="shared" si="129"/>
        <v>543.78081047838077</v>
      </c>
      <c r="H1379" s="314">
        <f t="shared" si="131"/>
        <v>161</v>
      </c>
      <c r="I1379" s="314">
        <f t="shared" si="131"/>
        <v>50</v>
      </c>
    </row>
    <row r="1380" spans="2:9" ht="16.5" hidden="1" customHeight="1" x14ac:dyDescent="0.3">
      <c r="B1380" s="307">
        <v>1369</v>
      </c>
      <c r="C1380" s="309">
        <v>163213893</v>
      </c>
      <c r="D1380" s="313">
        <v>273614</v>
      </c>
      <c r="E1380" s="203">
        <f t="shared" si="128"/>
        <v>6.8410341034103412</v>
      </c>
      <c r="F1380" s="311">
        <f>SUM(E$12:E1380)</f>
        <v>5444.6491388872182</v>
      </c>
      <c r="G1380" s="311">
        <f t="shared" si="129"/>
        <v>544.46491388872187</v>
      </c>
      <c r="H1380" s="314">
        <f t="shared" si="131"/>
        <v>161</v>
      </c>
      <c r="I1380" s="314">
        <f t="shared" si="131"/>
        <v>50</v>
      </c>
    </row>
    <row r="1381" spans="2:9" ht="16.5" hidden="1" customHeight="1" x14ac:dyDescent="0.3">
      <c r="B1381" s="307">
        <v>1370</v>
      </c>
      <c r="C1381" s="309">
        <v>163487507</v>
      </c>
      <c r="D1381" s="313">
        <v>273890</v>
      </c>
      <c r="E1381" s="203">
        <f t="shared" si="128"/>
        <v>6.8479347934793475</v>
      </c>
      <c r="F1381" s="311">
        <f>SUM(E$12:E1381)</f>
        <v>5451.4970736806972</v>
      </c>
      <c r="G1381" s="311">
        <f t="shared" si="129"/>
        <v>545.1497073680697</v>
      </c>
      <c r="H1381" s="314">
        <f t="shared" si="131"/>
        <v>161</v>
      </c>
      <c r="I1381" s="314">
        <f t="shared" si="131"/>
        <v>50</v>
      </c>
    </row>
    <row r="1382" spans="2:9" ht="16.5" hidden="1" customHeight="1" x14ac:dyDescent="0.3">
      <c r="B1382" s="307">
        <v>1371</v>
      </c>
      <c r="C1382" s="309">
        <v>163761397</v>
      </c>
      <c r="D1382" s="313">
        <v>274167</v>
      </c>
      <c r="E1382" s="203">
        <f t="shared" si="128"/>
        <v>6.8548604860486044</v>
      </c>
      <c r="F1382" s="311">
        <f>SUM(E$12:E1382)</f>
        <v>5458.3519341667461</v>
      </c>
      <c r="G1382" s="311">
        <f t="shared" si="129"/>
        <v>545.83519341667466</v>
      </c>
      <c r="H1382" s="314">
        <f t="shared" si="131"/>
        <v>161</v>
      </c>
      <c r="I1382" s="314">
        <f t="shared" si="131"/>
        <v>50</v>
      </c>
    </row>
    <row r="1383" spans="2:9" ht="16.5" hidden="1" customHeight="1" x14ac:dyDescent="0.3">
      <c r="B1383" s="307">
        <v>1372</v>
      </c>
      <c r="C1383" s="309">
        <v>164035564</v>
      </c>
      <c r="D1383" s="313">
        <v>274444</v>
      </c>
      <c r="E1383" s="203">
        <f t="shared" si="128"/>
        <v>6.8617861786178622</v>
      </c>
      <c r="F1383" s="311">
        <f>SUM(E$12:E1383)</f>
        <v>5465.213720345364</v>
      </c>
      <c r="G1383" s="311">
        <f t="shared" si="129"/>
        <v>546.5213720345364</v>
      </c>
      <c r="H1383" s="314">
        <f t="shared" si="131"/>
        <v>161</v>
      </c>
      <c r="I1383" s="314">
        <f t="shared" si="131"/>
        <v>50</v>
      </c>
    </row>
    <row r="1384" spans="2:9" ht="16.5" hidden="1" customHeight="1" x14ac:dyDescent="0.3">
      <c r="B1384" s="307">
        <v>1373</v>
      </c>
      <c r="C1384" s="309">
        <v>164310008</v>
      </c>
      <c r="D1384" s="313">
        <v>274721</v>
      </c>
      <c r="E1384" s="203">
        <f t="shared" si="128"/>
        <v>6.8687118711871191</v>
      </c>
      <c r="F1384" s="311">
        <f>SUM(E$12:E1384)</f>
        <v>5472.0824322165508</v>
      </c>
      <c r="G1384" s="311">
        <f t="shared" si="129"/>
        <v>547.20824322165504</v>
      </c>
      <c r="H1384" s="314">
        <f t="shared" si="131"/>
        <v>161</v>
      </c>
      <c r="I1384" s="314">
        <f t="shared" si="131"/>
        <v>50</v>
      </c>
    </row>
    <row r="1385" spans="2:9" ht="16.5" hidden="1" customHeight="1" x14ac:dyDescent="0.3">
      <c r="B1385" s="307">
        <v>1374</v>
      </c>
      <c r="C1385" s="309">
        <v>164584729</v>
      </c>
      <c r="D1385" s="313">
        <v>274998</v>
      </c>
      <c r="E1385" s="203">
        <f t="shared" si="128"/>
        <v>6.875637563756376</v>
      </c>
      <c r="F1385" s="311">
        <f>SUM(E$12:E1385)</f>
        <v>5478.9580697803076</v>
      </c>
      <c r="G1385" s="311">
        <f t="shared" si="129"/>
        <v>547.89580697803081</v>
      </c>
      <c r="H1385" s="314">
        <f t="shared" si="131"/>
        <v>161</v>
      </c>
      <c r="I1385" s="314">
        <f t="shared" si="131"/>
        <v>50</v>
      </c>
    </row>
    <row r="1386" spans="2:9" ht="16.5" hidden="1" customHeight="1" x14ac:dyDescent="0.3">
      <c r="B1386" s="307">
        <v>1375</v>
      </c>
      <c r="C1386" s="309">
        <v>164859727</v>
      </c>
      <c r="D1386" s="313">
        <v>275275</v>
      </c>
      <c r="E1386" s="203">
        <f t="shared" si="128"/>
        <v>6.8825632563256329</v>
      </c>
      <c r="F1386" s="311">
        <f>SUM(E$12:E1386)</f>
        <v>5485.8406330366333</v>
      </c>
      <c r="G1386" s="311">
        <f t="shared" si="129"/>
        <v>548.58406330366336</v>
      </c>
      <c r="H1386" s="314">
        <f t="shared" si="131"/>
        <v>161</v>
      </c>
      <c r="I1386" s="314">
        <f t="shared" si="131"/>
        <v>50</v>
      </c>
    </row>
    <row r="1387" spans="2:9" ht="16.5" hidden="1" customHeight="1" x14ac:dyDescent="0.3">
      <c r="B1387" s="307">
        <v>1376</v>
      </c>
      <c r="C1387" s="309">
        <v>165135002</v>
      </c>
      <c r="D1387" s="313">
        <v>275552</v>
      </c>
      <c r="E1387" s="203">
        <f t="shared" si="128"/>
        <v>6.8894889488948898</v>
      </c>
      <c r="F1387" s="311">
        <f>SUM(E$12:E1387)</f>
        <v>5492.7301219855281</v>
      </c>
      <c r="G1387" s="311">
        <f t="shared" si="129"/>
        <v>549.27301219855281</v>
      </c>
      <c r="H1387" s="314">
        <f t="shared" si="131"/>
        <v>161</v>
      </c>
      <c r="I1387" s="314">
        <f t="shared" si="131"/>
        <v>50</v>
      </c>
    </row>
    <row r="1388" spans="2:9" ht="16.5" hidden="1" customHeight="1" x14ac:dyDescent="0.3">
      <c r="B1388" s="307">
        <v>1377</v>
      </c>
      <c r="C1388" s="309">
        <v>165410554</v>
      </c>
      <c r="D1388" s="313">
        <v>275830</v>
      </c>
      <c r="E1388" s="203">
        <f t="shared" si="128"/>
        <v>6.8964396439643965</v>
      </c>
      <c r="F1388" s="311">
        <f>SUM(E$12:E1388)</f>
        <v>5499.6265616294922</v>
      </c>
      <c r="G1388" s="311">
        <f t="shared" si="129"/>
        <v>549.9626561629492</v>
      </c>
      <c r="H1388" s="314">
        <f t="shared" si="131"/>
        <v>161</v>
      </c>
      <c r="I1388" s="314">
        <f t="shared" si="131"/>
        <v>50</v>
      </c>
    </row>
    <row r="1389" spans="2:9" ht="16.5" hidden="1" customHeight="1" x14ac:dyDescent="0.3">
      <c r="B1389" s="307">
        <v>1378</v>
      </c>
      <c r="C1389" s="309">
        <v>165686384</v>
      </c>
      <c r="D1389" s="313">
        <v>276107</v>
      </c>
      <c r="E1389" s="203">
        <f t="shared" si="128"/>
        <v>6.9033653365336534</v>
      </c>
      <c r="F1389" s="311">
        <f>SUM(E$12:E1389)</f>
        <v>5506.5299269660263</v>
      </c>
      <c r="G1389" s="311">
        <f t="shared" si="129"/>
        <v>550.65299269660261</v>
      </c>
      <c r="H1389" s="314">
        <f t="shared" si="131"/>
        <v>161</v>
      </c>
      <c r="I1389" s="314">
        <f t="shared" si="131"/>
        <v>50</v>
      </c>
    </row>
    <row r="1390" spans="2:9" ht="16.5" hidden="1" customHeight="1" x14ac:dyDescent="0.3">
      <c r="B1390" s="307">
        <v>1379</v>
      </c>
      <c r="C1390" s="309">
        <v>165962491</v>
      </c>
      <c r="D1390" s="313">
        <v>276385</v>
      </c>
      <c r="E1390" s="203">
        <f t="shared" si="128"/>
        <v>6.91031603160316</v>
      </c>
      <c r="F1390" s="311">
        <f>SUM(E$12:E1390)</f>
        <v>5513.4402429976299</v>
      </c>
      <c r="G1390" s="311">
        <f t="shared" si="129"/>
        <v>551.34402429976296</v>
      </c>
      <c r="H1390" s="314">
        <f t="shared" si="131"/>
        <v>161</v>
      </c>
      <c r="I1390" s="314">
        <f t="shared" si="131"/>
        <v>50</v>
      </c>
    </row>
    <row r="1391" spans="2:9" ht="16.5" hidden="1" customHeight="1" x14ac:dyDescent="0.3">
      <c r="B1391" s="307">
        <v>1380</v>
      </c>
      <c r="C1391" s="309">
        <v>166238876</v>
      </c>
      <c r="D1391" s="313">
        <v>276662</v>
      </c>
      <c r="E1391" s="203">
        <f t="shared" si="128"/>
        <v>6.9172417241724169</v>
      </c>
      <c r="F1391" s="311">
        <f>SUM(E$12:E1391)</f>
        <v>5520.3574847218024</v>
      </c>
      <c r="G1391" s="311">
        <f t="shared" si="129"/>
        <v>552.03574847218022</v>
      </c>
      <c r="H1391" s="314">
        <f t="shared" ref="H1391:I1406" si="132">H1390</f>
        <v>161</v>
      </c>
      <c r="I1391" s="314">
        <f t="shared" si="132"/>
        <v>50</v>
      </c>
    </row>
    <row r="1392" spans="2:9" ht="16.5" hidden="1" customHeight="1" x14ac:dyDescent="0.3">
      <c r="B1392" s="307">
        <v>1381</v>
      </c>
      <c r="C1392" s="309">
        <v>166515538</v>
      </c>
      <c r="D1392" s="313">
        <v>276940</v>
      </c>
      <c r="E1392" s="203">
        <f t="shared" si="128"/>
        <v>6.9241924192419244</v>
      </c>
      <c r="F1392" s="311">
        <f>SUM(E$12:E1392)</f>
        <v>5527.2816771410444</v>
      </c>
      <c r="G1392" s="311">
        <f t="shared" si="129"/>
        <v>552.72816771410442</v>
      </c>
      <c r="H1392" s="314">
        <f t="shared" si="132"/>
        <v>161</v>
      </c>
      <c r="I1392" s="314">
        <f t="shared" si="132"/>
        <v>50</v>
      </c>
    </row>
    <row r="1393" spans="2:9" ht="16.5" hidden="1" customHeight="1" x14ac:dyDescent="0.3">
      <c r="B1393" s="307">
        <v>1382</v>
      </c>
      <c r="C1393" s="309">
        <v>166792478</v>
      </c>
      <c r="D1393" s="313">
        <v>277218</v>
      </c>
      <c r="E1393" s="203">
        <f t="shared" si="128"/>
        <v>6.931143114311431</v>
      </c>
      <c r="F1393" s="311">
        <f>SUM(E$12:E1393)</f>
        <v>5534.2128202553558</v>
      </c>
      <c r="G1393" s="311">
        <f t="shared" si="129"/>
        <v>553.42128202553556</v>
      </c>
      <c r="H1393" s="314">
        <f t="shared" si="132"/>
        <v>161</v>
      </c>
      <c r="I1393" s="314">
        <f t="shared" si="132"/>
        <v>50</v>
      </c>
    </row>
    <row r="1394" spans="2:9" ht="16.5" hidden="1" customHeight="1" x14ac:dyDescent="0.3">
      <c r="B1394" s="307">
        <v>1383</v>
      </c>
      <c r="C1394" s="309">
        <v>167069696</v>
      </c>
      <c r="D1394" s="313">
        <v>277496</v>
      </c>
      <c r="E1394" s="203">
        <f t="shared" si="128"/>
        <v>6.9380938093809377</v>
      </c>
      <c r="F1394" s="311">
        <f>SUM(E$12:E1394)</f>
        <v>5541.1509140647368</v>
      </c>
      <c r="G1394" s="311">
        <f t="shared" si="129"/>
        <v>554.11509140647365</v>
      </c>
      <c r="H1394" s="314">
        <f t="shared" si="132"/>
        <v>161</v>
      </c>
      <c r="I1394" s="314">
        <f t="shared" si="132"/>
        <v>50</v>
      </c>
    </row>
    <row r="1395" spans="2:9" ht="16.5" hidden="1" customHeight="1" x14ac:dyDescent="0.3">
      <c r="B1395" s="307">
        <v>1384</v>
      </c>
      <c r="C1395" s="309">
        <v>167347192</v>
      </c>
      <c r="D1395" s="313">
        <v>277774</v>
      </c>
      <c r="E1395" s="203">
        <f t="shared" si="128"/>
        <v>6.9450445044504452</v>
      </c>
      <c r="F1395" s="311">
        <f>SUM(E$12:E1395)</f>
        <v>5548.0959585691871</v>
      </c>
      <c r="G1395" s="311">
        <f t="shared" si="129"/>
        <v>554.80959585691869</v>
      </c>
      <c r="H1395" s="314">
        <f t="shared" si="132"/>
        <v>161</v>
      </c>
      <c r="I1395" s="314">
        <f t="shared" si="132"/>
        <v>50</v>
      </c>
    </row>
    <row r="1396" spans="2:9" ht="16.5" hidden="1" customHeight="1" x14ac:dyDescent="0.3">
      <c r="B1396" s="307">
        <v>1385</v>
      </c>
      <c r="C1396" s="309">
        <v>167624966</v>
      </c>
      <c r="D1396" s="313">
        <v>278053</v>
      </c>
      <c r="E1396" s="203">
        <f t="shared" si="128"/>
        <v>6.9520202020202024</v>
      </c>
      <c r="F1396" s="311">
        <f>SUM(E$12:E1396)</f>
        <v>5555.0479787712075</v>
      </c>
      <c r="G1396" s="311">
        <f t="shared" si="129"/>
        <v>555.50479787712072</v>
      </c>
      <c r="H1396" s="314">
        <f t="shared" si="132"/>
        <v>161</v>
      </c>
      <c r="I1396" s="314">
        <f t="shared" si="132"/>
        <v>50</v>
      </c>
    </row>
    <row r="1397" spans="2:9" ht="16.5" hidden="1" customHeight="1" x14ac:dyDescent="0.3">
      <c r="B1397" s="307">
        <v>1386</v>
      </c>
      <c r="C1397" s="309">
        <v>167903019</v>
      </c>
      <c r="D1397" s="313">
        <v>278331</v>
      </c>
      <c r="E1397" s="203">
        <f t="shared" si="128"/>
        <v>6.9589708970897091</v>
      </c>
      <c r="F1397" s="311">
        <f>SUM(E$12:E1397)</f>
        <v>5562.0069496682972</v>
      </c>
      <c r="G1397" s="311">
        <f t="shared" si="129"/>
        <v>556.2006949668297</v>
      </c>
      <c r="H1397" s="314">
        <f t="shared" si="132"/>
        <v>161</v>
      </c>
      <c r="I1397" s="314">
        <f t="shared" si="132"/>
        <v>50</v>
      </c>
    </row>
    <row r="1398" spans="2:9" ht="16.5" hidden="1" customHeight="1" x14ac:dyDescent="0.3">
      <c r="B1398" s="307">
        <v>1387</v>
      </c>
      <c r="C1398" s="309">
        <v>168181350</v>
      </c>
      <c r="D1398" s="313">
        <v>278609</v>
      </c>
      <c r="E1398" s="203">
        <f t="shared" si="128"/>
        <v>6.9659215921592157</v>
      </c>
      <c r="F1398" s="311">
        <f>SUM(E$12:E1398)</f>
        <v>5568.9728712604565</v>
      </c>
      <c r="G1398" s="311">
        <f t="shared" si="129"/>
        <v>556.89728712604563</v>
      </c>
      <c r="H1398" s="314">
        <f t="shared" si="132"/>
        <v>161</v>
      </c>
      <c r="I1398" s="314">
        <f t="shared" si="132"/>
        <v>50</v>
      </c>
    </row>
    <row r="1399" spans="2:9" ht="16.5" hidden="1" customHeight="1" x14ac:dyDescent="0.3">
      <c r="B1399" s="307">
        <v>1388</v>
      </c>
      <c r="C1399" s="309">
        <v>168459959</v>
      </c>
      <c r="D1399" s="313">
        <v>278888</v>
      </c>
      <c r="E1399" s="203">
        <f t="shared" si="128"/>
        <v>6.9728972897289729</v>
      </c>
      <c r="F1399" s="311">
        <f>SUM(E$12:E1399)</f>
        <v>5575.9457685501857</v>
      </c>
      <c r="G1399" s="311">
        <f t="shared" si="129"/>
        <v>557.59457685501854</v>
      </c>
      <c r="H1399" s="314">
        <f t="shared" si="132"/>
        <v>161</v>
      </c>
      <c r="I1399" s="314">
        <f t="shared" si="132"/>
        <v>50</v>
      </c>
    </row>
    <row r="1400" spans="2:9" ht="16.5" hidden="1" customHeight="1" x14ac:dyDescent="0.3">
      <c r="B1400" s="307">
        <v>1389</v>
      </c>
      <c r="C1400" s="309">
        <v>168738847</v>
      </c>
      <c r="D1400" s="313">
        <v>279167</v>
      </c>
      <c r="E1400" s="203">
        <f t="shared" si="128"/>
        <v>6.9798729872987302</v>
      </c>
      <c r="F1400" s="311">
        <f>SUM(E$12:E1400)</f>
        <v>5582.9256415374848</v>
      </c>
      <c r="G1400" s="311">
        <f t="shared" si="129"/>
        <v>558.29256415374846</v>
      </c>
      <c r="H1400" s="314">
        <f t="shared" si="132"/>
        <v>161</v>
      </c>
      <c r="I1400" s="314">
        <f t="shared" si="132"/>
        <v>50</v>
      </c>
    </row>
    <row r="1401" spans="2:9" ht="16.5" hidden="1" customHeight="1" x14ac:dyDescent="0.3">
      <c r="B1401" s="307">
        <v>1390</v>
      </c>
      <c r="C1401" s="309">
        <v>169018014</v>
      </c>
      <c r="D1401" s="313">
        <v>279446</v>
      </c>
      <c r="E1401" s="203">
        <f t="shared" si="128"/>
        <v>6.9868486848684865</v>
      </c>
      <c r="F1401" s="311">
        <f>SUM(E$12:E1401)</f>
        <v>5589.912490222353</v>
      </c>
      <c r="G1401" s="311">
        <f t="shared" si="129"/>
        <v>558.99124902223525</v>
      </c>
      <c r="H1401" s="314">
        <f t="shared" si="132"/>
        <v>161</v>
      </c>
      <c r="I1401" s="314">
        <f t="shared" si="132"/>
        <v>50</v>
      </c>
    </row>
    <row r="1402" spans="2:9" ht="16.5" hidden="1" customHeight="1" x14ac:dyDescent="0.3">
      <c r="B1402" s="307">
        <v>1391</v>
      </c>
      <c r="C1402" s="309">
        <v>169297460</v>
      </c>
      <c r="D1402" s="313">
        <v>279725</v>
      </c>
      <c r="E1402" s="203">
        <f t="shared" si="128"/>
        <v>6.9938243824382438</v>
      </c>
      <c r="F1402" s="311">
        <f>SUM(E$12:E1402)</f>
        <v>5596.9063146047911</v>
      </c>
      <c r="G1402" s="311">
        <f t="shared" si="129"/>
        <v>559.69063146047915</v>
      </c>
      <c r="H1402" s="314">
        <f t="shared" si="132"/>
        <v>161</v>
      </c>
      <c r="I1402" s="314">
        <f t="shared" si="132"/>
        <v>50</v>
      </c>
    </row>
    <row r="1403" spans="2:9" ht="16.5" hidden="1" customHeight="1" x14ac:dyDescent="0.3">
      <c r="B1403" s="307">
        <v>1392</v>
      </c>
      <c r="C1403" s="309">
        <v>169577185</v>
      </c>
      <c r="D1403" s="313">
        <v>280004</v>
      </c>
      <c r="E1403" s="203">
        <f t="shared" si="128"/>
        <v>7.000800080008001</v>
      </c>
      <c r="F1403" s="311">
        <f>SUM(E$12:E1403)</f>
        <v>5603.9071146847991</v>
      </c>
      <c r="G1403" s="311">
        <f t="shared" si="129"/>
        <v>560.39071146847994</v>
      </c>
      <c r="H1403" s="314">
        <f t="shared" si="132"/>
        <v>161</v>
      </c>
      <c r="I1403" s="314">
        <f t="shared" si="132"/>
        <v>50</v>
      </c>
    </row>
    <row r="1404" spans="2:9" ht="16.5" hidden="1" customHeight="1" x14ac:dyDescent="0.3">
      <c r="B1404" s="307">
        <v>1393</v>
      </c>
      <c r="C1404" s="309">
        <v>169857189</v>
      </c>
      <c r="D1404" s="313">
        <v>280283</v>
      </c>
      <c r="E1404" s="203">
        <f t="shared" si="128"/>
        <v>7.0077757775777574</v>
      </c>
      <c r="F1404" s="311">
        <f>SUM(E$12:E1404)</f>
        <v>5610.9148904623771</v>
      </c>
      <c r="G1404" s="311">
        <f t="shared" si="129"/>
        <v>561.09148904623771</v>
      </c>
      <c r="H1404" s="314">
        <f t="shared" si="132"/>
        <v>161</v>
      </c>
      <c r="I1404" s="314">
        <f t="shared" si="132"/>
        <v>50</v>
      </c>
    </row>
    <row r="1405" spans="2:9" ht="16.5" hidden="1" customHeight="1" x14ac:dyDescent="0.3">
      <c r="B1405" s="307">
        <v>1394</v>
      </c>
      <c r="C1405" s="309">
        <v>170137472</v>
      </c>
      <c r="D1405" s="313">
        <v>280562</v>
      </c>
      <c r="E1405" s="203">
        <f t="shared" si="128"/>
        <v>7.0147514751475146</v>
      </c>
      <c r="F1405" s="311">
        <f>SUM(E$12:E1405)</f>
        <v>5617.929641937525</v>
      </c>
      <c r="G1405" s="311">
        <f t="shared" si="129"/>
        <v>561.79296419375248</v>
      </c>
      <c r="H1405" s="314">
        <f t="shared" si="132"/>
        <v>161</v>
      </c>
      <c r="I1405" s="314">
        <f t="shared" si="132"/>
        <v>50</v>
      </c>
    </row>
    <row r="1406" spans="2:9" ht="16.5" hidden="1" customHeight="1" x14ac:dyDescent="0.3">
      <c r="B1406" s="307">
        <v>1395</v>
      </c>
      <c r="C1406" s="309">
        <v>170418034</v>
      </c>
      <c r="D1406" s="313">
        <v>280841</v>
      </c>
      <c r="E1406" s="203">
        <f t="shared" si="128"/>
        <v>7.0217271727172719</v>
      </c>
      <c r="F1406" s="311">
        <f>SUM(E$12:E1406)</f>
        <v>5624.951369110242</v>
      </c>
      <c r="G1406" s="311">
        <f t="shared" si="129"/>
        <v>562.49513691102425</v>
      </c>
      <c r="H1406" s="314">
        <f t="shared" si="132"/>
        <v>161</v>
      </c>
      <c r="I1406" s="314">
        <f t="shared" si="132"/>
        <v>50</v>
      </c>
    </row>
    <row r="1407" spans="2:9" ht="16.5" hidden="1" customHeight="1" x14ac:dyDescent="0.3">
      <c r="B1407" s="307">
        <v>1396</v>
      </c>
      <c r="C1407" s="309">
        <v>170698875</v>
      </c>
      <c r="D1407" s="313">
        <v>281121</v>
      </c>
      <c r="E1407" s="203">
        <f t="shared" si="128"/>
        <v>7.0287278727872788</v>
      </c>
      <c r="F1407" s="311">
        <f>SUM(E$12:E1407)</f>
        <v>5631.9800969830294</v>
      </c>
      <c r="G1407" s="311">
        <f t="shared" si="129"/>
        <v>563.19800969830294</v>
      </c>
      <c r="H1407" s="314">
        <f t="shared" ref="H1407:I1422" si="133">H1406</f>
        <v>161</v>
      </c>
      <c r="I1407" s="314">
        <f t="shared" si="133"/>
        <v>50</v>
      </c>
    </row>
    <row r="1408" spans="2:9" ht="16.5" hidden="1" customHeight="1" x14ac:dyDescent="0.3">
      <c r="B1408" s="307">
        <v>1397</v>
      </c>
      <c r="C1408" s="309">
        <v>170979996</v>
      </c>
      <c r="D1408" s="313">
        <v>281401</v>
      </c>
      <c r="E1408" s="203">
        <f t="shared" si="128"/>
        <v>7.0357285728572858</v>
      </c>
      <c r="F1408" s="311">
        <f>SUM(E$12:E1408)</f>
        <v>5639.0158255558863</v>
      </c>
      <c r="G1408" s="311">
        <f t="shared" si="129"/>
        <v>563.90158255558867</v>
      </c>
      <c r="H1408" s="314">
        <f t="shared" si="133"/>
        <v>161</v>
      </c>
      <c r="I1408" s="314">
        <f t="shared" si="133"/>
        <v>50</v>
      </c>
    </row>
    <row r="1409" spans="2:9" ht="16.5" hidden="1" customHeight="1" x14ac:dyDescent="0.3">
      <c r="B1409" s="307">
        <v>1398</v>
      </c>
      <c r="C1409" s="309">
        <v>171261397</v>
      </c>
      <c r="D1409" s="313">
        <v>281680</v>
      </c>
      <c r="E1409" s="203">
        <f t="shared" si="128"/>
        <v>7.0427042704270431</v>
      </c>
      <c r="F1409" s="311">
        <f>SUM(E$12:E1409)</f>
        <v>5646.0585298263131</v>
      </c>
      <c r="G1409" s="311">
        <f t="shared" si="129"/>
        <v>564.60585298263129</v>
      </c>
      <c r="H1409" s="314">
        <f t="shared" si="133"/>
        <v>161</v>
      </c>
      <c r="I1409" s="314">
        <f t="shared" si="133"/>
        <v>50</v>
      </c>
    </row>
    <row r="1410" spans="2:9" x14ac:dyDescent="0.3">
      <c r="B1410" s="307">
        <v>1399</v>
      </c>
      <c r="C1410" s="309">
        <v>171543077</v>
      </c>
      <c r="D1410" s="313">
        <v>281960</v>
      </c>
      <c r="E1410" s="203">
        <f t="shared" si="128"/>
        <v>7.04970497049705</v>
      </c>
      <c r="F1410" s="311">
        <f>SUM(E$12:E1410)</f>
        <v>5653.1082347968104</v>
      </c>
      <c r="G1410" s="311">
        <f t="shared" si="129"/>
        <v>565.31082347968106</v>
      </c>
      <c r="H1410" s="314">
        <f t="shared" si="133"/>
        <v>161</v>
      </c>
      <c r="I1410" s="314">
        <f t="shared" si="133"/>
        <v>50</v>
      </c>
    </row>
    <row r="1411" spans="2:9" ht="16.5" hidden="1" customHeight="1" x14ac:dyDescent="0.3">
      <c r="B1411" s="308">
        <v>1400</v>
      </c>
      <c r="C1411" s="309">
        <v>171825037</v>
      </c>
      <c r="D1411" s="317">
        <v>282240</v>
      </c>
      <c r="E1411" s="203">
        <f t="shared" si="128"/>
        <v>6.9049541284403668</v>
      </c>
      <c r="F1411" s="318">
        <f>SUM(E$12:E1411)</f>
        <v>5660.0131889252507</v>
      </c>
      <c r="G1411" s="311">
        <f t="shared" si="129"/>
        <v>566.00131889252509</v>
      </c>
      <c r="H1411" s="319">
        <f t="shared" si="133"/>
        <v>161</v>
      </c>
      <c r="I1411" s="312">
        <v>55</v>
      </c>
    </row>
    <row r="1412" spans="2:9" ht="16.5" hidden="1" customHeight="1" x14ac:dyDescent="0.3">
      <c r="B1412" s="307">
        <v>1401</v>
      </c>
      <c r="C1412" s="309">
        <v>172107277</v>
      </c>
      <c r="D1412" s="313">
        <v>282520</v>
      </c>
      <c r="E1412" s="203">
        <f t="shared" si="128"/>
        <v>6.9118042813455656</v>
      </c>
      <c r="F1412" s="311">
        <f>SUM(E$12:E1412)</f>
        <v>5666.9249932065959</v>
      </c>
      <c r="G1412" s="311">
        <f t="shared" si="129"/>
        <v>566.69249932065964</v>
      </c>
      <c r="H1412" s="314">
        <f t="shared" si="133"/>
        <v>161</v>
      </c>
      <c r="I1412" s="314">
        <f t="shared" si="133"/>
        <v>55</v>
      </c>
    </row>
    <row r="1413" spans="2:9" ht="16.5" hidden="1" customHeight="1" x14ac:dyDescent="0.3">
      <c r="B1413" s="307">
        <v>1402</v>
      </c>
      <c r="C1413" s="309">
        <v>172389797</v>
      </c>
      <c r="D1413" s="313">
        <v>282800</v>
      </c>
      <c r="E1413" s="203">
        <f t="shared" si="128"/>
        <v>6.9186544342507643</v>
      </c>
      <c r="F1413" s="311">
        <f>SUM(E$12:E1413)</f>
        <v>5673.8436476408469</v>
      </c>
      <c r="G1413" s="311">
        <f t="shared" si="129"/>
        <v>567.38436476408469</v>
      </c>
      <c r="H1413" s="314">
        <f t="shared" si="133"/>
        <v>161</v>
      </c>
      <c r="I1413" s="314">
        <f t="shared" si="133"/>
        <v>55</v>
      </c>
    </row>
    <row r="1414" spans="2:9" ht="16.5" hidden="1" customHeight="1" x14ac:dyDescent="0.3">
      <c r="B1414" s="307">
        <v>1403</v>
      </c>
      <c r="C1414" s="309">
        <v>172672597</v>
      </c>
      <c r="D1414" s="313">
        <v>283081</v>
      </c>
      <c r="E1414" s="203">
        <f t="shared" si="128"/>
        <v>6.9255290519877679</v>
      </c>
      <c r="F1414" s="311">
        <f>SUM(E$12:E1414)</f>
        <v>5680.7691766928347</v>
      </c>
      <c r="G1414" s="311">
        <f t="shared" si="129"/>
        <v>568.07691766928349</v>
      </c>
      <c r="H1414" s="314">
        <f t="shared" si="133"/>
        <v>161</v>
      </c>
      <c r="I1414" s="314">
        <f t="shared" si="133"/>
        <v>55</v>
      </c>
    </row>
    <row r="1415" spans="2:9" ht="16.5" hidden="1" customHeight="1" x14ac:dyDescent="0.3">
      <c r="B1415" s="307">
        <v>1404</v>
      </c>
      <c r="C1415" s="309">
        <v>172955678</v>
      </c>
      <c r="D1415" s="313">
        <v>283361</v>
      </c>
      <c r="E1415" s="203">
        <f t="shared" si="128"/>
        <v>6.9323792048929667</v>
      </c>
      <c r="F1415" s="311">
        <f>SUM(E$12:E1415)</f>
        <v>5687.7015558977273</v>
      </c>
      <c r="G1415" s="311">
        <f t="shared" si="129"/>
        <v>568.77015558977268</v>
      </c>
      <c r="H1415" s="314">
        <f t="shared" si="133"/>
        <v>161</v>
      </c>
      <c r="I1415" s="314">
        <f t="shared" si="133"/>
        <v>55</v>
      </c>
    </row>
    <row r="1416" spans="2:9" ht="16.5" hidden="1" customHeight="1" x14ac:dyDescent="0.3">
      <c r="B1416" s="307">
        <v>1405</v>
      </c>
      <c r="C1416" s="309">
        <v>173239039</v>
      </c>
      <c r="D1416" s="313">
        <v>283641</v>
      </c>
      <c r="E1416" s="203">
        <f t="shared" si="128"/>
        <v>6.9392293577981654</v>
      </c>
      <c r="F1416" s="311">
        <f>SUM(E$12:E1416)</f>
        <v>5694.6407852555258</v>
      </c>
      <c r="G1416" s="311">
        <f t="shared" si="129"/>
        <v>569.46407852555262</v>
      </c>
      <c r="H1416" s="314">
        <f t="shared" si="133"/>
        <v>161</v>
      </c>
      <c r="I1416" s="314">
        <f t="shared" si="133"/>
        <v>55</v>
      </c>
    </row>
    <row r="1417" spans="2:9" ht="16.5" hidden="1" customHeight="1" x14ac:dyDescent="0.3">
      <c r="B1417" s="307">
        <v>1406</v>
      </c>
      <c r="C1417" s="309">
        <v>173522680</v>
      </c>
      <c r="D1417" s="313">
        <v>283922</v>
      </c>
      <c r="E1417" s="203">
        <f t="shared" si="128"/>
        <v>6.9461039755351681</v>
      </c>
      <c r="F1417" s="311">
        <f>SUM(E$12:E1417)</f>
        <v>5701.5868892310609</v>
      </c>
      <c r="G1417" s="311">
        <f t="shared" si="129"/>
        <v>570.15868892310607</v>
      </c>
      <c r="H1417" s="314">
        <f t="shared" si="133"/>
        <v>161</v>
      </c>
      <c r="I1417" s="314">
        <f t="shared" si="133"/>
        <v>55</v>
      </c>
    </row>
    <row r="1418" spans="2:9" ht="16.5" hidden="1" customHeight="1" x14ac:dyDescent="0.3">
      <c r="B1418" s="307">
        <v>1407</v>
      </c>
      <c r="C1418" s="309">
        <v>173806602</v>
      </c>
      <c r="D1418" s="313">
        <v>284203</v>
      </c>
      <c r="E1418" s="203">
        <f t="shared" si="128"/>
        <v>6.9529785932721708</v>
      </c>
      <c r="F1418" s="311">
        <f>SUM(E$12:E1418)</f>
        <v>5708.5398678243328</v>
      </c>
      <c r="G1418" s="311">
        <f t="shared" si="129"/>
        <v>570.85398678243325</v>
      </c>
      <c r="H1418" s="314">
        <f t="shared" si="133"/>
        <v>161</v>
      </c>
      <c r="I1418" s="314">
        <f t="shared" si="133"/>
        <v>55</v>
      </c>
    </row>
    <row r="1419" spans="2:9" ht="16.5" hidden="1" customHeight="1" x14ac:dyDescent="0.3">
      <c r="B1419" s="307">
        <v>1408</v>
      </c>
      <c r="C1419" s="309">
        <v>174090805</v>
      </c>
      <c r="D1419" s="313">
        <v>284484</v>
      </c>
      <c r="E1419" s="203">
        <f t="shared" si="128"/>
        <v>6.9598532110091744</v>
      </c>
      <c r="F1419" s="311">
        <f>SUM(E$12:E1419)</f>
        <v>5715.4997210353422</v>
      </c>
      <c r="G1419" s="311">
        <f t="shared" si="129"/>
        <v>571.54997210353417</v>
      </c>
      <c r="H1419" s="314">
        <f t="shared" si="133"/>
        <v>161</v>
      </c>
      <c r="I1419" s="314">
        <f t="shared" si="133"/>
        <v>55</v>
      </c>
    </row>
    <row r="1420" spans="2:9" ht="16.5" hidden="1" customHeight="1" x14ac:dyDescent="0.3">
      <c r="B1420" s="307">
        <v>1409</v>
      </c>
      <c r="C1420" s="309">
        <v>174375289</v>
      </c>
      <c r="D1420" s="313">
        <v>284765</v>
      </c>
      <c r="E1420" s="203">
        <f t="shared" ref="E1420:E1483" si="134">D1420/(VLOOKUP(H1420,$L$12:$N$51,3,0)+VLOOKUP(I1420,$P$12:$R$131,3,0)*$F$8/$E$8)</f>
        <v>6.9667278287461771</v>
      </c>
      <c r="F1420" s="311">
        <f>SUM(E$12:E1420)</f>
        <v>5722.4664488640883</v>
      </c>
      <c r="G1420" s="311">
        <f t="shared" si="129"/>
        <v>572.24664488640883</v>
      </c>
      <c r="H1420" s="314">
        <f t="shared" si="133"/>
        <v>161</v>
      </c>
      <c r="I1420" s="314">
        <f t="shared" si="133"/>
        <v>55</v>
      </c>
    </row>
    <row r="1421" spans="2:9" ht="16.5" hidden="1" customHeight="1" x14ac:dyDescent="0.3">
      <c r="B1421" s="307">
        <v>1410</v>
      </c>
      <c r="C1421" s="309">
        <v>174660054</v>
      </c>
      <c r="D1421" s="313">
        <v>285046</v>
      </c>
      <c r="E1421" s="203">
        <f t="shared" si="134"/>
        <v>6.9736024464831807</v>
      </c>
      <c r="F1421" s="311">
        <f>SUM(E$12:E1421)</f>
        <v>5729.4400513105711</v>
      </c>
      <c r="G1421" s="311">
        <f t="shared" ref="G1421:G1484" si="135">F1421/$B$8</f>
        <v>572.94400513105711</v>
      </c>
      <c r="H1421" s="314">
        <f t="shared" si="133"/>
        <v>161</v>
      </c>
      <c r="I1421" s="314">
        <f t="shared" si="133"/>
        <v>55</v>
      </c>
    </row>
    <row r="1422" spans="2:9" ht="16.5" hidden="1" customHeight="1" x14ac:dyDescent="0.3">
      <c r="B1422" s="307">
        <v>1411</v>
      </c>
      <c r="C1422" s="309">
        <v>174945100</v>
      </c>
      <c r="D1422" s="313">
        <v>285327</v>
      </c>
      <c r="E1422" s="203">
        <f t="shared" si="134"/>
        <v>6.9804770642201834</v>
      </c>
      <c r="F1422" s="311">
        <f>SUM(E$12:E1422)</f>
        <v>5736.4205283747915</v>
      </c>
      <c r="G1422" s="311">
        <f t="shared" si="135"/>
        <v>573.64205283747913</v>
      </c>
      <c r="H1422" s="314">
        <f t="shared" si="133"/>
        <v>161</v>
      </c>
      <c r="I1422" s="314">
        <f t="shared" si="133"/>
        <v>55</v>
      </c>
    </row>
    <row r="1423" spans="2:9" ht="16.5" hidden="1" customHeight="1" x14ac:dyDescent="0.3">
      <c r="B1423" s="307">
        <v>1412</v>
      </c>
      <c r="C1423" s="309">
        <v>175230427</v>
      </c>
      <c r="D1423" s="313">
        <v>285608</v>
      </c>
      <c r="E1423" s="203">
        <f t="shared" si="134"/>
        <v>6.9873516819571861</v>
      </c>
      <c r="F1423" s="311">
        <f>SUM(E$12:E1423)</f>
        <v>5743.4078800567486</v>
      </c>
      <c r="G1423" s="311">
        <f t="shared" si="135"/>
        <v>574.34078800567488</v>
      </c>
      <c r="H1423" s="314">
        <f t="shared" ref="H1423:I1438" si="136">H1422</f>
        <v>161</v>
      </c>
      <c r="I1423" s="314">
        <f t="shared" si="136"/>
        <v>55</v>
      </c>
    </row>
    <row r="1424" spans="2:9" ht="16.5" hidden="1" customHeight="1" x14ac:dyDescent="0.3">
      <c r="B1424" s="307">
        <v>1413</v>
      </c>
      <c r="C1424" s="309">
        <v>175516035</v>
      </c>
      <c r="D1424" s="313">
        <v>285889</v>
      </c>
      <c r="E1424" s="203">
        <f t="shared" si="134"/>
        <v>6.9942262996941897</v>
      </c>
      <c r="F1424" s="311">
        <f>SUM(E$12:E1424)</f>
        <v>5750.4021063564423</v>
      </c>
      <c r="G1424" s="311">
        <f t="shared" si="135"/>
        <v>575.04021063564426</v>
      </c>
      <c r="H1424" s="314">
        <f t="shared" si="136"/>
        <v>161</v>
      </c>
      <c r="I1424" s="314">
        <f t="shared" si="136"/>
        <v>55</v>
      </c>
    </row>
    <row r="1425" spans="2:9" ht="16.5" hidden="1" customHeight="1" x14ac:dyDescent="0.3">
      <c r="B1425" s="307">
        <v>1414</v>
      </c>
      <c r="C1425" s="309">
        <v>175801924</v>
      </c>
      <c r="D1425" s="313">
        <v>286171</v>
      </c>
      <c r="E1425" s="203">
        <f t="shared" si="134"/>
        <v>7.0011253822629973</v>
      </c>
      <c r="F1425" s="311">
        <f>SUM(E$12:E1425)</f>
        <v>5757.4032317387055</v>
      </c>
      <c r="G1425" s="311">
        <f t="shared" si="135"/>
        <v>575.74032317387059</v>
      </c>
      <c r="H1425" s="314">
        <f t="shared" si="136"/>
        <v>161</v>
      </c>
      <c r="I1425" s="314">
        <f t="shared" si="136"/>
        <v>55</v>
      </c>
    </row>
    <row r="1426" spans="2:9" ht="16.5" hidden="1" customHeight="1" x14ac:dyDescent="0.3">
      <c r="B1426" s="307">
        <v>1415</v>
      </c>
      <c r="C1426" s="309">
        <v>176088095</v>
      </c>
      <c r="D1426" s="313">
        <v>286453</v>
      </c>
      <c r="E1426" s="203">
        <f t="shared" si="134"/>
        <v>7.008024464831804</v>
      </c>
      <c r="F1426" s="311">
        <f>SUM(E$12:E1426)</f>
        <v>5764.4112562035371</v>
      </c>
      <c r="G1426" s="311">
        <f t="shared" si="135"/>
        <v>576.44112562035366</v>
      </c>
      <c r="H1426" s="314">
        <f t="shared" si="136"/>
        <v>161</v>
      </c>
      <c r="I1426" s="314">
        <f t="shared" si="136"/>
        <v>55</v>
      </c>
    </row>
    <row r="1427" spans="2:9" ht="16.5" hidden="1" customHeight="1" x14ac:dyDescent="0.3">
      <c r="B1427" s="307">
        <v>1416</v>
      </c>
      <c r="C1427" s="309">
        <v>176374548</v>
      </c>
      <c r="D1427" s="313">
        <v>286734</v>
      </c>
      <c r="E1427" s="203">
        <f t="shared" si="134"/>
        <v>7.0148990825688076</v>
      </c>
      <c r="F1427" s="311">
        <f>SUM(E$12:E1427)</f>
        <v>5771.4261552861062</v>
      </c>
      <c r="G1427" s="311">
        <f t="shared" si="135"/>
        <v>577.14261552861058</v>
      </c>
      <c r="H1427" s="314">
        <f t="shared" si="136"/>
        <v>161</v>
      </c>
      <c r="I1427" s="314">
        <f t="shared" si="136"/>
        <v>55</v>
      </c>
    </row>
    <row r="1428" spans="2:9" ht="16.5" hidden="1" customHeight="1" x14ac:dyDescent="0.3">
      <c r="B1428" s="307">
        <v>1417</v>
      </c>
      <c r="C1428" s="309">
        <v>176661282</v>
      </c>
      <c r="D1428" s="313">
        <v>287016</v>
      </c>
      <c r="E1428" s="203">
        <f t="shared" si="134"/>
        <v>7.0217981651376151</v>
      </c>
      <c r="F1428" s="311">
        <f>SUM(E$12:E1428)</f>
        <v>5778.4479534512438</v>
      </c>
      <c r="G1428" s="311">
        <f t="shared" si="135"/>
        <v>577.84479534512434</v>
      </c>
      <c r="H1428" s="314">
        <f t="shared" si="136"/>
        <v>161</v>
      </c>
      <c r="I1428" s="314">
        <f t="shared" si="136"/>
        <v>55</v>
      </c>
    </row>
    <row r="1429" spans="2:9" ht="16.5" hidden="1" customHeight="1" x14ac:dyDescent="0.3">
      <c r="B1429" s="307">
        <v>1418</v>
      </c>
      <c r="C1429" s="309">
        <v>176948298</v>
      </c>
      <c r="D1429" s="313">
        <v>287298</v>
      </c>
      <c r="E1429" s="203">
        <f t="shared" si="134"/>
        <v>7.0286972477064218</v>
      </c>
      <c r="F1429" s="311">
        <f>SUM(E$12:E1429)</f>
        <v>5785.4766506989499</v>
      </c>
      <c r="G1429" s="311">
        <f t="shared" si="135"/>
        <v>578.54766506989495</v>
      </c>
      <c r="H1429" s="314">
        <f t="shared" si="136"/>
        <v>161</v>
      </c>
      <c r="I1429" s="314">
        <f t="shared" si="136"/>
        <v>55</v>
      </c>
    </row>
    <row r="1430" spans="2:9" ht="16.5" hidden="1" customHeight="1" x14ac:dyDescent="0.3">
      <c r="B1430" s="307">
        <v>1419</v>
      </c>
      <c r="C1430" s="309">
        <v>177235596</v>
      </c>
      <c r="D1430" s="313">
        <v>287580</v>
      </c>
      <c r="E1430" s="203">
        <f t="shared" si="134"/>
        <v>7.0355963302752293</v>
      </c>
      <c r="F1430" s="311">
        <f>SUM(E$12:E1430)</f>
        <v>5792.5122470292254</v>
      </c>
      <c r="G1430" s="311">
        <f t="shared" si="135"/>
        <v>579.25122470292251</v>
      </c>
      <c r="H1430" s="314">
        <f t="shared" si="136"/>
        <v>161</v>
      </c>
      <c r="I1430" s="314">
        <f t="shared" si="136"/>
        <v>55</v>
      </c>
    </row>
    <row r="1431" spans="2:9" ht="16.5" hidden="1" customHeight="1" x14ac:dyDescent="0.3">
      <c r="B1431" s="307">
        <v>1420</v>
      </c>
      <c r="C1431" s="309">
        <v>177523176</v>
      </c>
      <c r="D1431" s="313">
        <v>287862</v>
      </c>
      <c r="E1431" s="203">
        <f t="shared" si="134"/>
        <v>7.0424954128440369</v>
      </c>
      <c r="F1431" s="311">
        <f>SUM(E$12:E1431)</f>
        <v>5799.5547424420693</v>
      </c>
      <c r="G1431" s="311">
        <f t="shared" si="135"/>
        <v>579.95547424420693</v>
      </c>
      <c r="H1431" s="314">
        <f t="shared" si="136"/>
        <v>161</v>
      </c>
      <c r="I1431" s="314">
        <f t="shared" si="136"/>
        <v>55</v>
      </c>
    </row>
    <row r="1432" spans="2:9" ht="16.5" hidden="1" customHeight="1" x14ac:dyDescent="0.3">
      <c r="B1432" s="307">
        <v>1421</v>
      </c>
      <c r="C1432" s="309">
        <v>177811038</v>
      </c>
      <c r="D1432" s="313">
        <v>288145</v>
      </c>
      <c r="E1432" s="203">
        <f t="shared" si="134"/>
        <v>7.0494189602446484</v>
      </c>
      <c r="F1432" s="311">
        <f>SUM(E$12:E1432)</f>
        <v>5806.6041614023143</v>
      </c>
      <c r="G1432" s="311">
        <f t="shared" si="135"/>
        <v>580.6604161402314</v>
      </c>
      <c r="H1432" s="314">
        <f t="shared" si="136"/>
        <v>161</v>
      </c>
      <c r="I1432" s="314">
        <f t="shared" si="136"/>
        <v>55</v>
      </c>
    </row>
    <row r="1433" spans="2:9" ht="16.5" hidden="1" customHeight="1" x14ac:dyDescent="0.3">
      <c r="B1433" s="307">
        <v>1422</v>
      </c>
      <c r="C1433" s="309">
        <v>178099183</v>
      </c>
      <c r="D1433" s="313">
        <v>288427</v>
      </c>
      <c r="E1433" s="203">
        <f t="shared" si="134"/>
        <v>7.056318042813456</v>
      </c>
      <c r="F1433" s="311">
        <f>SUM(E$12:E1433)</f>
        <v>5813.6604794451277</v>
      </c>
      <c r="G1433" s="311">
        <f t="shared" si="135"/>
        <v>581.36604794451273</v>
      </c>
      <c r="H1433" s="314">
        <f t="shared" si="136"/>
        <v>161</v>
      </c>
      <c r="I1433" s="314">
        <f t="shared" si="136"/>
        <v>55</v>
      </c>
    </row>
    <row r="1434" spans="2:9" ht="16.5" hidden="1" customHeight="1" x14ac:dyDescent="0.3">
      <c r="B1434" s="307">
        <v>1423</v>
      </c>
      <c r="C1434" s="309">
        <v>178387610</v>
      </c>
      <c r="D1434" s="313">
        <v>288710</v>
      </c>
      <c r="E1434" s="203">
        <f t="shared" si="134"/>
        <v>7.0521996140599432</v>
      </c>
      <c r="F1434" s="311">
        <f>SUM(E$12:E1434)</f>
        <v>5820.7126790591874</v>
      </c>
      <c r="G1434" s="311">
        <f t="shared" si="135"/>
        <v>582.07126790591872</v>
      </c>
      <c r="H1434" s="314">
        <v>166</v>
      </c>
      <c r="I1434" s="314">
        <f t="shared" si="136"/>
        <v>55</v>
      </c>
    </row>
    <row r="1435" spans="2:9" ht="16.5" hidden="1" customHeight="1" x14ac:dyDescent="0.3">
      <c r="B1435" s="307">
        <v>1424</v>
      </c>
      <c r="C1435" s="309">
        <v>178676320</v>
      </c>
      <c r="D1435" s="313">
        <v>288992</v>
      </c>
      <c r="E1435" s="203">
        <f t="shared" si="134"/>
        <v>7.0590879112826403</v>
      </c>
      <c r="F1435" s="311">
        <f>SUM(E$12:E1435)</f>
        <v>5827.7717669704698</v>
      </c>
      <c r="G1435" s="311">
        <f t="shared" si="135"/>
        <v>582.77717669704703</v>
      </c>
      <c r="H1435" s="314">
        <f t="shared" si="136"/>
        <v>166</v>
      </c>
      <c r="I1435" s="314">
        <f t="shared" si="136"/>
        <v>55</v>
      </c>
    </row>
    <row r="1436" spans="2:9" ht="16.5" hidden="1" customHeight="1" x14ac:dyDescent="0.3">
      <c r="B1436" s="307">
        <v>1425</v>
      </c>
      <c r="C1436" s="309">
        <v>178965312</v>
      </c>
      <c r="D1436" s="313">
        <v>289275</v>
      </c>
      <c r="E1436" s="203">
        <f t="shared" si="134"/>
        <v>7.0660006350912337</v>
      </c>
      <c r="F1436" s="311">
        <f>SUM(E$12:E1436)</f>
        <v>5834.8377676055607</v>
      </c>
      <c r="G1436" s="311">
        <f t="shared" si="135"/>
        <v>583.48377676055611</v>
      </c>
      <c r="H1436" s="314">
        <f t="shared" si="136"/>
        <v>166</v>
      </c>
      <c r="I1436" s="314">
        <f t="shared" si="136"/>
        <v>55</v>
      </c>
    </row>
    <row r="1437" spans="2:9" ht="16.5" hidden="1" customHeight="1" x14ac:dyDescent="0.3">
      <c r="B1437" s="307">
        <v>1426</v>
      </c>
      <c r="C1437" s="309">
        <v>179254587</v>
      </c>
      <c r="D1437" s="313">
        <v>289558</v>
      </c>
      <c r="E1437" s="203">
        <f t="shared" si="134"/>
        <v>7.072913358899827</v>
      </c>
      <c r="F1437" s="311">
        <f>SUM(E$12:E1437)</f>
        <v>5841.9106809644609</v>
      </c>
      <c r="G1437" s="311">
        <f t="shared" si="135"/>
        <v>584.19106809644609</v>
      </c>
      <c r="H1437" s="314">
        <f t="shared" si="136"/>
        <v>166</v>
      </c>
      <c r="I1437" s="314">
        <f t="shared" si="136"/>
        <v>55</v>
      </c>
    </row>
    <row r="1438" spans="2:9" ht="16.5" hidden="1" customHeight="1" x14ac:dyDescent="0.3">
      <c r="B1438" s="307">
        <v>1427</v>
      </c>
      <c r="C1438" s="309">
        <v>179544145</v>
      </c>
      <c r="D1438" s="313">
        <v>289841</v>
      </c>
      <c r="E1438" s="203">
        <f t="shared" si="134"/>
        <v>7.0798260827084203</v>
      </c>
      <c r="F1438" s="311">
        <f>SUM(E$12:E1438)</f>
        <v>5848.9905070471696</v>
      </c>
      <c r="G1438" s="311">
        <f t="shared" si="135"/>
        <v>584.89905070471696</v>
      </c>
      <c r="H1438" s="314">
        <f t="shared" si="136"/>
        <v>166</v>
      </c>
      <c r="I1438" s="314">
        <f t="shared" si="136"/>
        <v>55</v>
      </c>
    </row>
    <row r="1439" spans="2:9" ht="16.5" hidden="1" customHeight="1" x14ac:dyDescent="0.3">
      <c r="B1439" s="307">
        <v>1428</v>
      </c>
      <c r="C1439" s="309">
        <v>179833986</v>
      </c>
      <c r="D1439" s="313">
        <v>290124</v>
      </c>
      <c r="E1439" s="203">
        <f t="shared" si="134"/>
        <v>7.0867388065170127</v>
      </c>
      <c r="F1439" s="311">
        <f>SUM(E$12:E1439)</f>
        <v>5856.0772458536867</v>
      </c>
      <c r="G1439" s="311">
        <f t="shared" si="135"/>
        <v>585.60772458536871</v>
      </c>
      <c r="H1439" s="314">
        <f t="shared" ref="H1439:I1454" si="137">H1438</f>
        <v>166</v>
      </c>
      <c r="I1439" s="314">
        <f t="shared" si="137"/>
        <v>55</v>
      </c>
    </row>
    <row r="1440" spans="2:9" ht="16.5" hidden="1" customHeight="1" x14ac:dyDescent="0.3">
      <c r="B1440" s="307">
        <v>1429</v>
      </c>
      <c r="C1440" s="309">
        <v>180124110</v>
      </c>
      <c r="D1440" s="313">
        <v>290407</v>
      </c>
      <c r="E1440" s="203">
        <f t="shared" si="134"/>
        <v>7.093651530325606</v>
      </c>
      <c r="F1440" s="311">
        <f>SUM(E$12:E1440)</f>
        <v>5863.1708973840123</v>
      </c>
      <c r="G1440" s="311">
        <f t="shared" si="135"/>
        <v>586.31708973840125</v>
      </c>
      <c r="H1440" s="314">
        <f t="shared" si="137"/>
        <v>166</v>
      </c>
      <c r="I1440" s="314">
        <f t="shared" si="137"/>
        <v>55</v>
      </c>
    </row>
    <row r="1441" spans="2:9" ht="16.5" hidden="1" customHeight="1" x14ac:dyDescent="0.3">
      <c r="B1441" s="307">
        <v>1430</v>
      </c>
      <c r="C1441" s="309">
        <v>180414517</v>
      </c>
      <c r="D1441" s="313">
        <v>290690</v>
      </c>
      <c r="E1441" s="203">
        <f t="shared" si="134"/>
        <v>7.1005642541341993</v>
      </c>
      <c r="F1441" s="311">
        <f>SUM(E$12:E1441)</f>
        <v>5870.2714616381463</v>
      </c>
      <c r="G1441" s="311">
        <f t="shared" si="135"/>
        <v>587.02714616381468</v>
      </c>
      <c r="H1441" s="314">
        <f t="shared" si="137"/>
        <v>166</v>
      </c>
      <c r="I1441" s="314">
        <f t="shared" si="137"/>
        <v>55</v>
      </c>
    </row>
    <row r="1442" spans="2:9" ht="16.5" hidden="1" customHeight="1" x14ac:dyDescent="0.3">
      <c r="B1442" s="307">
        <v>1431</v>
      </c>
      <c r="C1442" s="309">
        <v>180705207</v>
      </c>
      <c r="D1442" s="313">
        <v>290974</v>
      </c>
      <c r="E1442" s="203">
        <f t="shared" si="134"/>
        <v>7.1075014045286888</v>
      </c>
      <c r="F1442" s="311">
        <f>SUM(E$12:E1442)</f>
        <v>5877.3789630426754</v>
      </c>
      <c r="G1442" s="311">
        <f t="shared" si="135"/>
        <v>587.73789630426757</v>
      </c>
      <c r="H1442" s="314">
        <f t="shared" si="137"/>
        <v>166</v>
      </c>
      <c r="I1442" s="314">
        <f t="shared" si="137"/>
        <v>55</v>
      </c>
    </row>
    <row r="1443" spans="2:9" ht="16.5" hidden="1" customHeight="1" x14ac:dyDescent="0.3">
      <c r="B1443" s="307">
        <v>1432</v>
      </c>
      <c r="C1443" s="309">
        <v>180996181</v>
      </c>
      <c r="D1443" s="313">
        <v>291257</v>
      </c>
      <c r="E1443" s="203">
        <f t="shared" si="134"/>
        <v>7.1144141283372822</v>
      </c>
      <c r="F1443" s="311">
        <f>SUM(E$12:E1443)</f>
        <v>5884.493377171013</v>
      </c>
      <c r="G1443" s="311">
        <f t="shared" si="135"/>
        <v>588.44933771710134</v>
      </c>
      <c r="H1443" s="314">
        <f t="shared" si="137"/>
        <v>166</v>
      </c>
      <c r="I1443" s="314">
        <f t="shared" si="137"/>
        <v>55</v>
      </c>
    </row>
    <row r="1444" spans="2:9" ht="16.5" hidden="1" customHeight="1" x14ac:dyDescent="0.3">
      <c r="B1444" s="307">
        <v>1433</v>
      </c>
      <c r="C1444" s="309">
        <v>181287438</v>
      </c>
      <c r="D1444" s="313">
        <v>291541</v>
      </c>
      <c r="E1444" s="203">
        <f t="shared" si="134"/>
        <v>7.1213512787317717</v>
      </c>
      <c r="F1444" s="311">
        <f>SUM(E$12:E1444)</f>
        <v>5891.6147284497447</v>
      </c>
      <c r="G1444" s="311">
        <f t="shared" si="135"/>
        <v>589.16147284497447</v>
      </c>
      <c r="H1444" s="314">
        <f t="shared" si="137"/>
        <v>166</v>
      </c>
      <c r="I1444" s="314">
        <f t="shared" si="137"/>
        <v>55</v>
      </c>
    </row>
    <row r="1445" spans="2:9" ht="16.5" hidden="1" customHeight="1" x14ac:dyDescent="0.3">
      <c r="B1445" s="307">
        <v>1434</v>
      </c>
      <c r="C1445" s="309">
        <v>181578979</v>
      </c>
      <c r="D1445" s="313">
        <v>291825</v>
      </c>
      <c r="E1445" s="203">
        <f t="shared" si="134"/>
        <v>7.1282884291262611</v>
      </c>
      <c r="F1445" s="311">
        <f>SUM(E$12:E1445)</f>
        <v>5898.7430168788705</v>
      </c>
      <c r="G1445" s="311">
        <f t="shared" si="135"/>
        <v>589.87430168788705</v>
      </c>
      <c r="H1445" s="314">
        <f t="shared" si="137"/>
        <v>166</v>
      </c>
      <c r="I1445" s="314">
        <f t="shared" si="137"/>
        <v>55</v>
      </c>
    </row>
    <row r="1446" spans="2:9" ht="16.5" hidden="1" customHeight="1" x14ac:dyDescent="0.3">
      <c r="B1446" s="307">
        <v>1435</v>
      </c>
      <c r="C1446" s="309">
        <v>181870804</v>
      </c>
      <c r="D1446" s="313">
        <v>292109</v>
      </c>
      <c r="E1446" s="203">
        <f t="shared" si="134"/>
        <v>7.1352255795207506</v>
      </c>
      <c r="F1446" s="311">
        <f>SUM(E$12:E1446)</f>
        <v>5905.8782424583915</v>
      </c>
      <c r="G1446" s="311">
        <f t="shared" si="135"/>
        <v>590.5878242458391</v>
      </c>
      <c r="H1446" s="314">
        <f t="shared" si="137"/>
        <v>166</v>
      </c>
      <c r="I1446" s="314">
        <f t="shared" si="137"/>
        <v>55</v>
      </c>
    </row>
    <row r="1447" spans="2:9" ht="16.5" hidden="1" customHeight="1" x14ac:dyDescent="0.3">
      <c r="B1447" s="307">
        <v>1436</v>
      </c>
      <c r="C1447" s="309">
        <v>182162913</v>
      </c>
      <c r="D1447" s="313">
        <v>292393</v>
      </c>
      <c r="E1447" s="203">
        <f t="shared" si="134"/>
        <v>7.1421627299152401</v>
      </c>
      <c r="F1447" s="311">
        <f>SUM(E$12:E1447)</f>
        <v>5913.0204051883065</v>
      </c>
      <c r="G1447" s="311">
        <f t="shared" si="135"/>
        <v>591.30204051883061</v>
      </c>
      <c r="H1447" s="314">
        <f t="shared" si="137"/>
        <v>166</v>
      </c>
      <c r="I1447" s="314">
        <f t="shared" si="137"/>
        <v>55</v>
      </c>
    </row>
    <row r="1448" spans="2:9" ht="16.5" hidden="1" customHeight="1" x14ac:dyDescent="0.3">
      <c r="B1448" s="307">
        <v>1437</v>
      </c>
      <c r="C1448" s="309">
        <v>182455306</v>
      </c>
      <c r="D1448" s="313">
        <v>292677</v>
      </c>
      <c r="E1448" s="203">
        <f t="shared" si="134"/>
        <v>7.1490998803097288</v>
      </c>
      <c r="F1448" s="311">
        <f>SUM(E$12:E1448)</f>
        <v>5920.1695050686167</v>
      </c>
      <c r="G1448" s="311">
        <f t="shared" si="135"/>
        <v>592.01695050686169</v>
      </c>
      <c r="H1448" s="314">
        <f t="shared" si="137"/>
        <v>166</v>
      </c>
      <c r="I1448" s="314">
        <f t="shared" si="137"/>
        <v>55</v>
      </c>
    </row>
    <row r="1449" spans="2:9" ht="16.5" hidden="1" customHeight="1" x14ac:dyDescent="0.3">
      <c r="B1449" s="307">
        <v>1438</v>
      </c>
      <c r="C1449" s="309">
        <v>182747983</v>
      </c>
      <c r="D1449" s="313">
        <v>292961</v>
      </c>
      <c r="E1449" s="203">
        <f t="shared" si="134"/>
        <v>7.1560370307042183</v>
      </c>
      <c r="F1449" s="311">
        <f>SUM(E$12:E1449)</f>
        <v>5927.325542099321</v>
      </c>
      <c r="G1449" s="311">
        <f t="shared" si="135"/>
        <v>592.73255420993212</v>
      </c>
      <c r="H1449" s="314">
        <f t="shared" si="137"/>
        <v>166</v>
      </c>
      <c r="I1449" s="314">
        <f t="shared" si="137"/>
        <v>55</v>
      </c>
    </row>
    <row r="1450" spans="2:9" ht="16.5" hidden="1" customHeight="1" x14ac:dyDescent="0.3">
      <c r="B1450" s="307">
        <v>1439</v>
      </c>
      <c r="C1450" s="309">
        <v>183040944</v>
      </c>
      <c r="D1450" s="313">
        <v>293245</v>
      </c>
      <c r="E1450" s="203">
        <f t="shared" si="134"/>
        <v>7.1629741810987078</v>
      </c>
      <c r="F1450" s="311">
        <f>SUM(E$12:E1450)</f>
        <v>5934.4885162804194</v>
      </c>
      <c r="G1450" s="311">
        <f t="shared" si="135"/>
        <v>593.44885162804189</v>
      </c>
      <c r="H1450" s="314">
        <f t="shared" si="137"/>
        <v>166</v>
      </c>
      <c r="I1450" s="314">
        <f t="shared" si="137"/>
        <v>55</v>
      </c>
    </row>
    <row r="1451" spans="2:9" ht="16.5" hidden="1" customHeight="1" x14ac:dyDescent="0.3">
      <c r="B1451" s="307">
        <v>1440</v>
      </c>
      <c r="C1451" s="309">
        <v>183334189</v>
      </c>
      <c r="D1451" s="313">
        <v>293530</v>
      </c>
      <c r="E1451" s="203">
        <f t="shared" si="134"/>
        <v>7.1699357580790934</v>
      </c>
      <c r="F1451" s="311">
        <f>SUM(E$12:E1451)</f>
        <v>5941.6584520384986</v>
      </c>
      <c r="G1451" s="311">
        <f t="shared" si="135"/>
        <v>594.16584520384981</v>
      </c>
      <c r="H1451" s="314">
        <f t="shared" si="137"/>
        <v>166</v>
      </c>
      <c r="I1451" s="314">
        <f t="shared" si="137"/>
        <v>55</v>
      </c>
    </row>
    <row r="1452" spans="2:9" ht="16.5" hidden="1" customHeight="1" x14ac:dyDescent="0.3">
      <c r="B1452" s="307">
        <v>1441</v>
      </c>
      <c r="C1452" s="309">
        <v>183627719</v>
      </c>
      <c r="D1452" s="313">
        <v>293814</v>
      </c>
      <c r="E1452" s="203">
        <f t="shared" si="134"/>
        <v>7.1768729084735829</v>
      </c>
      <c r="F1452" s="311">
        <f>SUM(E$12:E1452)</f>
        <v>5948.8353249469719</v>
      </c>
      <c r="G1452" s="311">
        <f t="shared" si="135"/>
        <v>594.88353249469719</v>
      </c>
      <c r="H1452" s="314">
        <f t="shared" si="137"/>
        <v>166</v>
      </c>
      <c r="I1452" s="314">
        <f t="shared" si="137"/>
        <v>55</v>
      </c>
    </row>
    <row r="1453" spans="2:9" ht="16.5" hidden="1" customHeight="1" x14ac:dyDescent="0.3">
      <c r="B1453" s="307">
        <v>1442</v>
      </c>
      <c r="C1453" s="309">
        <v>183921533</v>
      </c>
      <c r="D1453" s="313">
        <v>294099</v>
      </c>
      <c r="E1453" s="203">
        <f t="shared" si="134"/>
        <v>7.1838344854539677</v>
      </c>
      <c r="F1453" s="311">
        <f>SUM(E$12:E1453)</f>
        <v>5956.019159432426</v>
      </c>
      <c r="G1453" s="311">
        <f t="shared" si="135"/>
        <v>595.6019159432426</v>
      </c>
      <c r="H1453" s="314">
        <f t="shared" si="137"/>
        <v>166</v>
      </c>
      <c r="I1453" s="314">
        <f t="shared" si="137"/>
        <v>55</v>
      </c>
    </row>
    <row r="1454" spans="2:9" ht="16.5" hidden="1" customHeight="1" x14ac:dyDescent="0.3">
      <c r="B1454" s="307">
        <v>1443</v>
      </c>
      <c r="C1454" s="309">
        <v>184215632</v>
      </c>
      <c r="D1454" s="313">
        <v>294384</v>
      </c>
      <c r="E1454" s="203">
        <f t="shared" si="134"/>
        <v>7.1907960624343534</v>
      </c>
      <c r="F1454" s="311">
        <f>SUM(E$12:E1454)</f>
        <v>5963.20995549486</v>
      </c>
      <c r="G1454" s="311">
        <f t="shared" si="135"/>
        <v>596.32099554948604</v>
      </c>
      <c r="H1454" s="314">
        <f t="shared" si="137"/>
        <v>166</v>
      </c>
      <c r="I1454" s="314">
        <f t="shared" si="137"/>
        <v>55</v>
      </c>
    </row>
    <row r="1455" spans="2:9" ht="16.5" hidden="1" customHeight="1" x14ac:dyDescent="0.3">
      <c r="B1455" s="307">
        <v>1444</v>
      </c>
      <c r="C1455" s="309">
        <v>184510016</v>
      </c>
      <c r="D1455" s="313">
        <v>294668</v>
      </c>
      <c r="E1455" s="203">
        <f t="shared" si="134"/>
        <v>7.1977332128288429</v>
      </c>
      <c r="F1455" s="311">
        <f>SUM(E$12:E1455)</f>
        <v>5970.407688707689</v>
      </c>
      <c r="G1455" s="311">
        <f t="shared" si="135"/>
        <v>597.04076887076894</v>
      </c>
      <c r="H1455" s="314">
        <f t="shared" ref="H1455:I1470" si="138">H1454</f>
        <v>166</v>
      </c>
      <c r="I1455" s="314">
        <f t="shared" si="138"/>
        <v>55</v>
      </c>
    </row>
    <row r="1456" spans="2:9" ht="16.5" hidden="1" customHeight="1" x14ac:dyDescent="0.3">
      <c r="B1456" s="307">
        <v>1445</v>
      </c>
      <c r="C1456" s="309">
        <v>184804684</v>
      </c>
      <c r="D1456" s="313">
        <v>294953</v>
      </c>
      <c r="E1456" s="203">
        <f t="shared" si="134"/>
        <v>7.2046947898092286</v>
      </c>
      <c r="F1456" s="311">
        <f>SUM(E$12:E1456)</f>
        <v>5977.6123834974978</v>
      </c>
      <c r="G1456" s="311">
        <f t="shared" si="135"/>
        <v>597.76123834974976</v>
      </c>
      <c r="H1456" s="314">
        <f t="shared" si="138"/>
        <v>166</v>
      </c>
      <c r="I1456" s="314">
        <f t="shared" si="138"/>
        <v>55</v>
      </c>
    </row>
    <row r="1457" spans="2:9" ht="16.5" hidden="1" customHeight="1" x14ac:dyDescent="0.3">
      <c r="B1457" s="307">
        <v>1446</v>
      </c>
      <c r="C1457" s="309">
        <v>185099637</v>
      </c>
      <c r="D1457" s="313">
        <v>295239</v>
      </c>
      <c r="E1457" s="203">
        <f t="shared" si="134"/>
        <v>7.2116807933755096</v>
      </c>
      <c r="F1457" s="311">
        <f>SUM(E$12:E1457)</f>
        <v>5984.8240642908731</v>
      </c>
      <c r="G1457" s="311">
        <f t="shared" si="135"/>
        <v>598.48240642908729</v>
      </c>
      <c r="H1457" s="314">
        <f t="shared" si="138"/>
        <v>166</v>
      </c>
      <c r="I1457" s="314">
        <f t="shared" si="138"/>
        <v>55</v>
      </c>
    </row>
    <row r="1458" spans="2:9" ht="16.5" hidden="1" customHeight="1" x14ac:dyDescent="0.3">
      <c r="B1458" s="307">
        <v>1447</v>
      </c>
      <c r="C1458" s="309">
        <v>185394876</v>
      </c>
      <c r="D1458" s="313">
        <v>295524</v>
      </c>
      <c r="E1458" s="203">
        <f t="shared" si="134"/>
        <v>7.2186423703558953</v>
      </c>
      <c r="F1458" s="311">
        <f>SUM(E$12:E1458)</f>
        <v>5992.0427066612292</v>
      </c>
      <c r="G1458" s="311">
        <f t="shared" si="135"/>
        <v>599.20427066612297</v>
      </c>
      <c r="H1458" s="314">
        <f t="shared" si="138"/>
        <v>166</v>
      </c>
      <c r="I1458" s="314">
        <f t="shared" si="138"/>
        <v>55</v>
      </c>
    </row>
    <row r="1459" spans="2:9" ht="16.5" hidden="1" customHeight="1" x14ac:dyDescent="0.3">
      <c r="B1459" s="307">
        <v>1448</v>
      </c>
      <c r="C1459" s="309">
        <v>185690400</v>
      </c>
      <c r="D1459" s="313">
        <v>295809</v>
      </c>
      <c r="E1459" s="203">
        <f t="shared" si="134"/>
        <v>7.225603947336281</v>
      </c>
      <c r="F1459" s="311">
        <f>SUM(E$12:E1459)</f>
        <v>5999.2683106085651</v>
      </c>
      <c r="G1459" s="311">
        <f t="shared" si="135"/>
        <v>599.92683106085656</v>
      </c>
      <c r="H1459" s="314">
        <f t="shared" si="138"/>
        <v>166</v>
      </c>
      <c r="I1459" s="314">
        <f t="shared" si="138"/>
        <v>55</v>
      </c>
    </row>
    <row r="1460" spans="2:9" ht="16.5" hidden="1" customHeight="1" x14ac:dyDescent="0.3">
      <c r="B1460" s="307">
        <v>1449</v>
      </c>
      <c r="C1460" s="309">
        <v>185986209</v>
      </c>
      <c r="D1460" s="313">
        <v>296094</v>
      </c>
      <c r="E1460" s="203">
        <f t="shared" si="134"/>
        <v>7.2325655243166667</v>
      </c>
      <c r="F1460" s="311">
        <f>SUM(E$12:E1460)</f>
        <v>6006.5008761328818</v>
      </c>
      <c r="G1460" s="311">
        <f t="shared" si="135"/>
        <v>600.65008761328818</v>
      </c>
      <c r="H1460" s="314">
        <f t="shared" si="138"/>
        <v>166</v>
      </c>
      <c r="I1460" s="314">
        <f t="shared" si="138"/>
        <v>55</v>
      </c>
    </row>
    <row r="1461" spans="2:9" ht="16.5" hidden="1" customHeight="1" x14ac:dyDescent="0.3">
      <c r="B1461" s="307">
        <v>1450</v>
      </c>
      <c r="C1461" s="309">
        <v>186282303</v>
      </c>
      <c r="D1461" s="313">
        <v>296380</v>
      </c>
      <c r="E1461" s="203">
        <f t="shared" si="134"/>
        <v>7.2395515278829476</v>
      </c>
      <c r="F1461" s="311">
        <f>SUM(E$12:E1461)</f>
        <v>6013.7404276607649</v>
      </c>
      <c r="G1461" s="311">
        <f t="shared" si="135"/>
        <v>601.37404276607651</v>
      </c>
      <c r="H1461" s="314">
        <f t="shared" si="138"/>
        <v>166</v>
      </c>
      <c r="I1461" s="314">
        <f t="shared" si="138"/>
        <v>55</v>
      </c>
    </row>
    <row r="1462" spans="2:9" ht="16.5" hidden="1" customHeight="1" x14ac:dyDescent="0.3">
      <c r="B1462" s="307">
        <v>1451</v>
      </c>
      <c r="C1462" s="309">
        <v>186578683</v>
      </c>
      <c r="D1462" s="313">
        <v>296666</v>
      </c>
      <c r="E1462" s="203">
        <f t="shared" si="134"/>
        <v>7.2465375314492295</v>
      </c>
      <c r="F1462" s="311">
        <f>SUM(E$12:E1462)</f>
        <v>6020.9869651922145</v>
      </c>
      <c r="G1462" s="311">
        <f t="shared" si="135"/>
        <v>602.09869651922145</v>
      </c>
      <c r="H1462" s="314">
        <f t="shared" si="138"/>
        <v>166</v>
      </c>
      <c r="I1462" s="314">
        <f t="shared" si="138"/>
        <v>55</v>
      </c>
    </row>
    <row r="1463" spans="2:9" ht="16.5" hidden="1" customHeight="1" x14ac:dyDescent="0.3">
      <c r="B1463" s="307">
        <v>1452</v>
      </c>
      <c r="C1463" s="309">
        <v>186875349</v>
      </c>
      <c r="D1463" s="313">
        <v>296951</v>
      </c>
      <c r="E1463" s="203">
        <f t="shared" si="134"/>
        <v>7.2534991084296152</v>
      </c>
      <c r="F1463" s="311">
        <f>SUM(E$12:E1463)</f>
        <v>6028.2404643006439</v>
      </c>
      <c r="G1463" s="311">
        <f t="shared" si="135"/>
        <v>602.82404643006441</v>
      </c>
      <c r="H1463" s="314">
        <f t="shared" si="138"/>
        <v>166</v>
      </c>
      <c r="I1463" s="314">
        <f t="shared" si="138"/>
        <v>55</v>
      </c>
    </row>
    <row r="1464" spans="2:9" ht="16.5" hidden="1" customHeight="1" x14ac:dyDescent="0.3">
      <c r="B1464" s="307">
        <v>1453</v>
      </c>
      <c r="C1464" s="309">
        <v>187172300</v>
      </c>
      <c r="D1464" s="313">
        <v>297237</v>
      </c>
      <c r="E1464" s="203">
        <f t="shared" si="134"/>
        <v>7.2604851119958962</v>
      </c>
      <c r="F1464" s="311">
        <f>SUM(E$12:E1464)</f>
        <v>6035.5009494126398</v>
      </c>
      <c r="G1464" s="311">
        <f t="shared" si="135"/>
        <v>603.55009494126398</v>
      </c>
      <c r="H1464" s="314">
        <f t="shared" si="138"/>
        <v>166</v>
      </c>
      <c r="I1464" s="314">
        <f t="shared" si="138"/>
        <v>55</v>
      </c>
    </row>
    <row r="1465" spans="2:9" ht="16.5" hidden="1" customHeight="1" x14ac:dyDescent="0.3">
      <c r="B1465" s="307">
        <v>1454</v>
      </c>
      <c r="C1465" s="309">
        <v>187469537</v>
      </c>
      <c r="D1465" s="313">
        <v>297523</v>
      </c>
      <c r="E1465" s="203">
        <f t="shared" si="134"/>
        <v>7.2674711155621781</v>
      </c>
      <c r="F1465" s="311">
        <f>SUM(E$12:E1465)</f>
        <v>6042.7684205282021</v>
      </c>
      <c r="G1465" s="311">
        <f t="shared" si="135"/>
        <v>604.27684205282026</v>
      </c>
      <c r="H1465" s="314">
        <f t="shared" si="138"/>
        <v>166</v>
      </c>
      <c r="I1465" s="314">
        <f t="shared" si="138"/>
        <v>55</v>
      </c>
    </row>
    <row r="1466" spans="2:9" ht="16.5" hidden="1" customHeight="1" x14ac:dyDescent="0.3">
      <c r="B1466" s="307">
        <v>1455</v>
      </c>
      <c r="C1466" s="309">
        <v>187767060</v>
      </c>
      <c r="D1466" s="313">
        <v>297809</v>
      </c>
      <c r="E1466" s="203">
        <f t="shared" si="134"/>
        <v>7.274457119128459</v>
      </c>
      <c r="F1466" s="311">
        <f>SUM(E$12:E1466)</f>
        <v>6050.0428776473309</v>
      </c>
      <c r="G1466" s="311">
        <f t="shared" si="135"/>
        <v>605.00428776473314</v>
      </c>
      <c r="H1466" s="314">
        <f t="shared" si="138"/>
        <v>166</v>
      </c>
      <c r="I1466" s="314">
        <f t="shared" si="138"/>
        <v>55</v>
      </c>
    </row>
    <row r="1467" spans="2:9" ht="16.5" hidden="1" customHeight="1" x14ac:dyDescent="0.3">
      <c r="B1467" s="307">
        <v>1456</v>
      </c>
      <c r="C1467" s="309">
        <v>188064869</v>
      </c>
      <c r="D1467" s="313">
        <v>298096</v>
      </c>
      <c r="E1467" s="203">
        <f t="shared" si="134"/>
        <v>7.2814675492806371</v>
      </c>
      <c r="F1467" s="311">
        <f>SUM(E$12:E1467)</f>
        <v>6057.3243451966118</v>
      </c>
      <c r="G1467" s="311">
        <f t="shared" si="135"/>
        <v>605.73243451966118</v>
      </c>
      <c r="H1467" s="314">
        <f t="shared" si="138"/>
        <v>166</v>
      </c>
      <c r="I1467" s="314">
        <f t="shared" si="138"/>
        <v>55</v>
      </c>
    </row>
    <row r="1468" spans="2:9" ht="16.5" hidden="1" customHeight="1" x14ac:dyDescent="0.3">
      <c r="B1468" s="307">
        <v>1457</v>
      </c>
      <c r="C1468" s="309">
        <v>188362965</v>
      </c>
      <c r="D1468" s="313">
        <v>298382</v>
      </c>
      <c r="E1468" s="203">
        <f t="shared" si="134"/>
        <v>7.288453552846919</v>
      </c>
      <c r="F1468" s="311">
        <f>SUM(E$12:E1468)</f>
        <v>6064.6127987494583</v>
      </c>
      <c r="G1468" s="311">
        <f t="shared" si="135"/>
        <v>606.46127987494583</v>
      </c>
      <c r="H1468" s="314">
        <f t="shared" si="138"/>
        <v>166</v>
      </c>
      <c r="I1468" s="314">
        <f t="shared" si="138"/>
        <v>55</v>
      </c>
    </row>
    <row r="1469" spans="2:9" ht="16.5" hidden="1" customHeight="1" x14ac:dyDescent="0.3">
      <c r="B1469" s="307">
        <v>1458</v>
      </c>
      <c r="C1469" s="309">
        <v>188661347</v>
      </c>
      <c r="D1469" s="313">
        <v>298668</v>
      </c>
      <c r="E1469" s="203">
        <f t="shared" si="134"/>
        <v>7.2954395564132</v>
      </c>
      <c r="F1469" s="311">
        <f>SUM(E$12:E1469)</f>
        <v>6071.9082383058712</v>
      </c>
      <c r="G1469" s="311">
        <f t="shared" si="135"/>
        <v>607.19082383058708</v>
      </c>
      <c r="H1469" s="314">
        <f t="shared" si="138"/>
        <v>166</v>
      </c>
      <c r="I1469" s="314">
        <f t="shared" si="138"/>
        <v>55</v>
      </c>
    </row>
    <row r="1470" spans="2:9" ht="16.5" hidden="1" customHeight="1" x14ac:dyDescent="0.3">
      <c r="B1470" s="307">
        <v>1459</v>
      </c>
      <c r="C1470" s="309">
        <v>188960015</v>
      </c>
      <c r="D1470" s="313">
        <v>298955</v>
      </c>
      <c r="E1470" s="203">
        <f t="shared" si="134"/>
        <v>7.302449986565378</v>
      </c>
      <c r="F1470" s="311">
        <f>SUM(E$12:E1470)</f>
        <v>6079.2106882924363</v>
      </c>
      <c r="G1470" s="311">
        <f t="shared" si="135"/>
        <v>607.92106882924361</v>
      </c>
      <c r="H1470" s="314">
        <f t="shared" si="138"/>
        <v>166</v>
      </c>
      <c r="I1470" s="314">
        <f t="shared" si="138"/>
        <v>55</v>
      </c>
    </row>
    <row r="1471" spans="2:9" ht="16.5" hidden="1" customHeight="1" x14ac:dyDescent="0.3">
      <c r="B1471" s="307">
        <v>1460</v>
      </c>
      <c r="C1471" s="309">
        <v>189258970</v>
      </c>
      <c r="D1471" s="313">
        <v>299242</v>
      </c>
      <c r="E1471" s="203">
        <f t="shared" si="134"/>
        <v>7.3094604167175552</v>
      </c>
      <c r="F1471" s="311">
        <f>SUM(E$12:E1471)</f>
        <v>6086.5201487091535</v>
      </c>
      <c r="G1471" s="311">
        <f t="shared" si="135"/>
        <v>608.65201487091531</v>
      </c>
      <c r="H1471" s="314">
        <f t="shared" ref="H1471:I1486" si="139">H1470</f>
        <v>166</v>
      </c>
      <c r="I1471" s="314">
        <f t="shared" si="139"/>
        <v>55</v>
      </c>
    </row>
    <row r="1472" spans="2:9" ht="16.5" hidden="1" customHeight="1" x14ac:dyDescent="0.3">
      <c r="B1472" s="307">
        <v>1461</v>
      </c>
      <c r="C1472" s="309">
        <v>189558212</v>
      </c>
      <c r="D1472" s="313">
        <v>299528</v>
      </c>
      <c r="E1472" s="203">
        <f t="shared" si="134"/>
        <v>7.3164464202838371</v>
      </c>
      <c r="F1472" s="311">
        <f>SUM(E$12:E1472)</f>
        <v>6093.8365951294372</v>
      </c>
      <c r="G1472" s="311">
        <f t="shared" si="135"/>
        <v>609.38365951294372</v>
      </c>
      <c r="H1472" s="314">
        <f t="shared" si="139"/>
        <v>166</v>
      </c>
      <c r="I1472" s="314">
        <f t="shared" si="139"/>
        <v>55</v>
      </c>
    </row>
    <row r="1473" spans="2:9" ht="16.5" hidden="1" customHeight="1" x14ac:dyDescent="0.3">
      <c r="B1473" s="307">
        <v>1462</v>
      </c>
      <c r="C1473" s="309">
        <v>189857740</v>
      </c>
      <c r="D1473" s="313">
        <v>299815</v>
      </c>
      <c r="E1473" s="203">
        <f t="shared" si="134"/>
        <v>7.3234568504360142</v>
      </c>
      <c r="F1473" s="311">
        <f>SUM(E$12:E1473)</f>
        <v>6101.1600519798731</v>
      </c>
      <c r="G1473" s="311">
        <f t="shared" si="135"/>
        <v>610.11600519798731</v>
      </c>
      <c r="H1473" s="314">
        <f t="shared" si="139"/>
        <v>166</v>
      </c>
      <c r="I1473" s="314">
        <f t="shared" si="139"/>
        <v>55</v>
      </c>
    </row>
    <row r="1474" spans="2:9" ht="16.5" hidden="1" customHeight="1" x14ac:dyDescent="0.3">
      <c r="B1474" s="307">
        <v>1463</v>
      </c>
      <c r="C1474" s="309">
        <v>190157555</v>
      </c>
      <c r="D1474" s="313">
        <v>300102</v>
      </c>
      <c r="E1474" s="203">
        <f t="shared" si="134"/>
        <v>7.3304672805881923</v>
      </c>
      <c r="F1474" s="311">
        <f>SUM(E$12:E1474)</f>
        <v>6108.490519260461</v>
      </c>
      <c r="G1474" s="311">
        <f t="shared" si="135"/>
        <v>610.84905192604606</v>
      </c>
      <c r="H1474" s="314">
        <f t="shared" si="139"/>
        <v>166</v>
      </c>
      <c r="I1474" s="314">
        <f t="shared" si="139"/>
        <v>55</v>
      </c>
    </row>
    <row r="1475" spans="2:9" ht="16.5" hidden="1" customHeight="1" x14ac:dyDescent="0.3">
      <c r="B1475" s="307">
        <v>1464</v>
      </c>
      <c r="C1475" s="309">
        <v>190457657</v>
      </c>
      <c r="D1475" s="313">
        <v>300389</v>
      </c>
      <c r="E1475" s="203">
        <f t="shared" si="134"/>
        <v>7.3374777107403695</v>
      </c>
      <c r="F1475" s="311">
        <f>SUM(E$12:E1475)</f>
        <v>6115.8279969712012</v>
      </c>
      <c r="G1475" s="311">
        <f t="shared" si="135"/>
        <v>611.58279969712009</v>
      </c>
      <c r="H1475" s="314">
        <f t="shared" si="139"/>
        <v>166</v>
      </c>
      <c r="I1475" s="314">
        <f t="shared" si="139"/>
        <v>55</v>
      </c>
    </row>
    <row r="1476" spans="2:9" ht="16.5" hidden="1" customHeight="1" x14ac:dyDescent="0.3">
      <c r="B1476" s="307">
        <v>1465</v>
      </c>
      <c r="C1476" s="309">
        <v>190758046</v>
      </c>
      <c r="D1476" s="313">
        <v>300677</v>
      </c>
      <c r="E1476" s="203">
        <f t="shared" si="134"/>
        <v>7.3445125674784437</v>
      </c>
      <c r="F1476" s="311">
        <f>SUM(E$12:E1476)</f>
        <v>6123.1725095386801</v>
      </c>
      <c r="G1476" s="311">
        <f t="shared" si="135"/>
        <v>612.31725095386798</v>
      </c>
      <c r="H1476" s="314">
        <f t="shared" si="139"/>
        <v>166</v>
      </c>
      <c r="I1476" s="314">
        <f t="shared" si="139"/>
        <v>55</v>
      </c>
    </row>
    <row r="1477" spans="2:9" ht="16.5" hidden="1" customHeight="1" x14ac:dyDescent="0.3">
      <c r="B1477" s="307">
        <v>1466</v>
      </c>
      <c r="C1477" s="309">
        <v>191058723</v>
      </c>
      <c r="D1477" s="313">
        <v>300964</v>
      </c>
      <c r="E1477" s="203">
        <f t="shared" si="134"/>
        <v>7.3515229976306209</v>
      </c>
      <c r="F1477" s="311">
        <f>SUM(E$12:E1477)</f>
        <v>6130.5240325363111</v>
      </c>
      <c r="G1477" s="311">
        <f t="shared" si="135"/>
        <v>613.05240325363116</v>
      </c>
      <c r="H1477" s="314">
        <f t="shared" si="139"/>
        <v>166</v>
      </c>
      <c r="I1477" s="314">
        <f t="shared" si="139"/>
        <v>55</v>
      </c>
    </row>
    <row r="1478" spans="2:9" ht="16.5" hidden="1" customHeight="1" x14ac:dyDescent="0.3">
      <c r="B1478" s="307">
        <v>1467</v>
      </c>
      <c r="C1478" s="309">
        <v>191359687</v>
      </c>
      <c r="D1478" s="313">
        <v>301251</v>
      </c>
      <c r="E1478" s="203">
        <f t="shared" si="134"/>
        <v>7.358533427782799</v>
      </c>
      <c r="F1478" s="311">
        <f>SUM(E$12:E1478)</f>
        <v>6137.8825659640943</v>
      </c>
      <c r="G1478" s="311">
        <f t="shared" si="135"/>
        <v>613.78825659640938</v>
      </c>
      <c r="H1478" s="314">
        <f t="shared" si="139"/>
        <v>166</v>
      </c>
      <c r="I1478" s="314">
        <f t="shared" si="139"/>
        <v>55</v>
      </c>
    </row>
    <row r="1479" spans="2:9" ht="16.5" hidden="1" customHeight="1" x14ac:dyDescent="0.3">
      <c r="B1479" s="307">
        <v>1468</v>
      </c>
      <c r="C1479" s="309">
        <v>191660938</v>
      </c>
      <c r="D1479" s="313">
        <v>301539</v>
      </c>
      <c r="E1479" s="203">
        <f t="shared" si="134"/>
        <v>7.3655682845208723</v>
      </c>
      <c r="F1479" s="311">
        <f>SUM(E$12:E1479)</f>
        <v>6145.2481342486153</v>
      </c>
      <c r="G1479" s="311">
        <f t="shared" si="135"/>
        <v>614.52481342486158</v>
      </c>
      <c r="H1479" s="314">
        <f t="shared" si="139"/>
        <v>166</v>
      </c>
      <c r="I1479" s="314">
        <f t="shared" si="139"/>
        <v>55</v>
      </c>
    </row>
    <row r="1480" spans="2:9" ht="16.5" hidden="1" customHeight="1" x14ac:dyDescent="0.3">
      <c r="B1480" s="307">
        <v>1469</v>
      </c>
      <c r="C1480" s="309">
        <v>191962477</v>
      </c>
      <c r="D1480" s="313">
        <v>301827</v>
      </c>
      <c r="E1480" s="203">
        <f t="shared" si="134"/>
        <v>7.3726031412589466</v>
      </c>
      <c r="F1480" s="311">
        <f>SUM(E$12:E1480)</f>
        <v>6152.6207373898742</v>
      </c>
      <c r="G1480" s="311">
        <f t="shared" si="135"/>
        <v>615.2620737389874</v>
      </c>
      <c r="H1480" s="314">
        <f t="shared" si="139"/>
        <v>166</v>
      </c>
      <c r="I1480" s="314">
        <f t="shared" si="139"/>
        <v>55</v>
      </c>
    </row>
    <row r="1481" spans="2:9" ht="16.5" hidden="1" customHeight="1" x14ac:dyDescent="0.3">
      <c r="B1481" s="307">
        <v>1470</v>
      </c>
      <c r="C1481" s="309">
        <v>192264304</v>
      </c>
      <c r="D1481" s="313">
        <v>302114</v>
      </c>
      <c r="E1481" s="203">
        <f t="shared" si="134"/>
        <v>7.3796135714111237</v>
      </c>
      <c r="F1481" s="311">
        <f>SUM(E$12:E1481)</f>
        <v>6160.0003509612852</v>
      </c>
      <c r="G1481" s="311">
        <f t="shared" si="135"/>
        <v>616.0000350961285</v>
      </c>
      <c r="H1481" s="314">
        <f t="shared" si="139"/>
        <v>166</v>
      </c>
      <c r="I1481" s="314">
        <f t="shared" si="139"/>
        <v>55</v>
      </c>
    </row>
    <row r="1482" spans="2:9" ht="16.5" hidden="1" customHeight="1" x14ac:dyDescent="0.3">
      <c r="B1482" s="307">
        <v>1471</v>
      </c>
      <c r="C1482" s="309">
        <v>192566418</v>
      </c>
      <c r="D1482" s="313">
        <v>302402</v>
      </c>
      <c r="E1482" s="203">
        <f t="shared" si="134"/>
        <v>7.386648428149198</v>
      </c>
      <c r="F1482" s="311">
        <f>SUM(E$12:E1482)</f>
        <v>6167.3869993894341</v>
      </c>
      <c r="G1482" s="311">
        <f t="shared" si="135"/>
        <v>616.73869993894345</v>
      </c>
      <c r="H1482" s="314">
        <f t="shared" si="139"/>
        <v>166</v>
      </c>
      <c r="I1482" s="314">
        <f t="shared" si="139"/>
        <v>55</v>
      </c>
    </row>
    <row r="1483" spans="2:9" ht="16.5" hidden="1" customHeight="1" x14ac:dyDescent="0.3">
      <c r="B1483" s="307">
        <v>1472</v>
      </c>
      <c r="C1483" s="309">
        <v>192868820</v>
      </c>
      <c r="D1483" s="313">
        <v>302690</v>
      </c>
      <c r="E1483" s="203">
        <f t="shared" si="134"/>
        <v>7.3936832848872713</v>
      </c>
      <c r="F1483" s="311">
        <f>SUM(E$12:E1483)</f>
        <v>6174.7806826743217</v>
      </c>
      <c r="G1483" s="311">
        <f t="shared" si="135"/>
        <v>617.47806826743215</v>
      </c>
      <c r="H1483" s="314">
        <f t="shared" si="139"/>
        <v>166</v>
      </c>
      <c r="I1483" s="314">
        <f t="shared" si="139"/>
        <v>55</v>
      </c>
    </row>
    <row r="1484" spans="2:9" ht="16.5" hidden="1" customHeight="1" x14ac:dyDescent="0.3">
      <c r="B1484" s="307">
        <v>1473</v>
      </c>
      <c r="C1484" s="309">
        <v>193171510</v>
      </c>
      <c r="D1484" s="313">
        <v>302978</v>
      </c>
      <c r="E1484" s="203">
        <f t="shared" ref="E1484:E1547" si="140">D1484/(VLOOKUP(H1484,$L$12:$N$51,3,0)+VLOOKUP(I1484,$P$12:$R$131,3,0)*$F$8/$E$8)</f>
        <v>7.4007181416253447</v>
      </c>
      <c r="F1484" s="311">
        <f>SUM(E$12:E1484)</f>
        <v>6182.1814008159472</v>
      </c>
      <c r="G1484" s="311">
        <f t="shared" si="135"/>
        <v>618.2181400815947</v>
      </c>
      <c r="H1484" s="314">
        <f t="shared" si="139"/>
        <v>166</v>
      </c>
      <c r="I1484" s="314">
        <f t="shared" si="139"/>
        <v>55</v>
      </c>
    </row>
    <row r="1485" spans="2:9" ht="16.5" hidden="1" customHeight="1" x14ac:dyDescent="0.3">
      <c r="B1485" s="307">
        <v>1474</v>
      </c>
      <c r="C1485" s="309">
        <v>193474488</v>
      </c>
      <c r="D1485" s="313">
        <v>303267</v>
      </c>
      <c r="E1485" s="203">
        <f t="shared" si="140"/>
        <v>7.4077774249493151</v>
      </c>
      <c r="F1485" s="311">
        <f>SUM(E$12:E1485)</f>
        <v>6189.5891782408962</v>
      </c>
      <c r="G1485" s="311">
        <f t="shared" ref="G1485:G1548" si="141">F1485/$B$8</f>
        <v>618.95891782408967</v>
      </c>
      <c r="H1485" s="314">
        <f t="shared" si="139"/>
        <v>166</v>
      </c>
      <c r="I1485" s="314">
        <f t="shared" si="139"/>
        <v>55</v>
      </c>
    </row>
    <row r="1486" spans="2:9" ht="16.5" hidden="1" customHeight="1" x14ac:dyDescent="0.3">
      <c r="B1486" s="307">
        <v>1475</v>
      </c>
      <c r="C1486" s="309">
        <v>193777755</v>
      </c>
      <c r="D1486" s="313">
        <v>303555</v>
      </c>
      <c r="E1486" s="203">
        <f t="shared" si="140"/>
        <v>7.4148122816873885</v>
      </c>
      <c r="F1486" s="311">
        <f>SUM(E$12:E1486)</f>
        <v>6197.003990522584</v>
      </c>
      <c r="G1486" s="311">
        <f t="shared" si="141"/>
        <v>619.70039905225838</v>
      </c>
      <c r="H1486" s="314">
        <f t="shared" si="139"/>
        <v>166</v>
      </c>
      <c r="I1486" s="314">
        <f t="shared" si="139"/>
        <v>55</v>
      </c>
    </row>
    <row r="1487" spans="2:9" ht="16.5" hidden="1" customHeight="1" x14ac:dyDescent="0.3">
      <c r="B1487" s="307">
        <v>1476</v>
      </c>
      <c r="C1487" s="309">
        <v>194081310</v>
      </c>
      <c r="D1487" s="313">
        <v>303843</v>
      </c>
      <c r="E1487" s="203">
        <f t="shared" si="140"/>
        <v>7.4218471384254618</v>
      </c>
      <c r="F1487" s="311">
        <f>SUM(E$12:E1487)</f>
        <v>6204.4258376610096</v>
      </c>
      <c r="G1487" s="311">
        <f t="shared" si="141"/>
        <v>620.44258376610094</v>
      </c>
      <c r="H1487" s="314">
        <f t="shared" ref="H1487:I1502" si="142">H1486</f>
        <v>166</v>
      </c>
      <c r="I1487" s="314">
        <f t="shared" si="142"/>
        <v>55</v>
      </c>
    </row>
    <row r="1488" spans="2:9" ht="16.5" hidden="1" customHeight="1" x14ac:dyDescent="0.3">
      <c r="B1488" s="307">
        <v>1477</v>
      </c>
      <c r="C1488" s="309">
        <v>194385153</v>
      </c>
      <c r="D1488" s="313">
        <v>304132</v>
      </c>
      <c r="E1488" s="203">
        <f t="shared" si="140"/>
        <v>7.4289064217494323</v>
      </c>
      <c r="F1488" s="311">
        <f>SUM(E$12:E1488)</f>
        <v>6211.8547440827588</v>
      </c>
      <c r="G1488" s="311">
        <f t="shared" si="141"/>
        <v>621.18547440827592</v>
      </c>
      <c r="H1488" s="314">
        <f t="shared" si="142"/>
        <v>166</v>
      </c>
      <c r="I1488" s="314">
        <f t="shared" si="142"/>
        <v>55</v>
      </c>
    </row>
    <row r="1489" spans="2:9" ht="16.5" hidden="1" customHeight="1" x14ac:dyDescent="0.3">
      <c r="B1489" s="307">
        <v>1478</v>
      </c>
      <c r="C1489" s="309">
        <v>194689285</v>
      </c>
      <c r="D1489" s="313">
        <v>304421</v>
      </c>
      <c r="E1489" s="203">
        <f t="shared" si="140"/>
        <v>7.4359657050734018</v>
      </c>
      <c r="F1489" s="311">
        <f>SUM(E$12:E1489)</f>
        <v>6219.2907097878324</v>
      </c>
      <c r="G1489" s="311">
        <f t="shared" si="141"/>
        <v>621.92907097878322</v>
      </c>
      <c r="H1489" s="314">
        <f t="shared" si="142"/>
        <v>166</v>
      </c>
      <c r="I1489" s="314">
        <f t="shared" si="142"/>
        <v>55</v>
      </c>
    </row>
    <row r="1490" spans="2:9" ht="16.5" hidden="1" customHeight="1" x14ac:dyDescent="0.3">
      <c r="B1490" s="307">
        <v>1479</v>
      </c>
      <c r="C1490" s="309">
        <v>194993706</v>
      </c>
      <c r="D1490" s="313">
        <v>304710</v>
      </c>
      <c r="E1490" s="203">
        <f t="shared" si="140"/>
        <v>7.4430249883973714</v>
      </c>
      <c r="F1490" s="311">
        <f>SUM(E$12:E1490)</f>
        <v>6226.7337347762295</v>
      </c>
      <c r="G1490" s="311">
        <f t="shared" si="141"/>
        <v>622.67337347762293</v>
      </c>
      <c r="H1490" s="314">
        <f t="shared" si="142"/>
        <v>166</v>
      </c>
      <c r="I1490" s="314">
        <f t="shared" si="142"/>
        <v>55</v>
      </c>
    </row>
    <row r="1491" spans="2:9" ht="16.5" hidden="1" customHeight="1" x14ac:dyDescent="0.3">
      <c r="B1491" s="307">
        <v>1480</v>
      </c>
      <c r="C1491" s="309">
        <v>195298416</v>
      </c>
      <c r="D1491" s="313">
        <v>304998</v>
      </c>
      <c r="E1491" s="203">
        <f t="shared" si="140"/>
        <v>7.4500598451354456</v>
      </c>
      <c r="F1491" s="311">
        <f>SUM(E$12:E1491)</f>
        <v>6234.1837946213645</v>
      </c>
      <c r="G1491" s="311">
        <f t="shared" si="141"/>
        <v>623.4183794621365</v>
      </c>
      <c r="H1491" s="314">
        <f t="shared" si="142"/>
        <v>166</v>
      </c>
      <c r="I1491" s="314">
        <f t="shared" si="142"/>
        <v>55</v>
      </c>
    </row>
    <row r="1492" spans="2:9" ht="16.5" hidden="1" customHeight="1" x14ac:dyDescent="0.3">
      <c r="B1492" s="307">
        <v>1481</v>
      </c>
      <c r="C1492" s="309">
        <v>195603414</v>
      </c>
      <c r="D1492" s="313">
        <v>305287</v>
      </c>
      <c r="E1492" s="203">
        <f t="shared" si="140"/>
        <v>7.4571191284594152</v>
      </c>
      <c r="F1492" s="311">
        <f>SUM(E$12:E1492)</f>
        <v>6241.640913749824</v>
      </c>
      <c r="G1492" s="311">
        <f t="shared" si="141"/>
        <v>624.16409137498238</v>
      </c>
      <c r="H1492" s="314">
        <f t="shared" si="142"/>
        <v>166</v>
      </c>
      <c r="I1492" s="314">
        <f t="shared" si="142"/>
        <v>55</v>
      </c>
    </row>
    <row r="1493" spans="2:9" ht="16.5" hidden="1" customHeight="1" x14ac:dyDescent="0.3">
      <c r="B1493" s="307">
        <v>1482</v>
      </c>
      <c r="C1493" s="309">
        <v>195908701</v>
      </c>
      <c r="D1493" s="313">
        <v>305577</v>
      </c>
      <c r="E1493" s="203">
        <f t="shared" si="140"/>
        <v>7.4642028383692809</v>
      </c>
      <c r="F1493" s="311">
        <f>SUM(E$12:E1493)</f>
        <v>6249.1051165881936</v>
      </c>
      <c r="G1493" s="311">
        <f t="shared" si="141"/>
        <v>624.91051165881936</v>
      </c>
      <c r="H1493" s="314">
        <f t="shared" si="142"/>
        <v>166</v>
      </c>
      <c r="I1493" s="314">
        <f t="shared" si="142"/>
        <v>55</v>
      </c>
    </row>
    <row r="1494" spans="2:9" ht="16.5" hidden="1" customHeight="1" x14ac:dyDescent="0.3">
      <c r="B1494" s="307">
        <v>1483</v>
      </c>
      <c r="C1494" s="309">
        <v>196214278</v>
      </c>
      <c r="D1494" s="313">
        <v>305866</v>
      </c>
      <c r="E1494" s="203">
        <f t="shared" si="140"/>
        <v>7.4712621216932513</v>
      </c>
      <c r="F1494" s="311">
        <f>SUM(E$12:E1494)</f>
        <v>6256.5763787098867</v>
      </c>
      <c r="G1494" s="311">
        <f t="shared" si="141"/>
        <v>625.65763787098865</v>
      </c>
      <c r="H1494" s="314">
        <f t="shared" si="142"/>
        <v>166</v>
      </c>
      <c r="I1494" s="314">
        <f t="shared" si="142"/>
        <v>55</v>
      </c>
    </row>
    <row r="1495" spans="2:9" ht="16.5" hidden="1" customHeight="1" x14ac:dyDescent="0.3">
      <c r="B1495" s="307">
        <v>1484</v>
      </c>
      <c r="C1495" s="309">
        <v>196520144</v>
      </c>
      <c r="D1495" s="313">
        <v>306155</v>
      </c>
      <c r="E1495" s="203">
        <f t="shared" si="140"/>
        <v>7.4783214050172209</v>
      </c>
      <c r="F1495" s="311">
        <f>SUM(E$12:E1495)</f>
        <v>6264.0547001149043</v>
      </c>
      <c r="G1495" s="311">
        <f t="shared" si="141"/>
        <v>626.40547001149048</v>
      </c>
      <c r="H1495" s="314">
        <f t="shared" si="142"/>
        <v>166</v>
      </c>
      <c r="I1495" s="314">
        <f t="shared" si="142"/>
        <v>55</v>
      </c>
    </row>
    <row r="1496" spans="2:9" ht="16.5" hidden="1" customHeight="1" x14ac:dyDescent="0.3">
      <c r="B1496" s="307">
        <v>1485</v>
      </c>
      <c r="C1496" s="309">
        <v>196826299</v>
      </c>
      <c r="D1496" s="313">
        <v>306445</v>
      </c>
      <c r="E1496" s="203">
        <f t="shared" si="140"/>
        <v>7.4854051149270866</v>
      </c>
      <c r="F1496" s="311">
        <f>SUM(E$12:E1496)</f>
        <v>6271.5401052298312</v>
      </c>
      <c r="G1496" s="311">
        <f t="shared" si="141"/>
        <v>627.15401052298307</v>
      </c>
      <c r="H1496" s="314">
        <f t="shared" si="142"/>
        <v>166</v>
      </c>
      <c r="I1496" s="314">
        <f t="shared" si="142"/>
        <v>55</v>
      </c>
    </row>
    <row r="1497" spans="2:9" ht="16.5" hidden="1" customHeight="1" x14ac:dyDescent="0.3">
      <c r="B1497" s="307">
        <v>1486</v>
      </c>
      <c r="C1497" s="309">
        <v>197132744</v>
      </c>
      <c r="D1497" s="313">
        <v>306734</v>
      </c>
      <c r="E1497" s="203">
        <f t="shared" si="140"/>
        <v>7.4924643982510561</v>
      </c>
      <c r="F1497" s="311">
        <f>SUM(E$12:E1497)</f>
        <v>6279.0325696280825</v>
      </c>
      <c r="G1497" s="311">
        <f t="shared" si="141"/>
        <v>627.9032569628082</v>
      </c>
      <c r="H1497" s="314">
        <f t="shared" si="142"/>
        <v>166</v>
      </c>
      <c r="I1497" s="314">
        <f t="shared" si="142"/>
        <v>55</v>
      </c>
    </row>
    <row r="1498" spans="2:9" ht="16.5" hidden="1" customHeight="1" x14ac:dyDescent="0.3">
      <c r="B1498" s="307">
        <v>1487</v>
      </c>
      <c r="C1498" s="309">
        <v>197439478</v>
      </c>
      <c r="D1498" s="313">
        <v>307024</v>
      </c>
      <c r="E1498" s="203">
        <f t="shared" si="140"/>
        <v>7.4995481081609228</v>
      </c>
      <c r="F1498" s="311">
        <f>SUM(E$12:E1498)</f>
        <v>6286.532117736243</v>
      </c>
      <c r="G1498" s="311">
        <f t="shared" si="141"/>
        <v>628.65321177362432</v>
      </c>
      <c r="H1498" s="314">
        <f t="shared" si="142"/>
        <v>166</v>
      </c>
      <c r="I1498" s="314">
        <f t="shared" si="142"/>
        <v>55</v>
      </c>
    </row>
    <row r="1499" spans="2:9" ht="16.5" hidden="1" customHeight="1" x14ac:dyDescent="0.3">
      <c r="B1499" s="307">
        <v>1488</v>
      </c>
      <c r="C1499" s="309">
        <v>197746502</v>
      </c>
      <c r="D1499" s="313">
        <v>307314</v>
      </c>
      <c r="E1499" s="203">
        <f t="shared" si="140"/>
        <v>7.5066318180707885</v>
      </c>
      <c r="F1499" s="311">
        <f>SUM(E$12:E1499)</f>
        <v>6294.0387495543137</v>
      </c>
      <c r="G1499" s="311">
        <f t="shared" si="141"/>
        <v>629.40387495543132</v>
      </c>
      <c r="H1499" s="314">
        <f t="shared" si="142"/>
        <v>166</v>
      </c>
      <c r="I1499" s="314">
        <f t="shared" si="142"/>
        <v>55</v>
      </c>
    </row>
    <row r="1500" spans="2:9" ht="16.5" hidden="1" customHeight="1" x14ac:dyDescent="0.3">
      <c r="B1500" s="307">
        <v>1489</v>
      </c>
      <c r="C1500" s="309">
        <v>198053816</v>
      </c>
      <c r="D1500" s="313">
        <v>307604</v>
      </c>
      <c r="E1500" s="203">
        <f t="shared" si="140"/>
        <v>7.5137155279806542</v>
      </c>
      <c r="F1500" s="311">
        <f>SUM(E$12:E1500)</f>
        <v>6301.5524650822945</v>
      </c>
      <c r="G1500" s="311">
        <f t="shared" si="141"/>
        <v>630.15524650822942</v>
      </c>
      <c r="H1500" s="314">
        <f t="shared" si="142"/>
        <v>166</v>
      </c>
      <c r="I1500" s="314">
        <f t="shared" si="142"/>
        <v>55</v>
      </c>
    </row>
    <row r="1501" spans="2:9" ht="16.5" hidden="1" customHeight="1" x14ac:dyDescent="0.3">
      <c r="B1501" s="307">
        <v>1490</v>
      </c>
      <c r="C1501" s="309">
        <v>198361420</v>
      </c>
      <c r="D1501" s="313">
        <v>307894</v>
      </c>
      <c r="E1501" s="203">
        <f t="shared" si="140"/>
        <v>7.52079923789052</v>
      </c>
      <c r="F1501" s="311">
        <f>SUM(E$12:E1501)</f>
        <v>6309.0732643201854</v>
      </c>
      <c r="G1501" s="311">
        <f t="shared" si="141"/>
        <v>630.90732643201852</v>
      </c>
      <c r="H1501" s="314">
        <f t="shared" si="142"/>
        <v>166</v>
      </c>
      <c r="I1501" s="314">
        <f t="shared" si="142"/>
        <v>55</v>
      </c>
    </row>
    <row r="1502" spans="2:9" ht="16.5" hidden="1" customHeight="1" x14ac:dyDescent="0.3">
      <c r="B1502" s="307">
        <v>1491</v>
      </c>
      <c r="C1502" s="309">
        <v>198669314</v>
      </c>
      <c r="D1502" s="313">
        <v>308184</v>
      </c>
      <c r="E1502" s="203">
        <f t="shared" si="140"/>
        <v>7.5278829478003857</v>
      </c>
      <c r="F1502" s="311">
        <f>SUM(E$12:E1502)</f>
        <v>6316.6011472679857</v>
      </c>
      <c r="G1502" s="311">
        <f t="shared" si="141"/>
        <v>631.66011472679861</v>
      </c>
      <c r="H1502" s="314">
        <f t="shared" si="142"/>
        <v>166</v>
      </c>
      <c r="I1502" s="314">
        <f t="shared" si="142"/>
        <v>55</v>
      </c>
    </row>
    <row r="1503" spans="2:9" ht="16.5" hidden="1" customHeight="1" x14ac:dyDescent="0.3">
      <c r="B1503" s="307">
        <v>1492</v>
      </c>
      <c r="C1503" s="309">
        <v>198977498</v>
      </c>
      <c r="D1503" s="313">
        <v>308474</v>
      </c>
      <c r="E1503" s="203">
        <f t="shared" si="140"/>
        <v>7.5349666577102514</v>
      </c>
      <c r="F1503" s="311">
        <f>SUM(E$12:E1503)</f>
        <v>6324.136113925696</v>
      </c>
      <c r="G1503" s="311">
        <f t="shared" si="141"/>
        <v>632.41361139256958</v>
      </c>
      <c r="H1503" s="314">
        <f t="shared" ref="H1503:I1518" si="143">H1502</f>
        <v>166</v>
      </c>
      <c r="I1503" s="314">
        <f t="shared" si="143"/>
        <v>55</v>
      </c>
    </row>
    <row r="1504" spans="2:9" ht="16.5" hidden="1" customHeight="1" x14ac:dyDescent="0.3">
      <c r="B1504" s="307">
        <v>1493</v>
      </c>
      <c r="C1504" s="309">
        <v>199285972</v>
      </c>
      <c r="D1504" s="313">
        <v>308764</v>
      </c>
      <c r="E1504" s="203">
        <f t="shared" si="140"/>
        <v>7.542050367620118</v>
      </c>
      <c r="F1504" s="311">
        <f>SUM(E$12:E1504)</f>
        <v>6331.6781642933165</v>
      </c>
      <c r="G1504" s="311">
        <f t="shared" si="141"/>
        <v>633.16781642933165</v>
      </c>
      <c r="H1504" s="314">
        <f t="shared" si="143"/>
        <v>166</v>
      </c>
      <c r="I1504" s="314">
        <f t="shared" si="143"/>
        <v>55</v>
      </c>
    </row>
    <row r="1505" spans="2:9" ht="16.5" hidden="1" customHeight="1" x14ac:dyDescent="0.3">
      <c r="B1505" s="307">
        <v>1494</v>
      </c>
      <c r="C1505" s="309">
        <v>199594736</v>
      </c>
      <c r="D1505" s="313">
        <v>309055</v>
      </c>
      <c r="E1505" s="203">
        <f t="shared" si="140"/>
        <v>7.54915850411588</v>
      </c>
      <c r="F1505" s="311">
        <f>SUM(E$12:E1505)</f>
        <v>6339.227322797432</v>
      </c>
      <c r="G1505" s="311">
        <f t="shared" si="141"/>
        <v>633.92273227974317</v>
      </c>
      <c r="H1505" s="314">
        <f t="shared" si="143"/>
        <v>166</v>
      </c>
      <c r="I1505" s="314">
        <f t="shared" si="143"/>
        <v>55</v>
      </c>
    </row>
    <row r="1506" spans="2:9" ht="16.5" hidden="1" customHeight="1" x14ac:dyDescent="0.3">
      <c r="B1506" s="307">
        <v>1495</v>
      </c>
      <c r="C1506" s="309">
        <v>199903791</v>
      </c>
      <c r="D1506" s="313">
        <v>309345</v>
      </c>
      <c r="E1506" s="203">
        <f t="shared" si="140"/>
        <v>7.5562422140257457</v>
      </c>
      <c r="F1506" s="311">
        <f>SUM(E$12:E1506)</f>
        <v>6346.7835650114575</v>
      </c>
      <c r="G1506" s="311">
        <f t="shared" si="141"/>
        <v>634.6783565011458</v>
      </c>
      <c r="H1506" s="314">
        <f t="shared" si="143"/>
        <v>166</v>
      </c>
      <c r="I1506" s="314">
        <f t="shared" si="143"/>
        <v>55</v>
      </c>
    </row>
    <row r="1507" spans="2:9" ht="16.5" hidden="1" customHeight="1" x14ac:dyDescent="0.3">
      <c r="B1507" s="307">
        <v>1496</v>
      </c>
      <c r="C1507" s="309">
        <v>200213136</v>
      </c>
      <c r="D1507" s="313">
        <v>309636</v>
      </c>
      <c r="E1507" s="203">
        <f t="shared" si="140"/>
        <v>7.5633503505215076</v>
      </c>
      <c r="F1507" s="311">
        <f>SUM(E$12:E1507)</f>
        <v>6354.346915361979</v>
      </c>
      <c r="G1507" s="311">
        <f t="shared" si="141"/>
        <v>635.43469153619787</v>
      </c>
      <c r="H1507" s="314">
        <f t="shared" si="143"/>
        <v>166</v>
      </c>
      <c r="I1507" s="314">
        <f t="shared" si="143"/>
        <v>55</v>
      </c>
    </row>
    <row r="1508" spans="2:9" ht="16.5" hidden="1" customHeight="1" x14ac:dyDescent="0.3">
      <c r="B1508" s="307">
        <v>1497</v>
      </c>
      <c r="C1508" s="309">
        <v>200522772</v>
      </c>
      <c r="D1508" s="313">
        <v>309927</v>
      </c>
      <c r="E1508" s="203">
        <f t="shared" si="140"/>
        <v>7.5704584870172695</v>
      </c>
      <c r="F1508" s="311">
        <f>SUM(E$12:E1508)</f>
        <v>6361.9173738489962</v>
      </c>
      <c r="G1508" s="311">
        <f t="shared" si="141"/>
        <v>636.19173738489962</v>
      </c>
      <c r="H1508" s="314">
        <f t="shared" si="143"/>
        <v>166</v>
      </c>
      <c r="I1508" s="314">
        <f t="shared" si="143"/>
        <v>55</v>
      </c>
    </row>
    <row r="1509" spans="2:9" ht="16.5" hidden="1" customHeight="1" x14ac:dyDescent="0.3">
      <c r="B1509" s="307">
        <v>1498</v>
      </c>
      <c r="C1509" s="309">
        <v>200832699</v>
      </c>
      <c r="D1509" s="313">
        <v>310218</v>
      </c>
      <c r="E1509" s="203">
        <f t="shared" si="140"/>
        <v>7.5775666235130315</v>
      </c>
      <c r="F1509" s="311">
        <f>SUM(E$12:E1509)</f>
        <v>6369.4949404725094</v>
      </c>
      <c r="G1509" s="311">
        <f t="shared" si="141"/>
        <v>636.94949404725094</v>
      </c>
      <c r="H1509" s="314">
        <f t="shared" si="143"/>
        <v>166</v>
      </c>
      <c r="I1509" s="314">
        <f t="shared" si="143"/>
        <v>55</v>
      </c>
    </row>
    <row r="1510" spans="2:9" x14ac:dyDescent="0.3">
      <c r="B1510" s="307">
        <v>1499</v>
      </c>
      <c r="C1510" s="309">
        <v>201142917</v>
      </c>
      <c r="D1510" s="313">
        <v>310509</v>
      </c>
      <c r="E1510" s="203">
        <f t="shared" si="140"/>
        <v>7.5846747600087934</v>
      </c>
      <c r="F1510" s="311">
        <f>SUM(E$12:E1510)</f>
        <v>6377.0796152325183</v>
      </c>
      <c r="G1510" s="311">
        <f t="shared" si="141"/>
        <v>637.70796152325181</v>
      </c>
      <c r="H1510" s="314">
        <f t="shared" si="143"/>
        <v>166</v>
      </c>
      <c r="I1510" s="314">
        <f t="shared" si="143"/>
        <v>55</v>
      </c>
    </row>
    <row r="1511" spans="2:9" ht="16.5" hidden="1" customHeight="1" x14ac:dyDescent="0.3">
      <c r="B1511" s="308">
        <v>1500</v>
      </c>
      <c r="C1511" s="309">
        <v>201453426</v>
      </c>
      <c r="D1511" s="317">
        <v>310800</v>
      </c>
      <c r="E1511" s="203">
        <f t="shared" si="140"/>
        <v>7.4327394475666626</v>
      </c>
      <c r="F1511" s="318">
        <f>SUM(E$12:E1511)</f>
        <v>6384.5123546800851</v>
      </c>
      <c r="G1511" s="311">
        <f t="shared" si="141"/>
        <v>638.45123546800846</v>
      </c>
      <c r="H1511" s="319">
        <f t="shared" si="143"/>
        <v>166</v>
      </c>
      <c r="I1511" s="312">
        <v>60</v>
      </c>
    </row>
    <row r="1512" spans="2:9" ht="16.5" hidden="1" customHeight="1" x14ac:dyDescent="0.3">
      <c r="B1512" s="307">
        <v>1501</v>
      </c>
      <c r="C1512" s="309">
        <v>201764226</v>
      </c>
      <c r="D1512" s="313">
        <v>311091</v>
      </c>
      <c r="E1512" s="203">
        <f t="shared" si="140"/>
        <v>7.4396986727250987</v>
      </c>
      <c r="F1512" s="311">
        <f>SUM(E$12:E1512)</f>
        <v>6391.9520533528103</v>
      </c>
      <c r="G1512" s="311">
        <f t="shared" si="141"/>
        <v>639.195205335281</v>
      </c>
      <c r="H1512" s="314">
        <f t="shared" si="143"/>
        <v>166</v>
      </c>
      <c r="I1512" s="314">
        <f t="shared" si="143"/>
        <v>60</v>
      </c>
    </row>
    <row r="1513" spans="2:9" ht="16.5" hidden="1" customHeight="1" x14ac:dyDescent="0.3">
      <c r="B1513" s="307">
        <v>1502</v>
      </c>
      <c r="C1513" s="309">
        <v>202075317</v>
      </c>
      <c r="D1513" s="313">
        <v>311383</v>
      </c>
      <c r="E1513" s="203">
        <f t="shared" si="140"/>
        <v>7.4466818127466219</v>
      </c>
      <c r="F1513" s="311">
        <f>SUM(E$12:E1513)</f>
        <v>6399.3987351655569</v>
      </c>
      <c r="G1513" s="311">
        <f t="shared" si="141"/>
        <v>639.93987351655574</v>
      </c>
      <c r="H1513" s="314">
        <f t="shared" si="143"/>
        <v>166</v>
      </c>
      <c r="I1513" s="314">
        <f t="shared" si="143"/>
        <v>60</v>
      </c>
    </row>
    <row r="1514" spans="2:9" ht="16.5" hidden="1" customHeight="1" x14ac:dyDescent="0.3">
      <c r="B1514" s="307">
        <v>1503</v>
      </c>
      <c r="C1514" s="309">
        <v>202386700</v>
      </c>
      <c r="D1514" s="313">
        <v>311674</v>
      </c>
      <c r="E1514" s="203">
        <f t="shared" si="140"/>
        <v>7.4536410379050579</v>
      </c>
      <c r="F1514" s="311">
        <f>SUM(E$12:E1514)</f>
        <v>6406.852376203462</v>
      </c>
      <c r="G1514" s="311">
        <f t="shared" si="141"/>
        <v>640.68523762034624</v>
      </c>
      <c r="H1514" s="314">
        <f t="shared" si="143"/>
        <v>166</v>
      </c>
      <c r="I1514" s="314">
        <f t="shared" si="143"/>
        <v>60</v>
      </c>
    </row>
    <row r="1515" spans="2:9" ht="16.5" hidden="1" customHeight="1" x14ac:dyDescent="0.3">
      <c r="B1515" s="307">
        <v>1504</v>
      </c>
      <c r="C1515" s="309">
        <v>202698374</v>
      </c>
      <c r="D1515" s="313">
        <v>311966</v>
      </c>
      <c r="E1515" s="203">
        <f t="shared" si="140"/>
        <v>7.4606241779265812</v>
      </c>
      <c r="F1515" s="311">
        <f>SUM(E$12:E1515)</f>
        <v>6414.3130003813885</v>
      </c>
      <c r="G1515" s="311">
        <f t="shared" si="141"/>
        <v>641.43130003813883</v>
      </c>
      <c r="H1515" s="314">
        <f t="shared" si="143"/>
        <v>166</v>
      </c>
      <c r="I1515" s="314">
        <f t="shared" si="143"/>
        <v>60</v>
      </c>
    </row>
    <row r="1516" spans="2:9" ht="16.5" hidden="1" customHeight="1" x14ac:dyDescent="0.3">
      <c r="B1516" s="307">
        <v>1505</v>
      </c>
      <c r="C1516" s="309">
        <v>203010340</v>
      </c>
      <c r="D1516" s="313">
        <v>312257</v>
      </c>
      <c r="E1516" s="203">
        <f t="shared" si="140"/>
        <v>7.4675834030850172</v>
      </c>
      <c r="F1516" s="311">
        <f>SUM(E$12:E1516)</f>
        <v>6421.7805837844735</v>
      </c>
      <c r="G1516" s="311">
        <f t="shared" si="141"/>
        <v>642.1780583784473</v>
      </c>
      <c r="H1516" s="314">
        <f t="shared" si="143"/>
        <v>166</v>
      </c>
      <c r="I1516" s="314">
        <f t="shared" si="143"/>
        <v>60</v>
      </c>
    </row>
    <row r="1517" spans="2:9" ht="16.5" hidden="1" customHeight="1" x14ac:dyDescent="0.3">
      <c r="B1517" s="307">
        <v>1506</v>
      </c>
      <c r="C1517" s="309">
        <v>203322597</v>
      </c>
      <c r="D1517" s="313">
        <v>312549</v>
      </c>
      <c r="E1517" s="203">
        <f t="shared" si="140"/>
        <v>7.4631438190978772</v>
      </c>
      <c r="F1517" s="311">
        <f>SUM(E$12:E1517)</f>
        <v>6429.2437276035716</v>
      </c>
      <c r="G1517" s="311">
        <f t="shared" si="141"/>
        <v>642.92437276035719</v>
      </c>
      <c r="H1517" s="314">
        <v>171</v>
      </c>
      <c r="I1517" s="314">
        <f t="shared" si="143"/>
        <v>60</v>
      </c>
    </row>
    <row r="1518" spans="2:9" ht="16.5" hidden="1" customHeight="1" x14ac:dyDescent="0.3">
      <c r="B1518" s="307">
        <v>1507</v>
      </c>
      <c r="C1518" s="309">
        <v>203635146</v>
      </c>
      <c r="D1518" s="313">
        <v>312841</v>
      </c>
      <c r="E1518" s="203">
        <f t="shared" si="140"/>
        <v>7.4701162873994127</v>
      </c>
      <c r="F1518" s="311">
        <f>SUM(E$12:E1518)</f>
        <v>6436.7138438909715</v>
      </c>
      <c r="G1518" s="311">
        <f t="shared" si="141"/>
        <v>643.67138438909717</v>
      </c>
      <c r="H1518" s="314">
        <f t="shared" si="143"/>
        <v>171</v>
      </c>
      <c r="I1518" s="314">
        <f t="shared" si="143"/>
        <v>60</v>
      </c>
    </row>
    <row r="1519" spans="2:9" ht="16.5" hidden="1" customHeight="1" x14ac:dyDescent="0.3">
      <c r="B1519" s="307">
        <v>1508</v>
      </c>
      <c r="C1519" s="309">
        <v>203947987</v>
      </c>
      <c r="D1519" s="313">
        <v>313133</v>
      </c>
      <c r="E1519" s="203">
        <f t="shared" si="140"/>
        <v>7.4770887557009482</v>
      </c>
      <c r="F1519" s="311">
        <f>SUM(E$12:E1519)</f>
        <v>6444.1909326466721</v>
      </c>
      <c r="G1519" s="311">
        <f t="shared" si="141"/>
        <v>644.41909326466725</v>
      </c>
      <c r="H1519" s="314">
        <f t="shared" ref="H1519:I1534" si="144">H1518</f>
        <v>171</v>
      </c>
      <c r="I1519" s="314">
        <f t="shared" si="144"/>
        <v>60</v>
      </c>
    </row>
    <row r="1520" spans="2:9" ht="16.5" hidden="1" customHeight="1" x14ac:dyDescent="0.3">
      <c r="B1520" s="307">
        <v>1509</v>
      </c>
      <c r="C1520" s="309">
        <v>204261120</v>
      </c>
      <c r="D1520" s="313">
        <v>313425</v>
      </c>
      <c r="E1520" s="203">
        <f t="shared" si="140"/>
        <v>7.4840612240024837</v>
      </c>
      <c r="F1520" s="311">
        <f>SUM(E$12:E1520)</f>
        <v>6451.6749938706744</v>
      </c>
      <c r="G1520" s="311">
        <f t="shared" si="141"/>
        <v>645.16749938706744</v>
      </c>
      <c r="H1520" s="314">
        <f t="shared" si="144"/>
        <v>171</v>
      </c>
      <c r="I1520" s="314">
        <f t="shared" si="144"/>
        <v>60</v>
      </c>
    </row>
    <row r="1521" spans="2:9" ht="16.5" hidden="1" customHeight="1" x14ac:dyDescent="0.3">
      <c r="B1521" s="307">
        <v>1510</v>
      </c>
      <c r="C1521" s="309">
        <v>204574545</v>
      </c>
      <c r="D1521" s="313">
        <v>313718</v>
      </c>
      <c r="E1521" s="203">
        <f t="shared" si="140"/>
        <v>7.4910575706201197</v>
      </c>
      <c r="F1521" s="311">
        <f>SUM(E$12:E1521)</f>
        <v>6459.1660514412943</v>
      </c>
      <c r="G1521" s="311">
        <f t="shared" si="141"/>
        <v>645.91660514412945</v>
      </c>
      <c r="H1521" s="314">
        <f t="shared" si="144"/>
        <v>171</v>
      </c>
      <c r="I1521" s="314">
        <f t="shared" si="144"/>
        <v>60</v>
      </c>
    </row>
    <row r="1522" spans="2:9" ht="16.5" hidden="1" customHeight="1" x14ac:dyDescent="0.3">
      <c r="B1522" s="307">
        <v>1511</v>
      </c>
      <c r="C1522" s="309">
        <v>204888263</v>
      </c>
      <c r="D1522" s="313">
        <v>314010</v>
      </c>
      <c r="E1522" s="203">
        <f t="shared" si="140"/>
        <v>7.4980300389216552</v>
      </c>
      <c r="F1522" s="311">
        <f>SUM(E$12:E1522)</f>
        <v>6466.6640814802158</v>
      </c>
      <c r="G1522" s="311">
        <f t="shared" si="141"/>
        <v>646.66640814802156</v>
      </c>
      <c r="H1522" s="314">
        <f t="shared" si="144"/>
        <v>171</v>
      </c>
      <c r="I1522" s="314">
        <f t="shared" si="144"/>
        <v>60</v>
      </c>
    </row>
    <row r="1523" spans="2:9" ht="16.5" hidden="1" customHeight="1" x14ac:dyDescent="0.3">
      <c r="B1523" s="307">
        <v>1512</v>
      </c>
      <c r="C1523" s="309">
        <v>205202273</v>
      </c>
      <c r="D1523" s="313">
        <v>314302</v>
      </c>
      <c r="E1523" s="203">
        <f t="shared" si="140"/>
        <v>7.5050025072231907</v>
      </c>
      <c r="F1523" s="311">
        <f>SUM(E$12:E1523)</f>
        <v>6474.1690839874391</v>
      </c>
      <c r="G1523" s="311">
        <f t="shared" si="141"/>
        <v>647.41690839874389</v>
      </c>
      <c r="H1523" s="314">
        <f t="shared" si="144"/>
        <v>171</v>
      </c>
      <c r="I1523" s="314">
        <f t="shared" si="144"/>
        <v>60</v>
      </c>
    </row>
    <row r="1524" spans="2:9" ht="16.5" hidden="1" customHeight="1" x14ac:dyDescent="0.3">
      <c r="B1524" s="307">
        <v>1513</v>
      </c>
      <c r="C1524" s="309">
        <v>205516575</v>
      </c>
      <c r="D1524" s="313">
        <v>314595</v>
      </c>
      <c r="E1524" s="203">
        <f t="shared" si="140"/>
        <v>7.5119988538408276</v>
      </c>
      <c r="F1524" s="311">
        <f>SUM(E$12:E1524)</f>
        <v>6481.6810828412799</v>
      </c>
      <c r="G1524" s="311">
        <f t="shared" si="141"/>
        <v>648.16810828412804</v>
      </c>
      <c r="H1524" s="314">
        <f t="shared" si="144"/>
        <v>171</v>
      </c>
      <c r="I1524" s="314">
        <f t="shared" si="144"/>
        <v>60</v>
      </c>
    </row>
    <row r="1525" spans="2:9" ht="16.5" hidden="1" customHeight="1" x14ac:dyDescent="0.3">
      <c r="B1525" s="307">
        <v>1514</v>
      </c>
      <c r="C1525" s="309">
        <v>205831170</v>
      </c>
      <c r="D1525" s="313">
        <v>314888</v>
      </c>
      <c r="E1525" s="203">
        <f t="shared" si="140"/>
        <v>7.5189952004584635</v>
      </c>
      <c r="F1525" s="311">
        <f>SUM(E$12:E1525)</f>
        <v>6489.2000780417384</v>
      </c>
      <c r="G1525" s="311">
        <f t="shared" si="141"/>
        <v>648.92000780417379</v>
      </c>
      <c r="H1525" s="314">
        <f t="shared" si="144"/>
        <v>171</v>
      </c>
      <c r="I1525" s="314">
        <f t="shared" si="144"/>
        <v>60</v>
      </c>
    </row>
    <row r="1526" spans="2:9" ht="16.5" hidden="1" customHeight="1" x14ac:dyDescent="0.3">
      <c r="B1526" s="307">
        <v>1515</v>
      </c>
      <c r="C1526" s="309">
        <v>206146058</v>
      </c>
      <c r="D1526" s="313">
        <v>315181</v>
      </c>
      <c r="E1526" s="203">
        <f t="shared" si="140"/>
        <v>7.5259915470761003</v>
      </c>
      <c r="F1526" s="311">
        <f>SUM(E$12:E1526)</f>
        <v>6496.7260695888144</v>
      </c>
      <c r="G1526" s="311">
        <f t="shared" si="141"/>
        <v>649.67260695888149</v>
      </c>
      <c r="H1526" s="314">
        <f t="shared" si="144"/>
        <v>171</v>
      </c>
      <c r="I1526" s="314">
        <f t="shared" si="144"/>
        <v>60</v>
      </c>
    </row>
    <row r="1527" spans="2:9" ht="16.5" hidden="1" customHeight="1" x14ac:dyDescent="0.3">
      <c r="B1527" s="307">
        <v>1516</v>
      </c>
      <c r="C1527" s="309">
        <v>206461239</v>
      </c>
      <c r="D1527" s="313">
        <v>315474</v>
      </c>
      <c r="E1527" s="203">
        <f t="shared" si="140"/>
        <v>7.5329878936937371</v>
      </c>
      <c r="F1527" s="311">
        <f>SUM(E$12:E1527)</f>
        <v>6504.2590574825081</v>
      </c>
      <c r="G1527" s="311">
        <f t="shared" si="141"/>
        <v>650.42590574825078</v>
      </c>
      <c r="H1527" s="314">
        <f t="shared" si="144"/>
        <v>171</v>
      </c>
      <c r="I1527" s="314">
        <f t="shared" si="144"/>
        <v>60</v>
      </c>
    </row>
    <row r="1528" spans="2:9" ht="16.5" hidden="1" customHeight="1" x14ac:dyDescent="0.3">
      <c r="B1528" s="307">
        <v>1517</v>
      </c>
      <c r="C1528" s="309">
        <v>206776713</v>
      </c>
      <c r="D1528" s="313">
        <v>315767</v>
      </c>
      <c r="E1528" s="203">
        <f t="shared" si="140"/>
        <v>7.539984240311373</v>
      </c>
      <c r="F1528" s="311">
        <f>SUM(E$12:E1528)</f>
        <v>6511.7990417228193</v>
      </c>
      <c r="G1528" s="311">
        <f t="shared" si="141"/>
        <v>651.17990417228191</v>
      </c>
      <c r="H1528" s="314">
        <f t="shared" si="144"/>
        <v>171</v>
      </c>
      <c r="I1528" s="314">
        <f t="shared" si="144"/>
        <v>60</v>
      </c>
    </row>
    <row r="1529" spans="2:9" ht="16.5" hidden="1" customHeight="1" x14ac:dyDescent="0.3">
      <c r="B1529" s="307">
        <v>1518</v>
      </c>
      <c r="C1529" s="309">
        <v>207092480</v>
      </c>
      <c r="D1529" s="313">
        <v>316060</v>
      </c>
      <c r="E1529" s="203">
        <f t="shared" si="140"/>
        <v>7.5469805869290099</v>
      </c>
      <c r="F1529" s="311">
        <f>SUM(E$12:E1529)</f>
        <v>6519.3460223097482</v>
      </c>
      <c r="G1529" s="311">
        <f t="shared" si="141"/>
        <v>651.93460223097486</v>
      </c>
      <c r="H1529" s="314">
        <f t="shared" si="144"/>
        <v>171</v>
      </c>
      <c r="I1529" s="314">
        <f t="shared" si="144"/>
        <v>60</v>
      </c>
    </row>
    <row r="1530" spans="2:9" ht="16.5" hidden="1" customHeight="1" x14ac:dyDescent="0.3">
      <c r="B1530" s="307">
        <v>1519</v>
      </c>
      <c r="C1530" s="309">
        <v>207408540</v>
      </c>
      <c r="D1530" s="313">
        <v>316353</v>
      </c>
      <c r="E1530" s="203">
        <f t="shared" si="140"/>
        <v>7.5539769335466467</v>
      </c>
      <c r="F1530" s="311">
        <f>SUM(E$12:E1530)</f>
        <v>6526.8999992432946</v>
      </c>
      <c r="G1530" s="311">
        <f t="shared" si="141"/>
        <v>652.68999992432941</v>
      </c>
      <c r="H1530" s="314">
        <f t="shared" si="144"/>
        <v>171</v>
      </c>
      <c r="I1530" s="314">
        <f t="shared" si="144"/>
        <v>60</v>
      </c>
    </row>
    <row r="1531" spans="2:9" ht="16.5" hidden="1" customHeight="1" x14ac:dyDescent="0.3">
      <c r="B1531" s="307">
        <v>1520</v>
      </c>
      <c r="C1531" s="309">
        <v>207724893</v>
      </c>
      <c r="D1531" s="313">
        <v>316646</v>
      </c>
      <c r="E1531" s="203">
        <f t="shared" si="140"/>
        <v>7.5609732801642826</v>
      </c>
      <c r="F1531" s="311">
        <f>SUM(E$12:E1531)</f>
        <v>6534.4609725234586</v>
      </c>
      <c r="G1531" s="311">
        <f t="shared" si="141"/>
        <v>653.44609725234591</v>
      </c>
      <c r="H1531" s="314">
        <f t="shared" si="144"/>
        <v>171</v>
      </c>
      <c r="I1531" s="314">
        <f t="shared" si="144"/>
        <v>60</v>
      </c>
    </row>
    <row r="1532" spans="2:9" ht="16.5" hidden="1" customHeight="1" x14ac:dyDescent="0.3">
      <c r="B1532" s="307">
        <v>1521</v>
      </c>
      <c r="C1532" s="309">
        <v>208041539</v>
      </c>
      <c r="D1532" s="313">
        <v>316940</v>
      </c>
      <c r="E1532" s="203">
        <f t="shared" si="140"/>
        <v>7.5679935050980207</v>
      </c>
      <c r="F1532" s="311">
        <f>SUM(E$12:E1532)</f>
        <v>6542.0289660285571</v>
      </c>
      <c r="G1532" s="311">
        <f t="shared" si="141"/>
        <v>654.20289660285573</v>
      </c>
      <c r="H1532" s="314">
        <f t="shared" si="144"/>
        <v>171</v>
      </c>
      <c r="I1532" s="314">
        <f t="shared" si="144"/>
        <v>60</v>
      </c>
    </row>
    <row r="1533" spans="2:9" ht="16.5" hidden="1" customHeight="1" x14ac:dyDescent="0.3">
      <c r="B1533" s="307">
        <v>1522</v>
      </c>
      <c r="C1533" s="309">
        <v>208358479</v>
      </c>
      <c r="D1533" s="313">
        <v>317234</v>
      </c>
      <c r="E1533" s="203">
        <f t="shared" si="140"/>
        <v>7.5750137300317579</v>
      </c>
      <c r="F1533" s="311">
        <f>SUM(E$12:E1533)</f>
        <v>6549.603979758589</v>
      </c>
      <c r="G1533" s="311">
        <f t="shared" si="141"/>
        <v>654.96039797585888</v>
      </c>
      <c r="H1533" s="314">
        <f t="shared" si="144"/>
        <v>171</v>
      </c>
      <c r="I1533" s="314">
        <f t="shared" si="144"/>
        <v>60</v>
      </c>
    </row>
    <row r="1534" spans="2:9" ht="16.5" hidden="1" customHeight="1" x14ac:dyDescent="0.3">
      <c r="B1534" s="307">
        <v>1523</v>
      </c>
      <c r="C1534" s="309">
        <v>208675713</v>
      </c>
      <c r="D1534" s="313">
        <v>317527</v>
      </c>
      <c r="E1534" s="203">
        <f t="shared" si="140"/>
        <v>7.5820100766493947</v>
      </c>
      <c r="F1534" s="311">
        <f>SUM(E$12:E1534)</f>
        <v>6557.1859898352386</v>
      </c>
      <c r="G1534" s="311">
        <f t="shared" si="141"/>
        <v>655.71859898352386</v>
      </c>
      <c r="H1534" s="314">
        <f t="shared" si="144"/>
        <v>171</v>
      </c>
      <c r="I1534" s="314">
        <f t="shared" si="144"/>
        <v>60</v>
      </c>
    </row>
    <row r="1535" spans="2:9" ht="16.5" hidden="1" customHeight="1" x14ac:dyDescent="0.3">
      <c r="B1535" s="307">
        <v>1524</v>
      </c>
      <c r="C1535" s="309">
        <v>208993240</v>
      </c>
      <c r="D1535" s="313">
        <v>317821</v>
      </c>
      <c r="E1535" s="203">
        <f t="shared" si="140"/>
        <v>7.589030301583132</v>
      </c>
      <c r="F1535" s="311">
        <f>SUM(E$12:E1535)</f>
        <v>6564.7750201368217</v>
      </c>
      <c r="G1535" s="311">
        <f t="shared" si="141"/>
        <v>656.47750201368217</v>
      </c>
      <c r="H1535" s="314">
        <f t="shared" ref="H1535:I1550" si="145">H1534</f>
        <v>171</v>
      </c>
      <c r="I1535" s="314">
        <f t="shared" si="145"/>
        <v>60</v>
      </c>
    </row>
    <row r="1536" spans="2:9" ht="16.5" hidden="1" customHeight="1" x14ac:dyDescent="0.3">
      <c r="B1536" s="307">
        <v>1525</v>
      </c>
      <c r="C1536" s="309">
        <v>209311061</v>
      </c>
      <c r="D1536" s="313">
        <v>318115</v>
      </c>
      <c r="E1536" s="203">
        <f t="shared" si="140"/>
        <v>7.5960505265168701</v>
      </c>
      <c r="F1536" s="311">
        <f>SUM(E$12:E1536)</f>
        <v>6572.3710706633383</v>
      </c>
      <c r="G1536" s="311">
        <f t="shared" si="141"/>
        <v>657.23710706633381</v>
      </c>
      <c r="H1536" s="314">
        <f t="shared" si="145"/>
        <v>171</v>
      </c>
      <c r="I1536" s="314">
        <f t="shared" si="145"/>
        <v>60</v>
      </c>
    </row>
    <row r="1537" spans="2:9" ht="16.5" hidden="1" customHeight="1" x14ac:dyDescent="0.3">
      <c r="B1537" s="307">
        <v>1526</v>
      </c>
      <c r="C1537" s="309">
        <v>209629176</v>
      </c>
      <c r="D1537" s="313">
        <v>318409</v>
      </c>
      <c r="E1537" s="203">
        <f t="shared" si="140"/>
        <v>7.6030707514506073</v>
      </c>
      <c r="F1537" s="311">
        <f>SUM(E$12:E1537)</f>
        <v>6579.9741414147893</v>
      </c>
      <c r="G1537" s="311">
        <f t="shared" si="141"/>
        <v>657.99741414147888</v>
      </c>
      <c r="H1537" s="314">
        <f t="shared" si="145"/>
        <v>171</v>
      </c>
      <c r="I1537" s="314">
        <f t="shared" si="145"/>
        <v>60</v>
      </c>
    </row>
    <row r="1538" spans="2:9" ht="16.5" hidden="1" customHeight="1" x14ac:dyDescent="0.3">
      <c r="B1538" s="307">
        <v>1527</v>
      </c>
      <c r="C1538" s="309">
        <v>209947585</v>
      </c>
      <c r="D1538" s="313">
        <v>318703</v>
      </c>
      <c r="E1538" s="203">
        <f t="shared" si="140"/>
        <v>7.6100909763843454</v>
      </c>
      <c r="F1538" s="311">
        <f>SUM(E$12:E1538)</f>
        <v>6587.5842323911738</v>
      </c>
      <c r="G1538" s="311">
        <f t="shared" si="141"/>
        <v>658.75842323911741</v>
      </c>
      <c r="H1538" s="314">
        <f t="shared" si="145"/>
        <v>171</v>
      </c>
      <c r="I1538" s="314">
        <f t="shared" si="145"/>
        <v>60</v>
      </c>
    </row>
    <row r="1539" spans="2:9" ht="16.5" hidden="1" customHeight="1" x14ac:dyDescent="0.3">
      <c r="B1539" s="307">
        <v>1528</v>
      </c>
      <c r="C1539" s="309">
        <v>210266288</v>
      </c>
      <c r="D1539" s="313">
        <v>318998</v>
      </c>
      <c r="E1539" s="203">
        <f t="shared" si="140"/>
        <v>7.6171350796341839</v>
      </c>
      <c r="F1539" s="311">
        <f>SUM(E$12:E1539)</f>
        <v>6595.2013674708078</v>
      </c>
      <c r="G1539" s="311">
        <f t="shared" si="141"/>
        <v>659.52013674708076</v>
      </c>
      <c r="H1539" s="314">
        <f t="shared" si="145"/>
        <v>171</v>
      </c>
      <c r="I1539" s="314">
        <f t="shared" si="145"/>
        <v>60</v>
      </c>
    </row>
    <row r="1540" spans="2:9" ht="16.5" hidden="1" customHeight="1" x14ac:dyDescent="0.3">
      <c r="B1540" s="307">
        <v>1529</v>
      </c>
      <c r="C1540" s="309">
        <v>210585286</v>
      </c>
      <c r="D1540" s="313">
        <v>319292</v>
      </c>
      <c r="E1540" s="203">
        <f t="shared" si="140"/>
        <v>7.624155304567922</v>
      </c>
      <c r="F1540" s="311">
        <f>SUM(E$12:E1540)</f>
        <v>6602.8255227753762</v>
      </c>
      <c r="G1540" s="311">
        <f t="shared" si="141"/>
        <v>660.28255227753766</v>
      </c>
      <c r="H1540" s="314">
        <f t="shared" si="145"/>
        <v>171</v>
      </c>
      <c r="I1540" s="314">
        <f t="shared" si="145"/>
        <v>60</v>
      </c>
    </row>
    <row r="1541" spans="2:9" ht="16.5" hidden="1" customHeight="1" x14ac:dyDescent="0.3">
      <c r="B1541" s="307">
        <v>1530</v>
      </c>
      <c r="C1541" s="309">
        <v>210904578</v>
      </c>
      <c r="D1541" s="313">
        <v>319586</v>
      </c>
      <c r="E1541" s="203">
        <f t="shared" si="140"/>
        <v>7.6311755295016592</v>
      </c>
      <c r="F1541" s="311">
        <f>SUM(E$12:E1541)</f>
        <v>6610.456698304878</v>
      </c>
      <c r="G1541" s="311">
        <f t="shared" si="141"/>
        <v>661.04566983048778</v>
      </c>
      <c r="H1541" s="314">
        <f t="shared" si="145"/>
        <v>171</v>
      </c>
      <c r="I1541" s="314">
        <f t="shared" si="145"/>
        <v>60</v>
      </c>
    </row>
    <row r="1542" spans="2:9" ht="16.5" hidden="1" customHeight="1" x14ac:dyDescent="0.3">
      <c r="B1542" s="307">
        <v>1531</v>
      </c>
      <c r="C1542" s="309">
        <v>211224164</v>
      </c>
      <c r="D1542" s="313">
        <v>319881</v>
      </c>
      <c r="E1542" s="203">
        <f t="shared" si="140"/>
        <v>7.6382196327514986</v>
      </c>
      <c r="F1542" s="311">
        <f>SUM(E$12:E1542)</f>
        <v>6618.0949179376294</v>
      </c>
      <c r="G1542" s="311">
        <f t="shared" si="141"/>
        <v>661.80949179376296</v>
      </c>
      <c r="H1542" s="314">
        <f t="shared" si="145"/>
        <v>171</v>
      </c>
      <c r="I1542" s="314">
        <f t="shared" si="145"/>
        <v>60</v>
      </c>
    </row>
    <row r="1543" spans="2:9" ht="16.5" hidden="1" customHeight="1" x14ac:dyDescent="0.3">
      <c r="B1543" s="307">
        <v>1532</v>
      </c>
      <c r="C1543" s="309">
        <v>211544045</v>
      </c>
      <c r="D1543" s="313">
        <v>320176</v>
      </c>
      <c r="E1543" s="203">
        <f t="shared" si="140"/>
        <v>7.6452637360013371</v>
      </c>
      <c r="F1543" s="311">
        <f>SUM(E$12:E1543)</f>
        <v>6625.740181673631</v>
      </c>
      <c r="G1543" s="311">
        <f t="shared" si="141"/>
        <v>662.57401816736308</v>
      </c>
      <c r="H1543" s="314">
        <f t="shared" si="145"/>
        <v>171</v>
      </c>
      <c r="I1543" s="314">
        <f t="shared" si="145"/>
        <v>60</v>
      </c>
    </row>
    <row r="1544" spans="2:9" ht="16.5" hidden="1" customHeight="1" x14ac:dyDescent="0.3">
      <c r="B1544" s="307">
        <v>1533</v>
      </c>
      <c r="C1544" s="309">
        <v>211864221</v>
      </c>
      <c r="D1544" s="313">
        <v>320471</v>
      </c>
      <c r="E1544" s="203">
        <f t="shared" si="140"/>
        <v>7.6523078392511756</v>
      </c>
      <c r="F1544" s="311">
        <f>SUM(E$12:E1544)</f>
        <v>6633.3924895128821</v>
      </c>
      <c r="G1544" s="311">
        <f t="shared" si="141"/>
        <v>663.33924895128825</v>
      </c>
      <c r="H1544" s="314">
        <f t="shared" si="145"/>
        <v>171</v>
      </c>
      <c r="I1544" s="314">
        <f t="shared" si="145"/>
        <v>60</v>
      </c>
    </row>
    <row r="1545" spans="2:9" ht="16.5" hidden="1" customHeight="1" x14ac:dyDescent="0.3">
      <c r="B1545" s="307">
        <v>1534</v>
      </c>
      <c r="C1545" s="309">
        <v>212184692</v>
      </c>
      <c r="D1545" s="313">
        <v>320766</v>
      </c>
      <c r="E1545" s="203">
        <f t="shared" si="140"/>
        <v>7.659351942501015</v>
      </c>
      <c r="F1545" s="311">
        <f>SUM(E$12:E1545)</f>
        <v>6641.0518414553835</v>
      </c>
      <c r="G1545" s="311">
        <f t="shared" si="141"/>
        <v>664.10518414553837</v>
      </c>
      <c r="H1545" s="314">
        <f t="shared" si="145"/>
        <v>171</v>
      </c>
      <c r="I1545" s="314">
        <f t="shared" si="145"/>
        <v>60</v>
      </c>
    </row>
    <row r="1546" spans="2:9" ht="16.5" hidden="1" customHeight="1" x14ac:dyDescent="0.3">
      <c r="B1546" s="307">
        <v>1535</v>
      </c>
      <c r="C1546" s="309">
        <v>212505458</v>
      </c>
      <c r="D1546" s="313">
        <v>321061</v>
      </c>
      <c r="E1546" s="203">
        <f t="shared" si="140"/>
        <v>7.6663960457508535</v>
      </c>
      <c r="F1546" s="311">
        <f>SUM(E$12:E1546)</f>
        <v>6648.7182375011344</v>
      </c>
      <c r="G1546" s="311">
        <f t="shared" si="141"/>
        <v>664.87182375011344</v>
      </c>
      <c r="H1546" s="314">
        <f t="shared" si="145"/>
        <v>171</v>
      </c>
      <c r="I1546" s="314">
        <f t="shared" si="145"/>
        <v>60</v>
      </c>
    </row>
    <row r="1547" spans="2:9" ht="16.5" hidden="1" customHeight="1" x14ac:dyDescent="0.3">
      <c r="B1547" s="307">
        <v>1536</v>
      </c>
      <c r="C1547" s="309">
        <v>212826519</v>
      </c>
      <c r="D1547" s="313">
        <v>321356</v>
      </c>
      <c r="E1547" s="203">
        <f t="shared" si="140"/>
        <v>7.673440149000692</v>
      </c>
      <c r="F1547" s="311">
        <f>SUM(E$12:E1547)</f>
        <v>6656.3916776501346</v>
      </c>
      <c r="G1547" s="311">
        <f t="shared" si="141"/>
        <v>665.63916776501344</v>
      </c>
      <c r="H1547" s="314">
        <f t="shared" si="145"/>
        <v>171</v>
      </c>
      <c r="I1547" s="314">
        <f t="shared" si="145"/>
        <v>60</v>
      </c>
    </row>
    <row r="1548" spans="2:9" ht="16.5" hidden="1" customHeight="1" x14ac:dyDescent="0.3">
      <c r="B1548" s="307">
        <v>1537</v>
      </c>
      <c r="C1548" s="309">
        <v>213147875</v>
      </c>
      <c r="D1548" s="313">
        <v>321651</v>
      </c>
      <c r="E1548" s="203">
        <f t="shared" ref="E1548:E1611" si="146">D1548/(VLOOKUP(H1548,$L$12:$N$51,3,0)+VLOOKUP(I1548,$P$12:$R$131,3,0)*$F$8/$E$8)</f>
        <v>7.6804842522505314</v>
      </c>
      <c r="F1548" s="311">
        <f>SUM(E$12:E1548)</f>
        <v>6664.0721619023852</v>
      </c>
      <c r="G1548" s="311">
        <f t="shared" si="141"/>
        <v>666.4072161902385</v>
      </c>
      <c r="H1548" s="314">
        <f t="shared" si="145"/>
        <v>171</v>
      </c>
      <c r="I1548" s="314">
        <f t="shared" si="145"/>
        <v>60</v>
      </c>
    </row>
    <row r="1549" spans="2:9" ht="16.5" hidden="1" customHeight="1" x14ac:dyDescent="0.3">
      <c r="B1549" s="307">
        <v>1538</v>
      </c>
      <c r="C1549" s="309">
        <v>213469526</v>
      </c>
      <c r="D1549" s="313">
        <v>321946</v>
      </c>
      <c r="E1549" s="203">
        <f t="shared" si="146"/>
        <v>7.6875283555003699</v>
      </c>
      <c r="F1549" s="311">
        <f>SUM(E$12:E1549)</f>
        <v>6671.7596902578853</v>
      </c>
      <c r="G1549" s="311">
        <f t="shared" ref="G1549:G1612" si="147">F1549/$B$8</f>
        <v>667.1759690257885</v>
      </c>
      <c r="H1549" s="314">
        <f t="shared" si="145"/>
        <v>171</v>
      </c>
      <c r="I1549" s="314">
        <f t="shared" si="145"/>
        <v>60</v>
      </c>
    </row>
    <row r="1550" spans="2:9" ht="16.5" hidden="1" customHeight="1" x14ac:dyDescent="0.3">
      <c r="B1550" s="307">
        <v>1539</v>
      </c>
      <c r="C1550" s="309">
        <v>213791472</v>
      </c>
      <c r="D1550" s="313">
        <v>322242</v>
      </c>
      <c r="E1550" s="203">
        <f t="shared" si="146"/>
        <v>7.6945963370663097</v>
      </c>
      <c r="F1550" s="311">
        <f>SUM(E$12:E1550)</f>
        <v>6679.4542865949516</v>
      </c>
      <c r="G1550" s="311">
        <f t="shared" si="147"/>
        <v>667.94542865949518</v>
      </c>
      <c r="H1550" s="314">
        <f t="shared" si="145"/>
        <v>171</v>
      </c>
      <c r="I1550" s="314">
        <f t="shared" si="145"/>
        <v>60</v>
      </c>
    </row>
    <row r="1551" spans="2:9" ht="16.5" hidden="1" customHeight="1" x14ac:dyDescent="0.3">
      <c r="B1551" s="307">
        <v>1540</v>
      </c>
      <c r="C1551" s="309">
        <v>214113714</v>
      </c>
      <c r="D1551" s="313">
        <v>322538</v>
      </c>
      <c r="E1551" s="203">
        <f t="shared" si="146"/>
        <v>7.7016643186322504</v>
      </c>
      <c r="F1551" s="311">
        <f>SUM(E$12:E1551)</f>
        <v>6687.1559509135841</v>
      </c>
      <c r="G1551" s="311">
        <f t="shared" si="147"/>
        <v>668.71559509135841</v>
      </c>
      <c r="H1551" s="314">
        <f t="shared" ref="H1551:I1566" si="148">H1550</f>
        <v>171</v>
      </c>
      <c r="I1551" s="314">
        <f t="shared" si="148"/>
        <v>60</v>
      </c>
    </row>
    <row r="1552" spans="2:9" ht="16.5" hidden="1" customHeight="1" x14ac:dyDescent="0.3">
      <c r="B1552" s="307">
        <v>1541</v>
      </c>
      <c r="C1552" s="309">
        <v>214436252</v>
      </c>
      <c r="D1552" s="313">
        <v>322833</v>
      </c>
      <c r="E1552" s="203">
        <f t="shared" si="146"/>
        <v>7.7087084218820889</v>
      </c>
      <c r="F1552" s="311">
        <f>SUM(E$12:E1552)</f>
        <v>6694.8646593354661</v>
      </c>
      <c r="G1552" s="311">
        <f t="shared" si="147"/>
        <v>669.48646593354658</v>
      </c>
      <c r="H1552" s="314">
        <f t="shared" si="148"/>
        <v>171</v>
      </c>
      <c r="I1552" s="314">
        <f t="shared" si="148"/>
        <v>60</v>
      </c>
    </row>
    <row r="1553" spans="2:9" ht="16.5" hidden="1" customHeight="1" x14ac:dyDescent="0.3">
      <c r="B1553" s="307">
        <v>1542</v>
      </c>
      <c r="C1553" s="309">
        <v>214759085</v>
      </c>
      <c r="D1553" s="313">
        <v>323129</v>
      </c>
      <c r="E1553" s="203">
        <f t="shared" si="146"/>
        <v>7.7157764034480287</v>
      </c>
      <c r="F1553" s="311">
        <f>SUM(E$12:E1553)</f>
        <v>6702.5804357389143</v>
      </c>
      <c r="G1553" s="311">
        <f t="shared" si="147"/>
        <v>670.25804357389143</v>
      </c>
      <c r="H1553" s="314">
        <f t="shared" si="148"/>
        <v>171</v>
      </c>
      <c r="I1553" s="314">
        <f t="shared" si="148"/>
        <v>60</v>
      </c>
    </row>
    <row r="1554" spans="2:9" ht="16.5" hidden="1" customHeight="1" x14ac:dyDescent="0.3">
      <c r="B1554" s="307">
        <v>1543</v>
      </c>
      <c r="C1554" s="309">
        <v>215082214</v>
      </c>
      <c r="D1554" s="313">
        <v>323425</v>
      </c>
      <c r="E1554" s="203">
        <f t="shared" si="146"/>
        <v>7.7228443850139685</v>
      </c>
      <c r="F1554" s="311">
        <f>SUM(E$12:E1554)</f>
        <v>6710.3032801239278</v>
      </c>
      <c r="G1554" s="311">
        <f t="shared" si="147"/>
        <v>671.03032801239283</v>
      </c>
      <c r="H1554" s="314">
        <f t="shared" si="148"/>
        <v>171</v>
      </c>
      <c r="I1554" s="314">
        <f t="shared" si="148"/>
        <v>60</v>
      </c>
    </row>
    <row r="1555" spans="2:9" ht="16.5" hidden="1" customHeight="1" x14ac:dyDescent="0.3">
      <c r="B1555" s="307">
        <v>1544</v>
      </c>
      <c r="C1555" s="309">
        <v>215405639</v>
      </c>
      <c r="D1555" s="313">
        <v>323721</v>
      </c>
      <c r="E1555" s="203">
        <f t="shared" si="146"/>
        <v>7.7299123665799092</v>
      </c>
      <c r="F1555" s="311">
        <f>SUM(E$12:E1555)</f>
        <v>6718.0331924905076</v>
      </c>
      <c r="G1555" s="311">
        <f t="shared" si="147"/>
        <v>671.80331924905079</v>
      </c>
      <c r="H1555" s="314">
        <f t="shared" si="148"/>
        <v>171</v>
      </c>
      <c r="I1555" s="314">
        <f t="shared" si="148"/>
        <v>60</v>
      </c>
    </row>
    <row r="1556" spans="2:9" ht="16.5" hidden="1" customHeight="1" x14ac:dyDescent="0.3">
      <c r="B1556" s="307">
        <v>1545</v>
      </c>
      <c r="C1556" s="309">
        <v>215729360</v>
      </c>
      <c r="D1556" s="313">
        <v>324017</v>
      </c>
      <c r="E1556" s="203">
        <f t="shared" si="146"/>
        <v>7.736980348145849</v>
      </c>
      <c r="F1556" s="311">
        <f>SUM(E$12:E1556)</f>
        <v>6725.7701728386537</v>
      </c>
      <c r="G1556" s="311">
        <f t="shared" si="147"/>
        <v>672.57701728386542</v>
      </c>
      <c r="H1556" s="314">
        <f t="shared" si="148"/>
        <v>171</v>
      </c>
      <c r="I1556" s="314">
        <f t="shared" si="148"/>
        <v>60</v>
      </c>
    </row>
    <row r="1557" spans="2:9" ht="16.5" hidden="1" customHeight="1" x14ac:dyDescent="0.3">
      <c r="B1557" s="307">
        <v>1546</v>
      </c>
      <c r="C1557" s="309">
        <v>216053377</v>
      </c>
      <c r="D1557" s="313">
        <v>324314</v>
      </c>
      <c r="E1557" s="203">
        <f t="shared" si="146"/>
        <v>7.7440722080278901</v>
      </c>
      <c r="F1557" s="311">
        <f>SUM(E$12:E1557)</f>
        <v>6733.5142450466819</v>
      </c>
      <c r="G1557" s="311">
        <f t="shared" si="147"/>
        <v>673.35142450466822</v>
      </c>
      <c r="H1557" s="314">
        <f t="shared" si="148"/>
        <v>171</v>
      </c>
      <c r="I1557" s="314">
        <f t="shared" si="148"/>
        <v>60</v>
      </c>
    </row>
    <row r="1558" spans="2:9" ht="16.5" hidden="1" customHeight="1" x14ac:dyDescent="0.3">
      <c r="B1558" s="307">
        <v>1547</v>
      </c>
      <c r="C1558" s="309">
        <v>216377691</v>
      </c>
      <c r="D1558" s="313">
        <v>324610</v>
      </c>
      <c r="E1558" s="203">
        <f t="shared" si="146"/>
        <v>7.7511401895938299</v>
      </c>
      <c r="F1558" s="311">
        <f>SUM(E$12:E1558)</f>
        <v>6741.2653852362755</v>
      </c>
      <c r="G1558" s="311">
        <f t="shared" si="147"/>
        <v>674.12653852362757</v>
      </c>
      <c r="H1558" s="314">
        <f t="shared" si="148"/>
        <v>171</v>
      </c>
      <c r="I1558" s="314">
        <f t="shared" si="148"/>
        <v>60</v>
      </c>
    </row>
    <row r="1559" spans="2:9" ht="16.5" hidden="1" customHeight="1" x14ac:dyDescent="0.3">
      <c r="B1559" s="307">
        <v>1548</v>
      </c>
      <c r="C1559" s="309">
        <v>216702301</v>
      </c>
      <c r="D1559" s="313">
        <v>324907</v>
      </c>
      <c r="E1559" s="203">
        <f t="shared" si="146"/>
        <v>7.758232049475871</v>
      </c>
      <c r="F1559" s="311">
        <f>SUM(E$12:E1559)</f>
        <v>6749.0236172857512</v>
      </c>
      <c r="G1559" s="311">
        <f t="shared" si="147"/>
        <v>674.9023617285751</v>
      </c>
      <c r="H1559" s="314">
        <f t="shared" si="148"/>
        <v>171</v>
      </c>
      <c r="I1559" s="314">
        <f t="shared" si="148"/>
        <v>60</v>
      </c>
    </row>
    <row r="1560" spans="2:9" ht="16.5" hidden="1" customHeight="1" x14ac:dyDescent="0.3">
      <c r="B1560" s="307">
        <v>1549</v>
      </c>
      <c r="C1560" s="309">
        <v>217027208</v>
      </c>
      <c r="D1560" s="313">
        <v>325203</v>
      </c>
      <c r="E1560" s="203">
        <f t="shared" si="146"/>
        <v>7.7653000310418108</v>
      </c>
      <c r="F1560" s="311">
        <f>SUM(E$12:E1560)</f>
        <v>6756.7889173167932</v>
      </c>
      <c r="G1560" s="311">
        <f t="shared" si="147"/>
        <v>675.6788917316793</v>
      </c>
      <c r="H1560" s="314">
        <f t="shared" si="148"/>
        <v>171</v>
      </c>
      <c r="I1560" s="314">
        <f t="shared" si="148"/>
        <v>60</v>
      </c>
    </row>
    <row r="1561" spans="2:9" ht="16.5" hidden="1" customHeight="1" x14ac:dyDescent="0.3">
      <c r="B1561" s="307">
        <v>1550</v>
      </c>
      <c r="C1561" s="309">
        <v>217352411</v>
      </c>
      <c r="D1561" s="313">
        <v>325500</v>
      </c>
      <c r="E1561" s="203">
        <f t="shared" si="146"/>
        <v>7.7723918909238519</v>
      </c>
      <c r="F1561" s="311">
        <f>SUM(E$12:E1561)</f>
        <v>6764.5613092077174</v>
      </c>
      <c r="G1561" s="311">
        <f t="shared" si="147"/>
        <v>676.45613092077178</v>
      </c>
      <c r="H1561" s="314">
        <f t="shared" si="148"/>
        <v>171</v>
      </c>
      <c r="I1561" s="314">
        <f t="shared" si="148"/>
        <v>60</v>
      </c>
    </row>
    <row r="1562" spans="2:9" ht="16.5" hidden="1" customHeight="1" x14ac:dyDescent="0.3">
      <c r="B1562" s="307">
        <v>1551</v>
      </c>
      <c r="C1562" s="309">
        <v>217677911</v>
      </c>
      <c r="D1562" s="313">
        <v>325797</v>
      </c>
      <c r="E1562" s="203">
        <f t="shared" si="146"/>
        <v>7.7794837508058929</v>
      </c>
      <c r="F1562" s="311">
        <f>SUM(E$12:E1562)</f>
        <v>6772.3407929585237</v>
      </c>
      <c r="G1562" s="311">
        <f t="shared" si="147"/>
        <v>677.23407929585233</v>
      </c>
      <c r="H1562" s="314">
        <f t="shared" si="148"/>
        <v>171</v>
      </c>
      <c r="I1562" s="314">
        <f t="shared" si="148"/>
        <v>60</v>
      </c>
    </row>
    <row r="1563" spans="2:9" ht="16.5" hidden="1" customHeight="1" x14ac:dyDescent="0.3">
      <c r="B1563" s="307">
        <v>1552</v>
      </c>
      <c r="C1563" s="309">
        <v>218003708</v>
      </c>
      <c r="D1563" s="313">
        <v>326094</v>
      </c>
      <c r="E1563" s="203">
        <f t="shared" si="146"/>
        <v>7.786575610687934</v>
      </c>
      <c r="F1563" s="311">
        <f>SUM(E$12:E1563)</f>
        <v>6780.1273685692113</v>
      </c>
      <c r="G1563" s="311">
        <f t="shared" si="147"/>
        <v>678.01273685692115</v>
      </c>
      <c r="H1563" s="314">
        <f t="shared" si="148"/>
        <v>171</v>
      </c>
      <c r="I1563" s="314">
        <f t="shared" si="148"/>
        <v>60</v>
      </c>
    </row>
    <row r="1564" spans="2:9" ht="16.5" hidden="1" customHeight="1" x14ac:dyDescent="0.3">
      <c r="B1564" s="307">
        <v>1553</v>
      </c>
      <c r="C1564" s="309">
        <v>218329802</v>
      </c>
      <c r="D1564" s="313">
        <v>326391</v>
      </c>
      <c r="E1564" s="203">
        <f t="shared" si="146"/>
        <v>7.7936674705699751</v>
      </c>
      <c r="F1564" s="311">
        <f>SUM(E$12:E1564)</f>
        <v>6787.921036039781</v>
      </c>
      <c r="G1564" s="311">
        <f t="shared" si="147"/>
        <v>678.79210360397815</v>
      </c>
      <c r="H1564" s="314">
        <f t="shared" si="148"/>
        <v>171</v>
      </c>
      <c r="I1564" s="314">
        <f t="shared" si="148"/>
        <v>60</v>
      </c>
    </row>
    <row r="1565" spans="2:9" ht="16.5" hidden="1" customHeight="1" x14ac:dyDescent="0.3">
      <c r="B1565" s="307">
        <v>1554</v>
      </c>
      <c r="C1565" s="309">
        <v>218656193</v>
      </c>
      <c r="D1565" s="313">
        <v>326688</v>
      </c>
      <c r="E1565" s="203">
        <f t="shared" si="146"/>
        <v>7.8007593304520162</v>
      </c>
      <c r="F1565" s="311">
        <f>SUM(E$12:E1565)</f>
        <v>6795.7217953702329</v>
      </c>
      <c r="G1565" s="311">
        <f t="shared" si="147"/>
        <v>679.57217953702332</v>
      </c>
      <c r="H1565" s="314">
        <f t="shared" si="148"/>
        <v>171</v>
      </c>
      <c r="I1565" s="314">
        <f t="shared" si="148"/>
        <v>60</v>
      </c>
    </row>
    <row r="1566" spans="2:9" ht="16.5" hidden="1" customHeight="1" x14ac:dyDescent="0.3">
      <c r="B1566" s="307">
        <v>1555</v>
      </c>
      <c r="C1566" s="309">
        <v>218982881</v>
      </c>
      <c r="D1566" s="313">
        <v>326985</v>
      </c>
      <c r="E1566" s="203">
        <f t="shared" si="146"/>
        <v>7.8078511903340573</v>
      </c>
      <c r="F1566" s="311">
        <f>SUM(E$12:E1566)</f>
        <v>6803.529646560567</v>
      </c>
      <c r="G1566" s="311">
        <f t="shared" si="147"/>
        <v>680.35296465605666</v>
      </c>
      <c r="H1566" s="314">
        <f t="shared" si="148"/>
        <v>171</v>
      </c>
      <c r="I1566" s="314">
        <f t="shared" si="148"/>
        <v>60</v>
      </c>
    </row>
    <row r="1567" spans="2:9" ht="16.5" hidden="1" customHeight="1" x14ac:dyDescent="0.3">
      <c r="B1567" s="307">
        <v>1556</v>
      </c>
      <c r="C1567" s="309">
        <v>219309866</v>
      </c>
      <c r="D1567" s="313">
        <v>327283</v>
      </c>
      <c r="E1567" s="203">
        <f t="shared" si="146"/>
        <v>7.8149669285321997</v>
      </c>
      <c r="F1567" s="311">
        <f>SUM(E$12:E1567)</f>
        <v>6811.3446134890992</v>
      </c>
      <c r="G1567" s="311">
        <f t="shared" si="147"/>
        <v>681.13446134890989</v>
      </c>
      <c r="H1567" s="314">
        <f t="shared" ref="H1567:I1582" si="149">H1566</f>
        <v>171</v>
      </c>
      <c r="I1567" s="314">
        <f t="shared" si="149"/>
        <v>60</v>
      </c>
    </row>
    <row r="1568" spans="2:9" ht="16.5" hidden="1" customHeight="1" x14ac:dyDescent="0.3">
      <c r="B1568" s="307">
        <v>1557</v>
      </c>
      <c r="C1568" s="309">
        <v>219637149</v>
      </c>
      <c r="D1568" s="313">
        <v>327580</v>
      </c>
      <c r="E1568" s="203">
        <f t="shared" si="146"/>
        <v>7.8220587884142407</v>
      </c>
      <c r="F1568" s="311">
        <f>SUM(E$12:E1568)</f>
        <v>6819.1666722775135</v>
      </c>
      <c r="G1568" s="311">
        <f t="shared" si="147"/>
        <v>681.9166672277513</v>
      </c>
      <c r="H1568" s="314">
        <f t="shared" si="149"/>
        <v>171</v>
      </c>
      <c r="I1568" s="314">
        <f t="shared" si="149"/>
        <v>60</v>
      </c>
    </row>
    <row r="1569" spans="2:9" ht="16.5" hidden="1" customHeight="1" x14ac:dyDescent="0.3">
      <c r="B1569" s="307">
        <v>1558</v>
      </c>
      <c r="C1569" s="309">
        <v>219964729</v>
      </c>
      <c r="D1569" s="313">
        <v>327878</v>
      </c>
      <c r="E1569" s="203">
        <f t="shared" si="146"/>
        <v>7.8291745266123831</v>
      </c>
      <c r="F1569" s="311">
        <f>SUM(E$12:E1569)</f>
        <v>6826.9958468041259</v>
      </c>
      <c r="G1569" s="311">
        <f t="shared" si="147"/>
        <v>682.69958468041261</v>
      </c>
      <c r="H1569" s="314">
        <f t="shared" si="149"/>
        <v>171</v>
      </c>
      <c r="I1569" s="314">
        <f t="shared" si="149"/>
        <v>60</v>
      </c>
    </row>
    <row r="1570" spans="2:9" ht="16.5" hidden="1" customHeight="1" x14ac:dyDescent="0.3">
      <c r="B1570" s="307">
        <v>1559</v>
      </c>
      <c r="C1570" s="309">
        <v>220292607</v>
      </c>
      <c r="D1570" s="313">
        <v>328176</v>
      </c>
      <c r="E1570" s="203">
        <f t="shared" si="146"/>
        <v>7.8362902648105255</v>
      </c>
      <c r="F1570" s="311">
        <f>SUM(E$12:E1570)</f>
        <v>6834.8321370689364</v>
      </c>
      <c r="G1570" s="311">
        <f t="shared" si="147"/>
        <v>683.48321370689359</v>
      </c>
      <c r="H1570" s="314">
        <f t="shared" si="149"/>
        <v>171</v>
      </c>
      <c r="I1570" s="314">
        <f t="shared" si="149"/>
        <v>60</v>
      </c>
    </row>
    <row r="1571" spans="2:9" ht="16.5" hidden="1" customHeight="1" x14ac:dyDescent="0.3">
      <c r="B1571" s="307">
        <v>1560</v>
      </c>
      <c r="C1571" s="309">
        <v>220620783</v>
      </c>
      <c r="D1571" s="313">
        <v>328474</v>
      </c>
      <c r="E1571" s="203">
        <f t="shared" si="146"/>
        <v>7.8434060030086679</v>
      </c>
      <c r="F1571" s="311">
        <f>SUM(E$12:E1571)</f>
        <v>6842.675543071945</v>
      </c>
      <c r="G1571" s="311">
        <f t="shared" si="147"/>
        <v>684.26755430719447</v>
      </c>
      <c r="H1571" s="314">
        <f t="shared" si="149"/>
        <v>171</v>
      </c>
      <c r="I1571" s="314">
        <f t="shared" si="149"/>
        <v>60</v>
      </c>
    </row>
    <row r="1572" spans="2:9" ht="16.5" hidden="1" customHeight="1" x14ac:dyDescent="0.3">
      <c r="B1572" s="307">
        <v>1561</v>
      </c>
      <c r="C1572" s="309">
        <v>220949257</v>
      </c>
      <c r="D1572" s="313">
        <v>328772</v>
      </c>
      <c r="E1572" s="203">
        <f t="shared" si="146"/>
        <v>7.8505217412068102</v>
      </c>
      <c r="F1572" s="311">
        <f>SUM(E$12:E1572)</f>
        <v>6850.5260648131516</v>
      </c>
      <c r="G1572" s="311">
        <f t="shared" si="147"/>
        <v>685.05260648131514</v>
      </c>
      <c r="H1572" s="314">
        <f t="shared" si="149"/>
        <v>171</v>
      </c>
      <c r="I1572" s="314">
        <f t="shared" si="149"/>
        <v>60</v>
      </c>
    </row>
    <row r="1573" spans="2:9" ht="16.5" hidden="1" customHeight="1" x14ac:dyDescent="0.3">
      <c r="B1573" s="307">
        <v>1562</v>
      </c>
      <c r="C1573" s="309">
        <v>221278029</v>
      </c>
      <c r="D1573" s="313">
        <v>329070</v>
      </c>
      <c r="E1573" s="203">
        <f t="shared" si="146"/>
        <v>7.8576374794049526</v>
      </c>
      <c r="F1573" s="311">
        <f>SUM(E$12:E1573)</f>
        <v>6858.3837022925563</v>
      </c>
      <c r="G1573" s="311">
        <f t="shared" si="147"/>
        <v>685.83837022925559</v>
      </c>
      <c r="H1573" s="314">
        <f t="shared" si="149"/>
        <v>171</v>
      </c>
      <c r="I1573" s="314">
        <f t="shared" si="149"/>
        <v>60</v>
      </c>
    </row>
    <row r="1574" spans="2:9" ht="16.5" hidden="1" customHeight="1" x14ac:dyDescent="0.3">
      <c r="B1574" s="307">
        <v>1563</v>
      </c>
      <c r="C1574" s="309">
        <v>221607099</v>
      </c>
      <c r="D1574" s="313">
        <v>329368</v>
      </c>
      <c r="E1574" s="203">
        <f t="shared" si="146"/>
        <v>7.864753217603095</v>
      </c>
      <c r="F1574" s="311">
        <f>SUM(E$12:E1574)</f>
        <v>6866.2484555101591</v>
      </c>
      <c r="G1574" s="311">
        <f t="shared" si="147"/>
        <v>686.62484555101594</v>
      </c>
      <c r="H1574" s="314">
        <f t="shared" si="149"/>
        <v>171</v>
      </c>
      <c r="I1574" s="314">
        <f t="shared" si="149"/>
        <v>60</v>
      </c>
    </row>
    <row r="1575" spans="2:9" ht="16.5" hidden="1" customHeight="1" x14ac:dyDescent="0.3">
      <c r="B1575" s="307">
        <v>1564</v>
      </c>
      <c r="C1575" s="309">
        <v>221936467</v>
      </c>
      <c r="D1575" s="313">
        <v>329666</v>
      </c>
      <c r="E1575" s="203">
        <f t="shared" si="146"/>
        <v>7.8718689558012365</v>
      </c>
      <c r="F1575" s="311">
        <f>SUM(E$12:E1575)</f>
        <v>6874.12032446596</v>
      </c>
      <c r="G1575" s="311">
        <f t="shared" si="147"/>
        <v>687.41203244659596</v>
      </c>
      <c r="H1575" s="314">
        <f t="shared" si="149"/>
        <v>171</v>
      </c>
      <c r="I1575" s="314">
        <f t="shared" si="149"/>
        <v>60</v>
      </c>
    </row>
    <row r="1576" spans="2:9" ht="16.5" hidden="1" customHeight="1" x14ac:dyDescent="0.3">
      <c r="B1576" s="307">
        <v>1565</v>
      </c>
      <c r="C1576" s="309">
        <v>222266133</v>
      </c>
      <c r="D1576" s="313">
        <v>329965</v>
      </c>
      <c r="E1576" s="203">
        <f t="shared" si="146"/>
        <v>7.8790085723154801</v>
      </c>
      <c r="F1576" s="311">
        <f>SUM(E$12:E1576)</f>
        <v>6881.9993330382758</v>
      </c>
      <c r="G1576" s="311">
        <f t="shared" si="147"/>
        <v>688.19993330382761</v>
      </c>
      <c r="H1576" s="314">
        <f t="shared" si="149"/>
        <v>171</v>
      </c>
      <c r="I1576" s="314">
        <f t="shared" si="149"/>
        <v>60</v>
      </c>
    </row>
    <row r="1577" spans="2:9" ht="16.5" hidden="1" customHeight="1" x14ac:dyDescent="0.3">
      <c r="B1577" s="307">
        <v>1566</v>
      </c>
      <c r="C1577" s="309">
        <v>222596098</v>
      </c>
      <c r="D1577" s="313">
        <v>330263</v>
      </c>
      <c r="E1577" s="203">
        <f t="shared" si="146"/>
        <v>7.8861243105136225</v>
      </c>
      <c r="F1577" s="311">
        <f>SUM(E$12:E1577)</f>
        <v>6889.8854573487897</v>
      </c>
      <c r="G1577" s="311">
        <f t="shared" si="147"/>
        <v>688.98854573487893</v>
      </c>
      <c r="H1577" s="314">
        <f t="shared" si="149"/>
        <v>171</v>
      </c>
      <c r="I1577" s="314">
        <f t="shared" si="149"/>
        <v>60</v>
      </c>
    </row>
    <row r="1578" spans="2:9" ht="16.5" hidden="1" customHeight="1" x14ac:dyDescent="0.3">
      <c r="B1578" s="307">
        <v>1567</v>
      </c>
      <c r="C1578" s="309">
        <v>222926361</v>
      </c>
      <c r="D1578" s="313">
        <v>330562</v>
      </c>
      <c r="E1578" s="203">
        <f t="shared" si="146"/>
        <v>7.8932639270278662</v>
      </c>
      <c r="F1578" s="311">
        <f>SUM(E$12:E1578)</f>
        <v>6897.7787212758176</v>
      </c>
      <c r="G1578" s="311">
        <f t="shared" si="147"/>
        <v>689.77787212758176</v>
      </c>
      <c r="H1578" s="314">
        <f t="shared" si="149"/>
        <v>171</v>
      </c>
      <c r="I1578" s="314">
        <f t="shared" si="149"/>
        <v>60</v>
      </c>
    </row>
    <row r="1579" spans="2:9" ht="16.5" hidden="1" customHeight="1" x14ac:dyDescent="0.3">
      <c r="B1579" s="307">
        <v>1568</v>
      </c>
      <c r="C1579" s="309">
        <v>223256923</v>
      </c>
      <c r="D1579" s="313">
        <v>330861</v>
      </c>
      <c r="E1579" s="203">
        <f t="shared" si="146"/>
        <v>7.9004035435421098</v>
      </c>
      <c r="F1579" s="311">
        <f>SUM(E$12:E1579)</f>
        <v>6905.6791248193595</v>
      </c>
      <c r="G1579" s="311">
        <f t="shared" si="147"/>
        <v>690.56791248193599</v>
      </c>
      <c r="H1579" s="314">
        <f t="shared" si="149"/>
        <v>171</v>
      </c>
      <c r="I1579" s="314">
        <f t="shared" si="149"/>
        <v>60</v>
      </c>
    </row>
    <row r="1580" spans="2:9" ht="16.5" hidden="1" customHeight="1" x14ac:dyDescent="0.3">
      <c r="B1580" s="307">
        <v>1569</v>
      </c>
      <c r="C1580" s="309">
        <v>223587784</v>
      </c>
      <c r="D1580" s="313">
        <v>331159</v>
      </c>
      <c r="E1580" s="203">
        <f t="shared" si="146"/>
        <v>7.9075192817402513</v>
      </c>
      <c r="F1580" s="311">
        <f>SUM(E$12:E1580)</f>
        <v>6913.5866441010994</v>
      </c>
      <c r="G1580" s="311">
        <f t="shared" si="147"/>
        <v>691.3586644101099</v>
      </c>
      <c r="H1580" s="314">
        <f t="shared" si="149"/>
        <v>171</v>
      </c>
      <c r="I1580" s="314">
        <f t="shared" si="149"/>
        <v>60</v>
      </c>
    </row>
    <row r="1581" spans="2:9" ht="16.5" hidden="1" customHeight="1" x14ac:dyDescent="0.3">
      <c r="B1581" s="307">
        <v>1570</v>
      </c>
      <c r="C1581" s="309">
        <v>223918943</v>
      </c>
      <c r="D1581" s="313">
        <v>331458</v>
      </c>
      <c r="E1581" s="203">
        <f t="shared" si="146"/>
        <v>7.914658898254495</v>
      </c>
      <c r="F1581" s="311">
        <f>SUM(E$12:E1581)</f>
        <v>6921.5013029993543</v>
      </c>
      <c r="G1581" s="311">
        <f t="shared" si="147"/>
        <v>692.15013029993543</v>
      </c>
      <c r="H1581" s="314">
        <f t="shared" si="149"/>
        <v>171</v>
      </c>
      <c r="I1581" s="314">
        <f t="shared" si="149"/>
        <v>60</v>
      </c>
    </row>
    <row r="1582" spans="2:9" ht="16.5" hidden="1" customHeight="1" x14ac:dyDescent="0.3">
      <c r="B1582" s="307">
        <v>1571</v>
      </c>
      <c r="C1582" s="309">
        <v>224250401</v>
      </c>
      <c r="D1582" s="313">
        <v>331758</v>
      </c>
      <c r="E1582" s="203">
        <f t="shared" si="146"/>
        <v>7.9218223930848399</v>
      </c>
      <c r="F1582" s="311">
        <f>SUM(E$12:E1582)</f>
        <v>6929.423125392439</v>
      </c>
      <c r="G1582" s="311">
        <f t="shared" si="147"/>
        <v>692.94231253924386</v>
      </c>
      <c r="H1582" s="314">
        <f t="shared" si="149"/>
        <v>171</v>
      </c>
      <c r="I1582" s="314">
        <f t="shared" si="149"/>
        <v>60</v>
      </c>
    </row>
    <row r="1583" spans="2:9" ht="16.5" hidden="1" customHeight="1" x14ac:dyDescent="0.3">
      <c r="B1583" s="307">
        <v>1572</v>
      </c>
      <c r="C1583" s="309">
        <v>224582159</v>
      </c>
      <c r="D1583" s="313">
        <v>332057</v>
      </c>
      <c r="E1583" s="203">
        <f t="shared" si="146"/>
        <v>7.9289620095990827</v>
      </c>
      <c r="F1583" s="311">
        <f>SUM(E$12:E1583)</f>
        <v>6937.3520874020378</v>
      </c>
      <c r="G1583" s="311">
        <f t="shared" si="147"/>
        <v>693.7352087402038</v>
      </c>
      <c r="H1583" s="314">
        <f t="shared" ref="H1583:I1598" si="150">H1582</f>
        <v>171</v>
      </c>
      <c r="I1583" s="314">
        <f t="shared" si="150"/>
        <v>60</v>
      </c>
    </row>
    <row r="1584" spans="2:9" ht="16.5" hidden="1" customHeight="1" x14ac:dyDescent="0.3">
      <c r="B1584" s="307">
        <v>1573</v>
      </c>
      <c r="C1584" s="309">
        <v>224914216</v>
      </c>
      <c r="D1584" s="313">
        <v>332356</v>
      </c>
      <c r="E1584" s="203">
        <f t="shared" si="146"/>
        <v>7.9361016261133264</v>
      </c>
      <c r="F1584" s="311">
        <f>SUM(E$12:E1584)</f>
        <v>6945.2881890281515</v>
      </c>
      <c r="G1584" s="311">
        <f t="shared" si="147"/>
        <v>694.52881890281515</v>
      </c>
      <c r="H1584" s="314">
        <f t="shared" si="150"/>
        <v>171</v>
      </c>
      <c r="I1584" s="314">
        <f t="shared" si="150"/>
        <v>60</v>
      </c>
    </row>
    <row r="1585" spans="2:9" ht="16.5" hidden="1" customHeight="1" x14ac:dyDescent="0.3">
      <c r="B1585" s="307">
        <v>1574</v>
      </c>
      <c r="C1585" s="309">
        <v>225246572</v>
      </c>
      <c r="D1585" s="313">
        <v>332655</v>
      </c>
      <c r="E1585" s="203">
        <f t="shared" si="146"/>
        <v>7.94324124262757</v>
      </c>
      <c r="F1585" s="311">
        <f>SUM(E$12:E1585)</f>
        <v>6953.2314302707791</v>
      </c>
      <c r="G1585" s="311">
        <f t="shared" si="147"/>
        <v>695.32314302707789</v>
      </c>
      <c r="H1585" s="314">
        <f t="shared" si="150"/>
        <v>171</v>
      </c>
      <c r="I1585" s="314">
        <f t="shared" si="150"/>
        <v>60</v>
      </c>
    </row>
    <row r="1586" spans="2:9" ht="16.5" hidden="1" customHeight="1" x14ac:dyDescent="0.3">
      <c r="B1586" s="307">
        <v>1575</v>
      </c>
      <c r="C1586" s="309">
        <v>225579227</v>
      </c>
      <c r="D1586" s="313">
        <v>332955</v>
      </c>
      <c r="E1586" s="203">
        <f t="shared" si="146"/>
        <v>7.9504047374579141</v>
      </c>
      <c r="F1586" s="311">
        <f>SUM(E$12:E1586)</f>
        <v>6961.1818350082367</v>
      </c>
      <c r="G1586" s="311">
        <f t="shared" si="147"/>
        <v>696.11818350082365</v>
      </c>
      <c r="H1586" s="314">
        <f t="shared" si="150"/>
        <v>171</v>
      </c>
      <c r="I1586" s="314">
        <f t="shared" si="150"/>
        <v>60</v>
      </c>
    </row>
    <row r="1587" spans="2:9" ht="16.5" hidden="1" customHeight="1" x14ac:dyDescent="0.3">
      <c r="B1587" s="307">
        <v>1576</v>
      </c>
      <c r="C1587" s="309">
        <v>225912182</v>
      </c>
      <c r="D1587" s="313">
        <v>333255</v>
      </c>
      <c r="E1587" s="203">
        <f t="shared" si="146"/>
        <v>7.957568232288259</v>
      </c>
      <c r="F1587" s="311">
        <f>SUM(E$12:E1587)</f>
        <v>6969.1394032405251</v>
      </c>
      <c r="G1587" s="311">
        <f t="shared" si="147"/>
        <v>696.91394032405253</v>
      </c>
      <c r="H1587" s="314">
        <f t="shared" si="150"/>
        <v>171</v>
      </c>
      <c r="I1587" s="314">
        <f t="shared" si="150"/>
        <v>60</v>
      </c>
    </row>
    <row r="1588" spans="2:9" ht="16.5" hidden="1" customHeight="1" x14ac:dyDescent="0.3">
      <c r="B1588" s="307">
        <v>1577</v>
      </c>
      <c r="C1588" s="309">
        <v>226245437</v>
      </c>
      <c r="D1588" s="313">
        <v>333554</v>
      </c>
      <c r="E1588" s="203">
        <f t="shared" si="146"/>
        <v>7.9647078488025027</v>
      </c>
      <c r="F1588" s="311">
        <f>SUM(E$12:E1588)</f>
        <v>6977.1041110893275</v>
      </c>
      <c r="G1588" s="311">
        <f t="shared" si="147"/>
        <v>697.7104111089327</v>
      </c>
      <c r="H1588" s="314">
        <f t="shared" si="150"/>
        <v>171</v>
      </c>
      <c r="I1588" s="314">
        <f t="shared" si="150"/>
        <v>60</v>
      </c>
    </row>
    <row r="1589" spans="2:9" ht="16.5" hidden="1" customHeight="1" x14ac:dyDescent="0.3">
      <c r="B1589" s="307">
        <v>1578</v>
      </c>
      <c r="C1589" s="309">
        <v>226578991</v>
      </c>
      <c r="D1589" s="313">
        <v>333854</v>
      </c>
      <c r="E1589" s="203">
        <f t="shared" si="146"/>
        <v>7.9718713436328468</v>
      </c>
      <c r="F1589" s="311">
        <f>SUM(E$12:E1589)</f>
        <v>6985.0759824329607</v>
      </c>
      <c r="G1589" s="311">
        <f t="shared" si="147"/>
        <v>698.50759824329612</v>
      </c>
      <c r="H1589" s="314">
        <f t="shared" si="150"/>
        <v>171</v>
      </c>
      <c r="I1589" s="314">
        <f t="shared" si="150"/>
        <v>60</v>
      </c>
    </row>
    <row r="1590" spans="2:9" ht="16.5" hidden="1" customHeight="1" x14ac:dyDescent="0.3">
      <c r="B1590" s="307">
        <v>1579</v>
      </c>
      <c r="C1590" s="309">
        <v>226912845</v>
      </c>
      <c r="D1590" s="313">
        <v>334154</v>
      </c>
      <c r="E1590" s="203">
        <f t="shared" si="146"/>
        <v>7.9790348384631917</v>
      </c>
      <c r="F1590" s="311">
        <f>SUM(E$12:E1590)</f>
        <v>6993.0550172714238</v>
      </c>
      <c r="G1590" s="311">
        <f t="shared" si="147"/>
        <v>699.30550172714243</v>
      </c>
      <c r="H1590" s="314">
        <f t="shared" si="150"/>
        <v>171</v>
      </c>
      <c r="I1590" s="314">
        <f t="shared" si="150"/>
        <v>60</v>
      </c>
    </row>
    <row r="1591" spans="2:9" ht="16.5" hidden="1" customHeight="1" x14ac:dyDescent="0.3">
      <c r="B1591" s="307">
        <v>1580</v>
      </c>
      <c r="C1591" s="309">
        <v>227246999</v>
      </c>
      <c r="D1591" s="313">
        <v>334454</v>
      </c>
      <c r="E1591" s="203">
        <f t="shared" si="146"/>
        <v>7.9861983332935358</v>
      </c>
      <c r="F1591" s="311">
        <f>SUM(E$12:E1591)</f>
        <v>7001.0412156047178</v>
      </c>
      <c r="G1591" s="311">
        <f t="shared" si="147"/>
        <v>700.10412156047175</v>
      </c>
      <c r="H1591" s="314">
        <f t="shared" si="150"/>
        <v>171</v>
      </c>
      <c r="I1591" s="314">
        <f t="shared" si="150"/>
        <v>60</v>
      </c>
    </row>
    <row r="1592" spans="2:9" ht="16.5" hidden="1" customHeight="1" x14ac:dyDescent="0.3">
      <c r="B1592" s="307">
        <v>1581</v>
      </c>
      <c r="C1592" s="309">
        <v>227581453</v>
      </c>
      <c r="D1592" s="313">
        <v>334755</v>
      </c>
      <c r="E1592" s="203">
        <f t="shared" si="146"/>
        <v>7.993385706439982</v>
      </c>
      <c r="F1592" s="311">
        <f>SUM(E$12:E1592)</f>
        <v>7009.0346013111575</v>
      </c>
      <c r="G1592" s="311">
        <f t="shared" si="147"/>
        <v>700.90346013111571</v>
      </c>
      <c r="H1592" s="314">
        <f t="shared" si="150"/>
        <v>171</v>
      </c>
      <c r="I1592" s="314">
        <f t="shared" si="150"/>
        <v>60</v>
      </c>
    </row>
    <row r="1593" spans="2:9" ht="16.5" hidden="1" customHeight="1" x14ac:dyDescent="0.3">
      <c r="B1593" s="307">
        <v>1582</v>
      </c>
      <c r="C1593" s="309">
        <v>227916208</v>
      </c>
      <c r="D1593" s="313">
        <v>335055</v>
      </c>
      <c r="E1593" s="203">
        <f t="shared" si="146"/>
        <v>8.0005492012703261</v>
      </c>
      <c r="F1593" s="311">
        <f>SUM(E$12:E1593)</f>
        <v>7017.0351505124281</v>
      </c>
      <c r="G1593" s="311">
        <f t="shared" si="147"/>
        <v>701.70351505124279</v>
      </c>
      <c r="H1593" s="314">
        <f t="shared" si="150"/>
        <v>171</v>
      </c>
      <c r="I1593" s="314">
        <f t="shared" si="150"/>
        <v>60</v>
      </c>
    </row>
    <row r="1594" spans="2:9" ht="16.5" hidden="1" customHeight="1" x14ac:dyDescent="0.3">
      <c r="B1594" s="307">
        <v>1583</v>
      </c>
      <c r="C1594" s="309">
        <v>228251263</v>
      </c>
      <c r="D1594" s="313">
        <v>335355</v>
      </c>
      <c r="E1594" s="203">
        <f t="shared" si="146"/>
        <v>8.0077126961006702</v>
      </c>
      <c r="F1594" s="311">
        <f>SUM(E$12:E1594)</f>
        <v>7025.0428632085286</v>
      </c>
      <c r="G1594" s="311">
        <f t="shared" si="147"/>
        <v>702.50428632085288</v>
      </c>
      <c r="H1594" s="314">
        <f t="shared" si="150"/>
        <v>171</v>
      </c>
      <c r="I1594" s="314">
        <f t="shared" si="150"/>
        <v>60</v>
      </c>
    </row>
    <row r="1595" spans="2:9" ht="16.5" hidden="1" customHeight="1" x14ac:dyDescent="0.3">
      <c r="B1595" s="307">
        <v>1584</v>
      </c>
      <c r="C1595" s="309">
        <v>228586618</v>
      </c>
      <c r="D1595" s="313">
        <v>335656</v>
      </c>
      <c r="E1595" s="203">
        <f t="shared" si="146"/>
        <v>8.0149000692471173</v>
      </c>
      <c r="F1595" s="311">
        <f>SUM(E$12:E1595)</f>
        <v>7033.0577632777758</v>
      </c>
      <c r="G1595" s="311">
        <f t="shared" si="147"/>
        <v>703.30577632777761</v>
      </c>
      <c r="H1595" s="314">
        <f t="shared" si="150"/>
        <v>171</v>
      </c>
      <c r="I1595" s="314">
        <f t="shared" si="150"/>
        <v>60</v>
      </c>
    </row>
    <row r="1596" spans="2:9" ht="16.5" hidden="1" customHeight="1" x14ac:dyDescent="0.3">
      <c r="B1596" s="307">
        <v>1585</v>
      </c>
      <c r="C1596" s="309">
        <v>228922274</v>
      </c>
      <c r="D1596" s="313">
        <v>335957</v>
      </c>
      <c r="E1596" s="203">
        <f t="shared" si="146"/>
        <v>8.0220874423935626</v>
      </c>
      <c r="F1596" s="311">
        <f>SUM(E$12:E1596)</f>
        <v>7041.0798507201698</v>
      </c>
      <c r="G1596" s="311">
        <f t="shared" si="147"/>
        <v>704.10798507201696</v>
      </c>
      <c r="H1596" s="314">
        <f t="shared" si="150"/>
        <v>171</v>
      </c>
      <c r="I1596" s="314">
        <f t="shared" si="150"/>
        <v>60</v>
      </c>
    </row>
    <row r="1597" spans="2:9" ht="16.5" hidden="1" customHeight="1" x14ac:dyDescent="0.3">
      <c r="B1597" s="307">
        <v>1586</v>
      </c>
      <c r="C1597" s="309">
        <v>229258231</v>
      </c>
      <c r="D1597" s="313">
        <v>336257</v>
      </c>
      <c r="E1597" s="203">
        <f t="shared" si="146"/>
        <v>8.0292509372239067</v>
      </c>
      <c r="F1597" s="311">
        <f>SUM(E$12:E1597)</f>
        <v>7049.1091016573937</v>
      </c>
      <c r="G1597" s="311">
        <f t="shared" si="147"/>
        <v>704.91091016573932</v>
      </c>
      <c r="H1597" s="314">
        <f t="shared" si="150"/>
        <v>171</v>
      </c>
      <c r="I1597" s="314">
        <f t="shared" si="150"/>
        <v>60</v>
      </c>
    </row>
    <row r="1598" spans="2:9" ht="16.5" hidden="1" customHeight="1" x14ac:dyDescent="0.3">
      <c r="B1598" s="307">
        <v>1587</v>
      </c>
      <c r="C1598" s="309">
        <v>229594488</v>
      </c>
      <c r="D1598" s="313">
        <v>336558</v>
      </c>
      <c r="E1598" s="203">
        <f t="shared" si="146"/>
        <v>8.0364383103703521</v>
      </c>
      <c r="F1598" s="311">
        <f>SUM(E$12:E1598)</f>
        <v>7057.1455399677643</v>
      </c>
      <c r="G1598" s="311">
        <f t="shared" si="147"/>
        <v>705.71455399677643</v>
      </c>
      <c r="H1598" s="314">
        <f t="shared" si="150"/>
        <v>171</v>
      </c>
      <c r="I1598" s="314">
        <f t="shared" si="150"/>
        <v>60</v>
      </c>
    </row>
    <row r="1599" spans="2:9" ht="16.5" hidden="1" customHeight="1" x14ac:dyDescent="0.3">
      <c r="B1599" s="307">
        <v>1588</v>
      </c>
      <c r="C1599" s="309">
        <v>229931046</v>
      </c>
      <c r="D1599" s="313">
        <v>336859</v>
      </c>
      <c r="E1599" s="203">
        <f t="shared" si="146"/>
        <v>8.0313520730515222</v>
      </c>
      <c r="F1599" s="311">
        <f>SUM(E$12:E1599)</f>
        <v>7065.1768920408158</v>
      </c>
      <c r="G1599" s="311">
        <f t="shared" si="147"/>
        <v>706.51768920408153</v>
      </c>
      <c r="H1599" s="314">
        <v>176</v>
      </c>
      <c r="I1599" s="314">
        <f t="shared" ref="I1599:I1662" si="151">I1598</f>
        <v>60</v>
      </c>
    </row>
    <row r="1600" spans="2:9" ht="16.5" hidden="1" customHeight="1" x14ac:dyDescent="0.3">
      <c r="B1600" s="307">
        <v>1589</v>
      </c>
      <c r="C1600" s="309">
        <v>230267905</v>
      </c>
      <c r="D1600" s="313">
        <v>337160</v>
      </c>
      <c r="E1600" s="203">
        <f t="shared" si="146"/>
        <v>8.038528479126434</v>
      </c>
      <c r="F1600" s="311">
        <f>SUM(E$12:E1600)</f>
        <v>7073.2154205199422</v>
      </c>
      <c r="G1600" s="311">
        <f t="shared" si="147"/>
        <v>707.32154205199424</v>
      </c>
      <c r="H1600" s="314">
        <f t="shared" ref="H1600:H1615" si="152">H1599</f>
        <v>176</v>
      </c>
      <c r="I1600" s="314">
        <f t="shared" si="151"/>
        <v>60</v>
      </c>
    </row>
    <row r="1601" spans="2:9" ht="16.5" hidden="1" customHeight="1" x14ac:dyDescent="0.3">
      <c r="B1601" s="307">
        <v>1590</v>
      </c>
      <c r="C1601" s="309">
        <v>230605065</v>
      </c>
      <c r="D1601" s="313">
        <v>337462</v>
      </c>
      <c r="E1601" s="203">
        <f t="shared" si="146"/>
        <v>8.0457287270819915</v>
      </c>
      <c r="F1601" s="311">
        <f>SUM(E$12:E1601)</f>
        <v>7081.2611492470242</v>
      </c>
      <c r="G1601" s="311">
        <f t="shared" si="147"/>
        <v>708.12611492470239</v>
      </c>
      <c r="H1601" s="314">
        <f t="shared" si="152"/>
        <v>176</v>
      </c>
      <c r="I1601" s="314">
        <f t="shared" si="151"/>
        <v>60</v>
      </c>
    </row>
    <row r="1602" spans="2:9" ht="16.5" hidden="1" customHeight="1" x14ac:dyDescent="0.3">
      <c r="B1602" s="307">
        <v>1591</v>
      </c>
      <c r="C1602" s="309">
        <v>230942527</v>
      </c>
      <c r="D1602" s="313">
        <v>337763</v>
      </c>
      <c r="E1602" s="203">
        <f t="shared" si="146"/>
        <v>8.0529051331569033</v>
      </c>
      <c r="F1602" s="311">
        <f>SUM(E$12:E1602)</f>
        <v>7089.314054380181</v>
      </c>
      <c r="G1602" s="311">
        <f t="shared" si="147"/>
        <v>708.93140543801815</v>
      </c>
      <c r="H1602" s="314">
        <f t="shared" si="152"/>
        <v>176</v>
      </c>
      <c r="I1602" s="314">
        <f t="shared" si="151"/>
        <v>60</v>
      </c>
    </row>
    <row r="1603" spans="2:9" ht="16.5" hidden="1" customHeight="1" x14ac:dyDescent="0.3">
      <c r="B1603" s="307">
        <v>1592</v>
      </c>
      <c r="C1603" s="309">
        <v>231280290</v>
      </c>
      <c r="D1603" s="313">
        <v>338064</v>
      </c>
      <c r="E1603" s="203">
        <f t="shared" si="146"/>
        <v>8.060081539231815</v>
      </c>
      <c r="F1603" s="311">
        <f>SUM(E$12:E1603)</f>
        <v>7097.3741359194128</v>
      </c>
      <c r="G1603" s="311">
        <f t="shared" si="147"/>
        <v>709.73741359194128</v>
      </c>
      <c r="H1603" s="314">
        <f t="shared" si="152"/>
        <v>176</v>
      </c>
      <c r="I1603" s="314">
        <f t="shared" si="151"/>
        <v>60</v>
      </c>
    </row>
    <row r="1604" spans="2:9" ht="16.5" hidden="1" customHeight="1" x14ac:dyDescent="0.3">
      <c r="B1604" s="307">
        <v>1593</v>
      </c>
      <c r="C1604" s="309">
        <v>231618354</v>
      </c>
      <c r="D1604" s="313">
        <v>338366</v>
      </c>
      <c r="E1604" s="203">
        <f t="shared" si="146"/>
        <v>8.0672817871873725</v>
      </c>
      <c r="F1604" s="311">
        <f>SUM(E$12:E1604)</f>
        <v>7105.4414177066001</v>
      </c>
      <c r="G1604" s="311">
        <f t="shared" si="147"/>
        <v>710.54414177065996</v>
      </c>
      <c r="H1604" s="314">
        <f t="shared" si="152"/>
        <v>176</v>
      </c>
      <c r="I1604" s="314">
        <f t="shared" si="151"/>
        <v>60</v>
      </c>
    </row>
    <row r="1605" spans="2:9" ht="16.5" hidden="1" customHeight="1" x14ac:dyDescent="0.3">
      <c r="B1605" s="307">
        <v>1594</v>
      </c>
      <c r="C1605" s="309">
        <v>231956720</v>
      </c>
      <c r="D1605" s="313">
        <v>338668</v>
      </c>
      <c r="E1605" s="203">
        <f t="shared" si="146"/>
        <v>8.0744820351429318</v>
      </c>
      <c r="F1605" s="311">
        <f>SUM(E$12:E1605)</f>
        <v>7113.5158997417429</v>
      </c>
      <c r="G1605" s="311">
        <f t="shared" si="147"/>
        <v>711.35158997417432</v>
      </c>
      <c r="H1605" s="314">
        <f t="shared" si="152"/>
        <v>176</v>
      </c>
      <c r="I1605" s="314">
        <f t="shared" si="151"/>
        <v>60</v>
      </c>
    </row>
    <row r="1606" spans="2:9" ht="16.5" hidden="1" customHeight="1" x14ac:dyDescent="0.3">
      <c r="B1606" s="307">
        <v>1595</v>
      </c>
      <c r="C1606" s="309">
        <v>232295388</v>
      </c>
      <c r="D1606" s="313">
        <v>338969</v>
      </c>
      <c r="E1606" s="203">
        <f t="shared" si="146"/>
        <v>8.0816584412178436</v>
      </c>
      <c r="F1606" s="311">
        <f>SUM(E$12:E1606)</f>
        <v>7121.5975581829607</v>
      </c>
      <c r="G1606" s="311">
        <f t="shared" si="147"/>
        <v>712.15975581829605</v>
      </c>
      <c r="H1606" s="314">
        <f t="shared" si="152"/>
        <v>176</v>
      </c>
      <c r="I1606" s="314">
        <f t="shared" si="151"/>
        <v>60</v>
      </c>
    </row>
    <row r="1607" spans="2:9" ht="16.5" hidden="1" customHeight="1" x14ac:dyDescent="0.3">
      <c r="B1607" s="307">
        <v>1596</v>
      </c>
      <c r="C1607" s="309">
        <v>232634357</v>
      </c>
      <c r="D1607" s="313">
        <v>339271</v>
      </c>
      <c r="E1607" s="203">
        <f t="shared" si="146"/>
        <v>8.0888586891734011</v>
      </c>
      <c r="F1607" s="311">
        <f>SUM(E$12:E1607)</f>
        <v>7129.686416872134</v>
      </c>
      <c r="G1607" s="311">
        <f t="shared" si="147"/>
        <v>712.96864168721345</v>
      </c>
      <c r="H1607" s="314">
        <f t="shared" si="152"/>
        <v>176</v>
      </c>
      <c r="I1607" s="314">
        <f t="shared" si="151"/>
        <v>60</v>
      </c>
    </row>
    <row r="1608" spans="2:9" ht="16.5" hidden="1" customHeight="1" x14ac:dyDescent="0.3">
      <c r="B1608" s="307">
        <v>1597</v>
      </c>
      <c r="C1608" s="309">
        <v>232973628</v>
      </c>
      <c r="D1608" s="313">
        <v>339573</v>
      </c>
      <c r="E1608" s="203">
        <f t="shared" si="146"/>
        <v>8.0960589371289604</v>
      </c>
      <c r="F1608" s="311">
        <f>SUM(E$12:E1608)</f>
        <v>7137.7824758092629</v>
      </c>
      <c r="G1608" s="311">
        <f t="shared" si="147"/>
        <v>713.77824758092629</v>
      </c>
      <c r="H1608" s="314">
        <f t="shared" si="152"/>
        <v>176</v>
      </c>
      <c r="I1608" s="314">
        <f t="shared" si="151"/>
        <v>60</v>
      </c>
    </row>
    <row r="1609" spans="2:9" ht="16.5" hidden="1" customHeight="1" x14ac:dyDescent="0.3">
      <c r="B1609" s="307">
        <v>1598</v>
      </c>
      <c r="C1609" s="309">
        <v>233313201</v>
      </c>
      <c r="D1609" s="313">
        <v>339875</v>
      </c>
      <c r="E1609" s="203">
        <f t="shared" si="146"/>
        <v>8.1032591850845197</v>
      </c>
      <c r="F1609" s="311">
        <f>SUM(E$12:E1609)</f>
        <v>7145.8857349943473</v>
      </c>
      <c r="G1609" s="311">
        <f t="shared" si="147"/>
        <v>714.58857349943469</v>
      </c>
      <c r="H1609" s="314">
        <f t="shared" si="152"/>
        <v>176</v>
      </c>
      <c r="I1609" s="314">
        <f t="shared" si="151"/>
        <v>60</v>
      </c>
    </row>
    <row r="1610" spans="2:9" x14ac:dyDescent="0.3">
      <c r="B1610" s="307">
        <v>1599</v>
      </c>
      <c r="C1610" s="309">
        <v>233653076</v>
      </c>
      <c r="D1610" s="313">
        <v>340178</v>
      </c>
      <c r="E1610" s="203">
        <f t="shared" si="146"/>
        <v>8.1104832749207265</v>
      </c>
      <c r="F1610" s="311">
        <f>SUM(E$12:E1610)</f>
        <v>7153.996218269268</v>
      </c>
      <c r="G1610" s="311">
        <f t="shared" si="147"/>
        <v>715.39962182692682</v>
      </c>
      <c r="H1610" s="314">
        <f t="shared" si="152"/>
        <v>176</v>
      </c>
      <c r="I1610" s="314">
        <f t="shared" si="151"/>
        <v>60</v>
      </c>
    </row>
    <row r="1611" spans="2:9" ht="16.5" hidden="1" customHeight="1" x14ac:dyDescent="0.3">
      <c r="B1611" s="308">
        <v>1600</v>
      </c>
      <c r="C1611" s="309">
        <v>233993254</v>
      </c>
      <c r="D1611" s="317">
        <v>340480</v>
      </c>
      <c r="E1611" s="203">
        <f t="shared" si="146"/>
        <v>7.9510531969548364</v>
      </c>
      <c r="F1611" s="318">
        <f>SUM(E$12:E1611)</f>
        <v>7161.9472714662224</v>
      </c>
      <c r="G1611" s="311">
        <f t="shared" si="147"/>
        <v>716.1947271466222</v>
      </c>
      <c r="H1611" s="319">
        <f t="shared" si="152"/>
        <v>176</v>
      </c>
      <c r="I1611" s="312">
        <v>65</v>
      </c>
    </row>
    <row r="1612" spans="2:9" ht="16.5" hidden="1" customHeight="1" x14ac:dyDescent="0.3">
      <c r="B1612" s="307">
        <v>1601</v>
      </c>
      <c r="C1612" s="309">
        <v>234333734</v>
      </c>
      <c r="D1612" s="313">
        <v>340782</v>
      </c>
      <c r="E1612" s="203">
        <f t="shared" ref="E1612:E1675" si="153">D1612/(VLOOKUP(H1612,$L$12:$N$51,3,0)+VLOOKUP(I1612,$P$12:$R$131,3,0)*$F$8/$E$8)</f>
        <v>7.9581056466302371</v>
      </c>
      <c r="F1612" s="311">
        <f>SUM(E$12:E1612)</f>
        <v>7169.9053771128529</v>
      </c>
      <c r="G1612" s="311">
        <f t="shared" si="147"/>
        <v>716.99053771128524</v>
      </c>
      <c r="H1612" s="314">
        <f t="shared" si="152"/>
        <v>176</v>
      </c>
      <c r="I1612" s="314">
        <f t="shared" si="151"/>
        <v>65</v>
      </c>
    </row>
    <row r="1613" spans="2:9" ht="16.5" hidden="1" customHeight="1" x14ac:dyDescent="0.3">
      <c r="B1613" s="307">
        <v>1602</v>
      </c>
      <c r="C1613" s="309">
        <v>234674516</v>
      </c>
      <c r="D1613" s="313">
        <v>341085</v>
      </c>
      <c r="E1613" s="203">
        <f t="shared" si="153"/>
        <v>7.9651814487880062</v>
      </c>
      <c r="F1613" s="311">
        <f>SUM(E$12:E1613)</f>
        <v>7177.8705585616408</v>
      </c>
      <c r="G1613" s="311">
        <f t="shared" ref="G1613:G1676" si="154">F1613/$B$8</f>
        <v>717.7870558561641</v>
      </c>
      <c r="H1613" s="314">
        <f t="shared" si="152"/>
        <v>176</v>
      </c>
      <c r="I1613" s="314">
        <f t="shared" si="151"/>
        <v>65</v>
      </c>
    </row>
    <row r="1614" spans="2:9" ht="16.5" hidden="1" customHeight="1" x14ac:dyDescent="0.3">
      <c r="B1614" s="307">
        <v>1603</v>
      </c>
      <c r="C1614" s="309">
        <v>235015601</v>
      </c>
      <c r="D1614" s="313">
        <v>341388</v>
      </c>
      <c r="E1614" s="203">
        <f t="shared" si="153"/>
        <v>7.9722572509457752</v>
      </c>
      <c r="F1614" s="311">
        <f>SUM(E$12:E1614)</f>
        <v>7185.8428158125862</v>
      </c>
      <c r="G1614" s="311">
        <f t="shared" si="154"/>
        <v>718.58428158125867</v>
      </c>
      <c r="H1614" s="314">
        <f t="shared" si="152"/>
        <v>176</v>
      </c>
      <c r="I1614" s="314">
        <f t="shared" si="151"/>
        <v>65</v>
      </c>
    </row>
    <row r="1615" spans="2:9" ht="16.5" hidden="1" customHeight="1" x14ac:dyDescent="0.3">
      <c r="B1615" s="307">
        <v>1604</v>
      </c>
      <c r="C1615" s="309">
        <v>235356989</v>
      </c>
      <c r="D1615" s="313">
        <v>341691</v>
      </c>
      <c r="E1615" s="203">
        <f t="shared" si="153"/>
        <v>7.9793330531035451</v>
      </c>
      <c r="F1615" s="311">
        <f>SUM(E$12:E1615)</f>
        <v>7193.82214886569</v>
      </c>
      <c r="G1615" s="311">
        <f t="shared" si="154"/>
        <v>719.38221488656905</v>
      </c>
      <c r="H1615" s="314">
        <f t="shared" si="152"/>
        <v>176</v>
      </c>
      <c r="I1615" s="314">
        <f t="shared" si="151"/>
        <v>65</v>
      </c>
    </row>
    <row r="1616" spans="2:9" ht="16.5" hidden="1" customHeight="1" x14ac:dyDescent="0.3">
      <c r="B1616" s="307">
        <v>1605</v>
      </c>
      <c r="C1616" s="309">
        <v>235698680</v>
      </c>
      <c r="D1616" s="313">
        <v>341993</v>
      </c>
      <c r="E1616" s="203">
        <f t="shared" si="153"/>
        <v>7.986385502778945</v>
      </c>
      <c r="F1616" s="311">
        <f>SUM(E$12:E1616)</f>
        <v>7201.8085343684688</v>
      </c>
      <c r="G1616" s="311">
        <f t="shared" si="154"/>
        <v>720.18085343684686</v>
      </c>
      <c r="H1616" s="314">
        <f t="shared" ref="H1616:H1631" si="155">H1615</f>
        <v>176</v>
      </c>
      <c r="I1616" s="314">
        <f t="shared" si="151"/>
        <v>65</v>
      </c>
    </row>
    <row r="1617" spans="2:9" ht="16.5" hidden="1" customHeight="1" x14ac:dyDescent="0.3">
      <c r="B1617" s="307">
        <v>1606</v>
      </c>
      <c r="C1617" s="309">
        <v>236040673</v>
      </c>
      <c r="D1617" s="313">
        <v>342296</v>
      </c>
      <c r="E1617" s="203">
        <f t="shared" si="153"/>
        <v>7.9934613049367149</v>
      </c>
      <c r="F1617" s="311">
        <f>SUM(E$12:E1617)</f>
        <v>7209.8019956734051</v>
      </c>
      <c r="G1617" s="311">
        <f t="shared" si="154"/>
        <v>720.98019956734049</v>
      </c>
      <c r="H1617" s="314">
        <f t="shared" si="155"/>
        <v>176</v>
      </c>
      <c r="I1617" s="314">
        <f t="shared" si="151"/>
        <v>65</v>
      </c>
    </row>
    <row r="1618" spans="2:9" ht="16.5" hidden="1" customHeight="1" x14ac:dyDescent="0.3">
      <c r="B1618" s="307">
        <v>1607</v>
      </c>
      <c r="C1618" s="309">
        <v>236382969</v>
      </c>
      <c r="D1618" s="313">
        <v>342600</v>
      </c>
      <c r="E1618" s="203">
        <f t="shared" si="153"/>
        <v>8.0005604595768531</v>
      </c>
      <c r="F1618" s="311">
        <f>SUM(E$12:E1618)</f>
        <v>7217.8025561329823</v>
      </c>
      <c r="G1618" s="311">
        <f t="shared" si="154"/>
        <v>721.78025561329821</v>
      </c>
      <c r="H1618" s="314">
        <f t="shared" si="155"/>
        <v>176</v>
      </c>
      <c r="I1618" s="314">
        <f t="shared" si="151"/>
        <v>65</v>
      </c>
    </row>
    <row r="1619" spans="2:9" ht="16.5" hidden="1" customHeight="1" x14ac:dyDescent="0.3">
      <c r="B1619" s="307">
        <v>1608</v>
      </c>
      <c r="C1619" s="309">
        <v>236725569</v>
      </c>
      <c r="D1619" s="313">
        <v>342903</v>
      </c>
      <c r="E1619" s="203">
        <f t="shared" si="153"/>
        <v>8.0076362617346231</v>
      </c>
      <c r="F1619" s="311">
        <f>SUM(E$12:E1619)</f>
        <v>7225.810192394717</v>
      </c>
      <c r="G1619" s="311">
        <f t="shared" si="154"/>
        <v>722.58101923947174</v>
      </c>
      <c r="H1619" s="314">
        <f t="shared" si="155"/>
        <v>176</v>
      </c>
      <c r="I1619" s="314">
        <f t="shared" si="151"/>
        <v>65</v>
      </c>
    </row>
    <row r="1620" spans="2:9" ht="16.5" hidden="1" customHeight="1" x14ac:dyDescent="0.3">
      <c r="B1620" s="307">
        <v>1609</v>
      </c>
      <c r="C1620" s="309">
        <v>237068472</v>
      </c>
      <c r="D1620" s="313">
        <v>343206</v>
      </c>
      <c r="E1620" s="203">
        <f t="shared" si="153"/>
        <v>8.0147120638923912</v>
      </c>
      <c r="F1620" s="311">
        <f>SUM(E$12:E1620)</f>
        <v>7233.8249044586091</v>
      </c>
      <c r="G1620" s="311">
        <f t="shared" si="154"/>
        <v>723.38249044586087</v>
      </c>
      <c r="H1620" s="314">
        <f t="shared" si="155"/>
        <v>176</v>
      </c>
      <c r="I1620" s="314">
        <f t="shared" si="151"/>
        <v>65</v>
      </c>
    </row>
    <row r="1621" spans="2:9" ht="16.5" hidden="1" customHeight="1" x14ac:dyDescent="0.3">
      <c r="B1621" s="307">
        <v>1610</v>
      </c>
      <c r="C1621" s="309">
        <v>237411678</v>
      </c>
      <c r="D1621" s="313">
        <v>343510</v>
      </c>
      <c r="E1621" s="203">
        <f t="shared" si="153"/>
        <v>8.0218112185325303</v>
      </c>
      <c r="F1621" s="311">
        <f>SUM(E$12:E1621)</f>
        <v>7241.8467156771412</v>
      </c>
      <c r="G1621" s="311">
        <f t="shared" si="154"/>
        <v>724.18467156771408</v>
      </c>
      <c r="H1621" s="314">
        <f t="shared" si="155"/>
        <v>176</v>
      </c>
      <c r="I1621" s="314">
        <f t="shared" si="151"/>
        <v>65</v>
      </c>
    </row>
    <row r="1622" spans="2:9" ht="16.5" hidden="1" customHeight="1" x14ac:dyDescent="0.3">
      <c r="B1622" s="307">
        <v>1611</v>
      </c>
      <c r="C1622" s="309">
        <v>237755188</v>
      </c>
      <c r="D1622" s="313">
        <v>343813</v>
      </c>
      <c r="E1622" s="203">
        <f t="shared" si="153"/>
        <v>8.0288870206903002</v>
      </c>
      <c r="F1622" s="311">
        <f>SUM(E$12:E1622)</f>
        <v>7249.8756026978317</v>
      </c>
      <c r="G1622" s="311">
        <f t="shared" si="154"/>
        <v>724.98756026978322</v>
      </c>
      <c r="H1622" s="314">
        <f t="shared" si="155"/>
        <v>176</v>
      </c>
      <c r="I1622" s="314">
        <f t="shared" si="151"/>
        <v>65</v>
      </c>
    </row>
    <row r="1623" spans="2:9" ht="16.5" hidden="1" customHeight="1" x14ac:dyDescent="0.3">
      <c r="B1623" s="307">
        <v>1612</v>
      </c>
      <c r="C1623" s="309">
        <v>238099001</v>
      </c>
      <c r="D1623" s="313">
        <v>344117</v>
      </c>
      <c r="E1623" s="203">
        <f t="shared" si="153"/>
        <v>8.0359861753304376</v>
      </c>
      <c r="F1623" s="311">
        <f>SUM(E$12:E1623)</f>
        <v>7257.9115888731621</v>
      </c>
      <c r="G1623" s="311">
        <f t="shared" si="154"/>
        <v>725.79115888731621</v>
      </c>
      <c r="H1623" s="314">
        <f t="shared" si="155"/>
        <v>176</v>
      </c>
      <c r="I1623" s="314">
        <f t="shared" si="151"/>
        <v>65</v>
      </c>
    </row>
    <row r="1624" spans="2:9" ht="16.5" hidden="1" customHeight="1" x14ac:dyDescent="0.3">
      <c r="B1624" s="307">
        <v>1613</v>
      </c>
      <c r="C1624" s="309">
        <v>238443118</v>
      </c>
      <c r="D1624" s="313">
        <v>344421</v>
      </c>
      <c r="E1624" s="203">
        <f t="shared" si="153"/>
        <v>8.0430853299705767</v>
      </c>
      <c r="F1624" s="311">
        <f>SUM(E$12:E1624)</f>
        <v>7265.9546742031325</v>
      </c>
      <c r="G1624" s="311">
        <f t="shared" si="154"/>
        <v>726.5954674203133</v>
      </c>
      <c r="H1624" s="314">
        <f t="shared" si="155"/>
        <v>176</v>
      </c>
      <c r="I1624" s="314">
        <f t="shared" si="151"/>
        <v>65</v>
      </c>
    </row>
    <row r="1625" spans="2:9" ht="16.5" hidden="1" customHeight="1" x14ac:dyDescent="0.3">
      <c r="B1625" s="307">
        <v>1614</v>
      </c>
      <c r="C1625" s="309">
        <v>238787539</v>
      </c>
      <c r="D1625" s="313">
        <v>344725</v>
      </c>
      <c r="E1625" s="203">
        <f t="shared" si="153"/>
        <v>8.050184484610714</v>
      </c>
      <c r="F1625" s="311">
        <f>SUM(E$12:E1625)</f>
        <v>7274.0048586877429</v>
      </c>
      <c r="G1625" s="311">
        <f t="shared" si="154"/>
        <v>727.40048586877424</v>
      </c>
      <c r="H1625" s="314">
        <f t="shared" si="155"/>
        <v>176</v>
      </c>
      <c r="I1625" s="314">
        <f t="shared" si="151"/>
        <v>65</v>
      </c>
    </row>
    <row r="1626" spans="2:9" ht="16.5" hidden="1" customHeight="1" x14ac:dyDescent="0.3">
      <c r="B1626" s="307">
        <v>1615</v>
      </c>
      <c r="C1626" s="309">
        <v>239132264</v>
      </c>
      <c r="D1626" s="313">
        <v>345029</v>
      </c>
      <c r="E1626" s="203">
        <f t="shared" si="153"/>
        <v>8.0572836392508531</v>
      </c>
      <c r="F1626" s="311">
        <f>SUM(E$12:E1626)</f>
        <v>7282.062142326994</v>
      </c>
      <c r="G1626" s="311">
        <f t="shared" si="154"/>
        <v>728.20621423269938</v>
      </c>
      <c r="H1626" s="314">
        <f t="shared" si="155"/>
        <v>176</v>
      </c>
      <c r="I1626" s="314">
        <f t="shared" si="151"/>
        <v>65</v>
      </c>
    </row>
    <row r="1627" spans="2:9" ht="16.5" hidden="1" customHeight="1" x14ac:dyDescent="0.3">
      <c r="B1627" s="307">
        <v>1616</v>
      </c>
      <c r="C1627" s="309">
        <v>239477293</v>
      </c>
      <c r="D1627" s="313">
        <v>345333</v>
      </c>
      <c r="E1627" s="203">
        <f t="shared" si="153"/>
        <v>8.0643827938909904</v>
      </c>
      <c r="F1627" s="311">
        <f>SUM(E$12:E1627)</f>
        <v>7290.1265251208852</v>
      </c>
      <c r="G1627" s="311">
        <f t="shared" si="154"/>
        <v>729.01265251208849</v>
      </c>
      <c r="H1627" s="314">
        <f t="shared" si="155"/>
        <v>176</v>
      </c>
      <c r="I1627" s="314">
        <f t="shared" si="151"/>
        <v>65</v>
      </c>
    </row>
    <row r="1628" spans="2:9" ht="16.5" hidden="1" customHeight="1" x14ac:dyDescent="0.3">
      <c r="B1628" s="307">
        <v>1617</v>
      </c>
      <c r="C1628" s="309">
        <v>239822626</v>
      </c>
      <c r="D1628" s="313">
        <v>345637</v>
      </c>
      <c r="E1628" s="203">
        <f t="shared" si="153"/>
        <v>8.0714819485311295</v>
      </c>
      <c r="F1628" s="311">
        <f>SUM(E$12:E1628)</f>
        <v>7298.1980070694162</v>
      </c>
      <c r="G1628" s="311">
        <f t="shared" si="154"/>
        <v>729.81980070694158</v>
      </c>
      <c r="H1628" s="314">
        <f t="shared" si="155"/>
        <v>176</v>
      </c>
      <c r="I1628" s="314">
        <f t="shared" si="151"/>
        <v>65</v>
      </c>
    </row>
    <row r="1629" spans="2:9" ht="16.5" hidden="1" customHeight="1" x14ac:dyDescent="0.3">
      <c r="B1629" s="307">
        <v>1618</v>
      </c>
      <c r="C1629" s="309">
        <v>240168263</v>
      </c>
      <c r="D1629" s="313">
        <v>345941</v>
      </c>
      <c r="E1629" s="203">
        <f t="shared" si="153"/>
        <v>8.0785811031712669</v>
      </c>
      <c r="F1629" s="311">
        <f>SUM(E$12:E1629)</f>
        <v>7306.2765881725873</v>
      </c>
      <c r="G1629" s="311">
        <f t="shared" si="154"/>
        <v>730.62765881725875</v>
      </c>
      <c r="H1629" s="314">
        <f t="shared" si="155"/>
        <v>176</v>
      </c>
      <c r="I1629" s="314">
        <f t="shared" si="151"/>
        <v>65</v>
      </c>
    </row>
    <row r="1630" spans="2:9" ht="16.5" hidden="1" customHeight="1" x14ac:dyDescent="0.3">
      <c r="B1630" s="307">
        <v>1619</v>
      </c>
      <c r="C1630" s="309">
        <v>240514204</v>
      </c>
      <c r="D1630" s="313">
        <v>346246</v>
      </c>
      <c r="E1630" s="203">
        <f t="shared" si="153"/>
        <v>8.0857036102937734</v>
      </c>
      <c r="F1630" s="311">
        <f>SUM(E$12:E1630)</f>
        <v>7314.3622917828807</v>
      </c>
      <c r="G1630" s="311">
        <f t="shared" si="154"/>
        <v>731.43622917828804</v>
      </c>
      <c r="H1630" s="314">
        <f t="shared" si="155"/>
        <v>176</v>
      </c>
      <c r="I1630" s="314">
        <f t="shared" si="151"/>
        <v>65</v>
      </c>
    </row>
    <row r="1631" spans="2:9" ht="16.5" hidden="1" customHeight="1" x14ac:dyDescent="0.3">
      <c r="B1631" s="307">
        <v>1620</v>
      </c>
      <c r="C1631" s="309">
        <v>240860450</v>
      </c>
      <c r="D1631" s="313">
        <v>346550</v>
      </c>
      <c r="E1631" s="203">
        <f t="shared" si="153"/>
        <v>8.0928027649339125</v>
      </c>
      <c r="F1631" s="311">
        <f>SUM(E$12:E1631)</f>
        <v>7322.455094547815</v>
      </c>
      <c r="G1631" s="311">
        <f t="shared" si="154"/>
        <v>732.24550945478154</v>
      </c>
      <c r="H1631" s="314">
        <f t="shared" si="155"/>
        <v>176</v>
      </c>
      <c r="I1631" s="314">
        <f t="shared" si="151"/>
        <v>65</v>
      </c>
    </row>
    <row r="1632" spans="2:9" ht="16.5" hidden="1" customHeight="1" x14ac:dyDescent="0.3">
      <c r="B1632" s="307">
        <v>1621</v>
      </c>
      <c r="C1632" s="309">
        <v>241207000</v>
      </c>
      <c r="D1632" s="313">
        <v>346855</v>
      </c>
      <c r="E1632" s="203">
        <f t="shared" si="153"/>
        <v>8.099925272056419</v>
      </c>
      <c r="F1632" s="311">
        <f>SUM(E$12:E1632)</f>
        <v>7330.5550198198716</v>
      </c>
      <c r="G1632" s="311">
        <f t="shared" si="154"/>
        <v>733.05550198198716</v>
      </c>
      <c r="H1632" s="314">
        <f t="shared" ref="H1632:H1647" si="156">H1631</f>
        <v>176</v>
      </c>
      <c r="I1632" s="314">
        <f t="shared" si="151"/>
        <v>65</v>
      </c>
    </row>
    <row r="1633" spans="2:9" ht="16.5" hidden="1" customHeight="1" x14ac:dyDescent="0.3">
      <c r="B1633" s="307">
        <v>1622</v>
      </c>
      <c r="C1633" s="309">
        <v>241553855</v>
      </c>
      <c r="D1633" s="313">
        <v>347160</v>
      </c>
      <c r="E1633" s="203">
        <f t="shared" si="153"/>
        <v>8.1070477791789273</v>
      </c>
      <c r="F1633" s="311">
        <f>SUM(E$12:E1633)</f>
        <v>7338.6620675990507</v>
      </c>
      <c r="G1633" s="311">
        <f t="shared" si="154"/>
        <v>733.86620675990503</v>
      </c>
      <c r="H1633" s="314">
        <f t="shared" si="156"/>
        <v>176</v>
      </c>
      <c r="I1633" s="314">
        <f t="shared" si="151"/>
        <v>65</v>
      </c>
    </row>
    <row r="1634" spans="2:9" ht="16.5" hidden="1" customHeight="1" x14ac:dyDescent="0.3">
      <c r="B1634" s="307">
        <v>1623</v>
      </c>
      <c r="C1634" s="309">
        <v>241901015</v>
      </c>
      <c r="D1634" s="313">
        <v>347465</v>
      </c>
      <c r="E1634" s="203">
        <f t="shared" si="153"/>
        <v>8.1141702863014338</v>
      </c>
      <c r="F1634" s="311">
        <f>SUM(E$12:E1634)</f>
        <v>7346.7762378853522</v>
      </c>
      <c r="G1634" s="311">
        <f t="shared" si="154"/>
        <v>734.67762378853524</v>
      </c>
      <c r="H1634" s="314">
        <f t="shared" si="156"/>
        <v>176</v>
      </c>
      <c r="I1634" s="314">
        <f t="shared" si="151"/>
        <v>65</v>
      </c>
    </row>
    <row r="1635" spans="2:9" ht="16.5" hidden="1" customHeight="1" x14ac:dyDescent="0.3">
      <c r="B1635" s="307">
        <v>1624</v>
      </c>
      <c r="C1635" s="309">
        <v>242248480</v>
      </c>
      <c r="D1635" s="313">
        <v>347770</v>
      </c>
      <c r="E1635" s="203">
        <f t="shared" si="153"/>
        <v>8.1212927934239403</v>
      </c>
      <c r="F1635" s="311">
        <f>SUM(E$12:E1635)</f>
        <v>7354.8975306787761</v>
      </c>
      <c r="G1635" s="311">
        <f t="shared" si="154"/>
        <v>735.48975306787759</v>
      </c>
      <c r="H1635" s="314">
        <f t="shared" si="156"/>
        <v>176</v>
      </c>
      <c r="I1635" s="314">
        <f t="shared" si="151"/>
        <v>65</v>
      </c>
    </row>
    <row r="1636" spans="2:9" ht="16.5" hidden="1" customHeight="1" x14ac:dyDescent="0.3">
      <c r="B1636" s="307">
        <v>1625</v>
      </c>
      <c r="C1636" s="309">
        <v>242596250</v>
      </c>
      <c r="D1636" s="313">
        <v>348075</v>
      </c>
      <c r="E1636" s="203">
        <f t="shared" si="153"/>
        <v>8.1284153005464486</v>
      </c>
      <c r="F1636" s="311">
        <f>SUM(E$12:E1636)</f>
        <v>7363.0259459793224</v>
      </c>
      <c r="G1636" s="311">
        <f t="shared" si="154"/>
        <v>736.30259459793228</v>
      </c>
      <c r="H1636" s="314">
        <f t="shared" si="156"/>
        <v>176</v>
      </c>
      <c r="I1636" s="314">
        <f t="shared" si="151"/>
        <v>65</v>
      </c>
    </row>
    <row r="1637" spans="2:9" ht="16.5" hidden="1" customHeight="1" x14ac:dyDescent="0.3">
      <c r="B1637" s="307">
        <v>1626</v>
      </c>
      <c r="C1637" s="309">
        <v>242944325</v>
      </c>
      <c r="D1637" s="313">
        <v>348380</v>
      </c>
      <c r="E1637" s="203">
        <f t="shared" si="153"/>
        <v>8.1355378076689551</v>
      </c>
      <c r="F1637" s="311">
        <f>SUM(E$12:E1637)</f>
        <v>7371.1614837869911</v>
      </c>
      <c r="G1637" s="311">
        <f t="shared" si="154"/>
        <v>737.11614837869911</v>
      </c>
      <c r="H1637" s="314">
        <f t="shared" si="156"/>
        <v>176</v>
      </c>
      <c r="I1637" s="314">
        <f t="shared" si="151"/>
        <v>65</v>
      </c>
    </row>
    <row r="1638" spans="2:9" ht="16.5" hidden="1" customHeight="1" x14ac:dyDescent="0.3">
      <c r="B1638" s="307">
        <v>1627</v>
      </c>
      <c r="C1638" s="309">
        <v>243292705</v>
      </c>
      <c r="D1638" s="313">
        <v>348686</v>
      </c>
      <c r="E1638" s="203">
        <f t="shared" si="153"/>
        <v>8.1426836672738307</v>
      </c>
      <c r="F1638" s="311">
        <f>SUM(E$12:E1638)</f>
        <v>7379.3041674542646</v>
      </c>
      <c r="G1638" s="311">
        <f t="shared" si="154"/>
        <v>737.93041674542644</v>
      </c>
      <c r="H1638" s="314">
        <f t="shared" si="156"/>
        <v>176</v>
      </c>
      <c r="I1638" s="314">
        <f t="shared" si="151"/>
        <v>65</v>
      </c>
    </row>
    <row r="1639" spans="2:9" ht="16.5" hidden="1" customHeight="1" x14ac:dyDescent="0.3">
      <c r="B1639" s="307">
        <v>1628</v>
      </c>
      <c r="C1639" s="309">
        <v>243641391</v>
      </c>
      <c r="D1639" s="313">
        <v>348991</v>
      </c>
      <c r="E1639" s="203">
        <f t="shared" si="153"/>
        <v>8.149806174396339</v>
      </c>
      <c r="F1639" s="311">
        <f>SUM(E$12:E1639)</f>
        <v>7387.4539736286606</v>
      </c>
      <c r="G1639" s="311">
        <f t="shared" si="154"/>
        <v>738.74539736286602</v>
      </c>
      <c r="H1639" s="314">
        <f t="shared" si="156"/>
        <v>176</v>
      </c>
      <c r="I1639" s="314">
        <f t="shared" si="151"/>
        <v>65</v>
      </c>
    </row>
    <row r="1640" spans="2:9" ht="16.5" hidden="1" customHeight="1" x14ac:dyDescent="0.3">
      <c r="B1640" s="307">
        <v>1629</v>
      </c>
      <c r="C1640" s="309">
        <v>243990382</v>
      </c>
      <c r="D1640" s="313">
        <v>349297</v>
      </c>
      <c r="E1640" s="203">
        <f t="shared" si="153"/>
        <v>8.1569520340012147</v>
      </c>
      <c r="F1640" s="311">
        <f>SUM(E$12:E1640)</f>
        <v>7395.6109256626614</v>
      </c>
      <c r="G1640" s="311">
        <f t="shared" si="154"/>
        <v>739.5610925662661</v>
      </c>
      <c r="H1640" s="314">
        <f t="shared" si="156"/>
        <v>176</v>
      </c>
      <c r="I1640" s="314">
        <f t="shared" si="151"/>
        <v>65</v>
      </c>
    </row>
    <row r="1641" spans="2:9" ht="16.5" hidden="1" customHeight="1" x14ac:dyDescent="0.3">
      <c r="B1641" s="307">
        <v>1630</v>
      </c>
      <c r="C1641" s="309">
        <v>244339679</v>
      </c>
      <c r="D1641" s="313">
        <v>349602</v>
      </c>
      <c r="E1641" s="203">
        <f t="shared" si="153"/>
        <v>8.1640745411237212</v>
      </c>
      <c r="F1641" s="311">
        <f>SUM(E$12:E1641)</f>
        <v>7403.7750002037856</v>
      </c>
      <c r="G1641" s="311">
        <f t="shared" si="154"/>
        <v>740.37750002037853</v>
      </c>
      <c r="H1641" s="314">
        <f t="shared" si="156"/>
        <v>176</v>
      </c>
      <c r="I1641" s="314">
        <f t="shared" si="151"/>
        <v>65</v>
      </c>
    </row>
    <row r="1642" spans="2:9" ht="16.5" hidden="1" customHeight="1" x14ac:dyDescent="0.3">
      <c r="B1642" s="307">
        <v>1631</v>
      </c>
      <c r="C1642" s="309">
        <v>244689281</v>
      </c>
      <c r="D1642" s="313">
        <v>349908</v>
      </c>
      <c r="E1642" s="203">
        <f t="shared" si="153"/>
        <v>8.1712204007285969</v>
      </c>
      <c r="F1642" s="311">
        <f>SUM(E$12:E1642)</f>
        <v>7411.9462206045146</v>
      </c>
      <c r="G1642" s="311">
        <f t="shared" si="154"/>
        <v>741.19462206045148</v>
      </c>
      <c r="H1642" s="314">
        <f t="shared" si="156"/>
        <v>176</v>
      </c>
      <c r="I1642" s="314">
        <f t="shared" si="151"/>
        <v>65</v>
      </c>
    </row>
    <row r="1643" spans="2:9" ht="16.5" hidden="1" customHeight="1" x14ac:dyDescent="0.3">
      <c r="B1643" s="307">
        <v>1632</v>
      </c>
      <c r="C1643" s="309">
        <v>245039189</v>
      </c>
      <c r="D1643" s="313">
        <v>350214</v>
      </c>
      <c r="E1643" s="203">
        <f t="shared" si="153"/>
        <v>8.1783662603334726</v>
      </c>
      <c r="F1643" s="311">
        <f>SUM(E$12:E1643)</f>
        <v>7420.1245868648484</v>
      </c>
      <c r="G1643" s="311">
        <f t="shared" si="154"/>
        <v>742.01245868648482</v>
      </c>
      <c r="H1643" s="314">
        <f t="shared" si="156"/>
        <v>176</v>
      </c>
      <c r="I1643" s="314">
        <f t="shared" si="151"/>
        <v>65</v>
      </c>
    </row>
    <row r="1644" spans="2:9" ht="16.5" hidden="1" customHeight="1" x14ac:dyDescent="0.3">
      <c r="B1644" s="307">
        <v>1633</v>
      </c>
      <c r="C1644" s="309">
        <v>245389403</v>
      </c>
      <c r="D1644" s="313">
        <v>350520</v>
      </c>
      <c r="E1644" s="203">
        <f t="shared" si="153"/>
        <v>8.18551211993835</v>
      </c>
      <c r="F1644" s="311">
        <f>SUM(E$12:E1644)</f>
        <v>7428.3100989847871</v>
      </c>
      <c r="G1644" s="311">
        <f t="shared" si="154"/>
        <v>742.83100989847867</v>
      </c>
      <c r="H1644" s="314">
        <f t="shared" si="156"/>
        <v>176</v>
      </c>
      <c r="I1644" s="314">
        <f t="shared" si="151"/>
        <v>65</v>
      </c>
    </row>
    <row r="1645" spans="2:9" ht="16.5" hidden="1" customHeight="1" x14ac:dyDescent="0.3">
      <c r="B1645" s="307">
        <v>1634</v>
      </c>
      <c r="C1645" s="309">
        <v>245739923</v>
      </c>
      <c r="D1645" s="313">
        <v>350826</v>
      </c>
      <c r="E1645" s="203">
        <f t="shared" si="153"/>
        <v>8.1926579795432257</v>
      </c>
      <c r="F1645" s="311">
        <f>SUM(E$12:E1645)</f>
        <v>7436.5027569643307</v>
      </c>
      <c r="G1645" s="311">
        <f t="shared" si="154"/>
        <v>743.65027569643303</v>
      </c>
      <c r="H1645" s="314">
        <f t="shared" si="156"/>
        <v>176</v>
      </c>
      <c r="I1645" s="314">
        <f t="shared" si="151"/>
        <v>65</v>
      </c>
    </row>
    <row r="1646" spans="2:9" ht="16.5" hidden="1" customHeight="1" x14ac:dyDescent="0.3">
      <c r="B1646" s="307">
        <v>1635</v>
      </c>
      <c r="C1646" s="309">
        <v>246090749</v>
      </c>
      <c r="D1646" s="313">
        <v>351133</v>
      </c>
      <c r="E1646" s="203">
        <f t="shared" si="153"/>
        <v>8.1998271916304706</v>
      </c>
      <c r="F1646" s="311">
        <f>SUM(E$12:E1646)</f>
        <v>7444.7025841559616</v>
      </c>
      <c r="G1646" s="311">
        <f t="shared" si="154"/>
        <v>744.47025841559616</v>
      </c>
      <c r="H1646" s="314">
        <f t="shared" si="156"/>
        <v>176</v>
      </c>
      <c r="I1646" s="314">
        <f t="shared" si="151"/>
        <v>65</v>
      </c>
    </row>
    <row r="1647" spans="2:9" ht="16.5" hidden="1" customHeight="1" x14ac:dyDescent="0.3">
      <c r="B1647" s="307">
        <v>1636</v>
      </c>
      <c r="C1647" s="309">
        <v>246441882</v>
      </c>
      <c r="D1647" s="313">
        <v>351439</v>
      </c>
      <c r="E1647" s="203">
        <f t="shared" si="153"/>
        <v>8.2069730512353463</v>
      </c>
      <c r="F1647" s="311">
        <f>SUM(E$12:E1647)</f>
        <v>7452.9095572071974</v>
      </c>
      <c r="G1647" s="311">
        <f t="shared" si="154"/>
        <v>745.29095572071969</v>
      </c>
      <c r="H1647" s="314">
        <f t="shared" si="156"/>
        <v>176</v>
      </c>
      <c r="I1647" s="314">
        <f t="shared" si="151"/>
        <v>65</v>
      </c>
    </row>
    <row r="1648" spans="2:9" ht="16.5" hidden="1" customHeight="1" x14ac:dyDescent="0.3">
      <c r="B1648" s="307">
        <v>1637</v>
      </c>
      <c r="C1648" s="309">
        <v>246793321</v>
      </c>
      <c r="D1648" s="313">
        <v>351745</v>
      </c>
      <c r="E1648" s="203">
        <f t="shared" si="153"/>
        <v>8.2141189108402219</v>
      </c>
      <c r="F1648" s="311">
        <f>SUM(E$12:E1648)</f>
        <v>7461.123676118038</v>
      </c>
      <c r="G1648" s="311">
        <f t="shared" si="154"/>
        <v>746.11236761180385</v>
      </c>
      <c r="H1648" s="314">
        <f t="shared" ref="H1648:I1663" si="157">H1647</f>
        <v>176</v>
      </c>
      <c r="I1648" s="314">
        <f t="shared" si="151"/>
        <v>65</v>
      </c>
    </row>
    <row r="1649" spans="2:9" ht="16.5" hidden="1" customHeight="1" x14ac:dyDescent="0.3">
      <c r="B1649" s="307">
        <v>1638</v>
      </c>
      <c r="C1649" s="309">
        <v>247145066</v>
      </c>
      <c r="D1649" s="313">
        <v>352052</v>
      </c>
      <c r="E1649" s="203">
        <f t="shared" si="153"/>
        <v>8.2212881229274668</v>
      </c>
      <c r="F1649" s="311">
        <f>SUM(E$12:E1649)</f>
        <v>7469.3449642409651</v>
      </c>
      <c r="G1649" s="311">
        <f t="shared" si="154"/>
        <v>746.93449642409655</v>
      </c>
      <c r="H1649" s="314">
        <f t="shared" si="157"/>
        <v>176</v>
      </c>
      <c r="I1649" s="314">
        <f t="shared" si="151"/>
        <v>65</v>
      </c>
    </row>
    <row r="1650" spans="2:9" ht="16.5" hidden="1" customHeight="1" x14ac:dyDescent="0.3">
      <c r="B1650" s="307">
        <v>1639</v>
      </c>
      <c r="C1650" s="309">
        <v>247497118</v>
      </c>
      <c r="D1650" s="313">
        <v>352359</v>
      </c>
      <c r="E1650" s="203">
        <f t="shared" si="153"/>
        <v>8.2284573350147117</v>
      </c>
      <c r="F1650" s="311">
        <f>SUM(E$12:E1650)</f>
        <v>7477.5734215759794</v>
      </c>
      <c r="G1650" s="311">
        <f t="shared" si="154"/>
        <v>747.75734215759792</v>
      </c>
      <c r="H1650" s="314">
        <f t="shared" si="157"/>
        <v>176</v>
      </c>
      <c r="I1650" s="314">
        <f t="shared" si="151"/>
        <v>65</v>
      </c>
    </row>
    <row r="1651" spans="2:9" ht="16.5" hidden="1" customHeight="1" x14ac:dyDescent="0.3">
      <c r="B1651" s="307">
        <v>1640</v>
      </c>
      <c r="C1651" s="309">
        <v>247849477</v>
      </c>
      <c r="D1651" s="313">
        <v>352666</v>
      </c>
      <c r="E1651" s="203">
        <f t="shared" si="153"/>
        <v>8.2356265471019565</v>
      </c>
      <c r="F1651" s="311">
        <f>SUM(E$12:E1651)</f>
        <v>7485.8090481230811</v>
      </c>
      <c r="G1651" s="311">
        <f t="shared" si="154"/>
        <v>748.58090481230806</v>
      </c>
      <c r="H1651" s="314">
        <f t="shared" si="157"/>
        <v>176</v>
      </c>
      <c r="I1651" s="314">
        <f t="shared" si="151"/>
        <v>65</v>
      </c>
    </row>
    <row r="1652" spans="2:9" ht="16.5" hidden="1" customHeight="1" x14ac:dyDescent="0.3">
      <c r="B1652" s="307">
        <v>1641</v>
      </c>
      <c r="C1652" s="309">
        <v>248202143</v>
      </c>
      <c r="D1652" s="313">
        <v>352973</v>
      </c>
      <c r="E1652" s="203">
        <f t="shared" si="153"/>
        <v>8.2427957591892014</v>
      </c>
      <c r="F1652" s="311">
        <f>SUM(E$12:E1652)</f>
        <v>7494.0518438822701</v>
      </c>
      <c r="G1652" s="311">
        <f t="shared" si="154"/>
        <v>749.40518438822698</v>
      </c>
      <c r="H1652" s="314">
        <f t="shared" si="157"/>
        <v>176</v>
      </c>
      <c r="I1652" s="314">
        <f t="shared" si="151"/>
        <v>65</v>
      </c>
    </row>
    <row r="1653" spans="2:9" ht="16.5" hidden="1" customHeight="1" x14ac:dyDescent="0.3">
      <c r="B1653" s="307">
        <v>1642</v>
      </c>
      <c r="C1653" s="309">
        <v>248555116</v>
      </c>
      <c r="D1653" s="313">
        <v>353280</v>
      </c>
      <c r="E1653" s="203">
        <f t="shared" si="153"/>
        <v>8.2499649712764462</v>
      </c>
      <c r="F1653" s="311">
        <f>SUM(E$12:E1653)</f>
        <v>7502.3018088535464</v>
      </c>
      <c r="G1653" s="311">
        <f t="shared" si="154"/>
        <v>750.23018088535468</v>
      </c>
      <c r="H1653" s="314">
        <f t="shared" si="157"/>
        <v>176</v>
      </c>
      <c r="I1653" s="314">
        <f t="shared" si="151"/>
        <v>65</v>
      </c>
    </row>
    <row r="1654" spans="2:9" ht="16.5" hidden="1" customHeight="1" x14ac:dyDescent="0.3">
      <c r="B1654" s="307">
        <v>1643</v>
      </c>
      <c r="C1654" s="309">
        <v>248908396</v>
      </c>
      <c r="D1654" s="313">
        <v>353587</v>
      </c>
      <c r="E1654" s="203">
        <f t="shared" si="153"/>
        <v>8.2571341833636911</v>
      </c>
      <c r="F1654" s="311">
        <f>SUM(E$12:E1654)</f>
        <v>7510.55894303691</v>
      </c>
      <c r="G1654" s="311">
        <f t="shared" si="154"/>
        <v>751.05589430369105</v>
      </c>
      <c r="H1654" s="314">
        <f t="shared" si="157"/>
        <v>176</v>
      </c>
      <c r="I1654" s="314">
        <f t="shared" si="151"/>
        <v>65</v>
      </c>
    </row>
    <row r="1655" spans="2:9" ht="16.5" hidden="1" customHeight="1" x14ac:dyDescent="0.3">
      <c r="B1655" s="307">
        <v>1644</v>
      </c>
      <c r="C1655" s="309">
        <v>249261983</v>
      </c>
      <c r="D1655" s="313">
        <v>353894</v>
      </c>
      <c r="E1655" s="203">
        <f t="shared" si="153"/>
        <v>8.264303395450936</v>
      </c>
      <c r="F1655" s="311">
        <f>SUM(E$12:E1655)</f>
        <v>7518.823246432361</v>
      </c>
      <c r="G1655" s="311">
        <f t="shared" si="154"/>
        <v>751.88232464323607</v>
      </c>
      <c r="H1655" s="314">
        <f t="shared" si="157"/>
        <v>176</v>
      </c>
      <c r="I1655" s="314">
        <f t="shared" si="151"/>
        <v>65</v>
      </c>
    </row>
    <row r="1656" spans="2:9" ht="16.5" hidden="1" customHeight="1" x14ac:dyDescent="0.3">
      <c r="B1656" s="307">
        <v>1645</v>
      </c>
      <c r="C1656" s="309">
        <v>249615877</v>
      </c>
      <c r="D1656" s="313">
        <v>354201</v>
      </c>
      <c r="E1656" s="203">
        <f t="shared" si="153"/>
        <v>8.2714726075381808</v>
      </c>
      <c r="F1656" s="311">
        <f>SUM(E$12:E1656)</f>
        <v>7527.0947190398992</v>
      </c>
      <c r="G1656" s="311">
        <f t="shared" si="154"/>
        <v>752.70947190398988</v>
      </c>
      <c r="H1656" s="314">
        <f t="shared" si="157"/>
        <v>176</v>
      </c>
      <c r="I1656" s="314">
        <f t="shared" si="151"/>
        <v>65</v>
      </c>
    </row>
    <row r="1657" spans="2:9" ht="16.5" hidden="1" customHeight="1" x14ac:dyDescent="0.3">
      <c r="B1657" s="307">
        <v>1646</v>
      </c>
      <c r="C1657" s="309">
        <v>249970078</v>
      </c>
      <c r="D1657" s="313">
        <v>354509</v>
      </c>
      <c r="E1657" s="203">
        <f t="shared" si="153"/>
        <v>8.2786651721077948</v>
      </c>
      <c r="F1657" s="311">
        <f>SUM(E$12:E1657)</f>
        <v>7535.3733842120073</v>
      </c>
      <c r="G1657" s="311">
        <f t="shared" si="154"/>
        <v>753.53733842120073</v>
      </c>
      <c r="H1657" s="314">
        <f t="shared" si="157"/>
        <v>176</v>
      </c>
      <c r="I1657" s="314">
        <f t="shared" si="151"/>
        <v>65</v>
      </c>
    </row>
    <row r="1658" spans="2:9" ht="16.5" hidden="1" customHeight="1" x14ac:dyDescent="0.3">
      <c r="B1658" s="307">
        <v>1647</v>
      </c>
      <c r="C1658" s="309">
        <v>250324587</v>
      </c>
      <c r="D1658" s="313">
        <v>354817</v>
      </c>
      <c r="E1658" s="203">
        <f t="shared" si="153"/>
        <v>8.2858577366774089</v>
      </c>
      <c r="F1658" s="311">
        <f>SUM(E$12:E1658)</f>
        <v>7543.6592419486851</v>
      </c>
      <c r="G1658" s="311">
        <f t="shared" si="154"/>
        <v>754.36592419486851</v>
      </c>
      <c r="H1658" s="314">
        <f t="shared" si="157"/>
        <v>176</v>
      </c>
      <c r="I1658" s="314">
        <f t="shared" si="151"/>
        <v>65</v>
      </c>
    </row>
    <row r="1659" spans="2:9" ht="16.5" hidden="1" customHeight="1" x14ac:dyDescent="0.3">
      <c r="B1659" s="307">
        <v>1648</v>
      </c>
      <c r="C1659" s="309">
        <v>250679404</v>
      </c>
      <c r="D1659" s="313">
        <v>355124</v>
      </c>
      <c r="E1659" s="203">
        <f t="shared" si="153"/>
        <v>8.2930269487646537</v>
      </c>
      <c r="F1659" s="311">
        <f>SUM(E$12:E1659)</f>
        <v>7551.9522688974494</v>
      </c>
      <c r="G1659" s="311">
        <f t="shared" si="154"/>
        <v>755.19522688974496</v>
      </c>
      <c r="H1659" s="314">
        <f t="shared" si="157"/>
        <v>176</v>
      </c>
      <c r="I1659" s="314">
        <f t="shared" si="151"/>
        <v>65</v>
      </c>
    </row>
    <row r="1660" spans="2:9" ht="16.5" hidden="1" customHeight="1" x14ac:dyDescent="0.3">
      <c r="B1660" s="307">
        <v>1649</v>
      </c>
      <c r="C1660" s="309">
        <v>251034528</v>
      </c>
      <c r="D1660" s="313">
        <v>355432</v>
      </c>
      <c r="E1660" s="203">
        <f t="shared" si="153"/>
        <v>8.3002195133342678</v>
      </c>
      <c r="F1660" s="311">
        <f>SUM(E$12:E1660)</f>
        <v>7560.2524884107834</v>
      </c>
      <c r="G1660" s="311">
        <f t="shared" si="154"/>
        <v>756.02524884107834</v>
      </c>
      <c r="H1660" s="314">
        <f t="shared" si="157"/>
        <v>176</v>
      </c>
      <c r="I1660" s="314">
        <f t="shared" si="151"/>
        <v>65</v>
      </c>
    </row>
    <row r="1661" spans="2:9" ht="16.5" hidden="1" customHeight="1" x14ac:dyDescent="0.3">
      <c r="B1661" s="307">
        <v>1650</v>
      </c>
      <c r="C1661" s="309">
        <v>251389960</v>
      </c>
      <c r="D1661" s="313">
        <v>355740</v>
      </c>
      <c r="E1661" s="203">
        <f t="shared" si="153"/>
        <v>8.3074120779038818</v>
      </c>
      <c r="F1661" s="311">
        <f>SUM(E$12:E1661)</f>
        <v>7568.5599004886872</v>
      </c>
      <c r="G1661" s="311">
        <f t="shared" si="154"/>
        <v>756.85599004886876</v>
      </c>
      <c r="H1661" s="314">
        <f t="shared" si="157"/>
        <v>176</v>
      </c>
      <c r="I1661" s="314">
        <f t="shared" si="151"/>
        <v>65</v>
      </c>
    </row>
    <row r="1662" spans="2:9" ht="16.5" hidden="1" customHeight="1" x14ac:dyDescent="0.3">
      <c r="B1662" s="307">
        <v>1651</v>
      </c>
      <c r="C1662" s="309">
        <v>251745700</v>
      </c>
      <c r="D1662" s="313">
        <v>356048</v>
      </c>
      <c r="E1662" s="203">
        <f t="shared" si="153"/>
        <v>8.3146046424734941</v>
      </c>
      <c r="F1662" s="311">
        <f>SUM(E$12:E1662)</f>
        <v>7576.8745051311607</v>
      </c>
      <c r="G1662" s="311">
        <f t="shared" si="154"/>
        <v>757.68745051311612</v>
      </c>
      <c r="H1662" s="314">
        <f t="shared" si="157"/>
        <v>176</v>
      </c>
      <c r="I1662" s="314">
        <f t="shared" si="151"/>
        <v>65</v>
      </c>
    </row>
    <row r="1663" spans="2:9" ht="16.5" hidden="1" customHeight="1" x14ac:dyDescent="0.3">
      <c r="B1663" s="307">
        <v>1652</v>
      </c>
      <c r="C1663" s="309">
        <v>252101748</v>
      </c>
      <c r="D1663" s="313">
        <v>356356</v>
      </c>
      <c r="E1663" s="203">
        <f t="shared" si="153"/>
        <v>8.3217972070431081</v>
      </c>
      <c r="F1663" s="311">
        <f>SUM(E$12:E1663)</f>
        <v>7585.1963023382041</v>
      </c>
      <c r="G1663" s="311">
        <f t="shared" si="154"/>
        <v>758.51963023382041</v>
      </c>
      <c r="H1663" s="314">
        <f t="shared" si="157"/>
        <v>176</v>
      </c>
      <c r="I1663" s="314">
        <f t="shared" si="157"/>
        <v>65</v>
      </c>
    </row>
    <row r="1664" spans="2:9" ht="16.5" hidden="1" customHeight="1" x14ac:dyDescent="0.3">
      <c r="B1664" s="307">
        <v>1653</v>
      </c>
      <c r="C1664" s="309">
        <v>252458104</v>
      </c>
      <c r="D1664" s="313">
        <v>356665</v>
      </c>
      <c r="E1664" s="203">
        <f t="shared" si="153"/>
        <v>8.3290131240950913</v>
      </c>
      <c r="F1664" s="311">
        <f>SUM(E$12:E1664)</f>
        <v>7593.5253154622987</v>
      </c>
      <c r="G1664" s="311">
        <f t="shared" si="154"/>
        <v>759.3525315462299</v>
      </c>
      <c r="H1664" s="314">
        <f t="shared" ref="H1664:I1679" si="158">H1663</f>
        <v>176</v>
      </c>
      <c r="I1664" s="314">
        <f t="shared" si="158"/>
        <v>65</v>
      </c>
    </row>
    <row r="1665" spans="2:9" ht="16.5" hidden="1" customHeight="1" x14ac:dyDescent="0.3">
      <c r="B1665" s="307">
        <v>1654</v>
      </c>
      <c r="C1665" s="309">
        <v>252814769</v>
      </c>
      <c r="D1665" s="313">
        <v>356973</v>
      </c>
      <c r="E1665" s="203">
        <f t="shared" si="153"/>
        <v>8.3362056886647053</v>
      </c>
      <c r="F1665" s="311">
        <f>SUM(E$12:E1665)</f>
        <v>7601.8615211509632</v>
      </c>
      <c r="G1665" s="311">
        <f t="shared" si="154"/>
        <v>760.18615211509632</v>
      </c>
      <c r="H1665" s="314">
        <f t="shared" si="158"/>
        <v>176</v>
      </c>
      <c r="I1665" s="314">
        <f t="shared" si="158"/>
        <v>65</v>
      </c>
    </row>
    <row r="1666" spans="2:9" ht="16.5" hidden="1" customHeight="1" x14ac:dyDescent="0.3">
      <c r="B1666" s="307">
        <v>1655</v>
      </c>
      <c r="C1666" s="309">
        <v>253171742</v>
      </c>
      <c r="D1666" s="313">
        <v>357281</v>
      </c>
      <c r="E1666" s="203">
        <f t="shared" si="153"/>
        <v>8.3433982532343194</v>
      </c>
      <c r="F1666" s="311">
        <f>SUM(E$12:E1666)</f>
        <v>7610.2049194041974</v>
      </c>
      <c r="G1666" s="311">
        <f t="shared" si="154"/>
        <v>761.02049194041979</v>
      </c>
      <c r="H1666" s="314">
        <f t="shared" si="158"/>
        <v>176</v>
      </c>
      <c r="I1666" s="314">
        <f t="shared" si="158"/>
        <v>65</v>
      </c>
    </row>
    <row r="1667" spans="2:9" ht="16.5" hidden="1" customHeight="1" x14ac:dyDescent="0.3">
      <c r="B1667" s="307">
        <v>1656</v>
      </c>
      <c r="C1667" s="309">
        <v>253529023</v>
      </c>
      <c r="D1667" s="313">
        <v>357590</v>
      </c>
      <c r="E1667" s="203">
        <f t="shared" si="153"/>
        <v>8.3506141702863008</v>
      </c>
      <c r="F1667" s="311">
        <f>SUM(E$12:E1667)</f>
        <v>7618.5555335744839</v>
      </c>
      <c r="G1667" s="311">
        <f t="shared" si="154"/>
        <v>761.85555335744834</v>
      </c>
      <c r="H1667" s="314">
        <f t="shared" si="158"/>
        <v>176</v>
      </c>
      <c r="I1667" s="314">
        <f t="shared" si="158"/>
        <v>65</v>
      </c>
    </row>
    <row r="1668" spans="2:9" ht="16.5" hidden="1" customHeight="1" x14ac:dyDescent="0.3">
      <c r="B1668" s="307">
        <v>1657</v>
      </c>
      <c r="C1668" s="309">
        <v>253886613</v>
      </c>
      <c r="D1668" s="313">
        <v>357899</v>
      </c>
      <c r="E1668" s="203">
        <f t="shared" si="153"/>
        <v>8.357830087338284</v>
      </c>
      <c r="F1668" s="311">
        <f>SUM(E$12:E1668)</f>
        <v>7626.9133636618226</v>
      </c>
      <c r="G1668" s="311">
        <f t="shared" si="154"/>
        <v>762.69133636618221</v>
      </c>
      <c r="H1668" s="314">
        <f t="shared" si="158"/>
        <v>176</v>
      </c>
      <c r="I1668" s="314">
        <f t="shared" si="158"/>
        <v>65</v>
      </c>
    </row>
    <row r="1669" spans="2:9" ht="16.5" hidden="1" customHeight="1" x14ac:dyDescent="0.3">
      <c r="B1669" s="307">
        <v>1658</v>
      </c>
      <c r="C1669" s="309">
        <v>254244512</v>
      </c>
      <c r="D1669" s="313">
        <v>358208</v>
      </c>
      <c r="E1669" s="203">
        <f t="shared" si="153"/>
        <v>8.3650460043902672</v>
      </c>
      <c r="F1669" s="311">
        <f>SUM(E$12:E1669)</f>
        <v>7635.2784096662126</v>
      </c>
      <c r="G1669" s="311">
        <f t="shared" si="154"/>
        <v>763.52784096662128</v>
      </c>
      <c r="H1669" s="314">
        <f t="shared" si="158"/>
        <v>176</v>
      </c>
      <c r="I1669" s="314">
        <f t="shared" si="158"/>
        <v>65</v>
      </c>
    </row>
    <row r="1670" spans="2:9" ht="16.5" hidden="1" customHeight="1" x14ac:dyDescent="0.3">
      <c r="B1670" s="307">
        <v>1659</v>
      </c>
      <c r="C1670" s="309">
        <v>254602720</v>
      </c>
      <c r="D1670" s="313">
        <v>358517</v>
      </c>
      <c r="E1670" s="203">
        <f t="shared" si="153"/>
        <v>8.3722619214422487</v>
      </c>
      <c r="F1670" s="311">
        <f>SUM(E$12:E1670)</f>
        <v>7643.6506715876549</v>
      </c>
      <c r="G1670" s="311">
        <f t="shared" si="154"/>
        <v>764.36506715876544</v>
      </c>
      <c r="H1670" s="314">
        <f t="shared" si="158"/>
        <v>176</v>
      </c>
      <c r="I1670" s="314">
        <f t="shared" si="158"/>
        <v>65</v>
      </c>
    </row>
    <row r="1671" spans="2:9" ht="16.5" hidden="1" customHeight="1" x14ac:dyDescent="0.3">
      <c r="B1671" s="307">
        <v>1660</v>
      </c>
      <c r="C1671" s="309">
        <v>254961237</v>
      </c>
      <c r="D1671" s="313">
        <v>358826</v>
      </c>
      <c r="E1671" s="203">
        <f t="shared" si="153"/>
        <v>8.3794778384942319</v>
      </c>
      <c r="F1671" s="311">
        <f>SUM(E$12:E1671)</f>
        <v>7652.0301494261494</v>
      </c>
      <c r="G1671" s="311">
        <f t="shared" si="154"/>
        <v>765.20301494261491</v>
      </c>
      <c r="H1671" s="314">
        <f t="shared" si="158"/>
        <v>176</v>
      </c>
      <c r="I1671" s="314">
        <f t="shared" si="158"/>
        <v>65</v>
      </c>
    </row>
    <row r="1672" spans="2:9" ht="16.5" hidden="1" customHeight="1" x14ac:dyDescent="0.3">
      <c r="B1672" s="307">
        <v>1661</v>
      </c>
      <c r="C1672" s="309">
        <v>255320063</v>
      </c>
      <c r="D1672" s="313">
        <v>359135</v>
      </c>
      <c r="E1672" s="203">
        <f t="shared" si="153"/>
        <v>8.3866937555462151</v>
      </c>
      <c r="F1672" s="311">
        <f>SUM(E$12:E1672)</f>
        <v>7660.4168431816952</v>
      </c>
      <c r="G1672" s="311">
        <f t="shared" si="154"/>
        <v>766.04168431816947</v>
      </c>
      <c r="H1672" s="314">
        <f t="shared" si="158"/>
        <v>176</v>
      </c>
      <c r="I1672" s="314">
        <f t="shared" si="158"/>
        <v>65</v>
      </c>
    </row>
    <row r="1673" spans="2:9" ht="16.5" hidden="1" customHeight="1" x14ac:dyDescent="0.3">
      <c r="B1673" s="307">
        <v>1662</v>
      </c>
      <c r="C1673" s="309">
        <v>255679198</v>
      </c>
      <c r="D1673" s="313">
        <v>359444</v>
      </c>
      <c r="E1673" s="203">
        <f t="shared" si="153"/>
        <v>8.3939096725981965</v>
      </c>
      <c r="F1673" s="311">
        <f>SUM(E$12:E1673)</f>
        <v>7668.8107528542932</v>
      </c>
      <c r="G1673" s="311">
        <f t="shared" si="154"/>
        <v>766.88107528542935</v>
      </c>
      <c r="H1673" s="314">
        <f t="shared" si="158"/>
        <v>176</v>
      </c>
      <c r="I1673" s="314">
        <f t="shared" si="158"/>
        <v>65</v>
      </c>
    </row>
    <row r="1674" spans="2:9" ht="16.5" hidden="1" customHeight="1" x14ac:dyDescent="0.3">
      <c r="B1674" s="307">
        <v>1663</v>
      </c>
      <c r="C1674" s="309">
        <v>256038642</v>
      </c>
      <c r="D1674" s="313">
        <v>359753</v>
      </c>
      <c r="E1674" s="203">
        <f t="shared" si="153"/>
        <v>8.4011255896501797</v>
      </c>
      <c r="F1674" s="311">
        <f>SUM(E$12:E1674)</f>
        <v>7677.2118784439435</v>
      </c>
      <c r="G1674" s="311">
        <f t="shared" si="154"/>
        <v>767.72118784439431</v>
      </c>
      <c r="H1674" s="314">
        <f t="shared" si="158"/>
        <v>176</v>
      </c>
      <c r="I1674" s="314">
        <f t="shared" si="158"/>
        <v>65</v>
      </c>
    </row>
    <row r="1675" spans="2:9" ht="16.5" hidden="1" customHeight="1" x14ac:dyDescent="0.3">
      <c r="B1675" s="307">
        <v>1664</v>
      </c>
      <c r="C1675" s="309">
        <v>256398395</v>
      </c>
      <c r="D1675" s="313">
        <v>360063</v>
      </c>
      <c r="E1675" s="203">
        <f t="shared" si="153"/>
        <v>8.4083648591845321</v>
      </c>
      <c r="F1675" s="311">
        <f>SUM(E$12:E1675)</f>
        <v>7685.6202433031285</v>
      </c>
      <c r="G1675" s="311">
        <f t="shared" si="154"/>
        <v>768.56202433031285</v>
      </c>
      <c r="H1675" s="314">
        <f t="shared" si="158"/>
        <v>176</v>
      </c>
      <c r="I1675" s="314">
        <f t="shared" si="158"/>
        <v>65</v>
      </c>
    </row>
    <row r="1676" spans="2:9" ht="16.5" hidden="1" customHeight="1" x14ac:dyDescent="0.3">
      <c r="B1676" s="307">
        <v>1665</v>
      </c>
      <c r="C1676" s="309">
        <v>256758458</v>
      </c>
      <c r="D1676" s="313">
        <v>360373</v>
      </c>
      <c r="E1676" s="203">
        <f t="shared" ref="E1676:E1739" si="159">D1676/(VLOOKUP(H1676,$L$12:$N$51,3,0)+VLOOKUP(I1676,$P$12:$R$131,3,0)*$F$8/$E$8)</f>
        <v>8.4156041287188827</v>
      </c>
      <c r="F1676" s="311">
        <f>SUM(E$12:E1676)</f>
        <v>7694.0358474318473</v>
      </c>
      <c r="G1676" s="311">
        <f t="shared" si="154"/>
        <v>769.40358474318475</v>
      </c>
      <c r="H1676" s="314">
        <f t="shared" si="158"/>
        <v>176</v>
      </c>
      <c r="I1676" s="314">
        <f t="shared" si="158"/>
        <v>65</v>
      </c>
    </row>
    <row r="1677" spans="2:9" ht="16.5" hidden="1" customHeight="1" x14ac:dyDescent="0.3">
      <c r="B1677" s="307">
        <v>1666</v>
      </c>
      <c r="C1677" s="309">
        <v>257118831</v>
      </c>
      <c r="D1677" s="313">
        <v>360682</v>
      </c>
      <c r="E1677" s="203">
        <f t="shared" si="159"/>
        <v>8.422820045770866</v>
      </c>
      <c r="F1677" s="311">
        <f>SUM(E$12:E1677)</f>
        <v>7702.4586674776183</v>
      </c>
      <c r="G1677" s="311">
        <f t="shared" ref="G1677:G1740" si="160">F1677/$B$8</f>
        <v>770.24586674776185</v>
      </c>
      <c r="H1677" s="314">
        <f t="shared" si="158"/>
        <v>176</v>
      </c>
      <c r="I1677" s="314">
        <f t="shared" si="158"/>
        <v>65</v>
      </c>
    </row>
    <row r="1678" spans="2:9" ht="16.5" hidden="1" customHeight="1" x14ac:dyDescent="0.3">
      <c r="B1678" s="307">
        <v>1667</v>
      </c>
      <c r="C1678" s="309">
        <v>257479513</v>
      </c>
      <c r="D1678" s="313">
        <v>360992</v>
      </c>
      <c r="E1678" s="203">
        <f t="shared" si="159"/>
        <v>8.4300593153052166</v>
      </c>
      <c r="F1678" s="311">
        <f>SUM(E$12:E1678)</f>
        <v>7710.8887267929231</v>
      </c>
      <c r="G1678" s="311">
        <f t="shared" si="160"/>
        <v>771.08887267929231</v>
      </c>
      <c r="H1678" s="314">
        <f t="shared" si="158"/>
        <v>176</v>
      </c>
      <c r="I1678" s="314">
        <f t="shared" si="158"/>
        <v>65</v>
      </c>
    </row>
    <row r="1679" spans="2:9" ht="16.5" hidden="1" customHeight="1" x14ac:dyDescent="0.3">
      <c r="B1679" s="307">
        <v>1668</v>
      </c>
      <c r="C1679" s="309">
        <v>257840505</v>
      </c>
      <c r="D1679" s="313">
        <v>361302</v>
      </c>
      <c r="E1679" s="203">
        <f t="shared" si="159"/>
        <v>8.437298584839569</v>
      </c>
      <c r="F1679" s="311">
        <f>SUM(E$12:E1679)</f>
        <v>7719.3260253777626</v>
      </c>
      <c r="G1679" s="311">
        <f t="shared" si="160"/>
        <v>771.93260253777623</v>
      </c>
      <c r="H1679" s="314">
        <f t="shared" si="158"/>
        <v>176</v>
      </c>
      <c r="I1679" s="314">
        <f t="shared" si="158"/>
        <v>65</v>
      </c>
    </row>
    <row r="1680" spans="2:9" ht="16.5" hidden="1" customHeight="1" x14ac:dyDescent="0.3">
      <c r="B1680" s="307">
        <v>1669</v>
      </c>
      <c r="C1680" s="309">
        <v>258201807</v>
      </c>
      <c r="D1680" s="313">
        <v>361612</v>
      </c>
      <c r="E1680" s="203">
        <f t="shared" si="159"/>
        <v>8.4445378543739196</v>
      </c>
      <c r="F1680" s="311">
        <f>SUM(E$12:E1680)</f>
        <v>7727.7705632321367</v>
      </c>
      <c r="G1680" s="311">
        <f t="shared" si="160"/>
        <v>772.77705632321363</v>
      </c>
      <c r="H1680" s="314">
        <f t="shared" ref="H1680:I1695" si="161">H1679</f>
        <v>176</v>
      </c>
      <c r="I1680" s="314">
        <f t="shared" si="161"/>
        <v>65</v>
      </c>
    </row>
    <row r="1681" spans="2:9" ht="16.5" hidden="1" customHeight="1" x14ac:dyDescent="0.3">
      <c r="B1681" s="307">
        <v>1670</v>
      </c>
      <c r="C1681" s="309">
        <v>258563419</v>
      </c>
      <c r="D1681" s="313">
        <v>361922</v>
      </c>
      <c r="E1681" s="203">
        <f t="shared" si="159"/>
        <v>8.451777123908272</v>
      </c>
      <c r="F1681" s="311">
        <f>SUM(E$12:E1681)</f>
        <v>7736.2223403560447</v>
      </c>
      <c r="G1681" s="311">
        <f t="shared" si="160"/>
        <v>773.62223403560449</v>
      </c>
      <c r="H1681" s="314">
        <f t="shared" si="161"/>
        <v>176</v>
      </c>
      <c r="I1681" s="314">
        <f t="shared" si="161"/>
        <v>65</v>
      </c>
    </row>
    <row r="1682" spans="2:9" ht="16.5" hidden="1" customHeight="1" x14ac:dyDescent="0.3">
      <c r="B1682" s="307">
        <v>1671</v>
      </c>
      <c r="C1682" s="309">
        <v>258925341</v>
      </c>
      <c r="D1682" s="313">
        <v>362233</v>
      </c>
      <c r="E1682" s="203">
        <f t="shared" si="159"/>
        <v>8.4464160798395742</v>
      </c>
      <c r="F1682" s="311">
        <f>SUM(E$12:E1682)</f>
        <v>7744.6687564358845</v>
      </c>
      <c r="G1682" s="311">
        <f t="shared" si="160"/>
        <v>774.46687564358842</v>
      </c>
      <c r="H1682" s="314">
        <v>181</v>
      </c>
      <c r="I1682" s="314">
        <f t="shared" si="161"/>
        <v>65</v>
      </c>
    </row>
    <row r="1683" spans="2:9" ht="16.5" hidden="1" customHeight="1" x14ac:dyDescent="0.3">
      <c r="B1683" s="307">
        <v>1672</v>
      </c>
      <c r="C1683" s="309">
        <v>259287574</v>
      </c>
      <c r="D1683" s="313">
        <v>362543</v>
      </c>
      <c r="E1683" s="203">
        <f t="shared" si="159"/>
        <v>8.4536445460056893</v>
      </c>
      <c r="F1683" s="311">
        <f>SUM(E$12:E1683)</f>
        <v>7753.1224009818898</v>
      </c>
      <c r="G1683" s="311">
        <f t="shared" si="160"/>
        <v>775.31224009818902</v>
      </c>
      <c r="H1683" s="314">
        <f t="shared" si="161"/>
        <v>181</v>
      </c>
      <c r="I1683" s="314">
        <f t="shared" si="161"/>
        <v>65</v>
      </c>
    </row>
    <row r="1684" spans="2:9" ht="16.5" hidden="1" customHeight="1" x14ac:dyDescent="0.3">
      <c r="B1684" s="307">
        <v>1673</v>
      </c>
      <c r="C1684" s="309">
        <v>259650117</v>
      </c>
      <c r="D1684" s="313">
        <v>362854</v>
      </c>
      <c r="E1684" s="203">
        <f t="shared" si="159"/>
        <v>8.4608963298045978</v>
      </c>
      <c r="F1684" s="311">
        <f>SUM(E$12:E1684)</f>
        <v>7761.583297311694</v>
      </c>
      <c r="G1684" s="311">
        <f t="shared" si="160"/>
        <v>776.15832973116937</v>
      </c>
      <c r="H1684" s="314">
        <f t="shared" si="161"/>
        <v>181</v>
      </c>
      <c r="I1684" s="314">
        <f t="shared" si="161"/>
        <v>65</v>
      </c>
    </row>
    <row r="1685" spans="2:9" ht="16.5" hidden="1" customHeight="1" x14ac:dyDescent="0.3">
      <c r="B1685" s="307">
        <v>1674</v>
      </c>
      <c r="C1685" s="309">
        <v>260012971</v>
      </c>
      <c r="D1685" s="313">
        <v>363164</v>
      </c>
      <c r="E1685" s="203">
        <f t="shared" si="159"/>
        <v>8.4681247959707129</v>
      </c>
      <c r="F1685" s="311">
        <f>SUM(E$12:E1685)</f>
        <v>7770.0514221076646</v>
      </c>
      <c r="G1685" s="311">
        <f t="shared" si="160"/>
        <v>777.00514221076651</v>
      </c>
      <c r="H1685" s="314">
        <f t="shared" si="161"/>
        <v>181</v>
      </c>
      <c r="I1685" s="314">
        <f t="shared" si="161"/>
        <v>65</v>
      </c>
    </row>
    <row r="1686" spans="2:9" ht="16.5" hidden="1" customHeight="1" x14ac:dyDescent="0.3">
      <c r="B1686" s="307">
        <v>1675</v>
      </c>
      <c r="C1686" s="309">
        <v>260376135</v>
      </c>
      <c r="D1686" s="313">
        <v>363475</v>
      </c>
      <c r="E1686" s="203">
        <f t="shared" si="159"/>
        <v>8.4753765797696214</v>
      </c>
      <c r="F1686" s="311">
        <f>SUM(E$12:E1686)</f>
        <v>7778.5267986874342</v>
      </c>
      <c r="G1686" s="311">
        <f t="shared" si="160"/>
        <v>777.85267986874339</v>
      </c>
      <c r="H1686" s="314">
        <f t="shared" si="161"/>
        <v>181</v>
      </c>
      <c r="I1686" s="314">
        <f t="shared" si="161"/>
        <v>65</v>
      </c>
    </row>
    <row r="1687" spans="2:9" ht="16.5" hidden="1" customHeight="1" x14ac:dyDescent="0.3">
      <c r="B1687" s="307">
        <v>1676</v>
      </c>
      <c r="C1687" s="309">
        <v>260739610</v>
      </c>
      <c r="D1687" s="313">
        <v>363786</v>
      </c>
      <c r="E1687" s="203">
        <f t="shared" si="159"/>
        <v>8.48262836356853</v>
      </c>
      <c r="F1687" s="311">
        <f>SUM(E$12:E1687)</f>
        <v>7787.0094270510026</v>
      </c>
      <c r="G1687" s="311">
        <f t="shared" si="160"/>
        <v>778.70094270510026</v>
      </c>
      <c r="H1687" s="314">
        <f t="shared" si="161"/>
        <v>181</v>
      </c>
      <c r="I1687" s="314">
        <f t="shared" si="161"/>
        <v>65</v>
      </c>
    </row>
    <row r="1688" spans="2:9" ht="16.5" hidden="1" customHeight="1" x14ac:dyDescent="0.3">
      <c r="B1688" s="307">
        <v>1677</v>
      </c>
      <c r="C1688" s="309">
        <v>261103396</v>
      </c>
      <c r="D1688" s="313">
        <v>364097</v>
      </c>
      <c r="E1688" s="203">
        <f t="shared" si="159"/>
        <v>8.4898801473674386</v>
      </c>
      <c r="F1688" s="311">
        <f>SUM(E$12:E1688)</f>
        <v>7795.4993071983699</v>
      </c>
      <c r="G1688" s="311">
        <f t="shared" si="160"/>
        <v>779.54993071983699</v>
      </c>
      <c r="H1688" s="314">
        <f t="shared" si="161"/>
        <v>181</v>
      </c>
      <c r="I1688" s="314">
        <f t="shared" si="161"/>
        <v>65</v>
      </c>
    </row>
    <row r="1689" spans="2:9" ht="16.5" hidden="1" customHeight="1" x14ac:dyDescent="0.3">
      <c r="B1689" s="307">
        <v>1678</v>
      </c>
      <c r="C1689" s="309">
        <v>261467493</v>
      </c>
      <c r="D1689" s="313">
        <v>364408</v>
      </c>
      <c r="E1689" s="203">
        <f t="shared" si="159"/>
        <v>8.4971319311663471</v>
      </c>
      <c r="F1689" s="311">
        <f>SUM(E$12:E1689)</f>
        <v>7803.9964391295362</v>
      </c>
      <c r="G1689" s="311">
        <f t="shared" si="160"/>
        <v>780.39964391295359</v>
      </c>
      <c r="H1689" s="314">
        <f t="shared" si="161"/>
        <v>181</v>
      </c>
      <c r="I1689" s="314">
        <f t="shared" si="161"/>
        <v>65</v>
      </c>
    </row>
    <row r="1690" spans="2:9" ht="16.5" hidden="1" customHeight="1" x14ac:dyDescent="0.3">
      <c r="B1690" s="307">
        <v>1679</v>
      </c>
      <c r="C1690" s="309">
        <v>261831901</v>
      </c>
      <c r="D1690" s="313">
        <v>364719</v>
      </c>
      <c r="E1690" s="203">
        <f t="shared" si="159"/>
        <v>8.5043837149652575</v>
      </c>
      <c r="F1690" s="311">
        <f>SUM(E$12:E1690)</f>
        <v>7812.5008228445013</v>
      </c>
      <c r="G1690" s="311">
        <f t="shared" si="160"/>
        <v>781.25008228445017</v>
      </c>
      <c r="H1690" s="314">
        <f t="shared" si="161"/>
        <v>181</v>
      </c>
      <c r="I1690" s="314">
        <f t="shared" si="161"/>
        <v>65</v>
      </c>
    </row>
    <row r="1691" spans="2:9" ht="16.5" hidden="1" customHeight="1" x14ac:dyDescent="0.3">
      <c r="B1691" s="307">
        <v>1680</v>
      </c>
      <c r="C1691" s="309">
        <v>262196620</v>
      </c>
      <c r="D1691" s="313">
        <v>365030</v>
      </c>
      <c r="E1691" s="203">
        <f t="shared" si="159"/>
        <v>8.511635498764166</v>
      </c>
      <c r="F1691" s="311">
        <f>SUM(E$12:E1691)</f>
        <v>7821.0124583432653</v>
      </c>
      <c r="G1691" s="311">
        <f t="shared" si="160"/>
        <v>782.10124583432651</v>
      </c>
      <c r="H1691" s="314">
        <f t="shared" si="161"/>
        <v>181</v>
      </c>
      <c r="I1691" s="314">
        <f t="shared" si="161"/>
        <v>65</v>
      </c>
    </row>
    <row r="1692" spans="2:9" ht="16.5" hidden="1" customHeight="1" x14ac:dyDescent="0.3">
      <c r="B1692" s="307">
        <v>1681</v>
      </c>
      <c r="C1692" s="309">
        <v>262561650</v>
      </c>
      <c r="D1692" s="313">
        <v>365342</v>
      </c>
      <c r="E1692" s="203">
        <f t="shared" si="159"/>
        <v>8.5189106001958681</v>
      </c>
      <c r="F1692" s="311">
        <f>SUM(E$12:E1692)</f>
        <v>7829.5313689434615</v>
      </c>
      <c r="G1692" s="311">
        <f t="shared" si="160"/>
        <v>782.95313689434613</v>
      </c>
      <c r="H1692" s="314">
        <f t="shared" si="161"/>
        <v>181</v>
      </c>
      <c r="I1692" s="314">
        <f t="shared" si="161"/>
        <v>65</v>
      </c>
    </row>
    <row r="1693" spans="2:9" ht="16.5" hidden="1" customHeight="1" x14ac:dyDescent="0.3">
      <c r="B1693" s="307">
        <v>1682</v>
      </c>
      <c r="C1693" s="309">
        <v>262926992</v>
      </c>
      <c r="D1693" s="313">
        <v>365653</v>
      </c>
      <c r="E1693" s="203">
        <f t="shared" si="159"/>
        <v>8.5261623839947767</v>
      </c>
      <c r="F1693" s="311">
        <f>SUM(E$12:E1693)</f>
        <v>7838.0575313274567</v>
      </c>
      <c r="G1693" s="311">
        <f t="shared" si="160"/>
        <v>783.80575313274562</v>
      </c>
      <c r="H1693" s="314">
        <f t="shared" si="161"/>
        <v>181</v>
      </c>
      <c r="I1693" s="314">
        <f t="shared" si="161"/>
        <v>65</v>
      </c>
    </row>
    <row r="1694" spans="2:9" ht="16.5" hidden="1" customHeight="1" x14ac:dyDescent="0.3">
      <c r="B1694" s="307">
        <v>1683</v>
      </c>
      <c r="C1694" s="309">
        <v>263292645</v>
      </c>
      <c r="D1694" s="313">
        <v>365965</v>
      </c>
      <c r="E1694" s="203">
        <f t="shared" si="159"/>
        <v>8.5334374854264787</v>
      </c>
      <c r="F1694" s="311">
        <f>SUM(E$12:E1694)</f>
        <v>7846.5909688128831</v>
      </c>
      <c r="G1694" s="311">
        <f t="shared" si="160"/>
        <v>784.65909688128829</v>
      </c>
      <c r="H1694" s="314">
        <f t="shared" si="161"/>
        <v>181</v>
      </c>
      <c r="I1694" s="314">
        <f t="shared" si="161"/>
        <v>65</v>
      </c>
    </row>
    <row r="1695" spans="2:9" ht="16.5" hidden="1" customHeight="1" x14ac:dyDescent="0.3">
      <c r="B1695" s="307">
        <v>1684</v>
      </c>
      <c r="C1695" s="309">
        <v>263658610</v>
      </c>
      <c r="D1695" s="313">
        <v>366277</v>
      </c>
      <c r="E1695" s="203">
        <f t="shared" si="159"/>
        <v>8.5407125868581826</v>
      </c>
      <c r="F1695" s="311">
        <f>SUM(E$12:E1695)</f>
        <v>7855.131681399741</v>
      </c>
      <c r="G1695" s="311">
        <f t="shared" si="160"/>
        <v>785.51316813997414</v>
      </c>
      <c r="H1695" s="314">
        <f t="shared" si="161"/>
        <v>181</v>
      </c>
      <c r="I1695" s="314">
        <f t="shared" si="161"/>
        <v>65</v>
      </c>
    </row>
    <row r="1696" spans="2:9" ht="16.5" hidden="1" customHeight="1" x14ac:dyDescent="0.3">
      <c r="B1696" s="307">
        <v>1685</v>
      </c>
      <c r="C1696" s="309">
        <v>264024887</v>
      </c>
      <c r="D1696" s="313">
        <v>366589</v>
      </c>
      <c r="E1696" s="203">
        <f t="shared" si="159"/>
        <v>8.5479876882898846</v>
      </c>
      <c r="F1696" s="311">
        <f>SUM(E$12:E1696)</f>
        <v>7863.679669088031</v>
      </c>
      <c r="G1696" s="311">
        <f t="shared" si="160"/>
        <v>786.36796690880306</v>
      </c>
      <c r="H1696" s="314">
        <f t="shared" ref="H1696:I1711" si="162">H1695</f>
        <v>181</v>
      </c>
      <c r="I1696" s="314">
        <f t="shared" si="162"/>
        <v>65</v>
      </c>
    </row>
    <row r="1697" spans="2:9" ht="16.5" hidden="1" customHeight="1" x14ac:dyDescent="0.3">
      <c r="B1697" s="307">
        <v>1686</v>
      </c>
      <c r="C1697" s="309">
        <v>264391476</v>
      </c>
      <c r="D1697" s="313">
        <v>366901</v>
      </c>
      <c r="E1697" s="203">
        <f t="shared" si="159"/>
        <v>8.5552627897215867</v>
      </c>
      <c r="F1697" s="311">
        <f>SUM(E$12:E1697)</f>
        <v>7872.2349318777524</v>
      </c>
      <c r="G1697" s="311">
        <f t="shared" si="160"/>
        <v>787.22349318777526</v>
      </c>
      <c r="H1697" s="314">
        <f t="shared" si="162"/>
        <v>181</v>
      </c>
      <c r="I1697" s="314">
        <f t="shared" si="162"/>
        <v>65</v>
      </c>
    </row>
    <row r="1698" spans="2:9" ht="16.5" hidden="1" customHeight="1" x14ac:dyDescent="0.3">
      <c r="B1698" s="307">
        <v>1687</v>
      </c>
      <c r="C1698" s="309">
        <v>264758377</v>
      </c>
      <c r="D1698" s="313">
        <v>367213</v>
      </c>
      <c r="E1698" s="203">
        <f t="shared" si="159"/>
        <v>8.5625378911532906</v>
      </c>
      <c r="F1698" s="311">
        <f>SUM(E$12:E1698)</f>
        <v>7880.797469768906</v>
      </c>
      <c r="G1698" s="311">
        <f t="shared" si="160"/>
        <v>788.07974697689065</v>
      </c>
      <c r="H1698" s="314">
        <f t="shared" si="162"/>
        <v>181</v>
      </c>
      <c r="I1698" s="314">
        <f t="shared" si="162"/>
        <v>65</v>
      </c>
    </row>
    <row r="1699" spans="2:9" ht="16.5" hidden="1" customHeight="1" x14ac:dyDescent="0.3">
      <c r="B1699" s="307">
        <v>1688</v>
      </c>
      <c r="C1699" s="309">
        <v>265125590</v>
      </c>
      <c r="D1699" s="313">
        <v>367525</v>
      </c>
      <c r="E1699" s="203">
        <f t="shared" si="159"/>
        <v>8.5698129925849926</v>
      </c>
      <c r="F1699" s="311">
        <f>SUM(E$12:E1699)</f>
        <v>7889.367282761491</v>
      </c>
      <c r="G1699" s="311">
        <f t="shared" si="160"/>
        <v>788.9367282761491</v>
      </c>
      <c r="H1699" s="314">
        <f t="shared" si="162"/>
        <v>181</v>
      </c>
      <c r="I1699" s="314">
        <f t="shared" si="162"/>
        <v>65</v>
      </c>
    </row>
    <row r="1700" spans="2:9" ht="16.5" hidden="1" customHeight="1" x14ac:dyDescent="0.3">
      <c r="B1700" s="307">
        <v>1689</v>
      </c>
      <c r="C1700" s="309">
        <v>265493115</v>
      </c>
      <c r="D1700" s="313">
        <v>367837</v>
      </c>
      <c r="E1700" s="203">
        <f t="shared" si="159"/>
        <v>8.5770880940166947</v>
      </c>
      <c r="F1700" s="311">
        <f>SUM(E$12:E1700)</f>
        <v>7897.9443708555073</v>
      </c>
      <c r="G1700" s="311">
        <f t="shared" si="160"/>
        <v>789.79443708555073</v>
      </c>
      <c r="H1700" s="314">
        <f t="shared" si="162"/>
        <v>181</v>
      </c>
      <c r="I1700" s="314">
        <f t="shared" si="162"/>
        <v>65</v>
      </c>
    </row>
    <row r="1701" spans="2:9" ht="16.5" hidden="1" customHeight="1" x14ac:dyDescent="0.3">
      <c r="B1701" s="307">
        <v>1690</v>
      </c>
      <c r="C1701" s="309">
        <v>265860952</v>
      </c>
      <c r="D1701" s="313">
        <v>368150</v>
      </c>
      <c r="E1701" s="203">
        <f t="shared" si="159"/>
        <v>8.584386513081192</v>
      </c>
      <c r="F1701" s="311">
        <f>SUM(E$12:E1701)</f>
        <v>7906.5287573685882</v>
      </c>
      <c r="G1701" s="311">
        <f t="shared" si="160"/>
        <v>790.65287573685885</v>
      </c>
      <c r="H1701" s="314">
        <f t="shared" si="162"/>
        <v>181</v>
      </c>
      <c r="I1701" s="314">
        <f t="shared" si="162"/>
        <v>65</v>
      </c>
    </row>
    <row r="1702" spans="2:9" ht="16.5" hidden="1" customHeight="1" x14ac:dyDescent="0.3">
      <c r="B1702" s="307">
        <v>1691</v>
      </c>
      <c r="C1702" s="309">
        <v>266229102</v>
      </c>
      <c r="D1702" s="313">
        <v>368462</v>
      </c>
      <c r="E1702" s="203">
        <f t="shared" si="159"/>
        <v>8.5916616145128941</v>
      </c>
      <c r="F1702" s="311">
        <f>SUM(E$12:E1702)</f>
        <v>7915.1204189831014</v>
      </c>
      <c r="G1702" s="311">
        <f t="shared" si="160"/>
        <v>791.51204189831014</v>
      </c>
      <c r="H1702" s="314">
        <f t="shared" si="162"/>
        <v>181</v>
      </c>
      <c r="I1702" s="314">
        <f t="shared" si="162"/>
        <v>65</v>
      </c>
    </row>
    <row r="1703" spans="2:9" ht="16.5" hidden="1" customHeight="1" x14ac:dyDescent="0.3">
      <c r="B1703" s="307">
        <v>1692</v>
      </c>
      <c r="C1703" s="309">
        <v>266597564</v>
      </c>
      <c r="D1703" s="313">
        <v>368775</v>
      </c>
      <c r="E1703" s="203">
        <f t="shared" si="159"/>
        <v>8.5989600335773915</v>
      </c>
      <c r="F1703" s="311">
        <f>SUM(E$12:E1703)</f>
        <v>7923.7193790166784</v>
      </c>
      <c r="G1703" s="311">
        <f t="shared" si="160"/>
        <v>792.37193790166782</v>
      </c>
      <c r="H1703" s="314">
        <f t="shared" si="162"/>
        <v>181</v>
      </c>
      <c r="I1703" s="314">
        <f t="shared" si="162"/>
        <v>65</v>
      </c>
    </row>
    <row r="1704" spans="2:9" ht="16.5" hidden="1" customHeight="1" x14ac:dyDescent="0.3">
      <c r="B1704" s="307">
        <v>1693</v>
      </c>
      <c r="C1704" s="309">
        <v>266966339</v>
      </c>
      <c r="D1704" s="313">
        <v>369088</v>
      </c>
      <c r="E1704" s="203">
        <f t="shared" si="159"/>
        <v>8.606258452641887</v>
      </c>
      <c r="F1704" s="311">
        <f>SUM(E$12:E1704)</f>
        <v>7932.3256374693201</v>
      </c>
      <c r="G1704" s="311">
        <f t="shared" si="160"/>
        <v>793.23256374693199</v>
      </c>
      <c r="H1704" s="314">
        <f t="shared" si="162"/>
        <v>181</v>
      </c>
      <c r="I1704" s="314">
        <f t="shared" si="162"/>
        <v>65</v>
      </c>
    </row>
    <row r="1705" spans="2:9" ht="16.5" hidden="1" customHeight="1" x14ac:dyDescent="0.3">
      <c r="B1705" s="307">
        <v>1694</v>
      </c>
      <c r="C1705" s="309">
        <v>267335427</v>
      </c>
      <c r="D1705" s="313">
        <v>369400</v>
      </c>
      <c r="E1705" s="203">
        <f t="shared" si="159"/>
        <v>8.6135335540735909</v>
      </c>
      <c r="F1705" s="311">
        <f>SUM(E$12:E1705)</f>
        <v>7940.939171023394</v>
      </c>
      <c r="G1705" s="311">
        <f t="shared" si="160"/>
        <v>794.09391710233945</v>
      </c>
      <c r="H1705" s="314">
        <f t="shared" si="162"/>
        <v>181</v>
      </c>
      <c r="I1705" s="314">
        <f t="shared" si="162"/>
        <v>65</v>
      </c>
    </row>
    <row r="1706" spans="2:9" ht="16.5" hidden="1" customHeight="1" x14ac:dyDescent="0.3">
      <c r="B1706" s="307">
        <v>1695</v>
      </c>
      <c r="C1706" s="309">
        <v>267704827</v>
      </c>
      <c r="D1706" s="313">
        <v>369713</v>
      </c>
      <c r="E1706" s="203">
        <f t="shared" si="159"/>
        <v>8.6208319731380865</v>
      </c>
      <c r="F1706" s="311">
        <f>SUM(E$12:E1706)</f>
        <v>7949.5600029965317</v>
      </c>
      <c r="G1706" s="311">
        <f t="shared" si="160"/>
        <v>794.95600029965317</v>
      </c>
      <c r="H1706" s="314">
        <f t="shared" si="162"/>
        <v>181</v>
      </c>
      <c r="I1706" s="314">
        <f t="shared" si="162"/>
        <v>65</v>
      </c>
    </row>
    <row r="1707" spans="2:9" ht="16.5" hidden="1" customHeight="1" x14ac:dyDescent="0.3">
      <c r="B1707" s="307">
        <v>1696</v>
      </c>
      <c r="C1707" s="309">
        <v>268074540</v>
      </c>
      <c r="D1707" s="313">
        <v>370027</v>
      </c>
      <c r="E1707" s="203">
        <f t="shared" si="159"/>
        <v>8.6281537098353773</v>
      </c>
      <c r="F1707" s="311">
        <f>SUM(E$12:E1707)</f>
        <v>7958.1881567063674</v>
      </c>
      <c r="G1707" s="311">
        <f t="shared" si="160"/>
        <v>795.8188156706367</v>
      </c>
      <c r="H1707" s="314">
        <f t="shared" si="162"/>
        <v>181</v>
      </c>
      <c r="I1707" s="314">
        <f t="shared" si="162"/>
        <v>65</v>
      </c>
    </row>
    <row r="1708" spans="2:9" ht="16.5" hidden="1" customHeight="1" x14ac:dyDescent="0.3">
      <c r="B1708" s="307">
        <v>1697</v>
      </c>
      <c r="C1708" s="309">
        <v>268444567</v>
      </c>
      <c r="D1708" s="313">
        <v>370340</v>
      </c>
      <c r="E1708" s="203">
        <f t="shared" si="159"/>
        <v>8.6354521288998747</v>
      </c>
      <c r="F1708" s="311">
        <f>SUM(E$12:E1708)</f>
        <v>7966.8236088352669</v>
      </c>
      <c r="G1708" s="311">
        <f t="shared" si="160"/>
        <v>796.68236088352671</v>
      </c>
      <c r="H1708" s="314">
        <f t="shared" si="162"/>
        <v>181</v>
      </c>
      <c r="I1708" s="314">
        <f t="shared" si="162"/>
        <v>65</v>
      </c>
    </row>
    <row r="1709" spans="2:9" ht="16.5" hidden="1" customHeight="1" x14ac:dyDescent="0.3">
      <c r="B1709" s="307">
        <v>1698</v>
      </c>
      <c r="C1709" s="309">
        <v>268814907</v>
      </c>
      <c r="D1709" s="313">
        <v>370653</v>
      </c>
      <c r="E1709" s="203">
        <f t="shared" si="159"/>
        <v>8.6427505479643703</v>
      </c>
      <c r="F1709" s="311">
        <f>SUM(E$12:E1709)</f>
        <v>7975.4663593832311</v>
      </c>
      <c r="G1709" s="311">
        <f t="shared" si="160"/>
        <v>797.54663593832311</v>
      </c>
      <c r="H1709" s="314">
        <f t="shared" si="162"/>
        <v>181</v>
      </c>
      <c r="I1709" s="314">
        <f t="shared" si="162"/>
        <v>65</v>
      </c>
    </row>
    <row r="1710" spans="2:9" x14ac:dyDescent="0.3">
      <c r="B1710" s="307">
        <v>1699</v>
      </c>
      <c r="C1710" s="309">
        <v>269185560</v>
      </c>
      <c r="D1710" s="313">
        <v>370966</v>
      </c>
      <c r="E1710" s="203">
        <f t="shared" si="159"/>
        <v>8.6500489670288676</v>
      </c>
      <c r="F1710" s="311">
        <f>SUM(E$12:E1710)</f>
        <v>7984.1164083502599</v>
      </c>
      <c r="G1710" s="311">
        <f t="shared" si="160"/>
        <v>798.41164083502599</v>
      </c>
      <c r="H1710" s="314">
        <f t="shared" si="162"/>
        <v>181</v>
      </c>
      <c r="I1710" s="314">
        <f t="shared" si="162"/>
        <v>65</v>
      </c>
    </row>
    <row r="1711" spans="2:9" ht="16.5" hidden="1" customHeight="1" x14ac:dyDescent="0.3">
      <c r="B1711" s="308">
        <v>1700</v>
      </c>
      <c r="C1711" s="309">
        <v>269556526</v>
      </c>
      <c r="D1711" s="317">
        <v>371280</v>
      </c>
      <c r="E1711" s="203">
        <f t="shared" si="159"/>
        <v>8.4834913743859257</v>
      </c>
      <c r="F1711" s="318">
        <f>SUM(E$12:E1711)</f>
        <v>7992.5998997246461</v>
      </c>
      <c r="G1711" s="311">
        <f t="shared" si="160"/>
        <v>799.25998997246461</v>
      </c>
      <c r="H1711" s="319">
        <f t="shared" si="162"/>
        <v>181</v>
      </c>
      <c r="I1711" s="312">
        <v>70</v>
      </c>
    </row>
    <row r="1712" spans="2:9" ht="16.5" hidden="1" customHeight="1" x14ac:dyDescent="0.3">
      <c r="B1712" s="307">
        <v>1701</v>
      </c>
      <c r="C1712" s="309">
        <v>269927806</v>
      </c>
      <c r="D1712" s="313">
        <v>371594</v>
      </c>
      <c r="E1712" s="203">
        <f t="shared" si="159"/>
        <v>8.4906660573517652</v>
      </c>
      <c r="F1712" s="311">
        <f>SUM(E$12:E1712)</f>
        <v>8001.0905657819976</v>
      </c>
      <c r="G1712" s="311">
        <f t="shared" si="160"/>
        <v>800.10905657819978</v>
      </c>
      <c r="H1712" s="314">
        <f t="shared" ref="H1712:I1727" si="163">H1711</f>
        <v>181</v>
      </c>
      <c r="I1712" s="314">
        <f t="shared" si="163"/>
        <v>70</v>
      </c>
    </row>
    <row r="1713" spans="2:9" ht="16.5" hidden="1" customHeight="1" x14ac:dyDescent="0.3">
      <c r="B1713" s="307">
        <v>1702</v>
      </c>
      <c r="C1713" s="309">
        <v>270299400</v>
      </c>
      <c r="D1713" s="313">
        <v>371907</v>
      </c>
      <c r="E1713" s="203">
        <f t="shared" si="159"/>
        <v>8.4978178910087969</v>
      </c>
      <c r="F1713" s="311">
        <f>SUM(E$12:E1713)</f>
        <v>8009.5883836730063</v>
      </c>
      <c r="G1713" s="311">
        <f t="shared" si="160"/>
        <v>800.95883836730059</v>
      </c>
      <c r="H1713" s="314">
        <f t="shared" si="163"/>
        <v>181</v>
      </c>
      <c r="I1713" s="314">
        <f t="shared" si="163"/>
        <v>70</v>
      </c>
    </row>
    <row r="1714" spans="2:9" ht="16.5" hidden="1" customHeight="1" x14ac:dyDescent="0.3">
      <c r="B1714" s="307">
        <v>1703</v>
      </c>
      <c r="C1714" s="309">
        <v>270671307</v>
      </c>
      <c r="D1714" s="313">
        <v>372221</v>
      </c>
      <c r="E1714" s="203">
        <f t="shared" si="159"/>
        <v>8.5049925739746381</v>
      </c>
      <c r="F1714" s="311">
        <f>SUM(E$12:E1714)</f>
        <v>8018.0933762469813</v>
      </c>
      <c r="G1714" s="311">
        <f t="shared" si="160"/>
        <v>801.80933762469817</v>
      </c>
      <c r="H1714" s="314">
        <f t="shared" si="163"/>
        <v>181</v>
      </c>
      <c r="I1714" s="314">
        <f t="shared" si="163"/>
        <v>70</v>
      </c>
    </row>
    <row r="1715" spans="2:9" ht="16.5" hidden="1" customHeight="1" x14ac:dyDescent="0.3">
      <c r="B1715" s="307">
        <v>1704</v>
      </c>
      <c r="C1715" s="309">
        <v>271043528</v>
      </c>
      <c r="D1715" s="313">
        <v>372535</v>
      </c>
      <c r="E1715" s="203">
        <f t="shared" si="159"/>
        <v>8.5121672569404776</v>
      </c>
      <c r="F1715" s="311">
        <f>SUM(E$12:E1715)</f>
        <v>8026.6055435039216</v>
      </c>
      <c r="G1715" s="311">
        <f t="shared" si="160"/>
        <v>802.6605543503922</v>
      </c>
      <c r="H1715" s="314">
        <f t="shared" si="163"/>
        <v>181</v>
      </c>
      <c r="I1715" s="314">
        <f t="shared" si="163"/>
        <v>70</v>
      </c>
    </row>
    <row r="1716" spans="2:9" ht="16.5" hidden="1" customHeight="1" x14ac:dyDescent="0.3">
      <c r="B1716" s="307">
        <v>1705</v>
      </c>
      <c r="C1716" s="309">
        <v>271416063</v>
      </c>
      <c r="D1716" s="313">
        <v>372849</v>
      </c>
      <c r="E1716" s="203">
        <f t="shared" si="159"/>
        <v>8.5193419399063171</v>
      </c>
      <c r="F1716" s="311">
        <f>SUM(E$12:E1716)</f>
        <v>8035.1248854438281</v>
      </c>
      <c r="G1716" s="311">
        <f t="shared" si="160"/>
        <v>803.51248854438279</v>
      </c>
      <c r="H1716" s="314">
        <f t="shared" si="163"/>
        <v>181</v>
      </c>
      <c r="I1716" s="314">
        <f t="shared" si="163"/>
        <v>70</v>
      </c>
    </row>
    <row r="1717" spans="2:9" ht="16.5" hidden="1" customHeight="1" x14ac:dyDescent="0.3">
      <c r="B1717" s="307">
        <v>1706</v>
      </c>
      <c r="C1717" s="309">
        <v>271788912</v>
      </c>
      <c r="D1717" s="313">
        <v>373164</v>
      </c>
      <c r="E1717" s="203">
        <f t="shared" si="159"/>
        <v>8.526539472180966</v>
      </c>
      <c r="F1717" s="311">
        <f>SUM(E$12:E1717)</f>
        <v>8043.6514249160091</v>
      </c>
      <c r="G1717" s="311">
        <f t="shared" si="160"/>
        <v>804.36514249160086</v>
      </c>
      <c r="H1717" s="314">
        <f t="shared" si="163"/>
        <v>181</v>
      </c>
      <c r="I1717" s="314">
        <f t="shared" si="163"/>
        <v>70</v>
      </c>
    </row>
    <row r="1718" spans="2:9" ht="16.5" hidden="1" customHeight="1" x14ac:dyDescent="0.3">
      <c r="B1718" s="307">
        <v>1707</v>
      </c>
      <c r="C1718" s="309">
        <v>272162076</v>
      </c>
      <c r="D1718" s="313">
        <v>373478</v>
      </c>
      <c r="E1718" s="203">
        <f t="shared" si="159"/>
        <v>8.5337141551468072</v>
      </c>
      <c r="F1718" s="311">
        <f>SUM(E$12:E1718)</f>
        <v>8052.1851390711563</v>
      </c>
      <c r="G1718" s="311">
        <f t="shared" si="160"/>
        <v>805.21851390711561</v>
      </c>
      <c r="H1718" s="314">
        <f t="shared" si="163"/>
        <v>181</v>
      </c>
      <c r="I1718" s="314">
        <f t="shared" si="163"/>
        <v>70</v>
      </c>
    </row>
    <row r="1719" spans="2:9" ht="16.5" hidden="1" customHeight="1" x14ac:dyDescent="0.3">
      <c r="B1719" s="307">
        <v>1708</v>
      </c>
      <c r="C1719" s="309">
        <v>272535554</v>
      </c>
      <c r="D1719" s="313">
        <v>373792</v>
      </c>
      <c r="E1719" s="203">
        <f t="shared" si="159"/>
        <v>8.5408888381126467</v>
      </c>
      <c r="F1719" s="311">
        <f>SUM(E$12:E1719)</f>
        <v>8060.7260279092689</v>
      </c>
      <c r="G1719" s="311">
        <f t="shared" si="160"/>
        <v>806.07260279092691</v>
      </c>
      <c r="H1719" s="314">
        <f t="shared" si="163"/>
        <v>181</v>
      </c>
      <c r="I1719" s="314">
        <f t="shared" si="163"/>
        <v>70</v>
      </c>
    </row>
    <row r="1720" spans="2:9" ht="16.5" hidden="1" customHeight="1" x14ac:dyDescent="0.3">
      <c r="B1720" s="307">
        <v>1709</v>
      </c>
      <c r="C1720" s="309">
        <v>272909346</v>
      </c>
      <c r="D1720" s="313">
        <v>374107</v>
      </c>
      <c r="E1720" s="203">
        <f t="shared" si="159"/>
        <v>8.5480863703872956</v>
      </c>
      <c r="F1720" s="311">
        <f>SUM(E$12:E1720)</f>
        <v>8069.2741142796558</v>
      </c>
      <c r="G1720" s="311">
        <f t="shared" si="160"/>
        <v>806.92741142796558</v>
      </c>
      <c r="H1720" s="314">
        <f t="shared" si="163"/>
        <v>181</v>
      </c>
      <c r="I1720" s="314">
        <f t="shared" si="163"/>
        <v>70</v>
      </c>
    </row>
    <row r="1721" spans="2:9" ht="16.5" hidden="1" customHeight="1" x14ac:dyDescent="0.3">
      <c r="B1721" s="307">
        <v>1710</v>
      </c>
      <c r="C1721" s="309">
        <v>273283453</v>
      </c>
      <c r="D1721" s="313">
        <v>374422</v>
      </c>
      <c r="E1721" s="203">
        <f t="shared" si="159"/>
        <v>8.5552839026619445</v>
      </c>
      <c r="F1721" s="311">
        <f>SUM(E$12:E1721)</f>
        <v>8077.8293981823181</v>
      </c>
      <c r="G1721" s="311">
        <f t="shared" si="160"/>
        <v>807.78293981823185</v>
      </c>
      <c r="H1721" s="314">
        <f t="shared" si="163"/>
        <v>181</v>
      </c>
      <c r="I1721" s="314">
        <f t="shared" si="163"/>
        <v>70</v>
      </c>
    </row>
    <row r="1722" spans="2:9" ht="16.5" hidden="1" customHeight="1" x14ac:dyDescent="0.3">
      <c r="B1722" s="307">
        <v>1711</v>
      </c>
      <c r="C1722" s="309">
        <v>273657875</v>
      </c>
      <c r="D1722" s="313">
        <v>374736</v>
      </c>
      <c r="E1722" s="203">
        <f t="shared" si="159"/>
        <v>8.5624585856277839</v>
      </c>
      <c r="F1722" s="311">
        <f>SUM(E$12:E1722)</f>
        <v>8086.3918567679457</v>
      </c>
      <c r="G1722" s="311">
        <f t="shared" si="160"/>
        <v>808.63918567679457</v>
      </c>
      <c r="H1722" s="314">
        <f t="shared" si="163"/>
        <v>181</v>
      </c>
      <c r="I1722" s="314">
        <f t="shared" si="163"/>
        <v>70</v>
      </c>
    </row>
    <row r="1723" spans="2:9" ht="16.5" hidden="1" customHeight="1" x14ac:dyDescent="0.3">
      <c r="B1723" s="307">
        <v>1712</v>
      </c>
      <c r="C1723" s="309">
        <v>274032611</v>
      </c>
      <c r="D1723" s="313">
        <v>375051</v>
      </c>
      <c r="E1723" s="203">
        <f t="shared" si="159"/>
        <v>8.5696561179024329</v>
      </c>
      <c r="F1723" s="311">
        <f>SUM(E$12:E1723)</f>
        <v>8094.9615128858477</v>
      </c>
      <c r="G1723" s="311">
        <f t="shared" si="160"/>
        <v>809.49615128858477</v>
      </c>
      <c r="H1723" s="314">
        <f t="shared" si="163"/>
        <v>181</v>
      </c>
      <c r="I1723" s="314">
        <f t="shared" si="163"/>
        <v>70</v>
      </c>
    </row>
    <row r="1724" spans="2:9" ht="16.5" hidden="1" customHeight="1" x14ac:dyDescent="0.3">
      <c r="B1724" s="307">
        <v>1713</v>
      </c>
      <c r="C1724" s="309">
        <v>274407662</v>
      </c>
      <c r="D1724" s="313">
        <v>375366</v>
      </c>
      <c r="E1724" s="203">
        <f t="shared" si="159"/>
        <v>8.5768536501770818</v>
      </c>
      <c r="F1724" s="311">
        <f>SUM(E$12:E1724)</f>
        <v>8103.538366536025</v>
      </c>
      <c r="G1724" s="311">
        <f t="shared" si="160"/>
        <v>810.35383665360246</v>
      </c>
      <c r="H1724" s="314">
        <f t="shared" si="163"/>
        <v>181</v>
      </c>
      <c r="I1724" s="314">
        <f t="shared" si="163"/>
        <v>70</v>
      </c>
    </row>
    <row r="1725" spans="2:9" ht="16.5" hidden="1" customHeight="1" x14ac:dyDescent="0.3">
      <c r="B1725" s="307">
        <v>1714</v>
      </c>
      <c r="C1725" s="309">
        <v>274783028</v>
      </c>
      <c r="D1725" s="313">
        <v>375681</v>
      </c>
      <c r="E1725" s="203">
        <f t="shared" si="159"/>
        <v>8.5840511824517307</v>
      </c>
      <c r="F1725" s="311">
        <f>SUM(E$12:E1725)</f>
        <v>8112.1224177184768</v>
      </c>
      <c r="G1725" s="311">
        <f t="shared" si="160"/>
        <v>811.21224177184763</v>
      </c>
      <c r="H1725" s="314">
        <f t="shared" si="163"/>
        <v>181</v>
      </c>
      <c r="I1725" s="314">
        <f t="shared" si="163"/>
        <v>70</v>
      </c>
    </row>
    <row r="1726" spans="2:9" ht="16.5" hidden="1" customHeight="1" x14ac:dyDescent="0.3">
      <c r="B1726" s="307">
        <v>1715</v>
      </c>
      <c r="C1726" s="309">
        <v>275158709</v>
      </c>
      <c r="D1726" s="313">
        <v>375997</v>
      </c>
      <c r="E1726" s="203">
        <f t="shared" si="159"/>
        <v>8.5912715640351873</v>
      </c>
      <c r="F1726" s="311">
        <f>SUM(E$12:E1726)</f>
        <v>8120.713689282512</v>
      </c>
      <c r="G1726" s="311">
        <f t="shared" si="160"/>
        <v>812.07136892825122</v>
      </c>
      <c r="H1726" s="314">
        <f t="shared" si="163"/>
        <v>181</v>
      </c>
      <c r="I1726" s="314">
        <f t="shared" si="163"/>
        <v>70</v>
      </c>
    </row>
    <row r="1727" spans="2:9" ht="16.5" hidden="1" customHeight="1" x14ac:dyDescent="0.3">
      <c r="B1727" s="307">
        <v>1716</v>
      </c>
      <c r="C1727" s="309">
        <v>275534706</v>
      </c>
      <c r="D1727" s="313">
        <v>376312</v>
      </c>
      <c r="E1727" s="203">
        <f t="shared" si="159"/>
        <v>8.5984690963098362</v>
      </c>
      <c r="F1727" s="311">
        <f>SUM(E$12:E1727)</f>
        <v>8129.3121583788216</v>
      </c>
      <c r="G1727" s="311">
        <f t="shared" si="160"/>
        <v>812.93121583788218</v>
      </c>
      <c r="H1727" s="314">
        <f t="shared" si="163"/>
        <v>181</v>
      </c>
      <c r="I1727" s="314">
        <f t="shared" si="163"/>
        <v>70</v>
      </c>
    </row>
    <row r="1728" spans="2:9" ht="16.5" hidden="1" customHeight="1" x14ac:dyDescent="0.3">
      <c r="B1728" s="307">
        <v>1717</v>
      </c>
      <c r="C1728" s="309">
        <v>275911018</v>
      </c>
      <c r="D1728" s="313">
        <v>376627</v>
      </c>
      <c r="E1728" s="203">
        <f t="shared" si="159"/>
        <v>8.6056666285844852</v>
      </c>
      <c r="F1728" s="311">
        <f>SUM(E$12:E1728)</f>
        <v>8137.9178250074065</v>
      </c>
      <c r="G1728" s="311">
        <f t="shared" si="160"/>
        <v>813.79178250074062</v>
      </c>
      <c r="H1728" s="314">
        <f t="shared" ref="H1728:I1743" si="164">H1727</f>
        <v>181</v>
      </c>
      <c r="I1728" s="314">
        <f t="shared" si="164"/>
        <v>70</v>
      </c>
    </row>
    <row r="1729" spans="2:9" ht="16.5" hidden="1" customHeight="1" x14ac:dyDescent="0.3">
      <c r="B1729" s="307">
        <v>1718</v>
      </c>
      <c r="C1729" s="309">
        <v>276287645</v>
      </c>
      <c r="D1729" s="313">
        <v>376943</v>
      </c>
      <c r="E1729" s="203">
        <f t="shared" si="159"/>
        <v>8.6128870101679418</v>
      </c>
      <c r="F1729" s="311">
        <f>SUM(E$12:E1729)</f>
        <v>8146.5307120175748</v>
      </c>
      <c r="G1729" s="311">
        <f t="shared" si="160"/>
        <v>814.65307120175748</v>
      </c>
      <c r="H1729" s="314">
        <f t="shared" si="164"/>
        <v>181</v>
      </c>
      <c r="I1729" s="314">
        <f t="shared" si="164"/>
        <v>70</v>
      </c>
    </row>
    <row r="1730" spans="2:9" ht="16.5" hidden="1" customHeight="1" x14ac:dyDescent="0.3">
      <c r="B1730" s="307">
        <v>1719</v>
      </c>
      <c r="C1730" s="309">
        <v>276664588</v>
      </c>
      <c r="D1730" s="313">
        <v>377259</v>
      </c>
      <c r="E1730" s="203">
        <f t="shared" si="159"/>
        <v>8.6201073917514002</v>
      </c>
      <c r="F1730" s="311">
        <f>SUM(E$12:E1730)</f>
        <v>8155.1508194093267</v>
      </c>
      <c r="G1730" s="311">
        <f t="shared" si="160"/>
        <v>815.51508194093265</v>
      </c>
      <c r="H1730" s="314">
        <f t="shared" si="164"/>
        <v>181</v>
      </c>
      <c r="I1730" s="314">
        <f t="shared" si="164"/>
        <v>70</v>
      </c>
    </row>
    <row r="1731" spans="2:9" ht="16.5" hidden="1" customHeight="1" x14ac:dyDescent="0.3">
      <c r="B1731" s="307">
        <v>1720</v>
      </c>
      <c r="C1731" s="309">
        <v>277041847</v>
      </c>
      <c r="D1731" s="313">
        <v>377574</v>
      </c>
      <c r="E1731" s="203">
        <f t="shared" si="159"/>
        <v>8.6273049240260491</v>
      </c>
      <c r="F1731" s="311">
        <f>SUM(E$12:E1731)</f>
        <v>8163.7781243333529</v>
      </c>
      <c r="G1731" s="311">
        <f t="shared" si="160"/>
        <v>816.37781243333529</v>
      </c>
      <c r="H1731" s="314">
        <f t="shared" si="164"/>
        <v>181</v>
      </c>
      <c r="I1731" s="314">
        <f t="shared" si="164"/>
        <v>70</v>
      </c>
    </row>
    <row r="1732" spans="2:9" ht="16.5" hidden="1" customHeight="1" x14ac:dyDescent="0.3">
      <c r="B1732" s="307">
        <v>1721</v>
      </c>
      <c r="C1732" s="309">
        <v>277419421</v>
      </c>
      <c r="D1732" s="313">
        <v>377890</v>
      </c>
      <c r="E1732" s="203">
        <f t="shared" si="159"/>
        <v>8.6345253056095057</v>
      </c>
      <c r="F1732" s="311">
        <f>SUM(E$12:E1732)</f>
        <v>8172.4126496389626</v>
      </c>
      <c r="G1732" s="311">
        <f t="shared" si="160"/>
        <v>817.24126496389624</v>
      </c>
      <c r="H1732" s="314">
        <f t="shared" si="164"/>
        <v>181</v>
      </c>
      <c r="I1732" s="314">
        <f t="shared" si="164"/>
        <v>70</v>
      </c>
    </row>
    <row r="1733" spans="2:9" ht="16.5" hidden="1" customHeight="1" x14ac:dyDescent="0.3">
      <c r="B1733" s="307">
        <v>1722</v>
      </c>
      <c r="C1733" s="309">
        <v>277797311</v>
      </c>
      <c r="D1733" s="313">
        <v>378206</v>
      </c>
      <c r="E1733" s="203">
        <f t="shared" si="159"/>
        <v>8.6417456871929623</v>
      </c>
      <c r="F1733" s="311">
        <f>SUM(E$12:E1733)</f>
        <v>8181.0543953261558</v>
      </c>
      <c r="G1733" s="311">
        <f t="shared" si="160"/>
        <v>818.10543953261561</v>
      </c>
      <c r="H1733" s="314">
        <f t="shared" si="164"/>
        <v>181</v>
      </c>
      <c r="I1733" s="314">
        <f t="shared" si="164"/>
        <v>70</v>
      </c>
    </row>
    <row r="1734" spans="2:9" ht="16.5" hidden="1" customHeight="1" x14ac:dyDescent="0.3">
      <c r="B1734" s="307">
        <v>1723</v>
      </c>
      <c r="C1734" s="309">
        <v>278175517</v>
      </c>
      <c r="D1734" s="313">
        <v>378522</v>
      </c>
      <c r="E1734" s="203">
        <f t="shared" si="159"/>
        <v>8.6489660687764189</v>
      </c>
      <c r="F1734" s="311">
        <f>SUM(E$12:E1734)</f>
        <v>8189.7033613949325</v>
      </c>
      <c r="G1734" s="311">
        <f t="shared" si="160"/>
        <v>818.97033613949327</v>
      </c>
      <c r="H1734" s="314">
        <f t="shared" si="164"/>
        <v>181</v>
      </c>
      <c r="I1734" s="314">
        <f t="shared" si="164"/>
        <v>70</v>
      </c>
    </row>
    <row r="1735" spans="2:9" ht="16.5" hidden="1" customHeight="1" x14ac:dyDescent="0.3">
      <c r="B1735" s="307">
        <v>1724</v>
      </c>
      <c r="C1735" s="309">
        <v>278554039</v>
      </c>
      <c r="D1735" s="313">
        <v>378839</v>
      </c>
      <c r="E1735" s="203">
        <f t="shared" si="159"/>
        <v>8.656209299668685</v>
      </c>
      <c r="F1735" s="311">
        <f>SUM(E$12:E1735)</f>
        <v>8198.3595706946016</v>
      </c>
      <c r="G1735" s="311">
        <f t="shared" si="160"/>
        <v>819.83595706946016</v>
      </c>
      <c r="H1735" s="314">
        <f t="shared" si="164"/>
        <v>181</v>
      </c>
      <c r="I1735" s="314">
        <f t="shared" si="164"/>
        <v>70</v>
      </c>
    </row>
    <row r="1736" spans="2:9" ht="16.5" hidden="1" customHeight="1" x14ac:dyDescent="0.3">
      <c r="B1736" s="307">
        <v>1725</v>
      </c>
      <c r="C1736" s="309">
        <v>278932878</v>
      </c>
      <c r="D1736" s="313">
        <v>379155</v>
      </c>
      <c r="E1736" s="203">
        <f t="shared" si="159"/>
        <v>8.6634296812521416</v>
      </c>
      <c r="F1736" s="311">
        <f>SUM(E$12:E1736)</f>
        <v>8207.0230003758534</v>
      </c>
      <c r="G1736" s="311">
        <f t="shared" si="160"/>
        <v>820.70230003758536</v>
      </c>
      <c r="H1736" s="314">
        <f t="shared" si="164"/>
        <v>181</v>
      </c>
      <c r="I1736" s="314">
        <f t="shared" si="164"/>
        <v>70</v>
      </c>
    </row>
    <row r="1737" spans="2:9" ht="16.5" hidden="1" customHeight="1" x14ac:dyDescent="0.3">
      <c r="B1737" s="307">
        <v>1726</v>
      </c>
      <c r="C1737" s="309">
        <v>279312033</v>
      </c>
      <c r="D1737" s="313">
        <v>379471</v>
      </c>
      <c r="E1737" s="203">
        <f t="shared" si="159"/>
        <v>8.6706500628356</v>
      </c>
      <c r="F1737" s="311">
        <f>SUM(E$12:E1737)</f>
        <v>8215.6936504386886</v>
      </c>
      <c r="G1737" s="311">
        <f t="shared" si="160"/>
        <v>821.56936504386886</v>
      </c>
      <c r="H1737" s="314">
        <f t="shared" si="164"/>
        <v>181</v>
      </c>
      <c r="I1737" s="314">
        <f t="shared" si="164"/>
        <v>70</v>
      </c>
    </row>
    <row r="1738" spans="2:9" ht="16.5" hidden="1" customHeight="1" x14ac:dyDescent="0.3">
      <c r="B1738" s="307">
        <v>1727</v>
      </c>
      <c r="C1738" s="309">
        <v>279691504</v>
      </c>
      <c r="D1738" s="313">
        <v>379788</v>
      </c>
      <c r="E1738" s="203">
        <f t="shared" si="159"/>
        <v>8.6778932937278643</v>
      </c>
      <c r="F1738" s="311">
        <f>SUM(E$12:E1738)</f>
        <v>8224.3715437324172</v>
      </c>
      <c r="G1738" s="311">
        <f t="shared" si="160"/>
        <v>822.4371543732417</v>
      </c>
      <c r="H1738" s="314">
        <f t="shared" si="164"/>
        <v>181</v>
      </c>
      <c r="I1738" s="314">
        <f t="shared" si="164"/>
        <v>70</v>
      </c>
    </row>
    <row r="1739" spans="2:9" ht="16.5" hidden="1" customHeight="1" x14ac:dyDescent="0.3">
      <c r="B1739" s="307">
        <v>1728</v>
      </c>
      <c r="C1739" s="309">
        <v>280071292</v>
      </c>
      <c r="D1739" s="313">
        <v>380105</v>
      </c>
      <c r="E1739" s="203">
        <f t="shared" si="159"/>
        <v>8.6851365246201304</v>
      </c>
      <c r="F1739" s="311">
        <f>SUM(E$12:E1739)</f>
        <v>8233.0566802570374</v>
      </c>
      <c r="G1739" s="311">
        <f t="shared" si="160"/>
        <v>823.30566802570377</v>
      </c>
      <c r="H1739" s="314">
        <f t="shared" si="164"/>
        <v>181</v>
      </c>
      <c r="I1739" s="314">
        <f t="shared" si="164"/>
        <v>70</v>
      </c>
    </row>
    <row r="1740" spans="2:9" ht="16.5" hidden="1" customHeight="1" x14ac:dyDescent="0.3">
      <c r="B1740" s="307">
        <v>1729</v>
      </c>
      <c r="C1740" s="309">
        <v>280451397</v>
      </c>
      <c r="D1740" s="313">
        <v>380422</v>
      </c>
      <c r="E1740" s="203">
        <f t="shared" ref="E1740:E1803" si="165">D1740/(VLOOKUP(H1740,$L$12:$N$51,3,0)+VLOOKUP(I1740,$P$12:$R$131,3,0)*$F$8/$E$8)</f>
        <v>8.6923797555123965</v>
      </c>
      <c r="F1740" s="311">
        <f>SUM(E$12:E1740)</f>
        <v>8241.7490600125493</v>
      </c>
      <c r="G1740" s="311">
        <f t="shared" si="160"/>
        <v>824.17490600125495</v>
      </c>
      <c r="H1740" s="314">
        <f t="shared" si="164"/>
        <v>181</v>
      </c>
      <c r="I1740" s="314">
        <f t="shared" si="164"/>
        <v>70</v>
      </c>
    </row>
    <row r="1741" spans="2:9" ht="16.5" hidden="1" customHeight="1" x14ac:dyDescent="0.3">
      <c r="B1741" s="307">
        <v>1730</v>
      </c>
      <c r="C1741" s="309">
        <v>280831819</v>
      </c>
      <c r="D1741" s="313">
        <v>380738</v>
      </c>
      <c r="E1741" s="203">
        <f t="shared" si="165"/>
        <v>8.6996001370958531</v>
      </c>
      <c r="F1741" s="311">
        <f>SUM(E$12:E1741)</f>
        <v>8250.4486601496446</v>
      </c>
      <c r="G1741" s="311">
        <f t="shared" ref="G1741:G1804" si="166">F1741/$B$8</f>
        <v>825.04486601496444</v>
      </c>
      <c r="H1741" s="314">
        <f t="shared" si="164"/>
        <v>181</v>
      </c>
      <c r="I1741" s="314">
        <f t="shared" si="164"/>
        <v>70</v>
      </c>
    </row>
    <row r="1742" spans="2:9" ht="16.5" hidden="1" customHeight="1" x14ac:dyDescent="0.3">
      <c r="B1742" s="307">
        <v>1731</v>
      </c>
      <c r="C1742" s="309">
        <v>281212557</v>
      </c>
      <c r="D1742" s="313">
        <v>381055</v>
      </c>
      <c r="E1742" s="203">
        <f t="shared" si="165"/>
        <v>8.7068433679881192</v>
      </c>
      <c r="F1742" s="311">
        <f>SUM(E$12:E1742)</f>
        <v>8259.1555035176334</v>
      </c>
      <c r="G1742" s="311">
        <f t="shared" si="166"/>
        <v>825.91555035176339</v>
      </c>
      <c r="H1742" s="314">
        <f t="shared" si="164"/>
        <v>181</v>
      </c>
      <c r="I1742" s="314">
        <f t="shared" si="164"/>
        <v>70</v>
      </c>
    </row>
    <row r="1743" spans="2:9" ht="16.5" hidden="1" customHeight="1" x14ac:dyDescent="0.3">
      <c r="B1743" s="307">
        <v>1732</v>
      </c>
      <c r="C1743" s="309">
        <v>281593612</v>
      </c>
      <c r="D1743" s="313">
        <v>381373</v>
      </c>
      <c r="E1743" s="203">
        <f t="shared" si="165"/>
        <v>8.714109448189193</v>
      </c>
      <c r="F1743" s="311">
        <f>SUM(E$12:E1743)</f>
        <v>8267.8696129658219</v>
      </c>
      <c r="G1743" s="311">
        <f t="shared" si="166"/>
        <v>826.78696129658215</v>
      </c>
      <c r="H1743" s="314">
        <f t="shared" si="164"/>
        <v>181</v>
      </c>
      <c r="I1743" s="314">
        <f t="shared" si="164"/>
        <v>70</v>
      </c>
    </row>
    <row r="1744" spans="2:9" ht="16.5" hidden="1" customHeight="1" x14ac:dyDescent="0.3">
      <c r="B1744" s="307">
        <v>1733</v>
      </c>
      <c r="C1744" s="309">
        <v>281974985</v>
      </c>
      <c r="D1744" s="313">
        <v>381690</v>
      </c>
      <c r="E1744" s="203">
        <f t="shared" si="165"/>
        <v>8.7213526790814573</v>
      </c>
      <c r="F1744" s="311">
        <f>SUM(E$12:E1744)</f>
        <v>8276.5909656449039</v>
      </c>
      <c r="G1744" s="311">
        <f t="shared" si="166"/>
        <v>827.65909656449037</v>
      </c>
      <c r="H1744" s="314">
        <f t="shared" ref="H1744:I1759" si="167">H1743</f>
        <v>181</v>
      </c>
      <c r="I1744" s="314">
        <f t="shared" si="167"/>
        <v>70</v>
      </c>
    </row>
    <row r="1745" spans="2:9" ht="16.5" hidden="1" customHeight="1" x14ac:dyDescent="0.3">
      <c r="B1745" s="307">
        <v>1734</v>
      </c>
      <c r="C1745" s="309">
        <v>282356675</v>
      </c>
      <c r="D1745" s="313">
        <v>382007</v>
      </c>
      <c r="E1745" s="203">
        <f t="shared" si="165"/>
        <v>8.7285959099737234</v>
      </c>
      <c r="F1745" s="311">
        <f>SUM(E$12:E1745)</f>
        <v>8285.3195615548775</v>
      </c>
      <c r="G1745" s="311">
        <f t="shared" si="166"/>
        <v>828.53195615548771</v>
      </c>
      <c r="H1745" s="314">
        <f t="shared" si="167"/>
        <v>181</v>
      </c>
      <c r="I1745" s="314">
        <f t="shared" si="167"/>
        <v>70</v>
      </c>
    </row>
    <row r="1746" spans="2:9" ht="16.5" hidden="1" customHeight="1" x14ac:dyDescent="0.3">
      <c r="B1746" s="307">
        <v>1735</v>
      </c>
      <c r="C1746" s="309">
        <v>282738682</v>
      </c>
      <c r="D1746" s="313">
        <v>382325</v>
      </c>
      <c r="E1746" s="203">
        <f t="shared" si="165"/>
        <v>8.7358619901747971</v>
      </c>
      <c r="F1746" s="311">
        <f>SUM(E$12:E1746)</f>
        <v>8294.0554235450527</v>
      </c>
      <c r="G1746" s="311">
        <f t="shared" si="166"/>
        <v>829.40554235450531</v>
      </c>
      <c r="H1746" s="314">
        <f t="shared" si="167"/>
        <v>181</v>
      </c>
      <c r="I1746" s="314">
        <f t="shared" si="167"/>
        <v>70</v>
      </c>
    </row>
    <row r="1747" spans="2:9" ht="16.5" hidden="1" customHeight="1" x14ac:dyDescent="0.3">
      <c r="B1747" s="307">
        <v>1736</v>
      </c>
      <c r="C1747" s="309">
        <v>283121007</v>
      </c>
      <c r="D1747" s="313">
        <v>382642</v>
      </c>
      <c r="E1747" s="203">
        <f t="shared" si="165"/>
        <v>8.7431052210670632</v>
      </c>
      <c r="F1747" s="311">
        <f>SUM(E$12:E1747)</f>
        <v>8302.7985287661195</v>
      </c>
      <c r="G1747" s="311">
        <f t="shared" si="166"/>
        <v>830.27985287661193</v>
      </c>
      <c r="H1747" s="314">
        <f t="shared" si="167"/>
        <v>181</v>
      </c>
      <c r="I1747" s="314">
        <f t="shared" si="167"/>
        <v>70</v>
      </c>
    </row>
    <row r="1748" spans="2:9" ht="16.5" hidden="1" customHeight="1" x14ac:dyDescent="0.3">
      <c r="B1748" s="307">
        <v>1737</v>
      </c>
      <c r="C1748" s="309">
        <v>283503649</v>
      </c>
      <c r="D1748" s="313">
        <v>382960</v>
      </c>
      <c r="E1748" s="203">
        <f t="shared" si="165"/>
        <v>8.750371301268137</v>
      </c>
      <c r="F1748" s="311">
        <f>SUM(E$12:E1748)</f>
        <v>8311.5489000673879</v>
      </c>
      <c r="G1748" s="311">
        <f t="shared" si="166"/>
        <v>831.15489000673881</v>
      </c>
      <c r="H1748" s="314">
        <f t="shared" si="167"/>
        <v>181</v>
      </c>
      <c r="I1748" s="314">
        <f t="shared" si="167"/>
        <v>70</v>
      </c>
    </row>
    <row r="1749" spans="2:9" ht="16.5" hidden="1" customHeight="1" x14ac:dyDescent="0.3">
      <c r="B1749" s="307">
        <v>1738</v>
      </c>
      <c r="C1749" s="309">
        <v>283886609</v>
      </c>
      <c r="D1749" s="313">
        <v>383278</v>
      </c>
      <c r="E1749" s="203">
        <f t="shared" si="165"/>
        <v>8.7576373814692108</v>
      </c>
      <c r="F1749" s="311">
        <f>SUM(E$12:E1749)</f>
        <v>8320.3065374488579</v>
      </c>
      <c r="G1749" s="311">
        <f t="shared" si="166"/>
        <v>832.03065374488574</v>
      </c>
      <c r="H1749" s="314">
        <f t="shared" si="167"/>
        <v>181</v>
      </c>
      <c r="I1749" s="314">
        <f t="shared" si="167"/>
        <v>70</v>
      </c>
    </row>
    <row r="1750" spans="2:9" ht="16.5" hidden="1" customHeight="1" x14ac:dyDescent="0.3">
      <c r="B1750" s="307">
        <v>1739</v>
      </c>
      <c r="C1750" s="309">
        <v>284269887</v>
      </c>
      <c r="D1750" s="313">
        <v>383596</v>
      </c>
      <c r="E1750" s="203">
        <f t="shared" si="165"/>
        <v>8.7649034616702846</v>
      </c>
      <c r="F1750" s="311">
        <f>SUM(E$12:E1750)</f>
        <v>8329.0714409105276</v>
      </c>
      <c r="G1750" s="311">
        <f t="shared" si="166"/>
        <v>832.90714409105271</v>
      </c>
      <c r="H1750" s="314">
        <f t="shared" si="167"/>
        <v>181</v>
      </c>
      <c r="I1750" s="314">
        <f t="shared" si="167"/>
        <v>70</v>
      </c>
    </row>
    <row r="1751" spans="2:9" ht="16.5" hidden="1" customHeight="1" x14ac:dyDescent="0.3">
      <c r="B1751" s="307">
        <v>1740</v>
      </c>
      <c r="C1751" s="309">
        <v>284653483</v>
      </c>
      <c r="D1751" s="313">
        <v>383914</v>
      </c>
      <c r="E1751" s="203">
        <f t="shared" si="165"/>
        <v>8.7721695418713583</v>
      </c>
      <c r="F1751" s="311">
        <f>SUM(E$12:E1751)</f>
        <v>8337.8436104523989</v>
      </c>
      <c r="G1751" s="311">
        <f t="shared" si="166"/>
        <v>833.78436104523985</v>
      </c>
      <c r="H1751" s="314">
        <f t="shared" si="167"/>
        <v>181</v>
      </c>
      <c r="I1751" s="314">
        <f t="shared" si="167"/>
        <v>70</v>
      </c>
    </row>
    <row r="1752" spans="2:9" ht="16.5" hidden="1" customHeight="1" x14ac:dyDescent="0.3">
      <c r="B1752" s="307">
        <v>1741</v>
      </c>
      <c r="C1752" s="309">
        <v>285037397</v>
      </c>
      <c r="D1752" s="313">
        <v>384232</v>
      </c>
      <c r="E1752" s="203">
        <f t="shared" si="165"/>
        <v>8.7794356220724321</v>
      </c>
      <c r="F1752" s="311">
        <f>SUM(E$12:E1752)</f>
        <v>8346.6230460744719</v>
      </c>
      <c r="G1752" s="311">
        <f t="shared" si="166"/>
        <v>834.66230460744714</v>
      </c>
      <c r="H1752" s="314">
        <f t="shared" si="167"/>
        <v>181</v>
      </c>
      <c r="I1752" s="314">
        <f t="shared" si="167"/>
        <v>70</v>
      </c>
    </row>
    <row r="1753" spans="2:9" ht="16.5" hidden="1" customHeight="1" x14ac:dyDescent="0.3">
      <c r="B1753" s="307">
        <v>1742</v>
      </c>
      <c r="C1753" s="309">
        <v>285421629</v>
      </c>
      <c r="D1753" s="313">
        <v>384550</v>
      </c>
      <c r="E1753" s="203">
        <f t="shared" si="165"/>
        <v>8.7867017022735059</v>
      </c>
      <c r="F1753" s="311">
        <f>SUM(E$12:E1753)</f>
        <v>8355.4097477767446</v>
      </c>
      <c r="G1753" s="311">
        <f t="shared" si="166"/>
        <v>835.54097477767448</v>
      </c>
      <c r="H1753" s="314">
        <f t="shared" si="167"/>
        <v>181</v>
      </c>
      <c r="I1753" s="314">
        <f t="shared" si="167"/>
        <v>70</v>
      </c>
    </row>
    <row r="1754" spans="2:9" ht="16.5" hidden="1" customHeight="1" x14ac:dyDescent="0.3">
      <c r="B1754" s="307">
        <v>1743</v>
      </c>
      <c r="C1754" s="309">
        <v>285806179</v>
      </c>
      <c r="D1754" s="313">
        <v>384868</v>
      </c>
      <c r="E1754" s="203">
        <f t="shared" si="165"/>
        <v>8.7939677824745797</v>
      </c>
      <c r="F1754" s="311">
        <f>SUM(E$12:E1754)</f>
        <v>8364.2037155592188</v>
      </c>
      <c r="G1754" s="311">
        <f t="shared" si="166"/>
        <v>836.42037155592186</v>
      </c>
      <c r="H1754" s="314">
        <f t="shared" si="167"/>
        <v>181</v>
      </c>
      <c r="I1754" s="314">
        <f t="shared" si="167"/>
        <v>70</v>
      </c>
    </row>
    <row r="1755" spans="2:9" ht="16.5" hidden="1" customHeight="1" x14ac:dyDescent="0.3">
      <c r="B1755" s="307">
        <v>1744</v>
      </c>
      <c r="C1755" s="309">
        <v>286191047</v>
      </c>
      <c r="D1755" s="313">
        <v>385187</v>
      </c>
      <c r="E1755" s="203">
        <f t="shared" si="165"/>
        <v>8.8012567119844629</v>
      </c>
      <c r="F1755" s="311">
        <f>SUM(E$12:E1755)</f>
        <v>8373.0049722712029</v>
      </c>
      <c r="G1755" s="311">
        <f t="shared" si="166"/>
        <v>837.30049722712033</v>
      </c>
      <c r="H1755" s="314">
        <f t="shared" si="167"/>
        <v>181</v>
      </c>
      <c r="I1755" s="314">
        <f t="shared" si="167"/>
        <v>70</v>
      </c>
    </row>
    <row r="1756" spans="2:9" ht="16.5" hidden="1" customHeight="1" x14ac:dyDescent="0.3">
      <c r="B1756" s="307">
        <v>1745</v>
      </c>
      <c r="C1756" s="309">
        <v>286576234</v>
      </c>
      <c r="D1756" s="313">
        <v>385505</v>
      </c>
      <c r="E1756" s="203">
        <f t="shared" si="165"/>
        <v>8.8085227921855367</v>
      </c>
      <c r="F1756" s="311">
        <f>SUM(E$12:E1756)</f>
        <v>8381.8134950633885</v>
      </c>
      <c r="G1756" s="311">
        <f t="shared" si="166"/>
        <v>838.18134950633885</v>
      </c>
      <c r="H1756" s="314">
        <f t="shared" si="167"/>
        <v>181</v>
      </c>
      <c r="I1756" s="314">
        <f t="shared" si="167"/>
        <v>70</v>
      </c>
    </row>
    <row r="1757" spans="2:9" ht="16.5" hidden="1" customHeight="1" x14ac:dyDescent="0.3">
      <c r="B1757" s="307">
        <v>1746</v>
      </c>
      <c r="C1757" s="309">
        <v>286961739</v>
      </c>
      <c r="D1757" s="313">
        <v>385824</v>
      </c>
      <c r="E1757" s="203">
        <f t="shared" si="165"/>
        <v>8.8158117216954182</v>
      </c>
      <c r="F1757" s="311">
        <f>SUM(E$12:E1757)</f>
        <v>8390.6293067850838</v>
      </c>
      <c r="G1757" s="311">
        <f t="shared" si="166"/>
        <v>839.06293067850834</v>
      </c>
      <c r="H1757" s="314">
        <f t="shared" si="167"/>
        <v>181</v>
      </c>
      <c r="I1757" s="314">
        <f t="shared" si="167"/>
        <v>70</v>
      </c>
    </row>
    <row r="1758" spans="2:9" ht="16.5" hidden="1" customHeight="1" x14ac:dyDescent="0.3">
      <c r="B1758" s="307">
        <v>1747</v>
      </c>
      <c r="C1758" s="309">
        <v>287347563</v>
      </c>
      <c r="D1758" s="313">
        <v>386143</v>
      </c>
      <c r="E1758" s="203">
        <f t="shared" si="165"/>
        <v>8.8231006512053014</v>
      </c>
      <c r="F1758" s="311">
        <f>SUM(E$12:E1758)</f>
        <v>8399.4524074362889</v>
      </c>
      <c r="G1758" s="311">
        <f t="shared" si="166"/>
        <v>839.94524074362891</v>
      </c>
      <c r="H1758" s="314">
        <f t="shared" si="167"/>
        <v>181</v>
      </c>
      <c r="I1758" s="314">
        <f t="shared" si="167"/>
        <v>70</v>
      </c>
    </row>
    <row r="1759" spans="2:9" ht="16.5" hidden="1" customHeight="1" x14ac:dyDescent="0.3">
      <c r="B1759" s="307">
        <v>1748</v>
      </c>
      <c r="C1759" s="309">
        <v>287733706</v>
      </c>
      <c r="D1759" s="313">
        <v>386462</v>
      </c>
      <c r="E1759" s="203">
        <f t="shared" si="165"/>
        <v>8.8303895807151829</v>
      </c>
      <c r="F1759" s="311">
        <f>SUM(E$12:E1759)</f>
        <v>8408.2827970170038</v>
      </c>
      <c r="G1759" s="311">
        <f t="shared" si="166"/>
        <v>840.82827970170035</v>
      </c>
      <c r="H1759" s="314">
        <f t="shared" si="167"/>
        <v>181</v>
      </c>
      <c r="I1759" s="314">
        <f t="shared" si="167"/>
        <v>70</v>
      </c>
    </row>
    <row r="1760" spans="2:9" ht="16.5" hidden="1" customHeight="1" x14ac:dyDescent="0.3">
      <c r="B1760" s="307">
        <v>1749</v>
      </c>
      <c r="C1760" s="309">
        <v>288120168</v>
      </c>
      <c r="D1760" s="313">
        <v>386781</v>
      </c>
      <c r="E1760" s="203">
        <f t="shared" si="165"/>
        <v>8.8376785102250661</v>
      </c>
      <c r="F1760" s="311">
        <f>SUM(E$12:E1760)</f>
        <v>8417.1204755272283</v>
      </c>
      <c r="G1760" s="311">
        <f t="shared" si="166"/>
        <v>841.71204755272288</v>
      </c>
      <c r="H1760" s="314">
        <f t="shared" ref="H1760:I1775" si="168">H1759</f>
        <v>181</v>
      </c>
      <c r="I1760" s="314">
        <f t="shared" si="168"/>
        <v>70</v>
      </c>
    </row>
    <row r="1761" spans="2:9" ht="16.5" hidden="1" customHeight="1" x14ac:dyDescent="0.3">
      <c r="B1761" s="307">
        <v>1750</v>
      </c>
      <c r="C1761" s="309">
        <v>288506949</v>
      </c>
      <c r="D1761" s="313">
        <v>387100</v>
      </c>
      <c r="E1761" s="203">
        <f t="shared" si="165"/>
        <v>8.8449674397349476</v>
      </c>
      <c r="F1761" s="311">
        <f>SUM(E$12:E1761)</f>
        <v>8425.9654429669627</v>
      </c>
      <c r="G1761" s="311">
        <f t="shared" si="166"/>
        <v>842.59654429669627</v>
      </c>
      <c r="H1761" s="314">
        <f t="shared" si="168"/>
        <v>181</v>
      </c>
      <c r="I1761" s="314">
        <f t="shared" si="168"/>
        <v>70</v>
      </c>
    </row>
    <row r="1762" spans="2:9" ht="16.5" hidden="1" customHeight="1" x14ac:dyDescent="0.3">
      <c r="B1762" s="307">
        <v>1751</v>
      </c>
      <c r="C1762" s="309">
        <v>288894049</v>
      </c>
      <c r="D1762" s="313">
        <v>387419</v>
      </c>
      <c r="E1762" s="203">
        <f t="shared" si="165"/>
        <v>8.8522563692448308</v>
      </c>
      <c r="F1762" s="311">
        <f>SUM(E$12:E1762)</f>
        <v>8434.8176993362067</v>
      </c>
      <c r="G1762" s="311">
        <f t="shared" si="166"/>
        <v>843.48176993362063</v>
      </c>
      <c r="H1762" s="314">
        <f t="shared" si="168"/>
        <v>181</v>
      </c>
      <c r="I1762" s="314">
        <f t="shared" si="168"/>
        <v>70</v>
      </c>
    </row>
    <row r="1763" spans="2:9" ht="16.5" hidden="1" customHeight="1" x14ac:dyDescent="0.3">
      <c r="B1763" s="307">
        <v>1752</v>
      </c>
      <c r="C1763" s="309">
        <v>289281468</v>
      </c>
      <c r="D1763" s="313">
        <v>387739</v>
      </c>
      <c r="E1763" s="203">
        <f t="shared" si="165"/>
        <v>8.8595681480635218</v>
      </c>
      <c r="F1763" s="311">
        <f>SUM(E$12:E1763)</f>
        <v>8443.6772674842705</v>
      </c>
      <c r="G1763" s="311">
        <f t="shared" si="166"/>
        <v>844.367726748427</v>
      </c>
      <c r="H1763" s="314">
        <f t="shared" si="168"/>
        <v>181</v>
      </c>
      <c r="I1763" s="314">
        <f t="shared" si="168"/>
        <v>70</v>
      </c>
    </row>
    <row r="1764" spans="2:9" ht="16.5" hidden="1" customHeight="1" x14ac:dyDescent="0.3">
      <c r="B1764" s="307">
        <v>1753</v>
      </c>
      <c r="C1764" s="309">
        <v>289669207</v>
      </c>
      <c r="D1764" s="313">
        <v>388058</v>
      </c>
      <c r="E1764" s="203">
        <f t="shared" si="165"/>
        <v>8.8537075062742421</v>
      </c>
      <c r="F1764" s="311">
        <f>SUM(E$12:E1764)</f>
        <v>8452.5309749905446</v>
      </c>
      <c r="G1764" s="311">
        <f t="shared" si="166"/>
        <v>845.25309749905443</v>
      </c>
      <c r="H1764" s="314">
        <v>186</v>
      </c>
      <c r="I1764" s="314">
        <f t="shared" si="168"/>
        <v>70</v>
      </c>
    </row>
    <row r="1765" spans="2:9" ht="16.5" hidden="1" customHeight="1" x14ac:dyDescent="0.3">
      <c r="B1765" s="307">
        <v>1754</v>
      </c>
      <c r="C1765" s="309">
        <v>290057265</v>
      </c>
      <c r="D1765" s="313">
        <v>388378</v>
      </c>
      <c r="E1765" s="203">
        <f t="shared" si="165"/>
        <v>8.8610084417065931</v>
      </c>
      <c r="F1765" s="311">
        <f>SUM(E$12:E1765)</f>
        <v>8461.3919834322514</v>
      </c>
      <c r="G1765" s="311">
        <f t="shared" si="166"/>
        <v>846.13919834322519</v>
      </c>
      <c r="H1765" s="314">
        <f t="shared" si="168"/>
        <v>186</v>
      </c>
      <c r="I1765" s="314">
        <f t="shared" si="168"/>
        <v>70</v>
      </c>
    </row>
    <row r="1766" spans="2:9" ht="16.5" hidden="1" customHeight="1" x14ac:dyDescent="0.3">
      <c r="B1766" s="307">
        <v>1755</v>
      </c>
      <c r="C1766" s="309">
        <v>290445643</v>
      </c>
      <c r="D1766" s="313">
        <v>388697</v>
      </c>
      <c r="E1766" s="203">
        <f t="shared" si="165"/>
        <v>8.8682865617157205</v>
      </c>
      <c r="F1766" s="311">
        <f>SUM(E$12:E1766)</f>
        <v>8470.2602699939671</v>
      </c>
      <c r="G1766" s="311">
        <f t="shared" si="166"/>
        <v>847.02602699939666</v>
      </c>
      <c r="H1766" s="314">
        <f t="shared" si="168"/>
        <v>186</v>
      </c>
      <c r="I1766" s="314">
        <f t="shared" si="168"/>
        <v>70</v>
      </c>
    </row>
    <row r="1767" spans="2:9" ht="16.5" hidden="1" customHeight="1" x14ac:dyDescent="0.3">
      <c r="B1767" s="307">
        <v>1756</v>
      </c>
      <c r="C1767" s="309">
        <v>290834340</v>
      </c>
      <c r="D1767" s="313">
        <v>389017</v>
      </c>
      <c r="E1767" s="203">
        <f t="shared" si="165"/>
        <v>8.8755874971480715</v>
      </c>
      <c r="F1767" s="311">
        <f>SUM(E$12:E1767)</f>
        <v>8479.1358574911155</v>
      </c>
      <c r="G1767" s="311">
        <f t="shared" si="166"/>
        <v>847.91358574911158</v>
      </c>
      <c r="H1767" s="314">
        <f t="shared" si="168"/>
        <v>186</v>
      </c>
      <c r="I1767" s="314">
        <f t="shared" si="168"/>
        <v>70</v>
      </c>
    </row>
    <row r="1768" spans="2:9" ht="16.5" hidden="1" customHeight="1" x14ac:dyDescent="0.3">
      <c r="B1768" s="307">
        <v>1757</v>
      </c>
      <c r="C1768" s="309">
        <v>291223357</v>
      </c>
      <c r="D1768" s="313">
        <v>389337</v>
      </c>
      <c r="E1768" s="203">
        <f t="shared" si="165"/>
        <v>8.8828884325804243</v>
      </c>
      <c r="F1768" s="311">
        <f>SUM(E$12:E1768)</f>
        <v>8488.0187459236968</v>
      </c>
      <c r="G1768" s="311">
        <f t="shared" si="166"/>
        <v>848.8018745923697</v>
      </c>
      <c r="H1768" s="314">
        <f t="shared" si="168"/>
        <v>186</v>
      </c>
      <c r="I1768" s="314">
        <f t="shared" si="168"/>
        <v>70</v>
      </c>
    </row>
    <row r="1769" spans="2:9" ht="16.5" hidden="1" customHeight="1" x14ac:dyDescent="0.3">
      <c r="B1769" s="307">
        <v>1758</v>
      </c>
      <c r="C1769" s="309">
        <v>291612694</v>
      </c>
      <c r="D1769" s="313">
        <v>389657</v>
      </c>
      <c r="E1769" s="203">
        <f t="shared" si="165"/>
        <v>8.890189368012777</v>
      </c>
      <c r="F1769" s="311">
        <f>SUM(E$12:E1769)</f>
        <v>8496.908935291709</v>
      </c>
      <c r="G1769" s="311">
        <f t="shared" si="166"/>
        <v>849.69089352917092</v>
      </c>
      <c r="H1769" s="314">
        <f t="shared" si="168"/>
        <v>186</v>
      </c>
      <c r="I1769" s="314">
        <f t="shared" si="168"/>
        <v>70</v>
      </c>
    </row>
    <row r="1770" spans="2:9" ht="16.5" hidden="1" customHeight="1" x14ac:dyDescent="0.3">
      <c r="B1770" s="307">
        <v>1759</v>
      </c>
      <c r="C1770" s="309">
        <v>292002351</v>
      </c>
      <c r="D1770" s="313">
        <v>389977</v>
      </c>
      <c r="E1770" s="203">
        <f t="shared" si="165"/>
        <v>8.897490303445128</v>
      </c>
      <c r="F1770" s="311">
        <f>SUM(E$12:E1770)</f>
        <v>8505.806425595154</v>
      </c>
      <c r="G1770" s="311">
        <f t="shared" si="166"/>
        <v>850.58064255951535</v>
      </c>
      <c r="H1770" s="314">
        <f t="shared" si="168"/>
        <v>186</v>
      </c>
      <c r="I1770" s="314">
        <f t="shared" si="168"/>
        <v>70</v>
      </c>
    </row>
    <row r="1771" spans="2:9" ht="16.5" hidden="1" customHeight="1" x14ac:dyDescent="0.3">
      <c r="B1771" s="307">
        <v>1760</v>
      </c>
      <c r="C1771" s="309">
        <v>292392328</v>
      </c>
      <c r="D1771" s="313">
        <v>390298</v>
      </c>
      <c r="E1771" s="203">
        <f t="shared" si="165"/>
        <v>8.9048140543007079</v>
      </c>
      <c r="F1771" s="311">
        <f>SUM(E$12:E1771)</f>
        <v>8514.711239649454</v>
      </c>
      <c r="G1771" s="311">
        <f t="shared" si="166"/>
        <v>851.47112396494538</v>
      </c>
      <c r="H1771" s="314">
        <f t="shared" si="168"/>
        <v>186</v>
      </c>
      <c r="I1771" s="314">
        <f t="shared" si="168"/>
        <v>70</v>
      </c>
    </row>
    <row r="1772" spans="2:9" ht="16.5" hidden="1" customHeight="1" x14ac:dyDescent="0.3">
      <c r="B1772" s="307">
        <v>1761</v>
      </c>
      <c r="C1772" s="309">
        <v>292782626</v>
      </c>
      <c r="D1772" s="313">
        <v>390618</v>
      </c>
      <c r="E1772" s="203">
        <f t="shared" si="165"/>
        <v>8.9121149897330589</v>
      </c>
      <c r="F1772" s="311">
        <f>SUM(E$12:E1772)</f>
        <v>8523.6233546391868</v>
      </c>
      <c r="G1772" s="311">
        <f t="shared" si="166"/>
        <v>852.36233546391873</v>
      </c>
      <c r="H1772" s="314">
        <f t="shared" si="168"/>
        <v>186</v>
      </c>
      <c r="I1772" s="314">
        <f t="shared" si="168"/>
        <v>70</v>
      </c>
    </row>
    <row r="1773" spans="2:9" ht="16.5" hidden="1" customHeight="1" x14ac:dyDescent="0.3">
      <c r="B1773" s="307">
        <v>1762</v>
      </c>
      <c r="C1773" s="309">
        <v>293173244</v>
      </c>
      <c r="D1773" s="313">
        <v>390938</v>
      </c>
      <c r="E1773" s="203">
        <f t="shared" si="165"/>
        <v>8.9194159251654117</v>
      </c>
      <c r="F1773" s="311">
        <f>SUM(E$12:E1773)</f>
        <v>8532.5427705643524</v>
      </c>
      <c r="G1773" s="311">
        <f t="shared" si="166"/>
        <v>853.25427705643528</v>
      </c>
      <c r="H1773" s="314">
        <f t="shared" si="168"/>
        <v>186</v>
      </c>
      <c r="I1773" s="314">
        <f t="shared" si="168"/>
        <v>70</v>
      </c>
    </row>
    <row r="1774" spans="2:9" ht="16.5" hidden="1" customHeight="1" x14ac:dyDescent="0.3">
      <c r="B1774" s="307">
        <v>1763</v>
      </c>
      <c r="C1774" s="309">
        <v>293564182</v>
      </c>
      <c r="D1774" s="313">
        <v>391259</v>
      </c>
      <c r="E1774" s="203">
        <f t="shared" si="165"/>
        <v>8.9267396760209898</v>
      </c>
      <c r="F1774" s="311">
        <f>SUM(E$12:E1774)</f>
        <v>8541.469510240373</v>
      </c>
      <c r="G1774" s="311">
        <f t="shared" si="166"/>
        <v>854.14695102403732</v>
      </c>
      <c r="H1774" s="314">
        <f t="shared" si="168"/>
        <v>186</v>
      </c>
      <c r="I1774" s="314">
        <f t="shared" si="168"/>
        <v>70</v>
      </c>
    </row>
    <row r="1775" spans="2:9" ht="16.5" hidden="1" customHeight="1" x14ac:dyDescent="0.3">
      <c r="B1775" s="307">
        <v>1764</v>
      </c>
      <c r="C1775" s="309">
        <v>293955441</v>
      </c>
      <c r="D1775" s="313">
        <v>391580</v>
      </c>
      <c r="E1775" s="203">
        <f t="shared" si="165"/>
        <v>8.934063426876568</v>
      </c>
      <c r="F1775" s="311">
        <f>SUM(E$12:E1775)</f>
        <v>8550.4035736672504</v>
      </c>
      <c r="G1775" s="311">
        <f t="shared" si="166"/>
        <v>855.04035736672506</v>
      </c>
      <c r="H1775" s="314">
        <f t="shared" si="168"/>
        <v>186</v>
      </c>
      <c r="I1775" s="314">
        <f t="shared" si="168"/>
        <v>70</v>
      </c>
    </row>
    <row r="1776" spans="2:9" ht="16.5" hidden="1" customHeight="1" x14ac:dyDescent="0.3">
      <c r="B1776" s="307">
        <v>1765</v>
      </c>
      <c r="C1776" s="309">
        <v>294347021</v>
      </c>
      <c r="D1776" s="313">
        <v>391901</v>
      </c>
      <c r="E1776" s="203">
        <f t="shared" si="165"/>
        <v>8.9413871777321461</v>
      </c>
      <c r="F1776" s="311">
        <f>SUM(E$12:E1776)</f>
        <v>8559.3449608449828</v>
      </c>
      <c r="G1776" s="311">
        <f t="shared" si="166"/>
        <v>855.93449608449828</v>
      </c>
      <c r="H1776" s="314">
        <f t="shared" ref="H1776:I1791" si="169">H1775</f>
        <v>186</v>
      </c>
      <c r="I1776" s="314">
        <f t="shared" si="169"/>
        <v>70</v>
      </c>
    </row>
    <row r="1777" spans="2:9" ht="16.5" hidden="1" customHeight="1" x14ac:dyDescent="0.3">
      <c r="B1777" s="307">
        <v>1766</v>
      </c>
      <c r="C1777" s="309">
        <v>294738922</v>
      </c>
      <c r="D1777" s="313">
        <v>392222</v>
      </c>
      <c r="E1777" s="203">
        <f t="shared" si="165"/>
        <v>8.948710928587726</v>
      </c>
      <c r="F1777" s="311">
        <f>SUM(E$12:E1777)</f>
        <v>8568.2936717735702</v>
      </c>
      <c r="G1777" s="311">
        <f t="shared" si="166"/>
        <v>856.82936717735697</v>
      </c>
      <c r="H1777" s="314">
        <f t="shared" si="169"/>
        <v>186</v>
      </c>
      <c r="I1777" s="314">
        <f t="shared" si="169"/>
        <v>70</v>
      </c>
    </row>
    <row r="1778" spans="2:9" ht="16.5" hidden="1" customHeight="1" x14ac:dyDescent="0.3">
      <c r="B1778" s="307">
        <v>1767</v>
      </c>
      <c r="C1778" s="309">
        <v>295131144</v>
      </c>
      <c r="D1778" s="313">
        <v>392543</v>
      </c>
      <c r="E1778" s="203">
        <f t="shared" si="165"/>
        <v>8.9560346794433041</v>
      </c>
      <c r="F1778" s="311">
        <f>SUM(E$12:E1778)</f>
        <v>8577.2497064530144</v>
      </c>
      <c r="G1778" s="311">
        <f t="shared" si="166"/>
        <v>857.72497064530148</v>
      </c>
      <c r="H1778" s="314">
        <f t="shared" si="169"/>
        <v>186</v>
      </c>
      <c r="I1778" s="314">
        <f t="shared" si="169"/>
        <v>70</v>
      </c>
    </row>
    <row r="1779" spans="2:9" ht="16.5" hidden="1" customHeight="1" x14ac:dyDescent="0.3">
      <c r="B1779" s="307">
        <v>1768</v>
      </c>
      <c r="C1779" s="309">
        <v>295523687</v>
      </c>
      <c r="D1779" s="313">
        <v>392864</v>
      </c>
      <c r="E1779" s="203">
        <f t="shared" si="165"/>
        <v>8.9633584302988822</v>
      </c>
      <c r="F1779" s="311">
        <f>SUM(E$12:E1779)</f>
        <v>8586.2130648833136</v>
      </c>
      <c r="G1779" s="311">
        <f t="shared" si="166"/>
        <v>858.62130648833136</v>
      </c>
      <c r="H1779" s="314">
        <f t="shared" si="169"/>
        <v>186</v>
      </c>
      <c r="I1779" s="314">
        <f t="shared" si="169"/>
        <v>70</v>
      </c>
    </row>
    <row r="1780" spans="2:9" ht="16.5" hidden="1" customHeight="1" x14ac:dyDescent="0.3">
      <c r="B1780" s="307">
        <v>1769</v>
      </c>
      <c r="C1780" s="309">
        <v>295916551</v>
      </c>
      <c r="D1780" s="313">
        <v>393185</v>
      </c>
      <c r="E1780" s="203">
        <f t="shared" si="165"/>
        <v>8.9706821811544604</v>
      </c>
      <c r="F1780" s="311">
        <f>SUM(E$12:E1780)</f>
        <v>8595.1837470644678</v>
      </c>
      <c r="G1780" s="311">
        <f t="shared" si="166"/>
        <v>859.51837470644682</v>
      </c>
      <c r="H1780" s="314">
        <f t="shared" si="169"/>
        <v>186</v>
      </c>
      <c r="I1780" s="314">
        <f t="shared" si="169"/>
        <v>70</v>
      </c>
    </row>
    <row r="1781" spans="2:9" ht="16.5" hidden="1" customHeight="1" x14ac:dyDescent="0.3">
      <c r="B1781" s="307">
        <v>1770</v>
      </c>
      <c r="C1781" s="309">
        <v>296309736</v>
      </c>
      <c r="D1781" s="313">
        <v>393506</v>
      </c>
      <c r="E1781" s="203">
        <f t="shared" si="165"/>
        <v>8.9780059320100385</v>
      </c>
      <c r="F1781" s="311">
        <f>SUM(E$12:E1781)</f>
        <v>8604.1617529964769</v>
      </c>
      <c r="G1781" s="311">
        <f t="shared" si="166"/>
        <v>860.41617529964765</v>
      </c>
      <c r="H1781" s="314">
        <f t="shared" si="169"/>
        <v>186</v>
      </c>
      <c r="I1781" s="314">
        <f t="shared" si="169"/>
        <v>70</v>
      </c>
    </row>
    <row r="1782" spans="2:9" ht="16.5" hidden="1" customHeight="1" x14ac:dyDescent="0.3">
      <c r="B1782" s="307">
        <v>1771</v>
      </c>
      <c r="C1782" s="309">
        <v>296703242</v>
      </c>
      <c r="D1782" s="313">
        <v>393828</v>
      </c>
      <c r="E1782" s="203">
        <f t="shared" si="165"/>
        <v>8.9853524982888437</v>
      </c>
      <c r="F1782" s="311">
        <f>SUM(E$12:E1782)</f>
        <v>8613.1471054947651</v>
      </c>
      <c r="G1782" s="311">
        <f t="shared" si="166"/>
        <v>861.31471054947656</v>
      </c>
      <c r="H1782" s="314">
        <f t="shared" si="169"/>
        <v>186</v>
      </c>
      <c r="I1782" s="314">
        <f t="shared" si="169"/>
        <v>70</v>
      </c>
    </row>
    <row r="1783" spans="2:9" ht="16.5" hidden="1" customHeight="1" x14ac:dyDescent="0.3">
      <c r="B1783" s="307">
        <v>1772</v>
      </c>
      <c r="C1783" s="309">
        <v>297097070</v>
      </c>
      <c r="D1783" s="313">
        <v>394150</v>
      </c>
      <c r="E1783" s="203">
        <f t="shared" si="165"/>
        <v>8.9926990645676472</v>
      </c>
      <c r="F1783" s="311">
        <f>SUM(E$12:E1783)</f>
        <v>8622.1398045593323</v>
      </c>
      <c r="G1783" s="311">
        <f t="shared" si="166"/>
        <v>862.21398045593321</v>
      </c>
      <c r="H1783" s="314">
        <f t="shared" si="169"/>
        <v>186</v>
      </c>
      <c r="I1783" s="314">
        <f t="shared" si="169"/>
        <v>70</v>
      </c>
    </row>
    <row r="1784" spans="2:9" ht="16.5" hidden="1" customHeight="1" x14ac:dyDescent="0.3">
      <c r="B1784" s="307">
        <v>1773</v>
      </c>
      <c r="C1784" s="309">
        <v>297491220</v>
      </c>
      <c r="D1784" s="313">
        <v>394471</v>
      </c>
      <c r="E1784" s="203">
        <f t="shared" si="165"/>
        <v>9.0000228154232254</v>
      </c>
      <c r="F1784" s="311">
        <f>SUM(E$12:E1784)</f>
        <v>8631.1398273747564</v>
      </c>
      <c r="G1784" s="311">
        <f t="shared" si="166"/>
        <v>863.11398273747568</v>
      </c>
      <c r="H1784" s="314">
        <f t="shared" si="169"/>
        <v>186</v>
      </c>
      <c r="I1784" s="314">
        <f t="shared" si="169"/>
        <v>70</v>
      </c>
    </row>
    <row r="1785" spans="2:9" ht="16.5" hidden="1" customHeight="1" x14ac:dyDescent="0.3">
      <c r="B1785" s="307">
        <v>1774</v>
      </c>
      <c r="C1785" s="309">
        <v>297885691</v>
      </c>
      <c r="D1785" s="313">
        <v>394793</v>
      </c>
      <c r="E1785" s="203">
        <f t="shared" si="165"/>
        <v>9.0073693817020306</v>
      </c>
      <c r="F1785" s="311">
        <f>SUM(E$12:E1785)</f>
        <v>8640.1471967564576</v>
      </c>
      <c r="G1785" s="311">
        <f t="shared" si="166"/>
        <v>864.01471967564578</v>
      </c>
      <c r="H1785" s="314">
        <f t="shared" si="169"/>
        <v>186</v>
      </c>
      <c r="I1785" s="314">
        <f t="shared" si="169"/>
        <v>70</v>
      </c>
    </row>
    <row r="1786" spans="2:9" ht="16.5" hidden="1" customHeight="1" x14ac:dyDescent="0.3">
      <c r="B1786" s="307">
        <v>1775</v>
      </c>
      <c r="C1786" s="309">
        <v>298280484</v>
      </c>
      <c r="D1786" s="313">
        <v>395115</v>
      </c>
      <c r="E1786" s="203">
        <f t="shared" si="165"/>
        <v>9.0147159479808359</v>
      </c>
      <c r="F1786" s="311">
        <f>SUM(E$12:E1786)</f>
        <v>8649.1619127044378</v>
      </c>
      <c r="G1786" s="311">
        <f t="shared" si="166"/>
        <v>864.91619127044373</v>
      </c>
      <c r="H1786" s="314">
        <f t="shared" si="169"/>
        <v>186</v>
      </c>
      <c r="I1786" s="314">
        <f t="shared" si="169"/>
        <v>70</v>
      </c>
    </row>
    <row r="1787" spans="2:9" ht="16.5" hidden="1" customHeight="1" x14ac:dyDescent="0.3">
      <c r="B1787" s="307">
        <v>1776</v>
      </c>
      <c r="C1787" s="309">
        <v>298675599</v>
      </c>
      <c r="D1787" s="313">
        <v>395437</v>
      </c>
      <c r="E1787" s="203">
        <f t="shared" si="165"/>
        <v>9.0220625142596393</v>
      </c>
      <c r="F1787" s="311">
        <f>SUM(E$12:E1787)</f>
        <v>8658.183975218697</v>
      </c>
      <c r="G1787" s="311">
        <f t="shared" si="166"/>
        <v>865.81839752186966</v>
      </c>
      <c r="H1787" s="314">
        <f t="shared" si="169"/>
        <v>186</v>
      </c>
      <c r="I1787" s="314">
        <f t="shared" si="169"/>
        <v>70</v>
      </c>
    </row>
    <row r="1788" spans="2:9" ht="16.5" hidden="1" customHeight="1" x14ac:dyDescent="0.3">
      <c r="B1788" s="307">
        <v>1777</v>
      </c>
      <c r="C1788" s="309">
        <v>299071036</v>
      </c>
      <c r="D1788" s="313">
        <v>395759</v>
      </c>
      <c r="E1788" s="203">
        <f t="shared" si="165"/>
        <v>9.0294090805384446</v>
      </c>
      <c r="F1788" s="311">
        <f>SUM(E$12:E1788)</f>
        <v>8667.2133842992353</v>
      </c>
      <c r="G1788" s="311">
        <f t="shared" si="166"/>
        <v>866.72133842992355</v>
      </c>
      <c r="H1788" s="314">
        <f t="shared" si="169"/>
        <v>186</v>
      </c>
      <c r="I1788" s="314">
        <f t="shared" si="169"/>
        <v>70</v>
      </c>
    </row>
    <row r="1789" spans="2:9" ht="16.5" hidden="1" customHeight="1" x14ac:dyDescent="0.3">
      <c r="B1789" s="307">
        <v>1778</v>
      </c>
      <c r="C1789" s="309">
        <v>299466795</v>
      </c>
      <c r="D1789" s="313">
        <v>396082</v>
      </c>
      <c r="E1789" s="203">
        <f t="shared" si="165"/>
        <v>9.0367784622404752</v>
      </c>
      <c r="F1789" s="311">
        <f>SUM(E$12:E1789)</f>
        <v>8676.2501627614765</v>
      </c>
      <c r="G1789" s="311">
        <f t="shared" si="166"/>
        <v>867.62501627614768</v>
      </c>
      <c r="H1789" s="314">
        <f t="shared" si="169"/>
        <v>186</v>
      </c>
      <c r="I1789" s="314">
        <f t="shared" si="169"/>
        <v>70</v>
      </c>
    </row>
    <row r="1790" spans="2:9" ht="16.5" hidden="1" customHeight="1" x14ac:dyDescent="0.3">
      <c r="B1790" s="307">
        <v>1779</v>
      </c>
      <c r="C1790" s="309">
        <v>299862877</v>
      </c>
      <c r="D1790" s="313">
        <v>396404</v>
      </c>
      <c r="E1790" s="203">
        <f t="shared" si="165"/>
        <v>9.0441250285192787</v>
      </c>
      <c r="F1790" s="311">
        <f>SUM(E$12:E1790)</f>
        <v>8685.294287789995</v>
      </c>
      <c r="G1790" s="311">
        <f t="shared" si="166"/>
        <v>868.52942877899955</v>
      </c>
      <c r="H1790" s="314">
        <f t="shared" si="169"/>
        <v>186</v>
      </c>
      <c r="I1790" s="314">
        <f t="shared" si="169"/>
        <v>70</v>
      </c>
    </row>
    <row r="1791" spans="2:9" ht="16.5" hidden="1" customHeight="1" x14ac:dyDescent="0.3">
      <c r="B1791" s="307">
        <v>1780</v>
      </c>
      <c r="C1791" s="309">
        <v>300259281</v>
      </c>
      <c r="D1791" s="313">
        <v>396726</v>
      </c>
      <c r="E1791" s="203">
        <f t="shared" si="165"/>
        <v>9.0514715947980839</v>
      </c>
      <c r="F1791" s="311">
        <f>SUM(E$12:E1791)</f>
        <v>8694.3457593847925</v>
      </c>
      <c r="G1791" s="311">
        <f t="shared" si="166"/>
        <v>869.43457593847927</v>
      </c>
      <c r="H1791" s="314">
        <f t="shared" si="169"/>
        <v>186</v>
      </c>
      <c r="I1791" s="314">
        <f t="shared" si="169"/>
        <v>70</v>
      </c>
    </row>
    <row r="1792" spans="2:9" ht="16.5" hidden="1" customHeight="1" x14ac:dyDescent="0.3">
      <c r="B1792" s="307">
        <v>1781</v>
      </c>
      <c r="C1792" s="309">
        <v>300656007</v>
      </c>
      <c r="D1792" s="313">
        <v>397049</v>
      </c>
      <c r="E1792" s="203">
        <f t="shared" si="165"/>
        <v>9.0588409765001146</v>
      </c>
      <c r="F1792" s="311">
        <f>SUM(E$12:E1792)</f>
        <v>8703.404600361293</v>
      </c>
      <c r="G1792" s="311">
        <f t="shared" si="166"/>
        <v>870.34046003612934</v>
      </c>
      <c r="H1792" s="314">
        <f t="shared" ref="H1792:I1807" si="170">H1791</f>
        <v>186</v>
      </c>
      <c r="I1792" s="314">
        <f t="shared" si="170"/>
        <v>70</v>
      </c>
    </row>
    <row r="1793" spans="2:9" ht="16.5" hidden="1" customHeight="1" x14ac:dyDescent="0.3">
      <c r="B1793" s="307">
        <v>1782</v>
      </c>
      <c r="C1793" s="309">
        <v>301053056</v>
      </c>
      <c r="D1793" s="313">
        <v>397372</v>
      </c>
      <c r="E1793" s="203">
        <f t="shared" si="165"/>
        <v>9.0662103582021452</v>
      </c>
      <c r="F1793" s="311">
        <f>SUM(E$12:E1793)</f>
        <v>8712.4708107194947</v>
      </c>
      <c r="G1793" s="311">
        <f t="shared" si="166"/>
        <v>871.24708107194942</v>
      </c>
      <c r="H1793" s="314">
        <f t="shared" si="170"/>
        <v>186</v>
      </c>
      <c r="I1793" s="314">
        <f t="shared" si="170"/>
        <v>70</v>
      </c>
    </row>
    <row r="1794" spans="2:9" ht="16.5" hidden="1" customHeight="1" x14ac:dyDescent="0.3">
      <c r="B1794" s="307">
        <v>1783</v>
      </c>
      <c r="C1794" s="309">
        <v>301450428</v>
      </c>
      <c r="D1794" s="313">
        <v>397695</v>
      </c>
      <c r="E1794" s="203">
        <f t="shared" si="165"/>
        <v>9.0735797399041758</v>
      </c>
      <c r="F1794" s="311">
        <f>SUM(E$12:E1794)</f>
        <v>8721.5443904593994</v>
      </c>
      <c r="G1794" s="311">
        <f t="shared" si="166"/>
        <v>872.15443904593997</v>
      </c>
      <c r="H1794" s="314">
        <f t="shared" si="170"/>
        <v>186</v>
      </c>
      <c r="I1794" s="314">
        <f t="shared" si="170"/>
        <v>70</v>
      </c>
    </row>
    <row r="1795" spans="2:9" ht="16.5" hidden="1" customHeight="1" x14ac:dyDescent="0.3">
      <c r="B1795" s="307">
        <v>1784</v>
      </c>
      <c r="C1795" s="309">
        <v>301848123</v>
      </c>
      <c r="D1795" s="313">
        <v>398018</v>
      </c>
      <c r="E1795" s="203">
        <f t="shared" si="165"/>
        <v>9.0809491216062064</v>
      </c>
      <c r="F1795" s="311">
        <f>SUM(E$12:E1795)</f>
        <v>8730.6253395810054</v>
      </c>
      <c r="G1795" s="311">
        <f t="shared" si="166"/>
        <v>873.06253395810052</v>
      </c>
      <c r="H1795" s="314">
        <f t="shared" si="170"/>
        <v>186</v>
      </c>
      <c r="I1795" s="314">
        <f t="shared" si="170"/>
        <v>70</v>
      </c>
    </row>
    <row r="1796" spans="2:9" ht="16.5" hidden="1" customHeight="1" x14ac:dyDescent="0.3">
      <c r="B1796" s="307">
        <v>1785</v>
      </c>
      <c r="C1796" s="309">
        <v>302246141</v>
      </c>
      <c r="D1796" s="313">
        <v>398341</v>
      </c>
      <c r="E1796" s="203">
        <f t="shared" si="165"/>
        <v>9.088318503308237</v>
      </c>
      <c r="F1796" s="311">
        <f>SUM(E$12:E1796)</f>
        <v>8739.7136580843144</v>
      </c>
      <c r="G1796" s="311">
        <f t="shared" si="166"/>
        <v>873.97136580843141</v>
      </c>
      <c r="H1796" s="314">
        <f t="shared" si="170"/>
        <v>186</v>
      </c>
      <c r="I1796" s="314">
        <f t="shared" si="170"/>
        <v>70</v>
      </c>
    </row>
    <row r="1797" spans="2:9" ht="16.5" hidden="1" customHeight="1" x14ac:dyDescent="0.3">
      <c r="B1797" s="307">
        <v>1786</v>
      </c>
      <c r="C1797" s="309">
        <v>302644482</v>
      </c>
      <c r="D1797" s="313">
        <v>398664</v>
      </c>
      <c r="E1797" s="203">
        <f t="shared" si="165"/>
        <v>9.0956878850102676</v>
      </c>
      <c r="F1797" s="311">
        <f>SUM(E$12:E1797)</f>
        <v>8748.8093459693246</v>
      </c>
      <c r="G1797" s="311">
        <f t="shared" si="166"/>
        <v>874.88093459693243</v>
      </c>
      <c r="H1797" s="314">
        <f t="shared" si="170"/>
        <v>186</v>
      </c>
      <c r="I1797" s="314">
        <f t="shared" si="170"/>
        <v>70</v>
      </c>
    </row>
    <row r="1798" spans="2:9" ht="16.5" hidden="1" customHeight="1" x14ac:dyDescent="0.3">
      <c r="B1798" s="307">
        <v>1787</v>
      </c>
      <c r="C1798" s="309">
        <v>303043146</v>
      </c>
      <c r="D1798" s="313">
        <v>398987</v>
      </c>
      <c r="E1798" s="203">
        <f t="shared" si="165"/>
        <v>9.1030572667122982</v>
      </c>
      <c r="F1798" s="311">
        <f>SUM(E$12:E1798)</f>
        <v>8757.912403236036</v>
      </c>
      <c r="G1798" s="311">
        <f t="shared" si="166"/>
        <v>875.79124032360357</v>
      </c>
      <c r="H1798" s="314">
        <f t="shared" si="170"/>
        <v>186</v>
      </c>
      <c r="I1798" s="314">
        <f t="shared" si="170"/>
        <v>70</v>
      </c>
    </row>
    <row r="1799" spans="2:9" ht="16.5" hidden="1" customHeight="1" x14ac:dyDescent="0.3">
      <c r="B1799" s="307">
        <v>1788</v>
      </c>
      <c r="C1799" s="309">
        <v>303442133</v>
      </c>
      <c r="D1799" s="313">
        <v>399310</v>
      </c>
      <c r="E1799" s="203">
        <f t="shared" si="165"/>
        <v>9.1104266484143288</v>
      </c>
      <c r="F1799" s="311">
        <f>SUM(E$12:E1799)</f>
        <v>8767.0228298844504</v>
      </c>
      <c r="G1799" s="311">
        <f t="shared" si="166"/>
        <v>876.70228298844506</v>
      </c>
      <c r="H1799" s="314">
        <f t="shared" si="170"/>
        <v>186</v>
      </c>
      <c r="I1799" s="314">
        <f t="shared" si="170"/>
        <v>70</v>
      </c>
    </row>
    <row r="1800" spans="2:9" ht="16.5" hidden="1" customHeight="1" x14ac:dyDescent="0.3">
      <c r="B1800" s="307">
        <v>1789</v>
      </c>
      <c r="C1800" s="309">
        <v>303841443</v>
      </c>
      <c r="D1800" s="313">
        <v>399634</v>
      </c>
      <c r="E1800" s="203">
        <f t="shared" si="165"/>
        <v>9.1178188455395848</v>
      </c>
      <c r="F1800" s="311">
        <f>SUM(E$12:E1800)</f>
        <v>8776.1406487299901</v>
      </c>
      <c r="G1800" s="311">
        <f t="shared" si="166"/>
        <v>877.61406487299905</v>
      </c>
      <c r="H1800" s="314">
        <f t="shared" si="170"/>
        <v>186</v>
      </c>
      <c r="I1800" s="314">
        <f t="shared" si="170"/>
        <v>70</v>
      </c>
    </row>
    <row r="1801" spans="2:9" ht="16.5" hidden="1" customHeight="1" x14ac:dyDescent="0.3">
      <c r="B1801" s="307">
        <v>1790</v>
      </c>
      <c r="C1801" s="309">
        <v>304241077</v>
      </c>
      <c r="D1801" s="313">
        <v>399958</v>
      </c>
      <c r="E1801" s="203">
        <f t="shared" si="165"/>
        <v>9.1252110426648407</v>
      </c>
      <c r="F1801" s="311">
        <f>SUM(E$12:E1801)</f>
        <v>8785.2658597726549</v>
      </c>
      <c r="G1801" s="311">
        <f t="shared" si="166"/>
        <v>878.52658597726554</v>
      </c>
      <c r="H1801" s="314">
        <f t="shared" si="170"/>
        <v>186</v>
      </c>
      <c r="I1801" s="314">
        <f t="shared" si="170"/>
        <v>70</v>
      </c>
    </row>
    <row r="1802" spans="2:9" ht="16.5" hidden="1" customHeight="1" x14ac:dyDescent="0.3">
      <c r="B1802" s="307">
        <v>1791</v>
      </c>
      <c r="C1802" s="309">
        <v>304641035</v>
      </c>
      <c r="D1802" s="313">
        <v>400281</v>
      </c>
      <c r="E1802" s="203">
        <f t="shared" si="165"/>
        <v>9.1325804243668713</v>
      </c>
      <c r="F1802" s="311">
        <f>SUM(E$12:E1802)</f>
        <v>8794.398440197021</v>
      </c>
      <c r="G1802" s="311">
        <f t="shared" si="166"/>
        <v>879.43984401970215</v>
      </c>
      <c r="H1802" s="314">
        <f t="shared" si="170"/>
        <v>186</v>
      </c>
      <c r="I1802" s="314">
        <f t="shared" si="170"/>
        <v>70</v>
      </c>
    </row>
    <row r="1803" spans="2:9" ht="16.5" hidden="1" customHeight="1" x14ac:dyDescent="0.3">
      <c r="B1803" s="307">
        <v>1792</v>
      </c>
      <c r="C1803" s="309">
        <v>305041316</v>
      </c>
      <c r="D1803" s="313">
        <v>400605</v>
      </c>
      <c r="E1803" s="203">
        <f t="shared" si="165"/>
        <v>9.1399726214921291</v>
      </c>
      <c r="F1803" s="311">
        <f>SUM(E$12:E1803)</f>
        <v>8803.5384128185124</v>
      </c>
      <c r="G1803" s="311">
        <f t="shared" si="166"/>
        <v>880.35384128185126</v>
      </c>
      <c r="H1803" s="314">
        <f t="shared" si="170"/>
        <v>186</v>
      </c>
      <c r="I1803" s="314">
        <f t="shared" si="170"/>
        <v>70</v>
      </c>
    </row>
    <row r="1804" spans="2:9" ht="16.5" hidden="1" customHeight="1" x14ac:dyDescent="0.3">
      <c r="B1804" s="307">
        <v>1793</v>
      </c>
      <c r="C1804" s="309">
        <v>305441921</v>
      </c>
      <c r="D1804" s="313">
        <v>400929</v>
      </c>
      <c r="E1804" s="203">
        <f t="shared" ref="E1804:E1867" si="171">D1804/(VLOOKUP(H1804,$L$12:$N$51,3,0)+VLOOKUP(I1804,$P$12:$R$131,3,0)*$F$8/$E$8)</f>
        <v>9.147364818617385</v>
      </c>
      <c r="F1804" s="311">
        <f>SUM(E$12:E1804)</f>
        <v>8812.6857776371289</v>
      </c>
      <c r="G1804" s="311">
        <f t="shared" si="166"/>
        <v>881.26857776371287</v>
      </c>
      <c r="H1804" s="314">
        <f t="shared" si="170"/>
        <v>186</v>
      </c>
      <c r="I1804" s="314">
        <f t="shared" si="170"/>
        <v>70</v>
      </c>
    </row>
    <row r="1805" spans="2:9" ht="16.5" hidden="1" customHeight="1" x14ac:dyDescent="0.3">
      <c r="B1805" s="307">
        <v>1794</v>
      </c>
      <c r="C1805" s="309">
        <v>305842850</v>
      </c>
      <c r="D1805" s="313">
        <v>401253</v>
      </c>
      <c r="E1805" s="203">
        <f t="shared" si="171"/>
        <v>9.1547570157426428</v>
      </c>
      <c r="F1805" s="311">
        <f>SUM(E$12:E1805)</f>
        <v>8821.8405346528707</v>
      </c>
      <c r="G1805" s="311">
        <f t="shared" ref="G1805:G1868" si="172">F1805/$B$8</f>
        <v>882.18405346528709</v>
      </c>
      <c r="H1805" s="314">
        <f t="shared" si="170"/>
        <v>186</v>
      </c>
      <c r="I1805" s="314">
        <f t="shared" si="170"/>
        <v>70</v>
      </c>
    </row>
    <row r="1806" spans="2:9" ht="16.5" hidden="1" customHeight="1" x14ac:dyDescent="0.3">
      <c r="B1806" s="307">
        <v>1795</v>
      </c>
      <c r="C1806" s="309">
        <v>306244103</v>
      </c>
      <c r="D1806" s="313">
        <v>401577</v>
      </c>
      <c r="E1806" s="203">
        <f t="shared" si="171"/>
        <v>9.1621492128678987</v>
      </c>
      <c r="F1806" s="311">
        <f>SUM(E$12:E1806)</f>
        <v>8831.0026838657377</v>
      </c>
      <c r="G1806" s="311">
        <f t="shared" si="172"/>
        <v>883.10026838657382</v>
      </c>
      <c r="H1806" s="314">
        <f t="shared" si="170"/>
        <v>186</v>
      </c>
      <c r="I1806" s="314">
        <f t="shared" si="170"/>
        <v>70</v>
      </c>
    </row>
    <row r="1807" spans="2:9" ht="16.5" hidden="1" customHeight="1" x14ac:dyDescent="0.3">
      <c r="B1807" s="307">
        <v>1796</v>
      </c>
      <c r="C1807" s="309">
        <v>306645680</v>
      </c>
      <c r="D1807" s="313">
        <v>401902</v>
      </c>
      <c r="E1807" s="203">
        <f t="shared" si="171"/>
        <v>9.1695642254163818</v>
      </c>
      <c r="F1807" s="311">
        <f>SUM(E$12:E1807)</f>
        <v>8840.172248091154</v>
      </c>
      <c r="G1807" s="311">
        <f t="shared" si="172"/>
        <v>884.01722480911542</v>
      </c>
      <c r="H1807" s="314">
        <f t="shared" si="170"/>
        <v>186</v>
      </c>
      <c r="I1807" s="314">
        <f t="shared" si="170"/>
        <v>70</v>
      </c>
    </row>
    <row r="1808" spans="2:9" ht="16.5" hidden="1" customHeight="1" x14ac:dyDescent="0.3">
      <c r="B1808" s="307">
        <v>1797</v>
      </c>
      <c r="C1808" s="309">
        <v>307047582</v>
      </c>
      <c r="D1808" s="313">
        <v>402226</v>
      </c>
      <c r="E1808" s="203">
        <f t="shared" si="171"/>
        <v>9.1769564225416378</v>
      </c>
      <c r="F1808" s="311">
        <f>SUM(E$12:E1808)</f>
        <v>8849.3492045136954</v>
      </c>
      <c r="G1808" s="311">
        <f t="shared" si="172"/>
        <v>884.93492045136952</v>
      </c>
      <c r="H1808" s="314">
        <f t="shared" ref="H1808:I1823" si="173">H1807</f>
        <v>186</v>
      </c>
      <c r="I1808" s="314">
        <f t="shared" si="173"/>
        <v>70</v>
      </c>
    </row>
    <row r="1809" spans="2:9" ht="16.5" hidden="1" customHeight="1" x14ac:dyDescent="0.3">
      <c r="B1809" s="307">
        <v>1798</v>
      </c>
      <c r="C1809" s="309">
        <v>307449808</v>
      </c>
      <c r="D1809" s="313">
        <v>402551</v>
      </c>
      <c r="E1809" s="203">
        <f t="shared" si="171"/>
        <v>9.1843714350901209</v>
      </c>
      <c r="F1809" s="311">
        <f>SUM(E$12:E1809)</f>
        <v>8858.5335759487862</v>
      </c>
      <c r="G1809" s="311">
        <f t="shared" si="172"/>
        <v>885.85335759487862</v>
      </c>
      <c r="H1809" s="314">
        <f t="shared" si="173"/>
        <v>186</v>
      </c>
      <c r="I1809" s="314">
        <f t="shared" si="173"/>
        <v>70</v>
      </c>
    </row>
    <row r="1810" spans="2:9" ht="16.5" hidden="1" customHeight="1" x14ac:dyDescent="0.3">
      <c r="B1810" s="307">
        <v>1799</v>
      </c>
      <c r="C1810" s="309">
        <v>307852359</v>
      </c>
      <c r="D1810" s="313">
        <v>402875</v>
      </c>
      <c r="E1810" s="203">
        <f t="shared" si="171"/>
        <v>9.1917636322153768</v>
      </c>
      <c r="F1810" s="311">
        <f>SUM(E$12:E1810)</f>
        <v>8867.7253395810021</v>
      </c>
      <c r="G1810" s="311">
        <f t="shared" si="172"/>
        <v>886.77253395810021</v>
      </c>
      <c r="H1810" s="314">
        <f t="shared" si="173"/>
        <v>186</v>
      </c>
      <c r="I1810" s="314">
        <f t="shared" si="173"/>
        <v>70</v>
      </c>
    </row>
    <row r="1811" spans="2:9" ht="16.5" hidden="1" customHeight="1" x14ac:dyDescent="0.3">
      <c r="B1811" s="307">
        <v>1800</v>
      </c>
      <c r="C1811" s="309">
        <v>308255234</v>
      </c>
      <c r="D1811" s="313">
        <v>403200</v>
      </c>
      <c r="E1811" s="203">
        <f t="shared" si="171"/>
        <v>9.1991786447638599</v>
      </c>
      <c r="F1811" s="311">
        <f>SUM(E$12:E1811)</f>
        <v>8876.9245182257655</v>
      </c>
      <c r="G1811" s="311">
        <f t="shared" si="172"/>
        <v>887.69245182257657</v>
      </c>
      <c r="H1811" s="314">
        <f t="shared" si="173"/>
        <v>186</v>
      </c>
      <c r="I1811" s="314">
        <f t="shared" si="173"/>
        <v>70</v>
      </c>
    </row>
    <row r="1812" spans="2:9" ht="16.5" hidden="1" customHeight="1" x14ac:dyDescent="0.3">
      <c r="B1812" s="307">
        <v>1801</v>
      </c>
      <c r="C1812" s="309">
        <v>308658434</v>
      </c>
      <c r="D1812" s="313">
        <v>403525</v>
      </c>
      <c r="E1812" s="203">
        <f t="shared" si="171"/>
        <v>9.206593657312343</v>
      </c>
      <c r="F1812" s="311">
        <f>SUM(E$12:E1812)</f>
        <v>8886.1311118830781</v>
      </c>
      <c r="G1812" s="311">
        <f t="shared" si="172"/>
        <v>888.61311118830781</v>
      </c>
      <c r="H1812" s="314">
        <f t="shared" si="173"/>
        <v>186</v>
      </c>
      <c r="I1812" s="314">
        <f t="shared" si="173"/>
        <v>70</v>
      </c>
    </row>
    <row r="1813" spans="2:9" ht="16.5" hidden="1" customHeight="1" x14ac:dyDescent="0.3">
      <c r="B1813" s="307">
        <v>1802</v>
      </c>
      <c r="C1813" s="309">
        <v>309061959</v>
      </c>
      <c r="D1813" s="313">
        <v>403850</v>
      </c>
      <c r="E1813" s="203">
        <f t="shared" si="171"/>
        <v>9.2140086698608261</v>
      </c>
      <c r="F1813" s="311">
        <f>SUM(E$12:E1813)</f>
        <v>8895.3451205529382</v>
      </c>
      <c r="G1813" s="311">
        <f t="shared" si="172"/>
        <v>889.53451205529382</v>
      </c>
      <c r="H1813" s="314">
        <f t="shared" si="173"/>
        <v>186</v>
      </c>
      <c r="I1813" s="314">
        <f t="shared" si="173"/>
        <v>70</v>
      </c>
    </row>
    <row r="1814" spans="2:9" ht="16.5" hidden="1" customHeight="1" x14ac:dyDescent="0.3">
      <c r="B1814" s="307">
        <v>1803</v>
      </c>
      <c r="C1814" s="309">
        <v>309465809</v>
      </c>
      <c r="D1814" s="313">
        <v>404175</v>
      </c>
      <c r="E1814" s="203">
        <f t="shared" si="171"/>
        <v>9.2214236824093092</v>
      </c>
      <c r="F1814" s="311">
        <f>SUM(E$12:E1814)</f>
        <v>8904.5665442353475</v>
      </c>
      <c r="G1814" s="311">
        <f t="shared" si="172"/>
        <v>890.4566544235347</v>
      </c>
      <c r="H1814" s="314">
        <f t="shared" si="173"/>
        <v>186</v>
      </c>
      <c r="I1814" s="314">
        <f t="shared" si="173"/>
        <v>70</v>
      </c>
    </row>
    <row r="1815" spans="2:9" ht="16.5" hidden="1" customHeight="1" x14ac:dyDescent="0.3">
      <c r="B1815" s="307">
        <v>1804</v>
      </c>
      <c r="C1815" s="309">
        <v>309869984</v>
      </c>
      <c r="D1815" s="313">
        <v>404500</v>
      </c>
      <c r="E1815" s="203">
        <f t="shared" si="171"/>
        <v>9.2288386949577923</v>
      </c>
      <c r="F1815" s="311">
        <f>SUM(E$12:E1815)</f>
        <v>8913.795382930306</v>
      </c>
      <c r="G1815" s="311">
        <f t="shared" si="172"/>
        <v>891.37953829303058</v>
      </c>
      <c r="H1815" s="314">
        <f t="shared" si="173"/>
        <v>186</v>
      </c>
      <c r="I1815" s="314">
        <f t="shared" si="173"/>
        <v>70</v>
      </c>
    </row>
    <row r="1816" spans="2:9" ht="16.5" hidden="1" customHeight="1" x14ac:dyDescent="0.3">
      <c r="B1816" s="307">
        <v>1805</v>
      </c>
      <c r="C1816" s="309">
        <v>310274484</v>
      </c>
      <c r="D1816" s="313">
        <v>404825</v>
      </c>
      <c r="E1816" s="203">
        <f t="shared" si="171"/>
        <v>9.2362537075062736</v>
      </c>
      <c r="F1816" s="311">
        <f>SUM(E$12:E1816)</f>
        <v>8923.031636637812</v>
      </c>
      <c r="G1816" s="311">
        <f t="shared" si="172"/>
        <v>892.30316366378122</v>
      </c>
      <c r="H1816" s="314">
        <f t="shared" si="173"/>
        <v>186</v>
      </c>
      <c r="I1816" s="314">
        <f t="shared" si="173"/>
        <v>70</v>
      </c>
    </row>
    <row r="1817" spans="2:9" ht="16.5" hidden="1" customHeight="1" x14ac:dyDescent="0.3">
      <c r="B1817" s="307">
        <v>1806</v>
      </c>
      <c r="C1817" s="309">
        <v>310679309</v>
      </c>
      <c r="D1817" s="313">
        <v>405151</v>
      </c>
      <c r="E1817" s="203">
        <f t="shared" si="171"/>
        <v>9.2436915354779838</v>
      </c>
      <c r="F1817" s="311">
        <f>SUM(E$12:E1817)</f>
        <v>8932.2753281732894</v>
      </c>
      <c r="G1817" s="311">
        <f t="shared" si="172"/>
        <v>893.22753281732889</v>
      </c>
      <c r="H1817" s="314">
        <f t="shared" si="173"/>
        <v>186</v>
      </c>
      <c r="I1817" s="314">
        <f t="shared" si="173"/>
        <v>70</v>
      </c>
    </row>
    <row r="1818" spans="2:9" ht="16.5" hidden="1" customHeight="1" x14ac:dyDescent="0.3">
      <c r="B1818" s="307">
        <v>1807</v>
      </c>
      <c r="C1818" s="309">
        <v>311084460</v>
      </c>
      <c r="D1818" s="313">
        <v>405476</v>
      </c>
      <c r="E1818" s="203">
        <f t="shared" si="171"/>
        <v>9.2511065480264651</v>
      </c>
      <c r="F1818" s="311">
        <f>SUM(E$12:E1818)</f>
        <v>8941.526434721316</v>
      </c>
      <c r="G1818" s="311">
        <f t="shared" si="172"/>
        <v>894.15264347213156</v>
      </c>
      <c r="H1818" s="314">
        <f t="shared" si="173"/>
        <v>186</v>
      </c>
      <c r="I1818" s="314">
        <f t="shared" si="173"/>
        <v>70</v>
      </c>
    </row>
    <row r="1819" spans="2:9" ht="16.5" hidden="1" customHeight="1" x14ac:dyDescent="0.3">
      <c r="B1819" s="307">
        <v>1808</v>
      </c>
      <c r="C1819" s="309">
        <v>311489936</v>
      </c>
      <c r="D1819" s="313">
        <v>405802</v>
      </c>
      <c r="E1819" s="203">
        <f t="shared" si="171"/>
        <v>9.2585443759981754</v>
      </c>
      <c r="F1819" s="311">
        <f>SUM(E$12:E1819)</f>
        <v>8950.7849790973141</v>
      </c>
      <c r="G1819" s="311">
        <f t="shared" si="172"/>
        <v>895.07849790973137</v>
      </c>
      <c r="H1819" s="314">
        <f t="shared" si="173"/>
        <v>186</v>
      </c>
      <c r="I1819" s="314">
        <f t="shared" si="173"/>
        <v>70</v>
      </c>
    </row>
    <row r="1820" spans="2:9" ht="16.5" hidden="1" customHeight="1" x14ac:dyDescent="0.3">
      <c r="B1820" s="307">
        <v>1809</v>
      </c>
      <c r="C1820" s="309">
        <v>311895738</v>
      </c>
      <c r="D1820" s="313">
        <v>406128</v>
      </c>
      <c r="E1820" s="203">
        <f t="shared" si="171"/>
        <v>9.2659822039698838</v>
      </c>
      <c r="F1820" s="311">
        <f>SUM(E$12:E1820)</f>
        <v>8960.0509613012837</v>
      </c>
      <c r="G1820" s="311">
        <f t="shared" si="172"/>
        <v>896.00509613012832</v>
      </c>
      <c r="H1820" s="314">
        <f t="shared" si="173"/>
        <v>186</v>
      </c>
      <c r="I1820" s="314">
        <f t="shared" si="173"/>
        <v>70</v>
      </c>
    </row>
    <row r="1821" spans="2:9" ht="16.5" hidden="1" customHeight="1" x14ac:dyDescent="0.3">
      <c r="B1821" s="307">
        <v>1810</v>
      </c>
      <c r="C1821" s="309">
        <v>312301866</v>
      </c>
      <c r="D1821" s="313">
        <v>406454</v>
      </c>
      <c r="E1821" s="203">
        <f t="shared" si="171"/>
        <v>9.2734200319415923</v>
      </c>
      <c r="F1821" s="311">
        <f>SUM(E$12:E1821)</f>
        <v>8969.3243813332247</v>
      </c>
      <c r="G1821" s="311">
        <f t="shared" si="172"/>
        <v>896.93243813332242</v>
      </c>
      <c r="H1821" s="314">
        <f t="shared" si="173"/>
        <v>186</v>
      </c>
      <c r="I1821" s="314">
        <f t="shared" si="173"/>
        <v>70</v>
      </c>
    </row>
    <row r="1822" spans="2:9" ht="16.5" hidden="1" customHeight="1" x14ac:dyDescent="0.3">
      <c r="B1822" s="307">
        <v>1811</v>
      </c>
      <c r="C1822" s="309">
        <v>312708320</v>
      </c>
      <c r="D1822" s="313">
        <v>406780</v>
      </c>
      <c r="E1822" s="203">
        <f t="shared" si="171"/>
        <v>9.2808578599133007</v>
      </c>
      <c r="F1822" s="311">
        <f>SUM(E$12:E1822)</f>
        <v>8978.6052391931371</v>
      </c>
      <c r="G1822" s="311">
        <f t="shared" si="172"/>
        <v>897.86052391931366</v>
      </c>
      <c r="H1822" s="314">
        <f t="shared" si="173"/>
        <v>186</v>
      </c>
      <c r="I1822" s="314">
        <f t="shared" si="173"/>
        <v>70</v>
      </c>
    </row>
    <row r="1823" spans="2:9" ht="16.5" hidden="1" customHeight="1" x14ac:dyDescent="0.3">
      <c r="B1823" s="307">
        <v>1812</v>
      </c>
      <c r="C1823" s="309">
        <v>313115100</v>
      </c>
      <c r="D1823" s="313">
        <v>407106</v>
      </c>
      <c r="E1823" s="203">
        <f t="shared" si="171"/>
        <v>9.2882956878850109</v>
      </c>
      <c r="F1823" s="311">
        <f>SUM(E$12:E1823)</f>
        <v>8987.8935348810228</v>
      </c>
      <c r="G1823" s="311">
        <f t="shared" si="172"/>
        <v>898.78935348810228</v>
      </c>
      <c r="H1823" s="314">
        <f t="shared" si="173"/>
        <v>186</v>
      </c>
      <c r="I1823" s="314">
        <f t="shared" si="173"/>
        <v>70</v>
      </c>
    </row>
    <row r="1824" spans="2:9" ht="16.5" hidden="1" customHeight="1" x14ac:dyDescent="0.3">
      <c r="B1824" s="307">
        <v>1813</v>
      </c>
      <c r="C1824" s="309">
        <v>313522206</v>
      </c>
      <c r="D1824" s="313">
        <v>407432</v>
      </c>
      <c r="E1824" s="203">
        <f t="shared" si="171"/>
        <v>9.2957335158567194</v>
      </c>
      <c r="F1824" s="311">
        <f>SUM(E$12:E1824)</f>
        <v>8997.1892683968799</v>
      </c>
      <c r="G1824" s="311">
        <f t="shared" si="172"/>
        <v>899.71892683968804</v>
      </c>
      <c r="H1824" s="314">
        <f t="shared" ref="H1824:I1839" si="174">H1823</f>
        <v>186</v>
      </c>
      <c r="I1824" s="314">
        <f t="shared" si="174"/>
        <v>70</v>
      </c>
    </row>
    <row r="1825" spans="2:9" ht="16.5" hidden="1" customHeight="1" x14ac:dyDescent="0.3">
      <c r="B1825" s="307">
        <v>1814</v>
      </c>
      <c r="C1825" s="309">
        <v>313929638</v>
      </c>
      <c r="D1825" s="313">
        <v>407758</v>
      </c>
      <c r="E1825" s="203">
        <f t="shared" si="171"/>
        <v>9.3031713438284278</v>
      </c>
      <c r="F1825" s="311">
        <f>SUM(E$12:E1825)</f>
        <v>9006.4924397407085</v>
      </c>
      <c r="G1825" s="311">
        <f t="shared" si="172"/>
        <v>900.64924397407083</v>
      </c>
      <c r="H1825" s="314">
        <f t="shared" si="174"/>
        <v>186</v>
      </c>
      <c r="I1825" s="314">
        <f t="shared" si="174"/>
        <v>70</v>
      </c>
    </row>
    <row r="1826" spans="2:9" ht="16.5" hidden="1" customHeight="1" x14ac:dyDescent="0.3">
      <c r="B1826" s="307">
        <v>1815</v>
      </c>
      <c r="C1826" s="309">
        <v>314337396</v>
      </c>
      <c r="D1826" s="313">
        <v>408085</v>
      </c>
      <c r="E1826" s="203">
        <f t="shared" si="171"/>
        <v>9.3106319872233634</v>
      </c>
      <c r="F1826" s="311">
        <f>SUM(E$12:E1826)</f>
        <v>9015.8030717279325</v>
      </c>
      <c r="G1826" s="311">
        <f t="shared" si="172"/>
        <v>901.58030717279325</v>
      </c>
      <c r="H1826" s="314">
        <f t="shared" si="174"/>
        <v>186</v>
      </c>
      <c r="I1826" s="314">
        <f t="shared" si="174"/>
        <v>70</v>
      </c>
    </row>
    <row r="1827" spans="2:9" ht="16.5" hidden="1" customHeight="1" x14ac:dyDescent="0.3">
      <c r="B1827" s="307">
        <v>1816</v>
      </c>
      <c r="C1827" s="309">
        <v>314745481</v>
      </c>
      <c r="D1827" s="313">
        <v>408411</v>
      </c>
      <c r="E1827" s="203">
        <f t="shared" si="171"/>
        <v>9.3180698151950718</v>
      </c>
      <c r="F1827" s="311">
        <f>SUM(E$12:E1827)</f>
        <v>9025.121141543128</v>
      </c>
      <c r="G1827" s="311">
        <f t="shared" si="172"/>
        <v>902.51211415431283</v>
      </c>
      <c r="H1827" s="314">
        <f t="shared" si="174"/>
        <v>186</v>
      </c>
      <c r="I1827" s="314">
        <f t="shared" si="174"/>
        <v>70</v>
      </c>
    </row>
    <row r="1828" spans="2:9" ht="16.5" hidden="1" customHeight="1" x14ac:dyDescent="0.3">
      <c r="B1828" s="307">
        <v>1817</v>
      </c>
      <c r="C1828" s="309">
        <v>315153892</v>
      </c>
      <c r="D1828" s="313">
        <v>408738</v>
      </c>
      <c r="E1828" s="203">
        <f t="shared" si="171"/>
        <v>9.3255304585900074</v>
      </c>
      <c r="F1828" s="311">
        <f>SUM(E$12:E1828)</f>
        <v>9034.4466720017172</v>
      </c>
      <c r="G1828" s="311">
        <f t="shared" si="172"/>
        <v>903.44466720017169</v>
      </c>
      <c r="H1828" s="314">
        <f t="shared" si="174"/>
        <v>186</v>
      </c>
      <c r="I1828" s="314">
        <f t="shared" si="174"/>
        <v>70</v>
      </c>
    </row>
    <row r="1829" spans="2:9" ht="16.5" hidden="1" customHeight="1" x14ac:dyDescent="0.3">
      <c r="B1829" s="307">
        <v>1818</v>
      </c>
      <c r="C1829" s="309">
        <v>315562630</v>
      </c>
      <c r="D1829" s="313">
        <v>409065</v>
      </c>
      <c r="E1829" s="203">
        <f t="shared" si="171"/>
        <v>9.3329911019849412</v>
      </c>
      <c r="F1829" s="311">
        <f>SUM(E$12:E1829)</f>
        <v>9043.7796631037018</v>
      </c>
      <c r="G1829" s="311">
        <f t="shared" si="172"/>
        <v>904.3779663103702</v>
      </c>
      <c r="H1829" s="314">
        <f t="shared" si="174"/>
        <v>186</v>
      </c>
      <c r="I1829" s="314">
        <f t="shared" si="174"/>
        <v>70</v>
      </c>
    </row>
    <row r="1830" spans="2:9" ht="16.5" hidden="1" customHeight="1" x14ac:dyDescent="0.3">
      <c r="B1830" s="307">
        <v>1819</v>
      </c>
      <c r="C1830" s="309">
        <v>315971695</v>
      </c>
      <c r="D1830" s="313">
        <v>409391</v>
      </c>
      <c r="E1830" s="203">
        <f t="shared" si="171"/>
        <v>9.3404289299566514</v>
      </c>
      <c r="F1830" s="311">
        <f>SUM(E$12:E1830)</f>
        <v>9053.1200920336578</v>
      </c>
      <c r="G1830" s="311">
        <f t="shared" si="172"/>
        <v>905.31200920336573</v>
      </c>
      <c r="H1830" s="314">
        <f t="shared" si="174"/>
        <v>186</v>
      </c>
      <c r="I1830" s="314">
        <f t="shared" si="174"/>
        <v>70</v>
      </c>
    </row>
    <row r="1831" spans="2:9" ht="16.5" hidden="1" customHeight="1" x14ac:dyDescent="0.3">
      <c r="B1831" s="307">
        <v>1820</v>
      </c>
      <c r="C1831" s="309">
        <v>316381086</v>
      </c>
      <c r="D1831" s="313">
        <v>409718</v>
      </c>
      <c r="E1831" s="203">
        <f t="shared" si="171"/>
        <v>9.3478895733515852</v>
      </c>
      <c r="F1831" s="311">
        <f>SUM(E$12:E1831)</f>
        <v>9062.4679816070093</v>
      </c>
      <c r="G1831" s="311">
        <f t="shared" si="172"/>
        <v>906.24679816070091</v>
      </c>
      <c r="H1831" s="314">
        <f t="shared" si="174"/>
        <v>186</v>
      </c>
      <c r="I1831" s="314">
        <f t="shared" si="174"/>
        <v>70</v>
      </c>
    </row>
    <row r="1832" spans="2:9" ht="16.5" hidden="1" customHeight="1" x14ac:dyDescent="0.3">
      <c r="B1832" s="307">
        <v>1821</v>
      </c>
      <c r="C1832" s="309">
        <v>316790804</v>
      </c>
      <c r="D1832" s="313">
        <v>410046</v>
      </c>
      <c r="E1832" s="203">
        <f t="shared" si="171"/>
        <v>9.3553730321697461</v>
      </c>
      <c r="F1832" s="311">
        <f>SUM(E$12:E1832)</f>
        <v>9071.8233546391784</v>
      </c>
      <c r="G1832" s="311">
        <f t="shared" si="172"/>
        <v>907.18233546391787</v>
      </c>
      <c r="H1832" s="314">
        <f t="shared" si="174"/>
        <v>186</v>
      </c>
      <c r="I1832" s="314">
        <f t="shared" si="174"/>
        <v>70</v>
      </c>
    </row>
    <row r="1833" spans="2:9" ht="16.5" hidden="1" customHeight="1" x14ac:dyDescent="0.3">
      <c r="B1833" s="307">
        <v>1822</v>
      </c>
      <c r="C1833" s="309">
        <v>317200850</v>
      </c>
      <c r="D1833" s="313">
        <v>410373</v>
      </c>
      <c r="E1833" s="203">
        <f t="shared" si="171"/>
        <v>9.3628336755646817</v>
      </c>
      <c r="F1833" s="311">
        <f>SUM(E$12:E1833)</f>
        <v>9081.186188314743</v>
      </c>
      <c r="G1833" s="311">
        <f t="shared" si="172"/>
        <v>908.11861883147435</v>
      </c>
      <c r="H1833" s="314">
        <f t="shared" si="174"/>
        <v>186</v>
      </c>
      <c r="I1833" s="314">
        <f t="shared" si="174"/>
        <v>70</v>
      </c>
    </row>
    <row r="1834" spans="2:9" ht="16.5" hidden="1" customHeight="1" x14ac:dyDescent="0.3">
      <c r="B1834" s="307">
        <v>1823</v>
      </c>
      <c r="C1834" s="309">
        <v>317611223</v>
      </c>
      <c r="D1834" s="313">
        <v>410700</v>
      </c>
      <c r="E1834" s="203">
        <f t="shared" si="171"/>
        <v>9.3702943189596173</v>
      </c>
      <c r="F1834" s="311">
        <f>SUM(E$12:E1834)</f>
        <v>9090.5564826337031</v>
      </c>
      <c r="G1834" s="311">
        <f t="shared" si="172"/>
        <v>909.05564826337036</v>
      </c>
      <c r="H1834" s="314">
        <f t="shared" si="174"/>
        <v>186</v>
      </c>
      <c r="I1834" s="314">
        <f t="shared" si="174"/>
        <v>70</v>
      </c>
    </row>
    <row r="1835" spans="2:9" ht="16.5" hidden="1" customHeight="1" x14ac:dyDescent="0.3">
      <c r="B1835" s="307">
        <v>1824</v>
      </c>
      <c r="C1835" s="309">
        <v>318021923</v>
      </c>
      <c r="D1835" s="313">
        <v>411027</v>
      </c>
      <c r="E1835" s="203">
        <f t="shared" si="171"/>
        <v>9.3777549623545511</v>
      </c>
      <c r="F1835" s="311">
        <f>SUM(E$12:E1835)</f>
        <v>9099.9342375960568</v>
      </c>
      <c r="G1835" s="311">
        <f t="shared" si="172"/>
        <v>909.99342375960566</v>
      </c>
      <c r="H1835" s="314">
        <f t="shared" si="174"/>
        <v>186</v>
      </c>
      <c r="I1835" s="314">
        <f t="shared" si="174"/>
        <v>70</v>
      </c>
    </row>
    <row r="1836" spans="2:9" ht="16.5" hidden="1" customHeight="1" x14ac:dyDescent="0.3">
      <c r="B1836" s="307">
        <v>1825</v>
      </c>
      <c r="C1836" s="309">
        <v>318432950</v>
      </c>
      <c r="D1836" s="313">
        <v>411355</v>
      </c>
      <c r="E1836" s="203">
        <f t="shared" si="171"/>
        <v>9.385238421172712</v>
      </c>
      <c r="F1836" s="311">
        <f>SUM(E$12:E1836)</f>
        <v>9109.31947601723</v>
      </c>
      <c r="G1836" s="311">
        <f t="shared" si="172"/>
        <v>910.93194760172298</v>
      </c>
      <c r="H1836" s="314">
        <f t="shared" si="174"/>
        <v>186</v>
      </c>
      <c r="I1836" s="314">
        <f t="shared" si="174"/>
        <v>70</v>
      </c>
    </row>
    <row r="1837" spans="2:9" ht="16.5" hidden="1" customHeight="1" x14ac:dyDescent="0.3">
      <c r="B1837" s="307">
        <v>1826</v>
      </c>
      <c r="C1837" s="309">
        <v>318844305</v>
      </c>
      <c r="D1837" s="313">
        <v>411683</v>
      </c>
      <c r="E1837" s="203">
        <f t="shared" si="171"/>
        <v>9.3927218799908747</v>
      </c>
      <c r="F1837" s="311">
        <f>SUM(E$12:E1837)</f>
        <v>9118.7121978972209</v>
      </c>
      <c r="G1837" s="311">
        <f t="shared" si="172"/>
        <v>911.87121978972209</v>
      </c>
      <c r="H1837" s="314">
        <f t="shared" si="174"/>
        <v>186</v>
      </c>
      <c r="I1837" s="314">
        <f t="shared" si="174"/>
        <v>70</v>
      </c>
    </row>
    <row r="1838" spans="2:9" ht="16.5" hidden="1" customHeight="1" x14ac:dyDescent="0.3">
      <c r="B1838" s="307">
        <v>1827</v>
      </c>
      <c r="C1838" s="309">
        <v>319255988</v>
      </c>
      <c r="D1838" s="313">
        <v>412010</v>
      </c>
      <c r="E1838" s="203">
        <f t="shared" si="171"/>
        <v>9.4001825233858085</v>
      </c>
      <c r="F1838" s="311">
        <f>SUM(E$12:E1838)</f>
        <v>9128.1123804206072</v>
      </c>
      <c r="G1838" s="311">
        <f t="shared" si="172"/>
        <v>912.81123804206072</v>
      </c>
      <c r="H1838" s="314">
        <f t="shared" si="174"/>
        <v>186</v>
      </c>
      <c r="I1838" s="314">
        <f t="shared" si="174"/>
        <v>70</v>
      </c>
    </row>
    <row r="1839" spans="2:9" ht="16.5" hidden="1" customHeight="1" x14ac:dyDescent="0.3">
      <c r="B1839" s="307">
        <v>1828</v>
      </c>
      <c r="C1839" s="309">
        <v>319667998</v>
      </c>
      <c r="D1839" s="313">
        <v>412338</v>
      </c>
      <c r="E1839" s="203">
        <f t="shared" si="171"/>
        <v>9.4076659822039694</v>
      </c>
      <c r="F1839" s="311">
        <f>SUM(E$12:E1839)</f>
        <v>9137.5200464028112</v>
      </c>
      <c r="G1839" s="311">
        <f t="shared" si="172"/>
        <v>913.75200464028114</v>
      </c>
      <c r="H1839" s="314">
        <f t="shared" si="174"/>
        <v>186</v>
      </c>
      <c r="I1839" s="314">
        <f t="shared" si="174"/>
        <v>70</v>
      </c>
    </row>
    <row r="1840" spans="2:9" ht="16.5" hidden="1" customHeight="1" x14ac:dyDescent="0.3">
      <c r="B1840" s="307">
        <v>1829</v>
      </c>
      <c r="C1840" s="309">
        <v>320080336</v>
      </c>
      <c r="D1840" s="313">
        <v>412666</v>
      </c>
      <c r="E1840" s="203">
        <f t="shared" si="171"/>
        <v>9.4151494410221304</v>
      </c>
      <c r="F1840" s="311">
        <f>SUM(E$12:E1840)</f>
        <v>9146.9351958438328</v>
      </c>
      <c r="G1840" s="311">
        <f t="shared" si="172"/>
        <v>914.69351958438324</v>
      </c>
      <c r="H1840" s="314">
        <f t="shared" ref="H1840:I1855" si="175">H1839</f>
        <v>186</v>
      </c>
      <c r="I1840" s="314">
        <f t="shared" si="175"/>
        <v>70</v>
      </c>
    </row>
    <row r="1841" spans="2:9" ht="16.5" hidden="1" customHeight="1" x14ac:dyDescent="0.3">
      <c r="B1841" s="307">
        <v>1830</v>
      </c>
      <c r="C1841" s="309">
        <v>320493002</v>
      </c>
      <c r="D1841" s="313">
        <v>412994</v>
      </c>
      <c r="E1841" s="203">
        <f t="shared" si="171"/>
        <v>9.4226328998402913</v>
      </c>
      <c r="F1841" s="311">
        <f>SUM(E$12:E1841)</f>
        <v>9156.357828743674</v>
      </c>
      <c r="G1841" s="311">
        <f t="shared" si="172"/>
        <v>915.63578287436735</v>
      </c>
      <c r="H1841" s="314">
        <f t="shared" si="175"/>
        <v>186</v>
      </c>
      <c r="I1841" s="314">
        <f t="shared" si="175"/>
        <v>70</v>
      </c>
    </row>
    <row r="1842" spans="2:9" ht="16.5" hidden="1" customHeight="1" x14ac:dyDescent="0.3">
      <c r="B1842" s="307">
        <v>1831</v>
      </c>
      <c r="C1842" s="309">
        <v>320905996</v>
      </c>
      <c r="D1842" s="313">
        <v>413323</v>
      </c>
      <c r="E1842" s="203">
        <f t="shared" si="171"/>
        <v>9.4301391740816793</v>
      </c>
      <c r="F1842" s="311">
        <f>SUM(E$12:E1842)</f>
        <v>9165.7879679177549</v>
      </c>
      <c r="G1842" s="311">
        <f t="shared" si="172"/>
        <v>916.57879679177552</v>
      </c>
      <c r="H1842" s="314">
        <f t="shared" si="175"/>
        <v>186</v>
      </c>
      <c r="I1842" s="314">
        <f t="shared" si="175"/>
        <v>70</v>
      </c>
    </row>
    <row r="1843" spans="2:9" ht="16.5" hidden="1" customHeight="1" x14ac:dyDescent="0.3">
      <c r="B1843" s="307">
        <v>1832</v>
      </c>
      <c r="C1843" s="309">
        <v>321319319</v>
      </c>
      <c r="D1843" s="313">
        <v>413651</v>
      </c>
      <c r="E1843" s="203">
        <f t="shared" si="171"/>
        <v>9.4376226328998403</v>
      </c>
      <c r="F1843" s="311">
        <f>SUM(E$12:E1843)</f>
        <v>9175.2255905506554</v>
      </c>
      <c r="G1843" s="311">
        <f t="shared" si="172"/>
        <v>917.52255905506559</v>
      </c>
      <c r="H1843" s="314">
        <f t="shared" si="175"/>
        <v>186</v>
      </c>
      <c r="I1843" s="314">
        <f t="shared" si="175"/>
        <v>70</v>
      </c>
    </row>
    <row r="1844" spans="2:9" ht="16.5" hidden="1" customHeight="1" x14ac:dyDescent="0.3">
      <c r="B1844" s="307">
        <v>1833</v>
      </c>
      <c r="C1844" s="309">
        <v>321732970</v>
      </c>
      <c r="D1844" s="313">
        <v>413979</v>
      </c>
      <c r="E1844" s="203">
        <f t="shared" si="171"/>
        <v>9.4451060917180012</v>
      </c>
      <c r="F1844" s="311">
        <f>SUM(E$12:E1844)</f>
        <v>9184.6706966423735</v>
      </c>
      <c r="G1844" s="311">
        <f t="shared" si="172"/>
        <v>918.46706966423733</v>
      </c>
      <c r="H1844" s="314">
        <f t="shared" si="175"/>
        <v>186</v>
      </c>
      <c r="I1844" s="314">
        <f t="shared" si="175"/>
        <v>70</v>
      </c>
    </row>
    <row r="1845" spans="2:9" ht="16.5" hidden="1" customHeight="1" x14ac:dyDescent="0.3">
      <c r="B1845" s="307">
        <v>1834</v>
      </c>
      <c r="C1845" s="309">
        <v>322146949</v>
      </c>
      <c r="D1845" s="313">
        <v>414308</v>
      </c>
      <c r="E1845" s="203">
        <f t="shared" si="171"/>
        <v>9.4526123659593893</v>
      </c>
      <c r="F1845" s="311">
        <f>SUM(E$12:E1845)</f>
        <v>9194.1233090083333</v>
      </c>
      <c r="G1845" s="311">
        <f t="shared" si="172"/>
        <v>919.41233090083335</v>
      </c>
      <c r="H1845" s="314">
        <f t="shared" si="175"/>
        <v>186</v>
      </c>
      <c r="I1845" s="314">
        <f t="shared" si="175"/>
        <v>70</v>
      </c>
    </row>
    <row r="1846" spans="2:9" ht="16.5" hidden="1" customHeight="1" x14ac:dyDescent="0.3">
      <c r="B1846" s="307">
        <v>1835</v>
      </c>
      <c r="C1846" s="309">
        <v>322561257</v>
      </c>
      <c r="D1846" s="313">
        <v>414637</v>
      </c>
      <c r="E1846" s="203">
        <f t="shared" si="171"/>
        <v>9.4601186402007755</v>
      </c>
      <c r="F1846" s="311">
        <f>SUM(E$12:E1846)</f>
        <v>9203.5834276485348</v>
      </c>
      <c r="G1846" s="311">
        <f t="shared" si="172"/>
        <v>920.35834276485343</v>
      </c>
      <c r="H1846" s="314">
        <f t="shared" si="175"/>
        <v>186</v>
      </c>
      <c r="I1846" s="314">
        <f t="shared" si="175"/>
        <v>70</v>
      </c>
    </row>
    <row r="1847" spans="2:9" ht="16.5" hidden="1" customHeight="1" x14ac:dyDescent="0.3">
      <c r="B1847" s="307">
        <v>1836</v>
      </c>
      <c r="C1847" s="309">
        <v>322975894</v>
      </c>
      <c r="D1847" s="313">
        <v>414965</v>
      </c>
      <c r="E1847" s="203">
        <f t="shared" si="171"/>
        <v>9.4537977855743378</v>
      </c>
      <c r="F1847" s="311">
        <f>SUM(E$12:E1847)</f>
        <v>9213.0372254341091</v>
      </c>
      <c r="G1847" s="311">
        <f t="shared" si="172"/>
        <v>921.30372254341091</v>
      </c>
      <c r="H1847" s="314">
        <v>191</v>
      </c>
      <c r="I1847" s="314">
        <f t="shared" si="175"/>
        <v>70</v>
      </c>
    </row>
    <row r="1848" spans="2:9" ht="16.5" hidden="1" customHeight="1" x14ac:dyDescent="0.3">
      <c r="B1848" s="307">
        <v>1837</v>
      </c>
      <c r="C1848" s="309">
        <v>323390859</v>
      </c>
      <c r="D1848" s="313">
        <v>415294</v>
      </c>
      <c r="E1848" s="203">
        <f t="shared" si="171"/>
        <v>9.4612931152321504</v>
      </c>
      <c r="F1848" s="311">
        <f>SUM(E$12:E1848)</f>
        <v>9222.4985185493406</v>
      </c>
      <c r="G1848" s="311">
        <f t="shared" si="172"/>
        <v>922.24985185493404</v>
      </c>
      <c r="H1848" s="314">
        <f t="shared" si="175"/>
        <v>191</v>
      </c>
      <c r="I1848" s="314">
        <f t="shared" si="175"/>
        <v>70</v>
      </c>
    </row>
    <row r="1849" spans="2:9" ht="16.5" hidden="1" customHeight="1" x14ac:dyDescent="0.3">
      <c r="B1849" s="307">
        <v>1838</v>
      </c>
      <c r="C1849" s="309">
        <v>323806153</v>
      </c>
      <c r="D1849" s="313">
        <v>415623</v>
      </c>
      <c r="E1849" s="203">
        <f t="shared" si="171"/>
        <v>9.4687884448899613</v>
      </c>
      <c r="F1849" s="311">
        <f>SUM(E$12:E1849)</f>
        <v>9231.967306994231</v>
      </c>
      <c r="G1849" s="311">
        <f t="shared" si="172"/>
        <v>923.19673069942314</v>
      </c>
      <c r="H1849" s="314">
        <f t="shared" si="175"/>
        <v>191</v>
      </c>
      <c r="I1849" s="314">
        <f t="shared" si="175"/>
        <v>70</v>
      </c>
    </row>
    <row r="1850" spans="2:9" ht="16.5" hidden="1" customHeight="1" x14ac:dyDescent="0.3">
      <c r="B1850" s="307">
        <v>1839</v>
      </c>
      <c r="C1850" s="309">
        <v>324221776</v>
      </c>
      <c r="D1850" s="313">
        <v>415952</v>
      </c>
      <c r="E1850" s="203">
        <f t="shared" si="171"/>
        <v>9.4762837745477739</v>
      </c>
      <c r="F1850" s="311">
        <f>SUM(E$12:E1850)</f>
        <v>9241.4435907687784</v>
      </c>
      <c r="G1850" s="311">
        <f t="shared" si="172"/>
        <v>924.14435907687789</v>
      </c>
      <c r="H1850" s="314">
        <f t="shared" si="175"/>
        <v>191</v>
      </c>
      <c r="I1850" s="314">
        <f t="shared" si="175"/>
        <v>70</v>
      </c>
    </row>
    <row r="1851" spans="2:9" ht="16.5" hidden="1" customHeight="1" x14ac:dyDescent="0.3">
      <c r="B1851" s="307">
        <v>1840</v>
      </c>
      <c r="C1851" s="309">
        <v>324637728</v>
      </c>
      <c r="D1851" s="313">
        <v>416282</v>
      </c>
      <c r="E1851" s="203">
        <f t="shared" si="171"/>
        <v>9.4838018863626008</v>
      </c>
      <c r="F1851" s="311">
        <f>SUM(E$12:E1851)</f>
        <v>9250.9273926551414</v>
      </c>
      <c r="G1851" s="311">
        <f t="shared" si="172"/>
        <v>925.09273926551418</v>
      </c>
      <c r="H1851" s="314">
        <f t="shared" si="175"/>
        <v>191</v>
      </c>
      <c r="I1851" s="314">
        <f t="shared" si="175"/>
        <v>70</v>
      </c>
    </row>
    <row r="1852" spans="2:9" ht="16.5" hidden="1" customHeight="1" x14ac:dyDescent="0.3">
      <c r="B1852" s="307">
        <v>1841</v>
      </c>
      <c r="C1852" s="309">
        <v>325054010</v>
      </c>
      <c r="D1852" s="313">
        <v>416611</v>
      </c>
      <c r="E1852" s="203">
        <f t="shared" si="171"/>
        <v>9.4912972160204134</v>
      </c>
      <c r="F1852" s="311">
        <f>SUM(E$12:E1852)</f>
        <v>9260.4186898711614</v>
      </c>
      <c r="G1852" s="311">
        <f t="shared" si="172"/>
        <v>926.04186898711612</v>
      </c>
      <c r="H1852" s="314">
        <f t="shared" si="175"/>
        <v>191</v>
      </c>
      <c r="I1852" s="314">
        <f t="shared" si="175"/>
        <v>70</v>
      </c>
    </row>
    <row r="1853" spans="2:9" ht="16.5" hidden="1" customHeight="1" x14ac:dyDescent="0.3">
      <c r="B1853" s="307">
        <v>1842</v>
      </c>
      <c r="C1853" s="309">
        <v>325470621</v>
      </c>
      <c r="D1853" s="313">
        <v>416940</v>
      </c>
      <c r="E1853" s="203">
        <f t="shared" si="171"/>
        <v>9.4987925456782243</v>
      </c>
      <c r="F1853" s="311">
        <f>SUM(E$12:E1853)</f>
        <v>9269.9174824168404</v>
      </c>
      <c r="G1853" s="311">
        <f t="shared" si="172"/>
        <v>926.99174824168404</v>
      </c>
      <c r="H1853" s="314">
        <f t="shared" si="175"/>
        <v>191</v>
      </c>
      <c r="I1853" s="314">
        <f t="shared" si="175"/>
        <v>70</v>
      </c>
    </row>
    <row r="1854" spans="2:9" ht="16.5" hidden="1" customHeight="1" x14ac:dyDescent="0.3">
      <c r="B1854" s="307">
        <v>1843</v>
      </c>
      <c r="C1854" s="309">
        <v>325887561</v>
      </c>
      <c r="D1854" s="313">
        <v>417270</v>
      </c>
      <c r="E1854" s="203">
        <f t="shared" si="171"/>
        <v>9.5063106574930512</v>
      </c>
      <c r="F1854" s="311">
        <f>SUM(E$12:E1854)</f>
        <v>9279.4237930743329</v>
      </c>
      <c r="G1854" s="311">
        <f t="shared" si="172"/>
        <v>927.94237930743327</v>
      </c>
      <c r="H1854" s="314">
        <f t="shared" si="175"/>
        <v>191</v>
      </c>
      <c r="I1854" s="314">
        <f t="shared" si="175"/>
        <v>70</v>
      </c>
    </row>
    <row r="1855" spans="2:9" ht="16.5" hidden="1" customHeight="1" x14ac:dyDescent="0.3">
      <c r="B1855" s="307">
        <v>1844</v>
      </c>
      <c r="C1855" s="309">
        <v>326304831</v>
      </c>
      <c r="D1855" s="313">
        <v>417600</v>
      </c>
      <c r="E1855" s="203">
        <f t="shared" si="171"/>
        <v>9.513828769307878</v>
      </c>
      <c r="F1855" s="311">
        <f>SUM(E$12:E1855)</f>
        <v>9288.937621843641</v>
      </c>
      <c r="G1855" s="311">
        <f t="shared" si="172"/>
        <v>928.89376218436405</v>
      </c>
      <c r="H1855" s="314">
        <f t="shared" si="175"/>
        <v>191</v>
      </c>
      <c r="I1855" s="314">
        <f t="shared" si="175"/>
        <v>70</v>
      </c>
    </row>
    <row r="1856" spans="2:9" ht="16.5" hidden="1" customHeight="1" x14ac:dyDescent="0.3">
      <c r="B1856" s="307">
        <v>1845</v>
      </c>
      <c r="C1856" s="309">
        <v>326722431</v>
      </c>
      <c r="D1856" s="313">
        <v>417929</v>
      </c>
      <c r="E1856" s="203">
        <f t="shared" si="171"/>
        <v>9.5213240989656907</v>
      </c>
      <c r="F1856" s="311">
        <f>SUM(E$12:E1856)</f>
        <v>9298.4589459426061</v>
      </c>
      <c r="G1856" s="311">
        <f t="shared" si="172"/>
        <v>929.84589459426059</v>
      </c>
      <c r="H1856" s="314">
        <f t="shared" ref="H1856:I1871" si="176">H1855</f>
        <v>191</v>
      </c>
      <c r="I1856" s="314">
        <f t="shared" si="176"/>
        <v>70</v>
      </c>
    </row>
    <row r="1857" spans="2:9" ht="16.5" hidden="1" customHeight="1" x14ac:dyDescent="0.3">
      <c r="B1857" s="307">
        <v>1846</v>
      </c>
      <c r="C1857" s="309">
        <v>327140360</v>
      </c>
      <c r="D1857" s="313">
        <v>418259</v>
      </c>
      <c r="E1857" s="203">
        <f t="shared" si="171"/>
        <v>9.5288422107805175</v>
      </c>
      <c r="F1857" s="311">
        <f>SUM(E$12:E1857)</f>
        <v>9307.9877881533866</v>
      </c>
      <c r="G1857" s="311">
        <f t="shared" si="172"/>
        <v>930.79877881533866</v>
      </c>
      <c r="H1857" s="314">
        <f t="shared" si="176"/>
        <v>191</v>
      </c>
      <c r="I1857" s="314">
        <f t="shared" si="176"/>
        <v>70</v>
      </c>
    </row>
    <row r="1858" spans="2:9" ht="16.5" hidden="1" customHeight="1" x14ac:dyDescent="0.3">
      <c r="B1858" s="307">
        <v>1847</v>
      </c>
      <c r="C1858" s="309">
        <v>327558619</v>
      </c>
      <c r="D1858" s="313">
        <v>418589</v>
      </c>
      <c r="E1858" s="203">
        <f t="shared" si="171"/>
        <v>9.5363603225953426</v>
      </c>
      <c r="F1858" s="311">
        <f>SUM(E$12:E1858)</f>
        <v>9317.5241484759827</v>
      </c>
      <c r="G1858" s="311">
        <f t="shared" si="172"/>
        <v>931.75241484759829</v>
      </c>
      <c r="H1858" s="314">
        <f t="shared" si="176"/>
        <v>191</v>
      </c>
      <c r="I1858" s="314">
        <f t="shared" si="176"/>
        <v>70</v>
      </c>
    </row>
    <row r="1859" spans="2:9" ht="16.5" hidden="1" customHeight="1" x14ac:dyDescent="0.3">
      <c r="B1859" s="307">
        <v>1848</v>
      </c>
      <c r="C1859" s="309">
        <v>327977208</v>
      </c>
      <c r="D1859" s="313">
        <v>418919</v>
      </c>
      <c r="E1859" s="203">
        <f t="shared" si="171"/>
        <v>9.5438784344101695</v>
      </c>
      <c r="F1859" s="311">
        <f>SUM(E$12:E1859)</f>
        <v>9327.0680269103923</v>
      </c>
      <c r="G1859" s="311">
        <f t="shared" si="172"/>
        <v>932.70680269103923</v>
      </c>
      <c r="H1859" s="314">
        <f t="shared" si="176"/>
        <v>191</v>
      </c>
      <c r="I1859" s="314">
        <f t="shared" si="176"/>
        <v>70</v>
      </c>
    </row>
    <row r="1860" spans="2:9" ht="16.5" hidden="1" customHeight="1" x14ac:dyDescent="0.3">
      <c r="B1860" s="307">
        <v>1849</v>
      </c>
      <c r="C1860" s="309">
        <v>328396127</v>
      </c>
      <c r="D1860" s="313">
        <v>419250</v>
      </c>
      <c r="E1860" s="203">
        <f t="shared" si="171"/>
        <v>9.5514193283820106</v>
      </c>
      <c r="F1860" s="311">
        <f>SUM(E$12:E1860)</f>
        <v>9336.6194462387739</v>
      </c>
      <c r="G1860" s="311">
        <f t="shared" si="172"/>
        <v>933.66194462387739</v>
      </c>
      <c r="H1860" s="314">
        <f t="shared" si="176"/>
        <v>191</v>
      </c>
      <c r="I1860" s="314">
        <f t="shared" si="176"/>
        <v>70</v>
      </c>
    </row>
    <row r="1861" spans="2:9" ht="16.5" hidden="1" customHeight="1" x14ac:dyDescent="0.3">
      <c r="B1861" s="307">
        <v>1850</v>
      </c>
      <c r="C1861" s="309">
        <v>328815377</v>
      </c>
      <c r="D1861" s="313">
        <v>419580</v>
      </c>
      <c r="E1861" s="203">
        <f t="shared" si="171"/>
        <v>9.5589374401968374</v>
      </c>
      <c r="F1861" s="311">
        <f>SUM(E$12:E1861)</f>
        <v>9346.1783836789709</v>
      </c>
      <c r="G1861" s="311">
        <f t="shared" si="172"/>
        <v>934.61783836789709</v>
      </c>
      <c r="H1861" s="314">
        <f t="shared" si="176"/>
        <v>191</v>
      </c>
      <c r="I1861" s="314">
        <f t="shared" si="176"/>
        <v>70</v>
      </c>
    </row>
    <row r="1862" spans="2:9" ht="16.5" hidden="1" customHeight="1" x14ac:dyDescent="0.3">
      <c r="B1862" s="307">
        <v>1851</v>
      </c>
      <c r="C1862" s="309">
        <v>329234957</v>
      </c>
      <c r="D1862" s="313">
        <v>419910</v>
      </c>
      <c r="E1862" s="203">
        <f t="shared" si="171"/>
        <v>9.5664555520116643</v>
      </c>
      <c r="F1862" s="311">
        <f>SUM(E$12:E1862)</f>
        <v>9355.7448392309834</v>
      </c>
      <c r="G1862" s="311">
        <f t="shared" si="172"/>
        <v>935.57448392309834</v>
      </c>
      <c r="H1862" s="314">
        <f t="shared" si="176"/>
        <v>191</v>
      </c>
      <c r="I1862" s="314">
        <f t="shared" si="176"/>
        <v>70</v>
      </c>
    </row>
    <row r="1863" spans="2:9" ht="16.5" hidden="1" customHeight="1" x14ac:dyDescent="0.3">
      <c r="B1863" s="307">
        <v>1852</v>
      </c>
      <c r="C1863" s="309">
        <v>329654867</v>
      </c>
      <c r="D1863" s="313">
        <v>420241</v>
      </c>
      <c r="E1863" s="203">
        <f t="shared" si="171"/>
        <v>9.5739964459835054</v>
      </c>
      <c r="F1863" s="311">
        <f>SUM(E$12:E1863)</f>
        <v>9365.318835676966</v>
      </c>
      <c r="G1863" s="311">
        <f t="shared" si="172"/>
        <v>936.53188356769658</v>
      </c>
      <c r="H1863" s="314">
        <f t="shared" si="176"/>
        <v>191</v>
      </c>
      <c r="I1863" s="314">
        <f t="shared" si="176"/>
        <v>70</v>
      </c>
    </row>
    <row r="1864" spans="2:9" ht="16.5" hidden="1" customHeight="1" x14ac:dyDescent="0.3">
      <c r="B1864" s="307">
        <v>1853</v>
      </c>
      <c r="C1864" s="309">
        <v>330075108</v>
      </c>
      <c r="D1864" s="313">
        <v>420572</v>
      </c>
      <c r="E1864" s="203">
        <f t="shared" si="171"/>
        <v>9.5815373399553465</v>
      </c>
      <c r="F1864" s="311">
        <f>SUM(E$12:E1864)</f>
        <v>9374.9003730169206</v>
      </c>
      <c r="G1864" s="311">
        <f t="shared" si="172"/>
        <v>937.49003730169204</v>
      </c>
      <c r="H1864" s="314">
        <f t="shared" si="176"/>
        <v>191</v>
      </c>
      <c r="I1864" s="314">
        <f t="shared" si="176"/>
        <v>70</v>
      </c>
    </row>
    <row r="1865" spans="2:9" ht="16.5" hidden="1" customHeight="1" x14ac:dyDescent="0.3">
      <c r="B1865" s="307">
        <v>1854</v>
      </c>
      <c r="C1865" s="309">
        <v>330495680</v>
      </c>
      <c r="D1865" s="313">
        <v>420903</v>
      </c>
      <c r="E1865" s="203">
        <f t="shared" si="171"/>
        <v>9.5890782339271876</v>
      </c>
      <c r="F1865" s="311">
        <f>SUM(E$12:E1865)</f>
        <v>9384.4894512508472</v>
      </c>
      <c r="G1865" s="311">
        <f t="shared" si="172"/>
        <v>938.44894512508472</v>
      </c>
      <c r="H1865" s="314">
        <f t="shared" si="176"/>
        <v>191</v>
      </c>
      <c r="I1865" s="314">
        <f t="shared" si="176"/>
        <v>70</v>
      </c>
    </row>
    <row r="1866" spans="2:9" ht="16.5" hidden="1" customHeight="1" x14ac:dyDescent="0.3">
      <c r="B1866" s="307">
        <v>1855</v>
      </c>
      <c r="C1866" s="309">
        <v>330916583</v>
      </c>
      <c r="D1866" s="313">
        <v>421233</v>
      </c>
      <c r="E1866" s="203">
        <f t="shared" si="171"/>
        <v>9.5965963457420145</v>
      </c>
      <c r="F1866" s="311">
        <f>SUM(E$12:E1866)</f>
        <v>9394.0860475965892</v>
      </c>
      <c r="G1866" s="311">
        <f t="shared" si="172"/>
        <v>939.40860475965894</v>
      </c>
      <c r="H1866" s="314">
        <f t="shared" si="176"/>
        <v>191</v>
      </c>
      <c r="I1866" s="314">
        <f t="shared" si="176"/>
        <v>70</v>
      </c>
    </row>
    <row r="1867" spans="2:9" ht="16.5" hidden="1" customHeight="1" x14ac:dyDescent="0.3">
      <c r="B1867" s="307">
        <v>1856</v>
      </c>
      <c r="C1867" s="309">
        <v>331337816</v>
      </c>
      <c r="D1867" s="313">
        <v>421564</v>
      </c>
      <c r="E1867" s="203">
        <f t="shared" si="171"/>
        <v>9.6041372397138556</v>
      </c>
      <c r="F1867" s="311">
        <f>SUM(E$12:E1867)</f>
        <v>9403.6901848363032</v>
      </c>
      <c r="G1867" s="311">
        <f t="shared" si="172"/>
        <v>940.36901848363027</v>
      </c>
      <c r="H1867" s="314">
        <f t="shared" si="176"/>
        <v>191</v>
      </c>
      <c r="I1867" s="314">
        <f t="shared" si="176"/>
        <v>70</v>
      </c>
    </row>
    <row r="1868" spans="2:9" ht="16.5" hidden="1" customHeight="1" x14ac:dyDescent="0.3">
      <c r="B1868" s="307">
        <v>1857</v>
      </c>
      <c r="C1868" s="309">
        <v>331759380</v>
      </c>
      <c r="D1868" s="313">
        <v>421896</v>
      </c>
      <c r="E1868" s="203">
        <f t="shared" ref="E1868:E1931" si="177">D1868/(VLOOKUP(H1868,$L$12:$N$51,3,0)+VLOOKUP(I1868,$P$12:$R$131,3,0)*$F$8/$E$8)</f>
        <v>9.6117009158427127</v>
      </c>
      <c r="F1868" s="311">
        <f>SUM(E$12:E1868)</f>
        <v>9413.3018857521456</v>
      </c>
      <c r="G1868" s="311">
        <f t="shared" si="172"/>
        <v>941.33018857521461</v>
      </c>
      <c r="H1868" s="314">
        <f t="shared" si="176"/>
        <v>191</v>
      </c>
      <c r="I1868" s="314">
        <f t="shared" si="176"/>
        <v>70</v>
      </c>
    </row>
    <row r="1869" spans="2:9" ht="16.5" hidden="1" customHeight="1" x14ac:dyDescent="0.3">
      <c r="B1869" s="307">
        <v>1858</v>
      </c>
      <c r="C1869" s="309">
        <v>332181276</v>
      </c>
      <c r="D1869" s="313">
        <v>422227</v>
      </c>
      <c r="E1869" s="203">
        <f t="shared" si="177"/>
        <v>9.6192418098145538</v>
      </c>
      <c r="F1869" s="311">
        <f>SUM(E$12:E1869)</f>
        <v>9422.92112756196</v>
      </c>
      <c r="G1869" s="311">
        <f t="shared" ref="G1869:G1932" si="178">F1869/$B$8</f>
        <v>942.29211275619605</v>
      </c>
      <c r="H1869" s="314">
        <f t="shared" si="176"/>
        <v>191</v>
      </c>
      <c r="I1869" s="314">
        <f t="shared" si="176"/>
        <v>70</v>
      </c>
    </row>
    <row r="1870" spans="2:9" ht="16.5" hidden="1" customHeight="1" x14ac:dyDescent="0.3">
      <c r="B1870" s="307">
        <v>1859</v>
      </c>
      <c r="C1870" s="309">
        <v>332603503</v>
      </c>
      <c r="D1870" s="313">
        <v>422558</v>
      </c>
      <c r="E1870" s="203">
        <f t="shared" si="177"/>
        <v>9.6267827037863949</v>
      </c>
      <c r="F1870" s="311">
        <f>SUM(E$12:E1870)</f>
        <v>9432.5479102657464</v>
      </c>
      <c r="G1870" s="311">
        <f t="shared" si="178"/>
        <v>943.25479102657459</v>
      </c>
      <c r="H1870" s="314">
        <f t="shared" si="176"/>
        <v>191</v>
      </c>
      <c r="I1870" s="314">
        <f t="shared" si="176"/>
        <v>70</v>
      </c>
    </row>
    <row r="1871" spans="2:9" ht="16.5" hidden="1" customHeight="1" x14ac:dyDescent="0.3">
      <c r="B1871" s="307">
        <v>1860</v>
      </c>
      <c r="C1871" s="309">
        <v>333026061</v>
      </c>
      <c r="D1871" s="313">
        <v>422890</v>
      </c>
      <c r="E1871" s="203">
        <f t="shared" si="177"/>
        <v>9.6343463799152502</v>
      </c>
      <c r="F1871" s="311">
        <f>SUM(E$12:E1871)</f>
        <v>9442.1822566456613</v>
      </c>
      <c r="G1871" s="311">
        <f t="shared" si="178"/>
        <v>944.21822566456615</v>
      </c>
      <c r="H1871" s="314">
        <f t="shared" si="176"/>
        <v>191</v>
      </c>
      <c r="I1871" s="314">
        <f t="shared" si="176"/>
        <v>70</v>
      </c>
    </row>
    <row r="1872" spans="2:9" ht="16.5" hidden="1" customHeight="1" x14ac:dyDescent="0.3">
      <c r="B1872" s="307">
        <v>1861</v>
      </c>
      <c r="C1872" s="309">
        <v>333448951</v>
      </c>
      <c r="D1872" s="313">
        <v>423221</v>
      </c>
      <c r="E1872" s="203">
        <f t="shared" si="177"/>
        <v>9.6418872738870913</v>
      </c>
      <c r="F1872" s="311">
        <f>SUM(E$12:E1872)</f>
        <v>9451.8241439195481</v>
      </c>
      <c r="G1872" s="311">
        <f t="shared" si="178"/>
        <v>945.18241439195481</v>
      </c>
      <c r="H1872" s="314">
        <f t="shared" ref="H1872:I1887" si="179">H1871</f>
        <v>191</v>
      </c>
      <c r="I1872" s="314">
        <f t="shared" si="179"/>
        <v>70</v>
      </c>
    </row>
    <row r="1873" spans="2:9" ht="16.5" hidden="1" customHeight="1" x14ac:dyDescent="0.3">
      <c r="B1873" s="307">
        <v>1862</v>
      </c>
      <c r="C1873" s="309">
        <v>333872172</v>
      </c>
      <c r="D1873" s="313">
        <v>423553</v>
      </c>
      <c r="E1873" s="203">
        <f t="shared" si="177"/>
        <v>9.6494509500159467</v>
      </c>
      <c r="F1873" s="311">
        <f>SUM(E$12:E1873)</f>
        <v>9461.4735948695634</v>
      </c>
      <c r="G1873" s="311">
        <f t="shared" si="178"/>
        <v>946.14735948695636</v>
      </c>
      <c r="H1873" s="314">
        <f t="shared" si="179"/>
        <v>191</v>
      </c>
      <c r="I1873" s="314">
        <f t="shared" si="179"/>
        <v>70</v>
      </c>
    </row>
    <row r="1874" spans="2:9" ht="16.5" hidden="1" customHeight="1" x14ac:dyDescent="0.3">
      <c r="B1874" s="307">
        <v>1863</v>
      </c>
      <c r="C1874" s="309">
        <v>334295725</v>
      </c>
      <c r="D1874" s="313">
        <v>423885</v>
      </c>
      <c r="E1874" s="203">
        <f t="shared" si="177"/>
        <v>9.6570146261448038</v>
      </c>
      <c r="F1874" s="311">
        <f>SUM(E$12:E1874)</f>
        <v>9471.130609495709</v>
      </c>
      <c r="G1874" s="311">
        <f t="shared" si="178"/>
        <v>947.11306094957092</v>
      </c>
      <c r="H1874" s="314">
        <f t="shared" si="179"/>
        <v>191</v>
      </c>
      <c r="I1874" s="314">
        <f t="shared" si="179"/>
        <v>70</v>
      </c>
    </row>
    <row r="1875" spans="2:9" ht="16.5" hidden="1" customHeight="1" x14ac:dyDescent="0.3">
      <c r="B1875" s="307">
        <v>1864</v>
      </c>
      <c r="C1875" s="309">
        <v>334719610</v>
      </c>
      <c r="D1875" s="313">
        <v>424217</v>
      </c>
      <c r="E1875" s="203">
        <f t="shared" si="177"/>
        <v>9.6645783022736591</v>
      </c>
      <c r="F1875" s="311">
        <f>SUM(E$12:E1875)</f>
        <v>9480.7951877979831</v>
      </c>
      <c r="G1875" s="311">
        <f t="shared" si="178"/>
        <v>948.07951877979826</v>
      </c>
      <c r="H1875" s="314">
        <f t="shared" si="179"/>
        <v>191</v>
      </c>
      <c r="I1875" s="314">
        <f t="shared" si="179"/>
        <v>70</v>
      </c>
    </row>
    <row r="1876" spans="2:9" ht="16.5" hidden="1" customHeight="1" x14ac:dyDescent="0.3">
      <c r="B1876" s="307">
        <v>1865</v>
      </c>
      <c r="C1876" s="309">
        <v>335143827</v>
      </c>
      <c r="D1876" s="313">
        <v>424549</v>
      </c>
      <c r="E1876" s="203">
        <f t="shared" si="177"/>
        <v>9.6721419784025144</v>
      </c>
      <c r="F1876" s="311">
        <f>SUM(E$12:E1876)</f>
        <v>9490.4673297763857</v>
      </c>
      <c r="G1876" s="311">
        <f t="shared" si="178"/>
        <v>949.04673297763861</v>
      </c>
      <c r="H1876" s="314">
        <f t="shared" si="179"/>
        <v>191</v>
      </c>
      <c r="I1876" s="314">
        <f t="shared" si="179"/>
        <v>70</v>
      </c>
    </row>
    <row r="1877" spans="2:9" ht="16.5" hidden="1" customHeight="1" x14ac:dyDescent="0.3">
      <c r="B1877" s="307">
        <v>1866</v>
      </c>
      <c r="C1877" s="309">
        <v>335568376</v>
      </c>
      <c r="D1877" s="313">
        <v>424881</v>
      </c>
      <c r="E1877" s="203">
        <f t="shared" si="177"/>
        <v>9.6797056545313716</v>
      </c>
      <c r="F1877" s="311">
        <f>SUM(E$12:E1877)</f>
        <v>9500.1470354309167</v>
      </c>
      <c r="G1877" s="311">
        <f t="shared" si="178"/>
        <v>950.01470354309163</v>
      </c>
      <c r="H1877" s="314">
        <f t="shared" si="179"/>
        <v>191</v>
      </c>
      <c r="I1877" s="314">
        <f t="shared" si="179"/>
        <v>70</v>
      </c>
    </row>
    <row r="1878" spans="2:9" ht="16.5" hidden="1" customHeight="1" x14ac:dyDescent="0.3">
      <c r="B1878" s="307">
        <v>1867</v>
      </c>
      <c r="C1878" s="309">
        <v>335993257</v>
      </c>
      <c r="D1878" s="313">
        <v>425213</v>
      </c>
      <c r="E1878" s="203">
        <f t="shared" si="177"/>
        <v>9.6872693306602269</v>
      </c>
      <c r="F1878" s="311">
        <f>SUM(E$12:E1878)</f>
        <v>9509.8343047615763</v>
      </c>
      <c r="G1878" s="311">
        <f t="shared" si="178"/>
        <v>950.98343047615765</v>
      </c>
      <c r="H1878" s="314">
        <f t="shared" si="179"/>
        <v>191</v>
      </c>
      <c r="I1878" s="314">
        <f t="shared" si="179"/>
        <v>70</v>
      </c>
    </row>
    <row r="1879" spans="2:9" ht="16.5" hidden="1" customHeight="1" x14ac:dyDescent="0.3">
      <c r="B1879" s="307">
        <v>1868</v>
      </c>
      <c r="C1879" s="309">
        <v>336418470</v>
      </c>
      <c r="D1879" s="313">
        <v>425545</v>
      </c>
      <c r="E1879" s="203">
        <f t="shared" si="177"/>
        <v>9.6948330067890822</v>
      </c>
      <c r="F1879" s="311">
        <f>SUM(E$12:E1879)</f>
        <v>9519.5291377683661</v>
      </c>
      <c r="G1879" s="311">
        <f t="shared" si="178"/>
        <v>951.95291377683657</v>
      </c>
      <c r="H1879" s="314">
        <f t="shared" si="179"/>
        <v>191</v>
      </c>
      <c r="I1879" s="314">
        <f t="shared" si="179"/>
        <v>70</v>
      </c>
    </row>
    <row r="1880" spans="2:9" ht="16.5" hidden="1" customHeight="1" x14ac:dyDescent="0.3">
      <c r="B1880" s="307">
        <v>1869</v>
      </c>
      <c r="C1880" s="309">
        <v>336844015</v>
      </c>
      <c r="D1880" s="313">
        <v>425878</v>
      </c>
      <c r="E1880" s="203">
        <f t="shared" si="177"/>
        <v>9.7024194650749536</v>
      </c>
      <c r="F1880" s="311">
        <f>SUM(E$12:E1880)</f>
        <v>9529.231557233441</v>
      </c>
      <c r="G1880" s="311">
        <f t="shared" si="178"/>
        <v>952.92315572334405</v>
      </c>
      <c r="H1880" s="314">
        <f t="shared" si="179"/>
        <v>191</v>
      </c>
      <c r="I1880" s="314">
        <f t="shared" si="179"/>
        <v>70</v>
      </c>
    </row>
    <row r="1881" spans="2:9" ht="16.5" hidden="1" customHeight="1" x14ac:dyDescent="0.3">
      <c r="B1881" s="307">
        <v>1870</v>
      </c>
      <c r="C1881" s="309">
        <v>337269893</v>
      </c>
      <c r="D1881" s="313">
        <v>426210</v>
      </c>
      <c r="E1881" s="203">
        <f t="shared" si="177"/>
        <v>9.7099831412038089</v>
      </c>
      <c r="F1881" s="311">
        <f>SUM(E$12:E1881)</f>
        <v>9538.9415403746443</v>
      </c>
      <c r="G1881" s="311">
        <f t="shared" si="178"/>
        <v>953.89415403746443</v>
      </c>
      <c r="H1881" s="314">
        <f t="shared" si="179"/>
        <v>191</v>
      </c>
      <c r="I1881" s="314">
        <f t="shared" si="179"/>
        <v>70</v>
      </c>
    </row>
    <row r="1882" spans="2:9" ht="16.5" hidden="1" customHeight="1" x14ac:dyDescent="0.3">
      <c r="B1882" s="307">
        <v>1871</v>
      </c>
      <c r="C1882" s="309">
        <v>337696103</v>
      </c>
      <c r="D1882" s="313">
        <v>426543</v>
      </c>
      <c r="E1882" s="203">
        <f t="shared" si="177"/>
        <v>9.7175695994896802</v>
      </c>
      <c r="F1882" s="311">
        <f>SUM(E$12:E1882)</f>
        <v>9548.6591099741345</v>
      </c>
      <c r="G1882" s="311">
        <f t="shared" si="178"/>
        <v>954.86591099741349</v>
      </c>
      <c r="H1882" s="314">
        <f t="shared" si="179"/>
        <v>191</v>
      </c>
      <c r="I1882" s="314">
        <f t="shared" si="179"/>
        <v>70</v>
      </c>
    </row>
    <row r="1883" spans="2:9" ht="16.5" hidden="1" customHeight="1" x14ac:dyDescent="0.3">
      <c r="B1883" s="307">
        <v>1872</v>
      </c>
      <c r="C1883" s="309">
        <v>338122646</v>
      </c>
      <c r="D1883" s="313">
        <v>426876</v>
      </c>
      <c r="E1883" s="203">
        <f t="shared" si="177"/>
        <v>9.7251560577755498</v>
      </c>
      <c r="F1883" s="311">
        <f>SUM(E$12:E1883)</f>
        <v>9558.3842660319096</v>
      </c>
      <c r="G1883" s="311">
        <f t="shared" si="178"/>
        <v>955.83842660319101</v>
      </c>
      <c r="H1883" s="314">
        <f t="shared" si="179"/>
        <v>191</v>
      </c>
      <c r="I1883" s="314">
        <f t="shared" si="179"/>
        <v>70</v>
      </c>
    </row>
    <row r="1884" spans="2:9" ht="16.5" hidden="1" customHeight="1" x14ac:dyDescent="0.3">
      <c r="B1884" s="307">
        <v>1873</v>
      </c>
      <c r="C1884" s="309">
        <v>338549522</v>
      </c>
      <c r="D1884" s="313">
        <v>427209</v>
      </c>
      <c r="E1884" s="203">
        <f t="shared" si="177"/>
        <v>9.7327425160614212</v>
      </c>
      <c r="F1884" s="311">
        <f>SUM(E$12:E1884)</f>
        <v>9568.1170085479716</v>
      </c>
      <c r="G1884" s="311">
        <f t="shared" si="178"/>
        <v>956.81170085479721</v>
      </c>
      <c r="H1884" s="314">
        <f t="shared" si="179"/>
        <v>191</v>
      </c>
      <c r="I1884" s="314">
        <f t="shared" si="179"/>
        <v>70</v>
      </c>
    </row>
    <row r="1885" spans="2:9" ht="16.5" hidden="1" customHeight="1" x14ac:dyDescent="0.3">
      <c r="B1885" s="307">
        <v>1874</v>
      </c>
      <c r="C1885" s="309">
        <v>338976731</v>
      </c>
      <c r="D1885" s="313">
        <v>427542</v>
      </c>
      <c r="E1885" s="203">
        <f t="shared" si="177"/>
        <v>9.7403289743472907</v>
      </c>
      <c r="F1885" s="311">
        <f>SUM(E$12:E1885)</f>
        <v>9577.8573375223186</v>
      </c>
      <c r="G1885" s="311">
        <f t="shared" si="178"/>
        <v>957.78573375223186</v>
      </c>
      <c r="H1885" s="314">
        <f t="shared" si="179"/>
        <v>191</v>
      </c>
      <c r="I1885" s="314">
        <f t="shared" si="179"/>
        <v>70</v>
      </c>
    </row>
    <row r="1886" spans="2:9" ht="16.5" hidden="1" customHeight="1" x14ac:dyDescent="0.3">
      <c r="B1886" s="307">
        <v>1875</v>
      </c>
      <c r="C1886" s="309">
        <v>339404273</v>
      </c>
      <c r="D1886" s="313">
        <v>427875</v>
      </c>
      <c r="E1886" s="203">
        <f t="shared" si="177"/>
        <v>9.7479154326331621</v>
      </c>
      <c r="F1886" s="311">
        <f>SUM(E$12:E1886)</f>
        <v>9587.6052529549524</v>
      </c>
      <c r="G1886" s="311">
        <f t="shared" si="178"/>
        <v>958.7605252954952</v>
      </c>
      <c r="H1886" s="314">
        <f t="shared" si="179"/>
        <v>191</v>
      </c>
      <c r="I1886" s="314">
        <f t="shared" si="179"/>
        <v>70</v>
      </c>
    </row>
    <row r="1887" spans="2:9" ht="16.5" hidden="1" customHeight="1" x14ac:dyDescent="0.3">
      <c r="B1887" s="307">
        <v>1876</v>
      </c>
      <c r="C1887" s="309">
        <v>339832148</v>
      </c>
      <c r="D1887" s="313">
        <v>428208</v>
      </c>
      <c r="E1887" s="203">
        <f t="shared" si="177"/>
        <v>9.7555018909190316</v>
      </c>
      <c r="F1887" s="311">
        <f>SUM(E$12:E1887)</f>
        <v>9597.3607548458713</v>
      </c>
      <c r="G1887" s="311">
        <f t="shared" si="178"/>
        <v>959.7360754845871</v>
      </c>
      <c r="H1887" s="314">
        <f t="shared" si="179"/>
        <v>191</v>
      </c>
      <c r="I1887" s="314">
        <f t="shared" si="179"/>
        <v>70</v>
      </c>
    </row>
    <row r="1888" spans="2:9" ht="16.5" hidden="1" customHeight="1" x14ac:dyDescent="0.3">
      <c r="B1888" s="307">
        <v>1877</v>
      </c>
      <c r="C1888" s="309">
        <v>340260356</v>
      </c>
      <c r="D1888" s="313">
        <v>428542</v>
      </c>
      <c r="E1888" s="203">
        <f t="shared" si="177"/>
        <v>9.7631111313619172</v>
      </c>
      <c r="F1888" s="311">
        <f>SUM(E$12:E1888)</f>
        <v>9607.1238659772334</v>
      </c>
      <c r="G1888" s="311">
        <f t="shared" si="178"/>
        <v>960.71238659772337</v>
      </c>
      <c r="H1888" s="314">
        <f t="shared" ref="H1888:I1903" si="180">H1887</f>
        <v>191</v>
      </c>
      <c r="I1888" s="314">
        <f t="shared" si="180"/>
        <v>70</v>
      </c>
    </row>
    <row r="1889" spans="2:9" ht="16.5" hidden="1" customHeight="1" x14ac:dyDescent="0.3">
      <c r="B1889" s="307">
        <v>1878</v>
      </c>
      <c r="C1889" s="309">
        <v>340688898</v>
      </c>
      <c r="D1889" s="313">
        <v>428875</v>
      </c>
      <c r="E1889" s="203">
        <f t="shared" si="177"/>
        <v>9.7706975896477886</v>
      </c>
      <c r="F1889" s="311">
        <f>SUM(E$12:E1889)</f>
        <v>9616.8945635668806</v>
      </c>
      <c r="G1889" s="311">
        <f t="shared" si="178"/>
        <v>961.68945635668808</v>
      </c>
      <c r="H1889" s="314">
        <f t="shared" si="180"/>
        <v>191</v>
      </c>
      <c r="I1889" s="314">
        <f t="shared" si="180"/>
        <v>70</v>
      </c>
    </row>
    <row r="1890" spans="2:9" ht="16.5" hidden="1" customHeight="1" x14ac:dyDescent="0.3">
      <c r="B1890" s="307">
        <v>1879</v>
      </c>
      <c r="C1890" s="309">
        <v>341117773</v>
      </c>
      <c r="D1890" s="313">
        <v>429209</v>
      </c>
      <c r="E1890" s="203">
        <f t="shared" si="177"/>
        <v>9.7783068300906724</v>
      </c>
      <c r="F1890" s="311">
        <f>SUM(E$12:E1890)</f>
        <v>9626.6728703969711</v>
      </c>
      <c r="G1890" s="311">
        <f t="shared" si="178"/>
        <v>962.66728703969716</v>
      </c>
      <c r="H1890" s="314">
        <f t="shared" si="180"/>
        <v>191</v>
      </c>
      <c r="I1890" s="314">
        <f t="shared" si="180"/>
        <v>70</v>
      </c>
    </row>
    <row r="1891" spans="2:9" ht="16.5" hidden="1" customHeight="1" x14ac:dyDescent="0.3">
      <c r="B1891" s="307">
        <v>1880</v>
      </c>
      <c r="C1891" s="309">
        <v>341546982</v>
      </c>
      <c r="D1891" s="313">
        <v>429542</v>
      </c>
      <c r="E1891" s="203">
        <f t="shared" si="177"/>
        <v>9.7858932883765437</v>
      </c>
      <c r="F1891" s="311">
        <f>SUM(E$12:E1891)</f>
        <v>9636.4587636853485</v>
      </c>
      <c r="G1891" s="311">
        <f t="shared" si="178"/>
        <v>963.6458763685348</v>
      </c>
      <c r="H1891" s="314">
        <f t="shared" si="180"/>
        <v>191</v>
      </c>
      <c r="I1891" s="314">
        <f t="shared" si="180"/>
        <v>70</v>
      </c>
    </row>
    <row r="1892" spans="2:9" ht="16.5" hidden="1" customHeight="1" x14ac:dyDescent="0.3">
      <c r="B1892" s="307">
        <v>1881</v>
      </c>
      <c r="C1892" s="309">
        <v>341976524</v>
      </c>
      <c r="D1892" s="313">
        <v>429876</v>
      </c>
      <c r="E1892" s="203">
        <f t="shared" si="177"/>
        <v>9.7935025288194293</v>
      </c>
      <c r="F1892" s="311">
        <f>SUM(E$12:E1892)</f>
        <v>9646.2522662141673</v>
      </c>
      <c r="G1892" s="311">
        <f t="shared" si="178"/>
        <v>964.62522662141669</v>
      </c>
      <c r="H1892" s="314">
        <f t="shared" si="180"/>
        <v>191</v>
      </c>
      <c r="I1892" s="314">
        <f t="shared" si="180"/>
        <v>70</v>
      </c>
    </row>
    <row r="1893" spans="2:9" ht="16.5" hidden="1" customHeight="1" x14ac:dyDescent="0.3">
      <c r="B1893" s="307">
        <v>1882</v>
      </c>
      <c r="C1893" s="309">
        <v>342406400</v>
      </c>
      <c r="D1893" s="313">
        <v>430210</v>
      </c>
      <c r="E1893" s="203">
        <f t="shared" si="177"/>
        <v>9.8011117692623131</v>
      </c>
      <c r="F1893" s="311">
        <f>SUM(E$12:E1893)</f>
        <v>9656.0533779834295</v>
      </c>
      <c r="G1893" s="311">
        <f t="shared" si="178"/>
        <v>965.60533779834293</v>
      </c>
      <c r="H1893" s="314">
        <f t="shared" si="180"/>
        <v>191</v>
      </c>
      <c r="I1893" s="314">
        <f t="shared" si="180"/>
        <v>70</v>
      </c>
    </row>
    <row r="1894" spans="2:9" ht="16.5" hidden="1" customHeight="1" x14ac:dyDescent="0.3">
      <c r="B1894" s="307">
        <v>1883</v>
      </c>
      <c r="C1894" s="309">
        <v>342836610</v>
      </c>
      <c r="D1894" s="313">
        <v>430544</v>
      </c>
      <c r="E1894" s="203">
        <f t="shared" si="177"/>
        <v>9.8087210097051987</v>
      </c>
      <c r="F1894" s="311">
        <f>SUM(E$12:E1894)</f>
        <v>9665.8620989931351</v>
      </c>
      <c r="G1894" s="311">
        <f t="shared" si="178"/>
        <v>966.58620989931353</v>
      </c>
      <c r="H1894" s="314">
        <f t="shared" si="180"/>
        <v>191</v>
      </c>
      <c r="I1894" s="314">
        <f t="shared" si="180"/>
        <v>70</v>
      </c>
    </row>
    <row r="1895" spans="2:9" ht="16.5" hidden="1" customHeight="1" x14ac:dyDescent="0.3">
      <c r="B1895" s="307">
        <v>1884</v>
      </c>
      <c r="C1895" s="309">
        <v>343267154</v>
      </c>
      <c r="D1895" s="313">
        <v>430878</v>
      </c>
      <c r="E1895" s="203">
        <f t="shared" si="177"/>
        <v>9.8163302501480842</v>
      </c>
      <c r="F1895" s="311">
        <f>SUM(E$12:E1895)</f>
        <v>9675.678429243284</v>
      </c>
      <c r="G1895" s="311">
        <f t="shared" si="178"/>
        <v>967.56784292432837</v>
      </c>
      <c r="H1895" s="314">
        <f t="shared" si="180"/>
        <v>191</v>
      </c>
      <c r="I1895" s="314">
        <f t="shared" si="180"/>
        <v>70</v>
      </c>
    </row>
    <row r="1896" spans="2:9" ht="16.5" hidden="1" customHeight="1" x14ac:dyDescent="0.3">
      <c r="B1896" s="307">
        <v>1885</v>
      </c>
      <c r="C1896" s="309">
        <v>343698032</v>
      </c>
      <c r="D1896" s="313">
        <v>431213</v>
      </c>
      <c r="E1896" s="203">
        <f t="shared" si="177"/>
        <v>9.8239622727479841</v>
      </c>
      <c r="F1896" s="311">
        <f>SUM(E$12:E1896)</f>
        <v>9685.5023915160327</v>
      </c>
      <c r="G1896" s="311">
        <f t="shared" si="178"/>
        <v>968.55023915160325</v>
      </c>
      <c r="H1896" s="314">
        <f t="shared" si="180"/>
        <v>191</v>
      </c>
      <c r="I1896" s="314">
        <f t="shared" si="180"/>
        <v>70</v>
      </c>
    </row>
    <row r="1897" spans="2:9" ht="16.5" hidden="1" customHeight="1" x14ac:dyDescent="0.3">
      <c r="B1897" s="307">
        <v>1886</v>
      </c>
      <c r="C1897" s="309">
        <v>344129245</v>
      </c>
      <c r="D1897" s="313">
        <v>431547</v>
      </c>
      <c r="E1897" s="203">
        <f t="shared" si="177"/>
        <v>9.8315715131908696</v>
      </c>
      <c r="F1897" s="311">
        <f>SUM(E$12:E1897)</f>
        <v>9695.333963029223</v>
      </c>
      <c r="G1897" s="311">
        <f t="shared" si="178"/>
        <v>969.53339630292226</v>
      </c>
      <c r="H1897" s="314">
        <f t="shared" si="180"/>
        <v>191</v>
      </c>
      <c r="I1897" s="314">
        <f t="shared" si="180"/>
        <v>70</v>
      </c>
    </row>
    <row r="1898" spans="2:9" ht="16.5" hidden="1" customHeight="1" x14ac:dyDescent="0.3">
      <c r="B1898" s="307">
        <v>1887</v>
      </c>
      <c r="C1898" s="309">
        <v>344560792</v>
      </c>
      <c r="D1898" s="313">
        <v>431881</v>
      </c>
      <c r="E1898" s="203">
        <f t="shared" si="177"/>
        <v>9.8391807536337534</v>
      </c>
      <c r="F1898" s="311">
        <f>SUM(E$12:E1898)</f>
        <v>9705.1731437828566</v>
      </c>
      <c r="G1898" s="311">
        <f t="shared" si="178"/>
        <v>970.51731437828562</v>
      </c>
      <c r="H1898" s="314">
        <f t="shared" si="180"/>
        <v>191</v>
      </c>
      <c r="I1898" s="314">
        <f t="shared" si="180"/>
        <v>70</v>
      </c>
    </row>
    <row r="1899" spans="2:9" ht="16.5" hidden="1" customHeight="1" x14ac:dyDescent="0.3">
      <c r="B1899" s="307">
        <v>1888</v>
      </c>
      <c r="C1899" s="309">
        <v>344992673</v>
      </c>
      <c r="D1899" s="313">
        <v>432216</v>
      </c>
      <c r="E1899" s="203">
        <f t="shared" si="177"/>
        <v>9.8468127762336533</v>
      </c>
      <c r="F1899" s="311">
        <f>SUM(E$12:E1899)</f>
        <v>9715.0199565590901</v>
      </c>
      <c r="G1899" s="311">
        <f t="shared" si="178"/>
        <v>971.50199565590901</v>
      </c>
      <c r="H1899" s="314">
        <f t="shared" si="180"/>
        <v>191</v>
      </c>
      <c r="I1899" s="314">
        <f t="shared" si="180"/>
        <v>70</v>
      </c>
    </row>
    <row r="1900" spans="2:9" ht="16.5" hidden="1" customHeight="1" x14ac:dyDescent="0.3">
      <c r="B1900" s="307">
        <v>1889</v>
      </c>
      <c r="C1900" s="309">
        <v>345424889</v>
      </c>
      <c r="D1900" s="313">
        <v>432551</v>
      </c>
      <c r="E1900" s="203">
        <f t="shared" si="177"/>
        <v>9.8544447988335531</v>
      </c>
      <c r="F1900" s="311">
        <f>SUM(E$12:E1900)</f>
        <v>9724.8744013579235</v>
      </c>
      <c r="G1900" s="311">
        <f t="shared" si="178"/>
        <v>972.48744013579233</v>
      </c>
      <c r="H1900" s="314">
        <f t="shared" si="180"/>
        <v>191</v>
      </c>
      <c r="I1900" s="314">
        <f t="shared" si="180"/>
        <v>70</v>
      </c>
    </row>
    <row r="1901" spans="2:9" ht="16.5" hidden="1" customHeight="1" x14ac:dyDescent="0.3">
      <c r="B1901" s="307">
        <v>1890</v>
      </c>
      <c r="C1901" s="309">
        <v>345857440</v>
      </c>
      <c r="D1901" s="313">
        <v>432886</v>
      </c>
      <c r="E1901" s="203">
        <f t="shared" si="177"/>
        <v>9.8620768214334529</v>
      </c>
      <c r="F1901" s="311">
        <f>SUM(E$12:E1901)</f>
        <v>9734.7364781793567</v>
      </c>
      <c r="G1901" s="311">
        <f t="shared" si="178"/>
        <v>973.47364781793567</v>
      </c>
      <c r="H1901" s="314">
        <f t="shared" si="180"/>
        <v>191</v>
      </c>
      <c r="I1901" s="314">
        <f t="shared" si="180"/>
        <v>70</v>
      </c>
    </row>
    <row r="1902" spans="2:9" ht="16.5" hidden="1" customHeight="1" x14ac:dyDescent="0.3">
      <c r="B1902" s="307">
        <v>1891</v>
      </c>
      <c r="C1902" s="309">
        <v>346290326</v>
      </c>
      <c r="D1902" s="313">
        <v>433221</v>
      </c>
      <c r="E1902" s="203">
        <f t="shared" si="177"/>
        <v>9.8697088440333527</v>
      </c>
      <c r="F1902" s="311">
        <f>SUM(E$12:E1902)</f>
        <v>9744.6061870233898</v>
      </c>
      <c r="G1902" s="311">
        <f t="shared" si="178"/>
        <v>974.46061870233893</v>
      </c>
      <c r="H1902" s="314">
        <f t="shared" si="180"/>
        <v>191</v>
      </c>
      <c r="I1902" s="314">
        <f t="shared" si="180"/>
        <v>70</v>
      </c>
    </row>
    <row r="1903" spans="2:9" ht="16.5" hidden="1" customHeight="1" x14ac:dyDescent="0.3">
      <c r="B1903" s="307">
        <v>1892</v>
      </c>
      <c r="C1903" s="309">
        <v>346723547</v>
      </c>
      <c r="D1903" s="313">
        <v>433556</v>
      </c>
      <c r="E1903" s="203">
        <f t="shared" si="177"/>
        <v>9.8773408666332525</v>
      </c>
      <c r="F1903" s="311">
        <f>SUM(E$12:E1903)</f>
        <v>9754.4835278900227</v>
      </c>
      <c r="G1903" s="311">
        <f t="shared" si="178"/>
        <v>975.44835278900223</v>
      </c>
      <c r="H1903" s="314">
        <f t="shared" si="180"/>
        <v>191</v>
      </c>
      <c r="I1903" s="314">
        <f t="shared" si="180"/>
        <v>70</v>
      </c>
    </row>
    <row r="1904" spans="2:9" ht="16.5" hidden="1" customHeight="1" x14ac:dyDescent="0.3">
      <c r="B1904" s="307">
        <v>1893</v>
      </c>
      <c r="C1904" s="309">
        <v>347157103</v>
      </c>
      <c r="D1904" s="313">
        <v>433891</v>
      </c>
      <c r="E1904" s="203">
        <f t="shared" si="177"/>
        <v>9.8849728892331523</v>
      </c>
      <c r="F1904" s="311">
        <f>SUM(E$12:E1904)</f>
        <v>9764.3685007792556</v>
      </c>
      <c r="G1904" s="311">
        <f t="shared" si="178"/>
        <v>976.43685007792556</v>
      </c>
      <c r="H1904" s="314">
        <f t="shared" ref="H1904:I1919" si="181">H1903</f>
        <v>191</v>
      </c>
      <c r="I1904" s="314">
        <f t="shared" si="181"/>
        <v>70</v>
      </c>
    </row>
    <row r="1905" spans="2:9" ht="16.5" hidden="1" customHeight="1" x14ac:dyDescent="0.3">
      <c r="B1905" s="307">
        <v>1894</v>
      </c>
      <c r="C1905" s="309">
        <v>347590994</v>
      </c>
      <c r="D1905" s="313">
        <v>434226</v>
      </c>
      <c r="E1905" s="203">
        <f t="shared" si="177"/>
        <v>9.8926049118330521</v>
      </c>
      <c r="F1905" s="311">
        <f>SUM(E$12:E1905)</f>
        <v>9774.2611056910882</v>
      </c>
      <c r="G1905" s="311">
        <f t="shared" si="178"/>
        <v>977.4261105691088</v>
      </c>
      <c r="H1905" s="314">
        <f t="shared" si="181"/>
        <v>191</v>
      </c>
      <c r="I1905" s="314">
        <f t="shared" si="181"/>
        <v>70</v>
      </c>
    </row>
    <row r="1906" spans="2:9" ht="16.5" hidden="1" customHeight="1" x14ac:dyDescent="0.3">
      <c r="B1906" s="307">
        <v>1895</v>
      </c>
      <c r="C1906" s="309">
        <v>348025220</v>
      </c>
      <c r="D1906" s="313">
        <v>434561</v>
      </c>
      <c r="E1906" s="203">
        <f t="shared" si="177"/>
        <v>9.9002369344329519</v>
      </c>
      <c r="F1906" s="311">
        <f>SUM(E$12:E1906)</f>
        <v>9784.1613426255208</v>
      </c>
      <c r="G1906" s="311">
        <f t="shared" si="178"/>
        <v>978.41613426255208</v>
      </c>
      <c r="H1906" s="314">
        <f t="shared" si="181"/>
        <v>191</v>
      </c>
      <c r="I1906" s="314">
        <f t="shared" si="181"/>
        <v>70</v>
      </c>
    </row>
    <row r="1907" spans="2:9" ht="16.5" hidden="1" customHeight="1" x14ac:dyDescent="0.3">
      <c r="B1907" s="307">
        <v>1896</v>
      </c>
      <c r="C1907" s="309">
        <v>348459781</v>
      </c>
      <c r="D1907" s="313">
        <v>434897</v>
      </c>
      <c r="E1907" s="203">
        <f t="shared" si="177"/>
        <v>9.907891739189866</v>
      </c>
      <c r="F1907" s="311">
        <f>SUM(E$12:E1907)</f>
        <v>9794.0692343647115</v>
      </c>
      <c r="G1907" s="311">
        <f t="shared" si="178"/>
        <v>979.40692343647117</v>
      </c>
      <c r="H1907" s="314">
        <f t="shared" si="181"/>
        <v>191</v>
      </c>
      <c r="I1907" s="314">
        <f t="shared" si="181"/>
        <v>70</v>
      </c>
    </row>
    <row r="1908" spans="2:9" ht="16.5" hidden="1" customHeight="1" x14ac:dyDescent="0.3">
      <c r="B1908" s="307">
        <v>1897</v>
      </c>
      <c r="C1908" s="309">
        <v>348894678</v>
      </c>
      <c r="D1908" s="313">
        <v>435233</v>
      </c>
      <c r="E1908" s="203">
        <f t="shared" si="177"/>
        <v>9.91554654394678</v>
      </c>
      <c r="F1908" s="311">
        <f>SUM(E$12:E1908)</f>
        <v>9803.9847809086586</v>
      </c>
      <c r="G1908" s="311">
        <f t="shared" si="178"/>
        <v>980.39847809086586</v>
      </c>
      <c r="H1908" s="314">
        <f t="shared" si="181"/>
        <v>191</v>
      </c>
      <c r="I1908" s="314">
        <f t="shared" si="181"/>
        <v>70</v>
      </c>
    </row>
    <row r="1909" spans="2:9" ht="16.5" hidden="1" customHeight="1" x14ac:dyDescent="0.3">
      <c r="B1909" s="307">
        <v>1898</v>
      </c>
      <c r="C1909" s="309">
        <v>349329911</v>
      </c>
      <c r="D1909" s="313">
        <v>435568</v>
      </c>
      <c r="E1909" s="203">
        <f t="shared" si="177"/>
        <v>9.9231785665466798</v>
      </c>
      <c r="F1909" s="311">
        <f>SUM(E$12:E1909)</f>
        <v>9813.9079594752056</v>
      </c>
      <c r="G1909" s="311">
        <f t="shared" si="178"/>
        <v>981.39079594752059</v>
      </c>
      <c r="H1909" s="314">
        <f t="shared" si="181"/>
        <v>191</v>
      </c>
      <c r="I1909" s="314">
        <f t="shared" si="181"/>
        <v>70</v>
      </c>
    </row>
    <row r="1910" spans="2:9" x14ac:dyDescent="0.3">
      <c r="B1910" s="307">
        <v>1899</v>
      </c>
      <c r="C1910" s="309">
        <v>349765479</v>
      </c>
      <c r="D1910" s="313">
        <v>435904</v>
      </c>
      <c r="E1910" s="203">
        <f t="shared" si="177"/>
        <v>9.9308333713035957</v>
      </c>
      <c r="F1910" s="311">
        <f>SUM(E$12:E1910)</f>
        <v>9823.838792846509</v>
      </c>
      <c r="G1910" s="311">
        <f t="shared" si="178"/>
        <v>982.3838792846509</v>
      </c>
      <c r="H1910" s="314">
        <f t="shared" si="181"/>
        <v>191</v>
      </c>
      <c r="I1910" s="314">
        <f t="shared" si="181"/>
        <v>70</v>
      </c>
    </row>
    <row r="1911" spans="2:9" ht="16.5" hidden="1" customHeight="1" x14ac:dyDescent="0.3">
      <c r="B1911" s="308">
        <v>1900</v>
      </c>
      <c r="C1911" s="309">
        <v>350201383</v>
      </c>
      <c r="D1911" s="317">
        <v>436240</v>
      </c>
      <c r="E1911" s="203">
        <f t="shared" si="177"/>
        <v>9.743372121591138</v>
      </c>
      <c r="F1911" s="318">
        <f>SUM(E$12:E1911)</f>
        <v>9833.5821649681002</v>
      </c>
      <c r="G1911" s="311">
        <f t="shared" si="178"/>
        <v>983.35821649680997</v>
      </c>
      <c r="H1911" s="319">
        <f t="shared" si="181"/>
        <v>191</v>
      </c>
      <c r="I1911" s="312">
        <v>75</v>
      </c>
    </row>
    <row r="1912" spans="2:9" ht="16.5" hidden="1" customHeight="1" x14ac:dyDescent="0.3">
      <c r="B1912" s="307">
        <v>1901</v>
      </c>
      <c r="C1912" s="309">
        <v>350637623</v>
      </c>
      <c r="D1912" s="313">
        <v>436576</v>
      </c>
      <c r="E1912" s="203">
        <f t="shared" si="177"/>
        <v>9.7508766444062278</v>
      </c>
      <c r="F1912" s="311">
        <f>SUM(E$12:E1912)</f>
        <v>9843.3330416125063</v>
      </c>
      <c r="G1912" s="311">
        <f t="shared" si="178"/>
        <v>984.33330416125068</v>
      </c>
      <c r="H1912" s="314">
        <f t="shared" si="181"/>
        <v>191</v>
      </c>
      <c r="I1912" s="314">
        <f t="shared" si="181"/>
        <v>75</v>
      </c>
    </row>
    <row r="1913" spans="2:9" ht="16.5" hidden="1" customHeight="1" x14ac:dyDescent="0.3">
      <c r="B1913" s="307">
        <v>1902</v>
      </c>
      <c r="C1913" s="309">
        <v>351074199</v>
      </c>
      <c r="D1913" s="313">
        <v>436912</v>
      </c>
      <c r="E1913" s="203">
        <f t="shared" si="177"/>
        <v>9.7583811672213159</v>
      </c>
      <c r="F1913" s="311">
        <f>SUM(E$12:E1913)</f>
        <v>9853.0914227797275</v>
      </c>
      <c r="G1913" s="311">
        <f t="shared" si="178"/>
        <v>985.3091422779728</v>
      </c>
      <c r="H1913" s="314">
        <f t="shared" si="181"/>
        <v>191</v>
      </c>
      <c r="I1913" s="314">
        <f t="shared" si="181"/>
        <v>75</v>
      </c>
    </row>
    <row r="1914" spans="2:9" ht="16.5" hidden="1" customHeight="1" x14ac:dyDescent="0.3">
      <c r="B1914" s="307">
        <v>1903</v>
      </c>
      <c r="C1914" s="309">
        <v>351511111</v>
      </c>
      <c r="D1914" s="313">
        <v>437249</v>
      </c>
      <c r="E1914" s="203">
        <f t="shared" si="177"/>
        <v>9.7659080249257357</v>
      </c>
      <c r="F1914" s="311">
        <f>SUM(E$12:E1914)</f>
        <v>9862.8573308046525</v>
      </c>
      <c r="G1914" s="311">
        <f t="shared" si="178"/>
        <v>986.28573308046521</v>
      </c>
      <c r="H1914" s="314">
        <f t="shared" si="181"/>
        <v>191</v>
      </c>
      <c r="I1914" s="314">
        <f t="shared" si="181"/>
        <v>75</v>
      </c>
    </row>
    <row r="1915" spans="2:9" ht="16.5" hidden="1" customHeight="1" x14ac:dyDescent="0.3">
      <c r="B1915" s="307">
        <v>1904</v>
      </c>
      <c r="C1915" s="309">
        <v>351948360</v>
      </c>
      <c r="D1915" s="313">
        <v>437585</v>
      </c>
      <c r="E1915" s="203">
        <f t="shared" si="177"/>
        <v>9.7734125477408256</v>
      </c>
      <c r="F1915" s="311">
        <f>SUM(E$12:E1915)</f>
        <v>9872.6307433523925</v>
      </c>
      <c r="G1915" s="311">
        <f t="shared" si="178"/>
        <v>987.26307433523925</v>
      </c>
      <c r="H1915" s="314">
        <f t="shared" si="181"/>
        <v>191</v>
      </c>
      <c r="I1915" s="314">
        <f t="shared" si="181"/>
        <v>75</v>
      </c>
    </row>
    <row r="1916" spans="2:9" ht="16.5" hidden="1" customHeight="1" x14ac:dyDescent="0.3">
      <c r="B1916" s="307">
        <v>1905</v>
      </c>
      <c r="C1916" s="309">
        <v>352385945</v>
      </c>
      <c r="D1916" s="313">
        <v>437921</v>
      </c>
      <c r="E1916" s="203">
        <f t="shared" si="177"/>
        <v>9.7809170705559154</v>
      </c>
      <c r="F1916" s="311">
        <f>SUM(E$12:E1916)</f>
        <v>9882.4116604229494</v>
      </c>
      <c r="G1916" s="311">
        <f t="shared" si="178"/>
        <v>988.24116604229494</v>
      </c>
      <c r="H1916" s="314">
        <f t="shared" si="181"/>
        <v>191</v>
      </c>
      <c r="I1916" s="314">
        <f t="shared" si="181"/>
        <v>75</v>
      </c>
    </row>
    <row r="1917" spans="2:9" ht="16.5" hidden="1" customHeight="1" x14ac:dyDescent="0.3">
      <c r="B1917" s="307">
        <v>1906</v>
      </c>
      <c r="C1917" s="309">
        <v>352823866</v>
      </c>
      <c r="D1917" s="313">
        <v>438258</v>
      </c>
      <c r="E1917" s="203">
        <f t="shared" si="177"/>
        <v>9.7884439282603353</v>
      </c>
      <c r="F1917" s="311">
        <f>SUM(E$12:E1917)</f>
        <v>9892.20010435121</v>
      </c>
      <c r="G1917" s="311">
        <f t="shared" si="178"/>
        <v>989.22001043512103</v>
      </c>
      <c r="H1917" s="314">
        <f t="shared" si="181"/>
        <v>191</v>
      </c>
      <c r="I1917" s="314">
        <f t="shared" si="181"/>
        <v>75</v>
      </c>
    </row>
    <row r="1918" spans="2:9" ht="16.5" hidden="1" customHeight="1" x14ac:dyDescent="0.3">
      <c r="B1918" s="307">
        <v>1907</v>
      </c>
      <c r="C1918" s="309">
        <v>353262124</v>
      </c>
      <c r="D1918" s="313">
        <v>438595</v>
      </c>
      <c r="E1918" s="203">
        <f t="shared" si="177"/>
        <v>9.7959707859647551</v>
      </c>
      <c r="F1918" s="311">
        <f>SUM(E$12:E1918)</f>
        <v>9901.9960751371746</v>
      </c>
      <c r="G1918" s="311">
        <f t="shared" si="178"/>
        <v>990.19960751371741</v>
      </c>
      <c r="H1918" s="314">
        <f t="shared" si="181"/>
        <v>191</v>
      </c>
      <c r="I1918" s="314">
        <f t="shared" si="181"/>
        <v>75</v>
      </c>
    </row>
    <row r="1919" spans="2:9" ht="16.5" hidden="1" customHeight="1" x14ac:dyDescent="0.3">
      <c r="B1919" s="307">
        <v>1908</v>
      </c>
      <c r="C1919" s="309">
        <v>353700719</v>
      </c>
      <c r="D1919" s="313">
        <v>438932</v>
      </c>
      <c r="E1919" s="203">
        <f t="shared" si="177"/>
        <v>9.803497643669175</v>
      </c>
      <c r="F1919" s="311">
        <f>SUM(E$12:E1919)</f>
        <v>9911.7995727808429</v>
      </c>
      <c r="G1919" s="311">
        <f t="shared" si="178"/>
        <v>991.17995727808432</v>
      </c>
      <c r="H1919" s="314">
        <f t="shared" si="181"/>
        <v>191</v>
      </c>
      <c r="I1919" s="314">
        <f t="shared" si="181"/>
        <v>75</v>
      </c>
    </row>
    <row r="1920" spans="2:9" ht="16.5" hidden="1" customHeight="1" x14ac:dyDescent="0.3">
      <c r="B1920" s="307">
        <v>1909</v>
      </c>
      <c r="C1920" s="309">
        <v>354139651</v>
      </c>
      <c r="D1920" s="313">
        <v>439269</v>
      </c>
      <c r="E1920" s="203">
        <f t="shared" si="177"/>
        <v>9.8110245013735948</v>
      </c>
      <c r="F1920" s="311">
        <f>SUM(E$12:E1920)</f>
        <v>9921.610597282217</v>
      </c>
      <c r="G1920" s="311">
        <f t="shared" si="178"/>
        <v>992.16105972822174</v>
      </c>
      <c r="H1920" s="314">
        <f t="shared" ref="H1920:I1935" si="182">H1919</f>
        <v>191</v>
      </c>
      <c r="I1920" s="314">
        <f t="shared" si="182"/>
        <v>75</v>
      </c>
    </row>
    <row r="1921" spans="2:9" ht="16.5" hidden="1" customHeight="1" x14ac:dyDescent="0.3">
      <c r="B1921" s="307">
        <v>1910</v>
      </c>
      <c r="C1921" s="309">
        <v>354578920</v>
      </c>
      <c r="D1921" s="313">
        <v>439606</v>
      </c>
      <c r="E1921" s="203">
        <f t="shared" si="177"/>
        <v>9.8185513590780165</v>
      </c>
      <c r="F1921" s="311">
        <f>SUM(E$12:E1921)</f>
        <v>9931.4291486412949</v>
      </c>
      <c r="G1921" s="311">
        <f t="shared" si="178"/>
        <v>993.14291486412947</v>
      </c>
      <c r="H1921" s="314">
        <f t="shared" si="182"/>
        <v>191</v>
      </c>
      <c r="I1921" s="314">
        <f t="shared" si="182"/>
        <v>75</v>
      </c>
    </row>
    <row r="1922" spans="2:9" ht="16.5" hidden="1" customHeight="1" x14ac:dyDescent="0.3">
      <c r="B1922" s="307">
        <v>1911</v>
      </c>
      <c r="C1922" s="309">
        <v>355018526</v>
      </c>
      <c r="D1922" s="313">
        <v>439943</v>
      </c>
      <c r="E1922" s="203">
        <f t="shared" si="177"/>
        <v>9.8260782167824363</v>
      </c>
      <c r="F1922" s="311">
        <f>SUM(E$12:E1922)</f>
        <v>9941.2552268580766</v>
      </c>
      <c r="G1922" s="311">
        <f t="shared" si="178"/>
        <v>994.12552268580771</v>
      </c>
      <c r="H1922" s="314">
        <f t="shared" si="182"/>
        <v>191</v>
      </c>
      <c r="I1922" s="314">
        <f t="shared" si="182"/>
        <v>75</v>
      </c>
    </row>
    <row r="1923" spans="2:9" ht="16.5" hidden="1" customHeight="1" x14ac:dyDescent="0.3">
      <c r="B1923" s="307">
        <v>1912</v>
      </c>
      <c r="C1923" s="309">
        <v>355458469</v>
      </c>
      <c r="D1923" s="313">
        <v>440280</v>
      </c>
      <c r="E1923" s="203">
        <f t="shared" si="177"/>
        <v>9.8336050744868562</v>
      </c>
      <c r="F1923" s="311">
        <f>SUM(E$12:E1923)</f>
        <v>9951.0888319325641</v>
      </c>
      <c r="G1923" s="311">
        <f t="shared" si="178"/>
        <v>995.10888319325636</v>
      </c>
      <c r="H1923" s="314">
        <f t="shared" si="182"/>
        <v>191</v>
      </c>
      <c r="I1923" s="314">
        <f t="shared" si="182"/>
        <v>75</v>
      </c>
    </row>
    <row r="1924" spans="2:9" ht="16.5" hidden="1" customHeight="1" x14ac:dyDescent="0.3">
      <c r="B1924" s="307">
        <v>1913</v>
      </c>
      <c r="C1924" s="309">
        <v>355898749</v>
      </c>
      <c r="D1924" s="313">
        <v>440617</v>
      </c>
      <c r="E1924" s="203">
        <f t="shared" si="177"/>
        <v>9.841131932191276</v>
      </c>
      <c r="F1924" s="311">
        <f>SUM(E$12:E1924)</f>
        <v>9960.9299638647553</v>
      </c>
      <c r="G1924" s="311">
        <f t="shared" si="178"/>
        <v>996.09299638647553</v>
      </c>
      <c r="H1924" s="314">
        <f t="shared" si="182"/>
        <v>191</v>
      </c>
      <c r="I1924" s="314">
        <f t="shared" si="182"/>
        <v>75</v>
      </c>
    </row>
    <row r="1925" spans="2:9" ht="16.5" hidden="1" customHeight="1" x14ac:dyDescent="0.3">
      <c r="B1925" s="307">
        <v>1914</v>
      </c>
      <c r="C1925" s="309">
        <v>356339366</v>
      </c>
      <c r="D1925" s="313">
        <v>440955</v>
      </c>
      <c r="E1925" s="203">
        <f t="shared" si="177"/>
        <v>9.8486811247850259</v>
      </c>
      <c r="F1925" s="311">
        <f>SUM(E$12:E1925)</f>
        <v>9970.7786449895411</v>
      </c>
      <c r="G1925" s="311">
        <f t="shared" si="178"/>
        <v>997.07786449895411</v>
      </c>
      <c r="H1925" s="314">
        <f t="shared" si="182"/>
        <v>191</v>
      </c>
      <c r="I1925" s="314">
        <f t="shared" si="182"/>
        <v>75</v>
      </c>
    </row>
    <row r="1926" spans="2:9" ht="16.5" hidden="1" customHeight="1" x14ac:dyDescent="0.3">
      <c r="B1926" s="307">
        <v>1915</v>
      </c>
      <c r="C1926" s="309">
        <v>356780321</v>
      </c>
      <c r="D1926" s="313">
        <v>441293</v>
      </c>
      <c r="E1926" s="203">
        <f t="shared" si="177"/>
        <v>9.8562303173787775</v>
      </c>
      <c r="F1926" s="311">
        <f>SUM(E$12:E1926)</f>
        <v>9980.6348753069196</v>
      </c>
      <c r="G1926" s="311">
        <f t="shared" si="178"/>
        <v>998.06348753069199</v>
      </c>
      <c r="H1926" s="314">
        <f t="shared" si="182"/>
        <v>191</v>
      </c>
      <c r="I1926" s="314">
        <f t="shared" si="182"/>
        <v>75</v>
      </c>
    </row>
    <row r="1927" spans="2:9" ht="16.5" hidden="1" customHeight="1" x14ac:dyDescent="0.3">
      <c r="B1927" s="307">
        <v>1916</v>
      </c>
      <c r="C1927" s="309">
        <v>357221614</v>
      </c>
      <c r="D1927" s="313">
        <v>441630</v>
      </c>
      <c r="E1927" s="203">
        <f t="shared" si="177"/>
        <v>9.8637571750831974</v>
      </c>
      <c r="F1927" s="311">
        <f>SUM(E$12:E1927)</f>
        <v>9990.498632482002</v>
      </c>
      <c r="G1927" s="311">
        <f t="shared" si="178"/>
        <v>999.04986324820015</v>
      </c>
      <c r="H1927" s="314">
        <f t="shared" si="182"/>
        <v>191</v>
      </c>
      <c r="I1927" s="314">
        <f t="shared" si="182"/>
        <v>75</v>
      </c>
    </row>
    <row r="1928" spans="2:9" ht="16.5" hidden="1" customHeight="1" x14ac:dyDescent="0.3">
      <c r="B1928" s="307">
        <v>1917</v>
      </c>
      <c r="C1928" s="309">
        <v>357663244</v>
      </c>
      <c r="D1928" s="313">
        <v>441968</v>
      </c>
      <c r="E1928" s="203">
        <f t="shared" si="177"/>
        <v>9.871306367676949</v>
      </c>
      <c r="F1928" s="311">
        <f>SUM(E$12:E1928)</f>
        <v>10000.369938849679</v>
      </c>
      <c r="G1928" s="311">
        <f t="shared" si="178"/>
        <v>1000.0369938849678</v>
      </c>
      <c r="H1928" s="314">
        <f t="shared" si="182"/>
        <v>191</v>
      </c>
      <c r="I1928" s="314">
        <f t="shared" si="182"/>
        <v>75</v>
      </c>
    </row>
    <row r="1929" spans="2:9" ht="16.5" hidden="1" customHeight="1" x14ac:dyDescent="0.3">
      <c r="B1929" s="307">
        <v>1918</v>
      </c>
      <c r="C1929" s="309">
        <v>358105212</v>
      </c>
      <c r="D1929" s="313">
        <v>442306</v>
      </c>
      <c r="E1929" s="203">
        <f t="shared" si="177"/>
        <v>9.8645345465899457</v>
      </c>
      <c r="F1929" s="311">
        <f>SUM(E$12:E1929)</f>
        <v>10010.234473396269</v>
      </c>
      <c r="G1929" s="311">
        <f t="shared" si="178"/>
        <v>1001.023447339627</v>
      </c>
      <c r="H1929" s="314">
        <v>196</v>
      </c>
      <c r="I1929" s="314">
        <f t="shared" si="182"/>
        <v>75</v>
      </c>
    </row>
    <row r="1930" spans="2:9" ht="16.5" hidden="1" customHeight="1" x14ac:dyDescent="0.3">
      <c r="B1930" s="307">
        <v>1919</v>
      </c>
      <c r="C1930" s="309">
        <v>358547518</v>
      </c>
      <c r="D1930" s="313">
        <v>442644</v>
      </c>
      <c r="E1930" s="203">
        <f t="shared" si="177"/>
        <v>9.8720727953967611</v>
      </c>
      <c r="F1930" s="311">
        <f>SUM(E$12:E1930)</f>
        <v>10020.106546191666</v>
      </c>
      <c r="G1930" s="311">
        <f t="shared" si="178"/>
        <v>1002.0106546191666</v>
      </c>
      <c r="H1930" s="314">
        <f t="shared" si="182"/>
        <v>196</v>
      </c>
      <c r="I1930" s="314">
        <f t="shared" si="182"/>
        <v>75</v>
      </c>
    </row>
    <row r="1931" spans="2:9" ht="16.5" hidden="1" customHeight="1" x14ac:dyDescent="0.3">
      <c r="B1931" s="307">
        <v>1920</v>
      </c>
      <c r="C1931" s="309">
        <v>358990162</v>
      </c>
      <c r="D1931" s="313">
        <v>442982</v>
      </c>
      <c r="E1931" s="203">
        <f t="shared" si="177"/>
        <v>9.8796110442035765</v>
      </c>
      <c r="F1931" s="311">
        <f>SUM(E$12:E1931)</f>
        <v>10029.98615723587</v>
      </c>
      <c r="G1931" s="311">
        <f t="shared" si="178"/>
        <v>1002.9986157235869</v>
      </c>
      <c r="H1931" s="314">
        <f t="shared" si="182"/>
        <v>196</v>
      </c>
      <c r="I1931" s="314">
        <f t="shared" si="182"/>
        <v>75</v>
      </c>
    </row>
    <row r="1932" spans="2:9" ht="16.5" hidden="1" customHeight="1" x14ac:dyDescent="0.3">
      <c r="B1932" s="307">
        <v>1921</v>
      </c>
      <c r="C1932" s="309">
        <v>359433144</v>
      </c>
      <c r="D1932" s="313">
        <v>443321</v>
      </c>
      <c r="E1932" s="203">
        <f t="shared" ref="E1932:E1995" si="183">D1932/(VLOOKUP(H1932,$L$12:$N$51,3,0)+VLOOKUP(I1932,$P$12:$R$131,3,0)*$F$8/$E$8)</f>
        <v>9.8871715955216555</v>
      </c>
      <c r="F1932" s="311">
        <f>SUM(E$12:E1932)</f>
        <v>10039.873328831391</v>
      </c>
      <c r="G1932" s="311">
        <f t="shared" si="178"/>
        <v>1003.9873328831391</v>
      </c>
      <c r="H1932" s="314">
        <f t="shared" si="182"/>
        <v>196</v>
      </c>
      <c r="I1932" s="314">
        <f t="shared" si="182"/>
        <v>75</v>
      </c>
    </row>
    <row r="1933" spans="2:9" ht="16.5" hidden="1" customHeight="1" x14ac:dyDescent="0.3">
      <c r="B1933" s="307">
        <v>1922</v>
      </c>
      <c r="C1933" s="309">
        <v>359876465</v>
      </c>
      <c r="D1933" s="313">
        <v>443659</v>
      </c>
      <c r="E1933" s="203">
        <f t="shared" si="183"/>
        <v>9.8947098443284709</v>
      </c>
      <c r="F1933" s="311">
        <f>SUM(E$12:E1933)</f>
        <v>10049.768038675718</v>
      </c>
      <c r="G1933" s="311">
        <f t="shared" ref="G1933:G1996" si="184">F1933/$B$8</f>
        <v>1004.9768038675718</v>
      </c>
      <c r="H1933" s="314">
        <f t="shared" si="182"/>
        <v>196</v>
      </c>
      <c r="I1933" s="314">
        <f t="shared" si="182"/>
        <v>75</v>
      </c>
    </row>
    <row r="1934" spans="2:9" ht="16.5" hidden="1" customHeight="1" x14ac:dyDescent="0.3">
      <c r="B1934" s="307">
        <v>1923</v>
      </c>
      <c r="C1934" s="309">
        <v>360320124</v>
      </c>
      <c r="D1934" s="313">
        <v>443998</v>
      </c>
      <c r="E1934" s="203">
        <f t="shared" si="183"/>
        <v>9.9022703956465499</v>
      </c>
      <c r="F1934" s="311">
        <f>SUM(E$12:E1934)</f>
        <v>10059.670309071365</v>
      </c>
      <c r="G1934" s="311">
        <f t="shared" si="184"/>
        <v>1005.9670309071365</v>
      </c>
      <c r="H1934" s="314">
        <f t="shared" si="182"/>
        <v>196</v>
      </c>
      <c r="I1934" s="314">
        <f t="shared" si="182"/>
        <v>75</v>
      </c>
    </row>
    <row r="1935" spans="2:9" ht="16.5" hidden="1" customHeight="1" x14ac:dyDescent="0.3">
      <c r="B1935" s="307">
        <v>1924</v>
      </c>
      <c r="C1935" s="309">
        <v>360764122</v>
      </c>
      <c r="D1935" s="313">
        <v>444336</v>
      </c>
      <c r="E1935" s="203">
        <f t="shared" si="183"/>
        <v>9.9098086444533653</v>
      </c>
      <c r="F1935" s="311">
        <f>SUM(E$12:E1935)</f>
        <v>10069.580117715819</v>
      </c>
      <c r="G1935" s="311">
        <f t="shared" si="184"/>
        <v>1006.9580117715819</v>
      </c>
      <c r="H1935" s="314">
        <f t="shared" si="182"/>
        <v>196</v>
      </c>
      <c r="I1935" s="314">
        <f t="shared" si="182"/>
        <v>75</v>
      </c>
    </row>
    <row r="1936" spans="2:9" ht="16.5" hidden="1" customHeight="1" x14ac:dyDescent="0.3">
      <c r="B1936" s="307">
        <v>1925</v>
      </c>
      <c r="C1936" s="309">
        <v>361208458</v>
      </c>
      <c r="D1936" s="313">
        <v>444675</v>
      </c>
      <c r="E1936" s="203">
        <f t="shared" si="183"/>
        <v>9.9173691957714443</v>
      </c>
      <c r="F1936" s="311">
        <f>SUM(E$12:E1936)</f>
        <v>10079.49748691159</v>
      </c>
      <c r="G1936" s="311">
        <f t="shared" si="184"/>
        <v>1007.949748691159</v>
      </c>
      <c r="H1936" s="314">
        <f t="shared" ref="H1936:I1951" si="185">H1935</f>
        <v>196</v>
      </c>
      <c r="I1936" s="314">
        <f t="shared" si="185"/>
        <v>75</v>
      </c>
    </row>
    <row r="1937" spans="2:9" ht="16.5" hidden="1" customHeight="1" x14ac:dyDescent="0.3">
      <c r="B1937" s="307">
        <v>1926</v>
      </c>
      <c r="C1937" s="309">
        <v>361653133</v>
      </c>
      <c r="D1937" s="313">
        <v>445014</v>
      </c>
      <c r="E1937" s="203">
        <f t="shared" si="183"/>
        <v>9.9249297470895215</v>
      </c>
      <c r="F1937" s="311">
        <f>SUM(E$12:E1937)</f>
        <v>10089.422416658679</v>
      </c>
      <c r="G1937" s="311">
        <f t="shared" si="184"/>
        <v>1008.9422416658679</v>
      </c>
      <c r="H1937" s="314">
        <f t="shared" si="185"/>
        <v>196</v>
      </c>
      <c r="I1937" s="314">
        <f t="shared" si="185"/>
        <v>75</v>
      </c>
    </row>
    <row r="1938" spans="2:9" ht="16.5" hidden="1" customHeight="1" x14ac:dyDescent="0.3">
      <c r="B1938" s="307">
        <v>1927</v>
      </c>
      <c r="C1938" s="309">
        <v>362098147</v>
      </c>
      <c r="D1938" s="313">
        <v>445353</v>
      </c>
      <c r="E1938" s="203">
        <f t="shared" si="183"/>
        <v>9.9324902984076004</v>
      </c>
      <c r="F1938" s="311">
        <f>SUM(E$12:E1938)</f>
        <v>10099.354906957087</v>
      </c>
      <c r="G1938" s="311">
        <f t="shared" si="184"/>
        <v>1009.9354906957087</v>
      </c>
      <c r="H1938" s="314">
        <f t="shared" si="185"/>
        <v>196</v>
      </c>
      <c r="I1938" s="314">
        <f t="shared" si="185"/>
        <v>75</v>
      </c>
    </row>
    <row r="1939" spans="2:9" ht="16.5" hidden="1" customHeight="1" x14ac:dyDescent="0.3">
      <c r="B1939" s="307">
        <v>1928</v>
      </c>
      <c r="C1939" s="309">
        <v>362543500</v>
      </c>
      <c r="D1939" s="313">
        <v>445692</v>
      </c>
      <c r="E1939" s="203">
        <f t="shared" si="183"/>
        <v>9.9400508497256794</v>
      </c>
      <c r="F1939" s="311">
        <f>SUM(E$12:E1939)</f>
        <v>10109.294957806813</v>
      </c>
      <c r="G1939" s="311">
        <f t="shared" si="184"/>
        <v>1010.9294957806812</v>
      </c>
      <c r="H1939" s="314">
        <f t="shared" si="185"/>
        <v>196</v>
      </c>
      <c r="I1939" s="314">
        <f t="shared" si="185"/>
        <v>75</v>
      </c>
    </row>
    <row r="1940" spans="2:9" ht="16.5" hidden="1" customHeight="1" x14ac:dyDescent="0.3">
      <c r="B1940" s="307">
        <v>1929</v>
      </c>
      <c r="C1940" s="309">
        <v>362989192</v>
      </c>
      <c r="D1940" s="313">
        <v>446031</v>
      </c>
      <c r="E1940" s="203">
        <f t="shared" si="183"/>
        <v>9.9476114010437584</v>
      </c>
      <c r="F1940" s="311">
        <f>SUM(E$12:E1940)</f>
        <v>10119.242569207856</v>
      </c>
      <c r="G1940" s="311">
        <f t="shared" si="184"/>
        <v>1011.9242569207856</v>
      </c>
      <c r="H1940" s="314">
        <f t="shared" si="185"/>
        <v>196</v>
      </c>
      <c r="I1940" s="314">
        <f t="shared" si="185"/>
        <v>75</v>
      </c>
    </row>
    <row r="1941" spans="2:9" ht="16.5" hidden="1" customHeight="1" x14ac:dyDescent="0.3">
      <c r="B1941" s="307">
        <v>1930</v>
      </c>
      <c r="C1941" s="309">
        <v>363435223</v>
      </c>
      <c r="D1941" s="313">
        <v>446370</v>
      </c>
      <c r="E1941" s="203">
        <f t="shared" si="183"/>
        <v>9.9551719523618356</v>
      </c>
      <c r="F1941" s="311">
        <f>SUM(E$12:E1941)</f>
        <v>10129.197741160218</v>
      </c>
      <c r="G1941" s="311">
        <f t="shared" si="184"/>
        <v>1012.9197741160218</v>
      </c>
      <c r="H1941" s="314">
        <f t="shared" si="185"/>
        <v>196</v>
      </c>
      <c r="I1941" s="314">
        <f t="shared" si="185"/>
        <v>75</v>
      </c>
    </row>
    <row r="1942" spans="2:9" ht="16.5" hidden="1" customHeight="1" x14ac:dyDescent="0.3">
      <c r="B1942" s="307">
        <v>1931</v>
      </c>
      <c r="C1942" s="309">
        <v>363881593</v>
      </c>
      <c r="D1942" s="313">
        <v>446710</v>
      </c>
      <c r="E1942" s="203">
        <f t="shared" si="183"/>
        <v>9.9627548061911764</v>
      </c>
      <c r="F1942" s="311">
        <f>SUM(E$12:E1942)</f>
        <v>10139.160495966409</v>
      </c>
      <c r="G1942" s="311">
        <f t="shared" si="184"/>
        <v>1013.916049596641</v>
      </c>
      <c r="H1942" s="314">
        <f t="shared" si="185"/>
        <v>196</v>
      </c>
      <c r="I1942" s="314">
        <f t="shared" si="185"/>
        <v>75</v>
      </c>
    </row>
    <row r="1943" spans="2:9" ht="16.5" hidden="1" customHeight="1" x14ac:dyDescent="0.3">
      <c r="B1943" s="307">
        <v>1932</v>
      </c>
      <c r="C1943" s="309">
        <v>364328303</v>
      </c>
      <c r="D1943" s="313">
        <v>447049</v>
      </c>
      <c r="E1943" s="203">
        <f t="shared" si="183"/>
        <v>9.9703153575092553</v>
      </c>
      <c r="F1943" s="311">
        <f>SUM(E$12:E1943)</f>
        <v>10149.130811323919</v>
      </c>
      <c r="G1943" s="311">
        <f t="shared" si="184"/>
        <v>1014.9130811323919</v>
      </c>
      <c r="H1943" s="314">
        <f t="shared" si="185"/>
        <v>196</v>
      </c>
      <c r="I1943" s="314">
        <f t="shared" si="185"/>
        <v>75</v>
      </c>
    </row>
    <row r="1944" spans="2:9" ht="16.5" hidden="1" customHeight="1" x14ac:dyDescent="0.3">
      <c r="B1944" s="307">
        <v>1933</v>
      </c>
      <c r="C1944" s="309">
        <v>364775352</v>
      </c>
      <c r="D1944" s="313">
        <v>447389</v>
      </c>
      <c r="E1944" s="203">
        <f t="shared" si="183"/>
        <v>9.9778982113385961</v>
      </c>
      <c r="F1944" s="311">
        <f>SUM(E$12:E1944)</f>
        <v>10159.108709535258</v>
      </c>
      <c r="G1944" s="311">
        <f t="shared" si="184"/>
        <v>1015.9108709535258</v>
      </c>
      <c r="H1944" s="314">
        <f t="shared" si="185"/>
        <v>196</v>
      </c>
      <c r="I1944" s="314">
        <f t="shared" si="185"/>
        <v>75</v>
      </c>
    </row>
    <row r="1945" spans="2:9" ht="16.5" hidden="1" customHeight="1" x14ac:dyDescent="0.3">
      <c r="B1945" s="307">
        <v>1934</v>
      </c>
      <c r="C1945" s="309">
        <v>365222741</v>
      </c>
      <c r="D1945" s="313">
        <v>447729</v>
      </c>
      <c r="E1945" s="203">
        <f t="shared" si="183"/>
        <v>9.9854810651679387</v>
      </c>
      <c r="F1945" s="311">
        <f>SUM(E$12:E1945)</f>
        <v>10169.094190600426</v>
      </c>
      <c r="G1945" s="311">
        <f t="shared" si="184"/>
        <v>1016.9094190600426</v>
      </c>
      <c r="H1945" s="314">
        <f t="shared" si="185"/>
        <v>196</v>
      </c>
      <c r="I1945" s="314">
        <f t="shared" si="185"/>
        <v>75</v>
      </c>
    </row>
    <row r="1946" spans="2:9" ht="16.5" hidden="1" customHeight="1" x14ac:dyDescent="0.3">
      <c r="B1946" s="307">
        <v>1935</v>
      </c>
      <c r="C1946" s="309">
        <v>365670470</v>
      </c>
      <c r="D1946" s="313">
        <v>448069</v>
      </c>
      <c r="E1946" s="203">
        <f t="shared" si="183"/>
        <v>9.9930639189972794</v>
      </c>
      <c r="F1946" s="311">
        <f>SUM(E$12:E1946)</f>
        <v>10179.087254519423</v>
      </c>
      <c r="G1946" s="311">
        <f t="shared" si="184"/>
        <v>1017.9087254519424</v>
      </c>
      <c r="H1946" s="314">
        <f t="shared" si="185"/>
        <v>196</v>
      </c>
      <c r="I1946" s="314">
        <f t="shared" si="185"/>
        <v>75</v>
      </c>
    </row>
    <row r="1947" spans="2:9" ht="16.5" hidden="1" customHeight="1" x14ac:dyDescent="0.3">
      <c r="B1947" s="307">
        <v>1936</v>
      </c>
      <c r="C1947" s="309">
        <v>366118539</v>
      </c>
      <c r="D1947" s="313">
        <v>448409</v>
      </c>
      <c r="E1947" s="203">
        <f t="shared" si="183"/>
        <v>10.00064677282662</v>
      </c>
      <c r="F1947" s="311">
        <f>SUM(E$12:E1947)</f>
        <v>10189.087901292251</v>
      </c>
      <c r="G1947" s="311">
        <f t="shared" si="184"/>
        <v>1018.9087901292251</v>
      </c>
      <c r="H1947" s="314">
        <f t="shared" si="185"/>
        <v>196</v>
      </c>
      <c r="I1947" s="314">
        <f t="shared" si="185"/>
        <v>75</v>
      </c>
    </row>
    <row r="1948" spans="2:9" ht="16.5" hidden="1" customHeight="1" x14ac:dyDescent="0.3">
      <c r="B1948" s="307">
        <v>1937</v>
      </c>
      <c r="C1948" s="309">
        <v>366566948</v>
      </c>
      <c r="D1948" s="313">
        <v>448749</v>
      </c>
      <c r="E1948" s="203">
        <f t="shared" si="183"/>
        <v>10.008229626655961</v>
      </c>
      <c r="F1948" s="311">
        <f>SUM(E$12:E1948)</f>
        <v>10199.096130918906</v>
      </c>
      <c r="G1948" s="311">
        <f t="shared" si="184"/>
        <v>1019.9096130918906</v>
      </c>
      <c r="H1948" s="314">
        <f t="shared" si="185"/>
        <v>196</v>
      </c>
      <c r="I1948" s="314">
        <f t="shared" si="185"/>
        <v>75</v>
      </c>
    </row>
    <row r="1949" spans="2:9" ht="16.5" hidden="1" customHeight="1" x14ac:dyDescent="0.3">
      <c r="B1949" s="307">
        <v>1938</v>
      </c>
      <c r="C1949" s="309">
        <v>367015697</v>
      </c>
      <c r="D1949" s="313">
        <v>449089</v>
      </c>
      <c r="E1949" s="203">
        <f t="shared" si="183"/>
        <v>10.015812480485303</v>
      </c>
      <c r="F1949" s="311">
        <f>SUM(E$12:E1949)</f>
        <v>10209.111943399392</v>
      </c>
      <c r="G1949" s="311">
        <f t="shared" si="184"/>
        <v>1020.9111943399391</v>
      </c>
      <c r="H1949" s="314">
        <f t="shared" si="185"/>
        <v>196</v>
      </c>
      <c r="I1949" s="314">
        <f t="shared" si="185"/>
        <v>75</v>
      </c>
    </row>
    <row r="1950" spans="2:9" ht="16.5" hidden="1" customHeight="1" x14ac:dyDescent="0.3">
      <c r="B1950" s="307">
        <v>1939</v>
      </c>
      <c r="C1950" s="309">
        <v>367464786</v>
      </c>
      <c r="D1950" s="313">
        <v>449429</v>
      </c>
      <c r="E1950" s="203">
        <f t="shared" si="183"/>
        <v>10.023395334314644</v>
      </c>
      <c r="F1950" s="311">
        <f>SUM(E$12:E1950)</f>
        <v>10219.135338733706</v>
      </c>
      <c r="G1950" s="311">
        <f t="shared" si="184"/>
        <v>1021.9135338733706</v>
      </c>
      <c r="H1950" s="314">
        <f t="shared" si="185"/>
        <v>196</v>
      </c>
      <c r="I1950" s="314">
        <f t="shared" si="185"/>
        <v>75</v>
      </c>
    </row>
    <row r="1951" spans="2:9" ht="16.5" hidden="1" customHeight="1" x14ac:dyDescent="0.3">
      <c r="B1951" s="307">
        <v>1940</v>
      </c>
      <c r="C1951" s="309">
        <v>367914215</v>
      </c>
      <c r="D1951" s="313">
        <v>449770</v>
      </c>
      <c r="E1951" s="203">
        <f t="shared" si="183"/>
        <v>10.031000490655249</v>
      </c>
      <c r="F1951" s="311">
        <f>SUM(E$12:E1951)</f>
        <v>10229.166339224361</v>
      </c>
      <c r="G1951" s="311">
        <f t="shared" si="184"/>
        <v>1022.9166339224361</v>
      </c>
      <c r="H1951" s="314">
        <f t="shared" si="185"/>
        <v>196</v>
      </c>
      <c r="I1951" s="314">
        <f t="shared" si="185"/>
        <v>75</v>
      </c>
    </row>
    <row r="1952" spans="2:9" ht="16.5" hidden="1" customHeight="1" x14ac:dyDescent="0.3">
      <c r="B1952" s="307">
        <v>1941</v>
      </c>
      <c r="C1952" s="309">
        <v>368363985</v>
      </c>
      <c r="D1952" s="313">
        <v>450110</v>
      </c>
      <c r="E1952" s="203">
        <f t="shared" si="183"/>
        <v>10.038583344484589</v>
      </c>
      <c r="F1952" s="311">
        <f>SUM(E$12:E1952)</f>
        <v>10239.204922568846</v>
      </c>
      <c r="G1952" s="311">
        <f t="shared" si="184"/>
        <v>1023.9204922568846</v>
      </c>
      <c r="H1952" s="314">
        <f t="shared" ref="H1952:I1967" si="186">H1951</f>
        <v>196</v>
      </c>
      <c r="I1952" s="314">
        <f t="shared" si="186"/>
        <v>75</v>
      </c>
    </row>
    <row r="1953" spans="2:9" ht="16.5" hidden="1" customHeight="1" x14ac:dyDescent="0.3">
      <c r="B1953" s="307">
        <v>1942</v>
      </c>
      <c r="C1953" s="309">
        <v>368814095</v>
      </c>
      <c r="D1953" s="313">
        <v>450451</v>
      </c>
      <c r="E1953" s="203">
        <f t="shared" si="183"/>
        <v>10.046188500825194</v>
      </c>
      <c r="F1953" s="311">
        <f>SUM(E$12:E1953)</f>
        <v>10249.251111069671</v>
      </c>
      <c r="G1953" s="311">
        <f t="shared" si="184"/>
        <v>1024.9251111069671</v>
      </c>
      <c r="H1953" s="314">
        <f t="shared" si="186"/>
        <v>196</v>
      </c>
      <c r="I1953" s="314">
        <f t="shared" si="186"/>
        <v>75</v>
      </c>
    </row>
    <row r="1954" spans="2:9" ht="16.5" hidden="1" customHeight="1" x14ac:dyDescent="0.3">
      <c r="B1954" s="307">
        <v>1943</v>
      </c>
      <c r="C1954" s="309">
        <v>369264546</v>
      </c>
      <c r="D1954" s="313">
        <v>450792</v>
      </c>
      <c r="E1954" s="203">
        <f t="shared" si="183"/>
        <v>10.053793657165796</v>
      </c>
      <c r="F1954" s="311">
        <f>SUM(E$12:E1954)</f>
        <v>10259.304904726836</v>
      </c>
      <c r="G1954" s="311">
        <f t="shared" si="184"/>
        <v>1025.9304904726837</v>
      </c>
      <c r="H1954" s="314">
        <f t="shared" si="186"/>
        <v>196</v>
      </c>
      <c r="I1954" s="314">
        <f t="shared" si="186"/>
        <v>75</v>
      </c>
    </row>
    <row r="1955" spans="2:9" ht="16.5" hidden="1" customHeight="1" x14ac:dyDescent="0.3">
      <c r="B1955" s="307">
        <v>1944</v>
      </c>
      <c r="C1955" s="309">
        <v>369715338</v>
      </c>
      <c r="D1955" s="313">
        <v>451132</v>
      </c>
      <c r="E1955" s="203">
        <f t="shared" si="183"/>
        <v>10.061376510995139</v>
      </c>
      <c r="F1955" s="311">
        <f>SUM(E$12:E1955)</f>
        <v>10269.366281237832</v>
      </c>
      <c r="G1955" s="311">
        <f t="shared" si="184"/>
        <v>1026.9366281237831</v>
      </c>
      <c r="H1955" s="314">
        <f t="shared" si="186"/>
        <v>196</v>
      </c>
      <c r="I1955" s="314">
        <f t="shared" si="186"/>
        <v>75</v>
      </c>
    </row>
    <row r="1956" spans="2:9" ht="16.5" hidden="1" customHeight="1" x14ac:dyDescent="0.3">
      <c r="B1956" s="307">
        <v>1945</v>
      </c>
      <c r="C1956" s="309">
        <v>370166470</v>
      </c>
      <c r="D1956" s="313">
        <v>451473</v>
      </c>
      <c r="E1956" s="203">
        <f t="shared" si="183"/>
        <v>10.068981667335741</v>
      </c>
      <c r="F1956" s="311">
        <f>SUM(E$12:E1956)</f>
        <v>10279.435262905168</v>
      </c>
      <c r="G1956" s="311">
        <f t="shared" si="184"/>
        <v>1027.9435262905167</v>
      </c>
      <c r="H1956" s="314">
        <f t="shared" si="186"/>
        <v>196</v>
      </c>
      <c r="I1956" s="314">
        <f t="shared" si="186"/>
        <v>75</v>
      </c>
    </row>
    <row r="1957" spans="2:9" ht="16.5" hidden="1" customHeight="1" x14ac:dyDescent="0.3">
      <c r="B1957" s="307">
        <v>1946</v>
      </c>
      <c r="C1957" s="309">
        <v>370617943</v>
      </c>
      <c r="D1957" s="313">
        <v>451815</v>
      </c>
      <c r="E1957" s="203">
        <f t="shared" si="183"/>
        <v>10.076609126187609</v>
      </c>
      <c r="F1957" s="311">
        <f>SUM(E$12:E1957)</f>
        <v>10289.511872031357</v>
      </c>
      <c r="G1957" s="311">
        <f t="shared" si="184"/>
        <v>1028.9511872031358</v>
      </c>
      <c r="H1957" s="314">
        <f t="shared" si="186"/>
        <v>196</v>
      </c>
      <c r="I1957" s="314">
        <f t="shared" si="186"/>
        <v>75</v>
      </c>
    </row>
    <row r="1958" spans="2:9" ht="16.5" hidden="1" customHeight="1" x14ac:dyDescent="0.3">
      <c r="B1958" s="307">
        <v>1947</v>
      </c>
      <c r="C1958" s="309">
        <v>371069758</v>
      </c>
      <c r="D1958" s="313">
        <v>452156</v>
      </c>
      <c r="E1958" s="203">
        <f t="shared" si="183"/>
        <v>10.084214282528214</v>
      </c>
      <c r="F1958" s="311">
        <f>SUM(E$12:E1958)</f>
        <v>10299.596086313884</v>
      </c>
      <c r="G1958" s="311">
        <f t="shared" si="184"/>
        <v>1029.9596086313884</v>
      </c>
      <c r="H1958" s="314">
        <f t="shared" si="186"/>
        <v>196</v>
      </c>
      <c r="I1958" s="314">
        <f t="shared" si="186"/>
        <v>75</v>
      </c>
    </row>
    <row r="1959" spans="2:9" ht="16.5" hidden="1" customHeight="1" x14ac:dyDescent="0.3">
      <c r="B1959" s="307">
        <v>1948</v>
      </c>
      <c r="C1959" s="309">
        <v>371521914</v>
      </c>
      <c r="D1959" s="313">
        <v>452497</v>
      </c>
      <c r="E1959" s="203">
        <f t="shared" si="183"/>
        <v>10.091819438868816</v>
      </c>
      <c r="F1959" s="311">
        <f>SUM(E$12:E1959)</f>
        <v>10309.687905752753</v>
      </c>
      <c r="G1959" s="311">
        <f t="shared" si="184"/>
        <v>1030.9687905752753</v>
      </c>
      <c r="H1959" s="314">
        <f t="shared" si="186"/>
        <v>196</v>
      </c>
      <c r="I1959" s="314">
        <f t="shared" si="186"/>
        <v>75</v>
      </c>
    </row>
    <row r="1960" spans="2:9" ht="16.5" hidden="1" customHeight="1" x14ac:dyDescent="0.3">
      <c r="B1960" s="307">
        <v>1949</v>
      </c>
      <c r="C1960" s="309">
        <v>371974411</v>
      </c>
      <c r="D1960" s="313">
        <v>452838</v>
      </c>
      <c r="E1960" s="203">
        <f t="shared" si="183"/>
        <v>10.09942459520942</v>
      </c>
      <c r="F1960" s="311">
        <f>SUM(E$12:E1960)</f>
        <v>10319.787330347963</v>
      </c>
      <c r="G1960" s="311">
        <f t="shared" si="184"/>
        <v>1031.9787330347963</v>
      </c>
      <c r="H1960" s="314">
        <f t="shared" si="186"/>
        <v>196</v>
      </c>
      <c r="I1960" s="314">
        <f t="shared" si="186"/>
        <v>75</v>
      </c>
    </row>
    <row r="1961" spans="2:9" ht="16.5" hidden="1" customHeight="1" x14ac:dyDescent="0.3">
      <c r="B1961" s="307">
        <v>1950</v>
      </c>
      <c r="C1961" s="309">
        <v>372427249</v>
      </c>
      <c r="D1961" s="313">
        <v>453180</v>
      </c>
      <c r="E1961" s="203">
        <f t="shared" si="183"/>
        <v>10.107052054061286</v>
      </c>
      <c r="F1961" s="311">
        <f>SUM(E$12:E1961)</f>
        <v>10329.894382402024</v>
      </c>
      <c r="G1961" s="311">
        <f t="shared" si="184"/>
        <v>1032.9894382402024</v>
      </c>
      <c r="H1961" s="314">
        <f t="shared" si="186"/>
        <v>196</v>
      </c>
      <c r="I1961" s="314">
        <f t="shared" si="186"/>
        <v>75</v>
      </c>
    </row>
    <row r="1962" spans="2:9" ht="16.5" hidden="1" customHeight="1" x14ac:dyDescent="0.3">
      <c r="B1962" s="307">
        <v>1951</v>
      </c>
      <c r="C1962" s="309">
        <v>372880429</v>
      </c>
      <c r="D1962" s="313">
        <v>453522</v>
      </c>
      <c r="E1962" s="203">
        <f t="shared" si="183"/>
        <v>10.114679512913154</v>
      </c>
      <c r="F1962" s="311">
        <f>SUM(E$12:E1962)</f>
        <v>10340.009061914938</v>
      </c>
      <c r="G1962" s="311">
        <f t="shared" si="184"/>
        <v>1034.0009061914939</v>
      </c>
      <c r="H1962" s="314">
        <f t="shared" si="186"/>
        <v>196</v>
      </c>
      <c r="I1962" s="314">
        <f t="shared" si="186"/>
        <v>75</v>
      </c>
    </row>
    <row r="1963" spans="2:9" ht="16.5" hidden="1" customHeight="1" x14ac:dyDescent="0.3">
      <c r="B1963" s="307">
        <v>1952</v>
      </c>
      <c r="C1963" s="309">
        <v>373333951</v>
      </c>
      <c r="D1963" s="313">
        <v>453863</v>
      </c>
      <c r="E1963" s="203">
        <f t="shared" si="183"/>
        <v>10.122284669253759</v>
      </c>
      <c r="F1963" s="311">
        <f>SUM(E$12:E1963)</f>
        <v>10350.131346584192</v>
      </c>
      <c r="G1963" s="311">
        <f t="shared" si="184"/>
        <v>1035.0131346584192</v>
      </c>
      <c r="H1963" s="314">
        <f t="shared" si="186"/>
        <v>196</v>
      </c>
      <c r="I1963" s="314">
        <f t="shared" si="186"/>
        <v>75</v>
      </c>
    </row>
    <row r="1964" spans="2:9" ht="16.5" hidden="1" customHeight="1" x14ac:dyDescent="0.3">
      <c r="B1964" s="307">
        <v>1953</v>
      </c>
      <c r="C1964" s="309">
        <v>373787814</v>
      </c>
      <c r="D1964" s="313">
        <v>454205</v>
      </c>
      <c r="E1964" s="203">
        <f t="shared" si="183"/>
        <v>10.129912128105625</v>
      </c>
      <c r="F1964" s="311">
        <f>SUM(E$12:E1964)</f>
        <v>10360.261258712299</v>
      </c>
      <c r="G1964" s="311">
        <f t="shared" si="184"/>
        <v>1036.0261258712299</v>
      </c>
      <c r="H1964" s="314">
        <f t="shared" si="186"/>
        <v>196</v>
      </c>
      <c r="I1964" s="314">
        <f t="shared" si="186"/>
        <v>75</v>
      </c>
    </row>
    <row r="1965" spans="2:9" ht="16.5" hidden="1" customHeight="1" x14ac:dyDescent="0.3">
      <c r="B1965" s="307">
        <v>1954</v>
      </c>
      <c r="C1965" s="309">
        <v>374242019</v>
      </c>
      <c r="D1965" s="313">
        <v>454547</v>
      </c>
      <c r="E1965" s="203">
        <f t="shared" si="183"/>
        <v>10.137539586957491</v>
      </c>
      <c r="F1965" s="311">
        <f>SUM(E$12:E1965)</f>
        <v>10370.398798299257</v>
      </c>
      <c r="G1965" s="311">
        <f t="shared" si="184"/>
        <v>1037.0398798299257</v>
      </c>
      <c r="H1965" s="314">
        <f t="shared" si="186"/>
        <v>196</v>
      </c>
      <c r="I1965" s="314">
        <f t="shared" si="186"/>
        <v>75</v>
      </c>
    </row>
    <row r="1966" spans="2:9" ht="16.5" hidden="1" customHeight="1" x14ac:dyDescent="0.3">
      <c r="B1966" s="307">
        <v>1955</v>
      </c>
      <c r="C1966" s="309">
        <v>374696566</v>
      </c>
      <c r="D1966" s="313">
        <v>454889</v>
      </c>
      <c r="E1966" s="203">
        <f t="shared" si="183"/>
        <v>10.145167045809359</v>
      </c>
      <c r="F1966" s="311">
        <f>SUM(E$12:E1966)</f>
        <v>10380.543965345067</v>
      </c>
      <c r="G1966" s="311">
        <f t="shared" si="184"/>
        <v>1038.0543965345066</v>
      </c>
      <c r="H1966" s="314">
        <f t="shared" si="186"/>
        <v>196</v>
      </c>
      <c r="I1966" s="314">
        <f t="shared" si="186"/>
        <v>75</v>
      </c>
    </row>
    <row r="1967" spans="2:9" ht="16.5" hidden="1" customHeight="1" x14ac:dyDescent="0.3">
      <c r="B1967" s="307">
        <v>1956</v>
      </c>
      <c r="C1967" s="309">
        <v>375151455</v>
      </c>
      <c r="D1967" s="313">
        <v>455232</v>
      </c>
      <c r="E1967" s="203">
        <f t="shared" si="183"/>
        <v>10.152816807172488</v>
      </c>
      <c r="F1967" s="311">
        <f>SUM(E$12:E1967)</f>
        <v>10390.696782152239</v>
      </c>
      <c r="G1967" s="311">
        <f t="shared" si="184"/>
        <v>1039.069678215224</v>
      </c>
      <c r="H1967" s="314">
        <f t="shared" si="186"/>
        <v>196</v>
      </c>
      <c r="I1967" s="314">
        <f t="shared" si="186"/>
        <v>75</v>
      </c>
    </row>
    <row r="1968" spans="2:9" ht="16.5" hidden="1" customHeight="1" x14ac:dyDescent="0.3">
      <c r="B1968" s="307">
        <v>1957</v>
      </c>
      <c r="C1968" s="309">
        <v>375606687</v>
      </c>
      <c r="D1968" s="313">
        <v>455574</v>
      </c>
      <c r="E1968" s="203">
        <f t="shared" si="183"/>
        <v>10.160444266024355</v>
      </c>
      <c r="F1968" s="311">
        <f>SUM(E$12:E1968)</f>
        <v>10400.857226418264</v>
      </c>
      <c r="G1968" s="311">
        <f t="shared" si="184"/>
        <v>1040.0857226418264</v>
      </c>
      <c r="H1968" s="314">
        <f t="shared" ref="H1968:I1983" si="187">H1967</f>
        <v>196</v>
      </c>
      <c r="I1968" s="314">
        <f t="shared" si="187"/>
        <v>75</v>
      </c>
    </row>
    <row r="1969" spans="2:9" ht="16.5" hidden="1" customHeight="1" x14ac:dyDescent="0.3">
      <c r="B1969" s="307">
        <v>1958</v>
      </c>
      <c r="C1969" s="309">
        <v>376062261</v>
      </c>
      <c r="D1969" s="313">
        <v>455916</v>
      </c>
      <c r="E1969" s="203">
        <f t="shared" si="183"/>
        <v>10.168071724876221</v>
      </c>
      <c r="F1969" s="311">
        <f>SUM(E$12:E1969)</f>
        <v>10411.02529814314</v>
      </c>
      <c r="G1969" s="311">
        <f t="shared" si="184"/>
        <v>1041.102529814314</v>
      </c>
      <c r="H1969" s="314">
        <f t="shared" si="187"/>
        <v>196</v>
      </c>
      <c r="I1969" s="314">
        <f t="shared" si="187"/>
        <v>75</v>
      </c>
    </row>
    <row r="1970" spans="2:9" ht="16.5" hidden="1" customHeight="1" x14ac:dyDescent="0.3">
      <c r="B1970" s="307">
        <v>1959</v>
      </c>
      <c r="C1970" s="309">
        <v>376518177</v>
      </c>
      <c r="D1970" s="313">
        <v>456259</v>
      </c>
      <c r="E1970" s="203">
        <f t="shared" si="183"/>
        <v>10.17572148623935</v>
      </c>
      <c r="F1970" s="311">
        <f>SUM(E$12:E1970)</f>
        <v>10421.20101962938</v>
      </c>
      <c r="G1970" s="311">
        <f t="shared" si="184"/>
        <v>1042.120101962938</v>
      </c>
      <c r="H1970" s="314">
        <f t="shared" si="187"/>
        <v>196</v>
      </c>
      <c r="I1970" s="314">
        <f t="shared" si="187"/>
        <v>75</v>
      </c>
    </row>
    <row r="1971" spans="2:9" ht="16.5" hidden="1" customHeight="1" x14ac:dyDescent="0.3">
      <c r="B1971" s="307">
        <v>1960</v>
      </c>
      <c r="C1971" s="309">
        <v>376974436</v>
      </c>
      <c r="D1971" s="313">
        <v>456602</v>
      </c>
      <c r="E1971" s="203">
        <f t="shared" si="183"/>
        <v>10.18337124760248</v>
      </c>
      <c r="F1971" s="311">
        <f>SUM(E$12:E1971)</f>
        <v>10431.384390876981</v>
      </c>
      <c r="G1971" s="311">
        <f t="shared" si="184"/>
        <v>1043.1384390876981</v>
      </c>
      <c r="H1971" s="314">
        <f t="shared" si="187"/>
        <v>196</v>
      </c>
      <c r="I1971" s="314">
        <f t="shared" si="187"/>
        <v>75</v>
      </c>
    </row>
    <row r="1972" spans="2:9" ht="16.5" hidden="1" customHeight="1" x14ac:dyDescent="0.3">
      <c r="B1972" s="307">
        <v>1961</v>
      </c>
      <c r="C1972" s="309">
        <v>377431038</v>
      </c>
      <c r="D1972" s="313">
        <v>456944</v>
      </c>
      <c r="E1972" s="203">
        <f t="shared" si="183"/>
        <v>10.190998706454346</v>
      </c>
      <c r="F1972" s="311">
        <f>SUM(E$12:E1972)</f>
        <v>10441.575389583435</v>
      </c>
      <c r="G1972" s="311">
        <f t="shared" si="184"/>
        <v>1044.1575389583436</v>
      </c>
      <c r="H1972" s="314">
        <f t="shared" si="187"/>
        <v>196</v>
      </c>
      <c r="I1972" s="314">
        <f t="shared" si="187"/>
        <v>75</v>
      </c>
    </row>
    <row r="1973" spans="2:9" ht="16.5" hidden="1" customHeight="1" x14ac:dyDescent="0.3">
      <c r="B1973" s="307">
        <v>1962</v>
      </c>
      <c r="C1973" s="309">
        <v>377887982</v>
      </c>
      <c r="D1973" s="313">
        <v>457287</v>
      </c>
      <c r="E1973" s="203">
        <f t="shared" si="183"/>
        <v>10.198648467817476</v>
      </c>
      <c r="F1973" s="311">
        <f>SUM(E$12:E1973)</f>
        <v>10451.774038051253</v>
      </c>
      <c r="G1973" s="311">
        <f t="shared" si="184"/>
        <v>1045.1774038051253</v>
      </c>
      <c r="H1973" s="314">
        <f t="shared" si="187"/>
        <v>196</v>
      </c>
      <c r="I1973" s="314">
        <f t="shared" si="187"/>
        <v>75</v>
      </c>
    </row>
    <row r="1974" spans="2:9" ht="16.5" hidden="1" customHeight="1" x14ac:dyDescent="0.3">
      <c r="B1974" s="307">
        <v>1963</v>
      </c>
      <c r="C1974" s="309">
        <v>378345269</v>
      </c>
      <c r="D1974" s="313">
        <v>457630</v>
      </c>
      <c r="E1974" s="203">
        <f t="shared" si="183"/>
        <v>10.206298229180605</v>
      </c>
      <c r="F1974" s="311">
        <f>SUM(E$12:E1974)</f>
        <v>10461.980336280434</v>
      </c>
      <c r="G1974" s="311">
        <f t="shared" si="184"/>
        <v>1046.1980336280435</v>
      </c>
      <c r="H1974" s="314">
        <f t="shared" si="187"/>
        <v>196</v>
      </c>
      <c r="I1974" s="314">
        <f t="shared" si="187"/>
        <v>75</v>
      </c>
    </row>
    <row r="1975" spans="2:9" ht="16.5" hidden="1" customHeight="1" x14ac:dyDescent="0.3">
      <c r="B1975" s="307">
        <v>1964</v>
      </c>
      <c r="C1975" s="309">
        <v>378802899</v>
      </c>
      <c r="D1975" s="313">
        <v>457973</v>
      </c>
      <c r="E1975" s="203">
        <f t="shared" si="183"/>
        <v>10.213947990543735</v>
      </c>
      <c r="F1975" s="311">
        <f>SUM(E$12:E1975)</f>
        <v>10472.194284270978</v>
      </c>
      <c r="G1975" s="311">
        <f t="shared" si="184"/>
        <v>1047.2194284270977</v>
      </c>
      <c r="H1975" s="314">
        <f t="shared" si="187"/>
        <v>196</v>
      </c>
      <c r="I1975" s="314">
        <f t="shared" si="187"/>
        <v>75</v>
      </c>
    </row>
    <row r="1976" spans="2:9" ht="16.5" hidden="1" customHeight="1" x14ac:dyDescent="0.3">
      <c r="B1976" s="307">
        <v>1965</v>
      </c>
      <c r="C1976" s="309">
        <v>379260872</v>
      </c>
      <c r="D1976" s="313">
        <v>458317</v>
      </c>
      <c r="E1976" s="203">
        <f t="shared" si="183"/>
        <v>10.221620054418127</v>
      </c>
      <c r="F1976" s="311">
        <f>SUM(E$12:E1976)</f>
        <v>10482.415904325397</v>
      </c>
      <c r="G1976" s="311">
        <f t="shared" si="184"/>
        <v>1048.2415904325396</v>
      </c>
      <c r="H1976" s="314">
        <f t="shared" si="187"/>
        <v>196</v>
      </c>
      <c r="I1976" s="314">
        <f t="shared" si="187"/>
        <v>75</v>
      </c>
    </row>
    <row r="1977" spans="2:9" ht="16.5" hidden="1" customHeight="1" x14ac:dyDescent="0.3">
      <c r="B1977" s="307">
        <v>1966</v>
      </c>
      <c r="C1977" s="309">
        <v>379719189</v>
      </c>
      <c r="D1977" s="313">
        <v>458660</v>
      </c>
      <c r="E1977" s="203">
        <f t="shared" si="183"/>
        <v>10.229269815781256</v>
      </c>
      <c r="F1977" s="311">
        <f>SUM(E$12:E1977)</f>
        <v>10492.645174141178</v>
      </c>
      <c r="G1977" s="311">
        <f t="shared" si="184"/>
        <v>1049.2645174141178</v>
      </c>
      <c r="H1977" s="314">
        <f t="shared" si="187"/>
        <v>196</v>
      </c>
      <c r="I1977" s="314">
        <f t="shared" si="187"/>
        <v>75</v>
      </c>
    </row>
    <row r="1978" spans="2:9" ht="16.5" hidden="1" customHeight="1" x14ac:dyDescent="0.3">
      <c r="B1978" s="307">
        <v>1967</v>
      </c>
      <c r="C1978" s="309">
        <v>380177849</v>
      </c>
      <c r="D1978" s="313">
        <v>459003</v>
      </c>
      <c r="E1978" s="203">
        <f t="shared" si="183"/>
        <v>10.236919577144386</v>
      </c>
      <c r="F1978" s="311">
        <f>SUM(E$12:E1978)</f>
        <v>10502.882093718323</v>
      </c>
      <c r="G1978" s="311">
        <f t="shared" si="184"/>
        <v>1050.2882093718322</v>
      </c>
      <c r="H1978" s="314">
        <f t="shared" si="187"/>
        <v>196</v>
      </c>
      <c r="I1978" s="314">
        <f t="shared" si="187"/>
        <v>75</v>
      </c>
    </row>
    <row r="1979" spans="2:9" ht="16.5" hidden="1" customHeight="1" x14ac:dyDescent="0.3">
      <c r="B1979" s="307">
        <v>1968</v>
      </c>
      <c r="C1979" s="309">
        <v>380636852</v>
      </c>
      <c r="D1979" s="313">
        <v>459347</v>
      </c>
      <c r="E1979" s="203">
        <f t="shared" si="183"/>
        <v>10.244591641018779</v>
      </c>
      <c r="F1979" s="311">
        <f>SUM(E$12:E1979)</f>
        <v>10513.126685359341</v>
      </c>
      <c r="G1979" s="311">
        <f t="shared" si="184"/>
        <v>1051.3126685359341</v>
      </c>
      <c r="H1979" s="314">
        <f t="shared" si="187"/>
        <v>196</v>
      </c>
      <c r="I1979" s="314">
        <f t="shared" si="187"/>
        <v>75</v>
      </c>
    </row>
    <row r="1980" spans="2:9" ht="16.5" hidden="1" customHeight="1" x14ac:dyDescent="0.3">
      <c r="B1980" s="307">
        <v>1969</v>
      </c>
      <c r="C1980" s="309">
        <v>381096199</v>
      </c>
      <c r="D1980" s="313">
        <v>459691</v>
      </c>
      <c r="E1980" s="203">
        <f t="shared" si="183"/>
        <v>10.252263704893171</v>
      </c>
      <c r="F1980" s="311">
        <f>SUM(E$12:E1980)</f>
        <v>10523.378949064234</v>
      </c>
      <c r="G1980" s="311">
        <f t="shared" si="184"/>
        <v>1052.3378949064233</v>
      </c>
      <c r="H1980" s="314">
        <f t="shared" si="187"/>
        <v>196</v>
      </c>
      <c r="I1980" s="314">
        <f t="shared" si="187"/>
        <v>75</v>
      </c>
    </row>
    <row r="1981" spans="2:9" ht="16.5" hidden="1" customHeight="1" x14ac:dyDescent="0.3">
      <c r="B1981" s="307">
        <v>1970</v>
      </c>
      <c r="C1981" s="309">
        <v>381555890</v>
      </c>
      <c r="D1981" s="313">
        <v>460034</v>
      </c>
      <c r="E1981" s="203">
        <f t="shared" si="183"/>
        <v>10.2599134662563</v>
      </c>
      <c r="F1981" s="311">
        <f>SUM(E$12:E1981)</f>
        <v>10533.63886253049</v>
      </c>
      <c r="G1981" s="311">
        <f t="shared" si="184"/>
        <v>1053.363886253049</v>
      </c>
      <c r="H1981" s="314">
        <f t="shared" si="187"/>
        <v>196</v>
      </c>
      <c r="I1981" s="314">
        <f t="shared" si="187"/>
        <v>75</v>
      </c>
    </row>
    <row r="1982" spans="2:9" ht="16.5" hidden="1" customHeight="1" x14ac:dyDescent="0.3">
      <c r="B1982" s="307">
        <v>1971</v>
      </c>
      <c r="C1982" s="309">
        <v>382015924</v>
      </c>
      <c r="D1982" s="313">
        <v>460378</v>
      </c>
      <c r="E1982" s="203">
        <f t="shared" si="183"/>
        <v>10.267585530130694</v>
      </c>
      <c r="F1982" s="311">
        <f>SUM(E$12:E1982)</f>
        <v>10543.906448060621</v>
      </c>
      <c r="G1982" s="311">
        <f t="shared" si="184"/>
        <v>1054.390644806062</v>
      </c>
      <c r="H1982" s="314">
        <f t="shared" si="187"/>
        <v>196</v>
      </c>
      <c r="I1982" s="314">
        <f t="shared" si="187"/>
        <v>75</v>
      </c>
    </row>
    <row r="1983" spans="2:9" ht="16.5" hidden="1" customHeight="1" x14ac:dyDescent="0.3">
      <c r="B1983" s="307">
        <v>1972</v>
      </c>
      <c r="C1983" s="309">
        <v>382476302</v>
      </c>
      <c r="D1983" s="313">
        <v>460722</v>
      </c>
      <c r="E1983" s="203">
        <f t="shared" si="183"/>
        <v>10.275257594005085</v>
      </c>
      <c r="F1983" s="311">
        <f>SUM(E$12:E1983)</f>
        <v>10554.181705654626</v>
      </c>
      <c r="G1983" s="311">
        <f t="shared" si="184"/>
        <v>1055.4181705654626</v>
      </c>
      <c r="H1983" s="314">
        <f t="shared" si="187"/>
        <v>196</v>
      </c>
      <c r="I1983" s="314">
        <f t="shared" si="187"/>
        <v>75</v>
      </c>
    </row>
    <row r="1984" spans="2:9" ht="16.5" hidden="1" customHeight="1" x14ac:dyDescent="0.3">
      <c r="B1984" s="307">
        <v>1973</v>
      </c>
      <c r="C1984" s="309">
        <v>382937024</v>
      </c>
      <c r="D1984" s="313">
        <v>461066</v>
      </c>
      <c r="E1984" s="203">
        <f t="shared" si="183"/>
        <v>10.282929657879476</v>
      </c>
      <c r="F1984" s="311">
        <f>SUM(E$12:E1984)</f>
        <v>10564.464635312506</v>
      </c>
      <c r="G1984" s="311">
        <f t="shared" si="184"/>
        <v>1056.4464635312506</v>
      </c>
      <c r="H1984" s="314">
        <f t="shared" ref="H1984:I1999" si="188">H1983</f>
        <v>196</v>
      </c>
      <c r="I1984" s="314">
        <f t="shared" si="188"/>
        <v>75</v>
      </c>
    </row>
    <row r="1985" spans="2:9" ht="16.5" hidden="1" customHeight="1" x14ac:dyDescent="0.3">
      <c r="B1985" s="307">
        <v>1974</v>
      </c>
      <c r="C1985" s="309">
        <v>383398090</v>
      </c>
      <c r="D1985" s="313">
        <v>461411</v>
      </c>
      <c r="E1985" s="203">
        <f t="shared" si="183"/>
        <v>10.290624024265131</v>
      </c>
      <c r="F1985" s="311">
        <f>SUM(E$12:E1985)</f>
        <v>10574.755259336771</v>
      </c>
      <c r="G1985" s="311">
        <f t="shared" si="184"/>
        <v>1057.4755259336771</v>
      </c>
      <c r="H1985" s="314">
        <f t="shared" si="188"/>
        <v>196</v>
      </c>
      <c r="I1985" s="314">
        <f t="shared" si="188"/>
        <v>75</v>
      </c>
    </row>
    <row r="1986" spans="2:9" ht="16.5" hidden="1" customHeight="1" x14ac:dyDescent="0.3">
      <c r="B1986" s="307">
        <v>1975</v>
      </c>
      <c r="C1986" s="309">
        <v>383859501</v>
      </c>
      <c r="D1986" s="313">
        <v>461755</v>
      </c>
      <c r="E1986" s="203">
        <f t="shared" si="183"/>
        <v>10.298296088139525</v>
      </c>
      <c r="F1986" s="311">
        <f>SUM(E$12:E1986)</f>
        <v>10585.053555424911</v>
      </c>
      <c r="G1986" s="311">
        <f t="shared" si="184"/>
        <v>1058.5053555424911</v>
      </c>
      <c r="H1986" s="314">
        <f t="shared" si="188"/>
        <v>196</v>
      </c>
      <c r="I1986" s="314">
        <f t="shared" si="188"/>
        <v>75</v>
      </c>
    </row>
    <row r="1987" spans="2:9" ht="16.5" hidden="1" customHeight="1" x14ac:dyDescent="0.3">
      <c r="B1987" s="307">
        <v>1976</v>
      </c>
      <c r="C1987" s="309">
        <v>384321256</v>
      </c>
      <c r="D1987" s="313">
        <v>462099</v>
      </c>
      <c r="E1987" s="203">
        <f t="shared" si="183"/>
        <v>10.305968152013916</v>
      </c>
      <c r="F1987" s="311">
        <f>SUM(E$12:E1987)</f>
        <v>10595.359523576924</v>
      </c>
      <c r="G1987" s="311">
        <f t="shared" si="184"/>
        <v>1059.5359523576924</v>
      </c>
      <c r="H1987" s="314">
        <f t="shared" si="188"/>
        <v>196</v>
      </c>
      <c r="I1987" s="314">
        <f t="shared" si="188"/>
        <v>75</v>
      </c>
    </row>
    <row r="1988" spans="2:9" ht="16.5" hidden="1" customHeight="1" x14ac:dyDescent="0.3">
      <c r="B1988" s="307">
        <v>1977</v>
      </c>
      <c r="C1988" s="309">
        <v>384783355</v>
      </c>
      <c r="D1988" s="313">
        <v>462444</v>
      </c>
      <c r="E1988" s="203">
        <f t="shared" si="183"/>
        <v>10.313662518399571</v>
      </c>
      <c r="F1988" s="311">
        <f>SUM(E$12:E1988)</f>
        <v>10605.673186095324</v>
      </c>
      <c r="G1988" s="311">
        <f t="shared" si="184"/>
        <v>1060.5673186095323</v>
      </c>
      <c r="H1988" s="314">
        <f t="shared" si="188"/>
        <v>196</v>
      </c>
      <c r="I1988" s="314">
        <f t="shared" si="188"/>
        <v>75</v>
      </c>
    </row>
    <row r="1989" spans="2:9" ht="16.5" hidden="1" customHeight="1" x14ac:dyDescent="0.3">
      <c r="B1989" s="307">
        <v>1978</v>
      </c>
      <c r="C1989" s="309">
        <v>385245799</v>
      </c>
      <c r="D1989" s="313">
        <v>462789</v>
      </c>
      <c r="E1989" s="203">
        <f t="shared" si="183"/>
        <v>10.321356884785226</v>
      </c>
      <c r="F1989" s="311">
        <f>SUM(E$12:E1989)</f>
        <v>10615.99454298011</v>
      </c>
      <c r="G1989" s="311">
        <f t="shared" si="184"/>
        <v>1061.5994542980111</v>
      </c>
      <c r="H1989" s="314">
        <f t="shared" si="188"/>
        <v>196</v>
      </c>
      <c r="I1989" s="314">
        <f t="shared" si="188"/>
        <v>75</v>
      </c>
    </row>
    <row r="1990" spans="2:9" ht="16.5" hidden="1" customHeight="1" x14ac:dyDescent="0.3">
      <c r="B1990" s="307">
        <v>1979</v>
      </c>
      <c r="C1990" s="309">
        <v>385708588</v>
      </c>
      <c r="D1990" s="313">
        <v>463134</v>
      </c>
      <c r="E1990" s="203">
        <f t="shared" si="183"/>
        <v>10.329051251170881</v>
      </c>
      <c r="F1990" s="311">
        <f>SUM(E$12:E1990)</f>
        <v>10626.32359423128</v>
      </c>
      <c r="G1990" s="311">
        <f t="shared" si="184"/>
        <v>1062.632359423128</v>
      </c>
      <c r="H1990" s="314">
        <f t="shared" si="188"/>
        <v>196</v>
      </c>
      <c r="I1990" s="314">
        <f t="shared" si="188"/>
        <v>75</v>
      </c>
    </row>
    <row r="1991" spans="2:9" ht="16.5" hidden="1" customHeight="1" x14ac:dyDescent="0.3">
      <c r="B1991" s="307">
        <v>1980</v>
      </c>
      <c r="C1991" s="309">
        <v>386171722</v>
      </c>
      <c r="D1991" s="313">
        <v>463478</v>
      </c>
      <c r="E1991" s="203">
        <f t="shared" si="183"/>
        <v>10.336723315045274</v>
      </c>
      <c r="F1991" s="311">
        <f>SUM(E$12:E1991)</f>
        <v>10636.660317546326</v>
      </c>
      <c r="G1991" s="311">
        <f t="shared" si="184"/>
        <v>1063.6660317546325</v>
      </c>
      <c r="H1991" s="314">
        <f t="shared" si="188"/>
        <v>196</v>
      </c>
      <c r="I1991" s="314">
        <f t="shared" si="188"/>
        <v>75</v>
      </c>
    </row>
    <row r="1992" spans="2:9" ht="16.5" hidden="1" customHeight="1" x14ac:dyDescent="0.3">
      <c r="B1992" s="307">
        <v>1981</v>
      </c>
      <c r="C1992" s="309">
        <v>386635200</v>
      </c>
      <c r="D1992" s="313">
        <v>463823</v>
      </c>
      <c r="E1992" s="203">
        <f t="shared" si="183"/>
        <v>10.344417681430929</v>
      </c>
      <c r="F1992" s="311">
        <f>SUM(E$12:E1992)</f>
        <v>10647.004735227756</v>
      </c>
      <c r="G1992" s="311">
        <f t="shared" si="184"/>
        <v>1064.7004735227756</v>
      </c>
      <c r="H1992" s="314">
        <f t="shared" si="188"/>
        <v>196</v>
      </c>
      <c r="I1992" s="314">
        <f t="shared" si="188"/>
        <v>75</v>
      </c>
    </row>
    <row r="1993" spans="2:9" ht="16.5" hidden="1" customHeight="1" x14ac:dyDescent="0.3">
      <c r="B1993" s="307">
        <v>1982</v>
      </c>
      <c r="C1993" s="309">
        <v>387099023</v>
      </c>
      <c r="D1993" s="313">
        <v>464169</v>
      </c>
      <c r="E1993" s="203">
        <f t="shared" si="183"/>
        <v>10.352134350327846</v>
      </c>
      <c r="F1993" s="311">
        <f>SUM(E$12:E1993)</f>
        <v>10657.356869578083</v>
      </c>
      <c r="G1993" s="311">
        <f t="shared" si="184"/>
        <v>1065.7356869578084</v>
      </c>
      <c r="H1993" s="314">
        <f t="shared" si="188"/>
        <v>196</v>
      </c>
      <c r="I1993" s="314">
        <f t="shared" si="188"/>
        <v>75</v>
      </c>
    </row>
    <row r="1994" spans="2:9" ht="16.5" hidden="1" customHeight="1" x14ac:dyDescent="0.3">
      <c r="B1994" s="307">
        <v>1983</v>
      </c>
      <c r="C1994" s="309">
        <v>387563192</v>
      </c>
      <c r="D1994" s="313">
        <v>464514</v>
      </c>
      <c r="E1994" s="203">
        <f t="shared" si="183"/>
        <v>10.359828716713501</v>
      </c>
      <c r="F1994" s="311">
        <f>SUM(E$12:E1994)</f>
        <v>10667.716698294797</v>
      </c>
      <c r="G1994" s="311">
        <f t="shared" si="184"/>
        <v>1066.7716698294796</v>
      </c>
      <c r="H1994" s="314">
        <f t="shared" si="188"/>
        <v>196</v>
      </c>
      <c r="I1994" s="314">
        <f t="shared" si="188"/>
        <v>75</v>
      </c>
    </row>
    <row r="1995" spans="2:9" ht="16.5" hidden="1" customHeight="1" x14ac:dyDescent="0.3">
      <c r="B1995" s="307">
        <v>1984</v>
      </c>
      <c r="C1995" s="309">
        <v>388027706</v>
      </c>
      <c r="D1995" s="313">
        <v>464859</v>
      </c>
      <c r="E1995" s="203">
        <f t="shared" si="183"/>
        <v>10.367523083099156</v>
      </c>
      <c r="F1995" s="311">
        <f>SUM(E$12:E1995)</f>
        <v>10678.084221377896</v>
      </c>
      <c r="G1995" s="311">
        <f t="shared" si="184"/>
        <v>1067.8084221377896</v>
      </c>
      <c r="H1995" s="314">
        <f t="shared" si="188"/>
        <v>196</v>
      </c>
      <c r="I1995" s="314">
        <f t="shared" si="188"/>
        <v>75</v>
      </c>
    </row>
    <row r="1996" spans="2:9" ht="16.5" hidden="1" customHeight="1" x14ac:dyDescent="0.3">
      <c r="B1996" s="307">
        <v>1985</v>
      </c>
      <c r="C1996" s="309">
        <v>388492565</v>
      </c>
      <c r="D1996" s="313">
        <v>465205</v>
      </c>
      <c r="E1996" s="203">
        <f t="shared" ref="E1996:E2011" si="189">D1996/(VLOOKUP(H1996,$L$12:$N$51,3,0)+VLOOKUP(I1996,$P$12:$R$131,3,0)*$F$8/$E$8)</f>
        <v>10.375239751996075</v>
      </c>
      <c r="F1996" s="311">
        <f>SUM(E$12:E1996)</f>
        <v>10688.459461129893</v>
      </c>
      <c r="G1996" s="311">
        <f t="shared" si="184"/>
        <v>1068.8459461129892</v>
      </c>
      <c r="H1996" s="314">
        <f t="shared" si="188"/>
        <v>196</v>
      </c>
      <c r="I1996" s="314">
        <f t="shared" si="188"/>
        <v>75</v>
      </c>
    </row>
    <row r="1997" spans="2:9" ht="16.5" hidden="1" customHeight="1" x14ac:dyDescent="0.3">
      <c r="B1997" s="307">
        <v>1986</v>
      </c>
      <c r="C1997" s="309">
        <v>388957770</v>
      </c>
      <c r="D1997" s="313">
        <v>465550</v>
      </c>
      <c r="E1997" s="203">
        <f t="shared" si="189"/>
        <v>10.38293411838173</v>
      </c>
      <c r="F1997" s="311">
        <f>SUM(E$12:E1997)</f>
        <v>10698.842395248274</v>
      </c>
      <c r="G1997" s="311">
        <f t="shared" ref="G1997:G2011" si="190">F1997/$B$8</f>
        <v>1069.8842395248273</v>
      </c>
      <c r="H1997" s="314">
        <f t="shared" si="188"/>
        <v>196</v>
      </c>
      <c r="I1997" s="314">
        <f t="shared" si="188"/>
        <v>75</v>
      </c>
    </row>
    <row r="1998" spans="2:9" ht="16.5" hidden="1" customHeight="1" x14ac:dyDescent="0.3">
      <c r="B1998" s="307">
        <v>1987</v>
      </c>
      <c r="C1998" s="309">
        <v>389423320</v>
      </c>
      <c r="D1998" s="313">
        <v>465896</v>
      </c>
      <c r="E1998" s="203">
        <f t="shared" si="189"/>
        <v>10.390650787278648</v>
      </c>
      <c r="F1998" s="311">
        <f>SUM(E$12:E1998)</f>
        <v>10709.233046035552</v>
      </c>
      <c r="G1998" s="311">
        <f t="shared" si="190"/>
        <v>1070.9233046035552</v>
      </c>
      <c r="H1998" s="314">
        <f t="shared" si="188"/>
        <v>196</v>
      </c>
      <c r="I1998" s="314">
        <f t="shared" si="188"/>
        <v>75</v>
      </c>
    </row>
    <row r="1999" spans="2:9" ht="16.5" hidden="1" customHeight="1" x14ac:dyDescent="0.3">
      <c r="B1999" s="307">
        <v>1988</v>
      </c>
      <c r="C1999" s="309">
        <v>389889216</v>
      </c>
      <c r="D1999" s="313">
        <v>466242</v>
      </c>
      <c r="E1999" s="203">
        <f t="shared" si="189"/>
        <v>10.398367456175565</v>
      </c>
      <c r="F1999" s="311">
        <f>SUM(E$12:E1999)</f>
        <v>10719.631413491727</v>
      </c>
      <c r="G1999" s="311">
        <f t="shared" si="190"/>
        <v>1071.9631413491727</v>
      </c>
      <c r="H1999" s="314">
        <f t="shared" si="188"/>
        <v>196</v>
      </c>
      <c r="I1999" s="314">
        <f t="shared" si="188"/>
        <v>75</v>
      </c>
    </row>
    <row r="2000" spans="2:9" ht="16.5" hidden="1" customHeight="1" x14ac:dyDescent="0.3">
      <c r="B2000" s="307">
        <v>1989</v>
      </c>
      <c r="C2000" s="309">
        <v>390355458</v>
      </c>
      <c r="D2000" s="313">
        <v>466588</v>
      </c>
      <c r="E2000" s="203">
        <f t="shared" si="189"/>
        <v>10.406084125072484</v>
      </c>
      <c r="F2000" s="311">
        <f>SUM(E$12:E2000)</f>
        <v>10730.037497616799</v>
      </c>
      <c r="G2000" s="311">
        <f t="shared" si="190"/>
        <v>1073.00374976168</v>
      </c>
      <c r="H2000" s="314">
        <f t="shared" ref="H2000:I2011" si="191">H1999</f>
        <v>196</v>
      </c>
      <c r="I2000" s="314">
        <f t="shared" si="191"/>
        <v>75</v>
      </c>
    </row>
    <row r="2001" spans="2:9" ht="16.5" hidden="1" customHeight="1" x14ac:dyDescent="0.3">
      <c r="B2001" s="307">
        <v>1990</v>
      </c>
      <c r="C2001" s="309">
        <v>390822046</v>
      </c>
      <c r="D2001" s="313">
        <v>466934</v>
      </c>
      <c r="E2001" s="203">
        <f t="shared" si="189"/>
        <v>10.413800793969401</v>
      </c>
      <c r="F2001" s="311">
        <f>SUM(E$12:E2001)</f>
        <v>10740.451298410768</v>
      </c>
      <c r="G2001" s="311">
        <f t="shared" si="190"/>
        <v>1074.0451298410767</v>
      </c>
      <c r="H2001" s="314">
        <f t="shared" si="191"/>
        <v>196</v>
      </c>
      <c r="I2001" s="314">
        <f t="shared" si="191"/>
        <v>75</v>
      </c>
    </row>
    <row r="2002" spans="2:9" ht="16.5" hidden="1" customHeight="1" x14ac:dyDescent="0.3">
      <c r="B2002" s="307">
        <v>1991</v>
      </c>
      <c r="C2002" s="309">
        <v>391288980</v>
      </c>
      <c r="D2002" s="313">
        <v>467280</v>
      </c>
      <c r="E2002" s="203">
        <f t="shared" si="189"/>
        <v>10.421517462866319</v>
      </c>
      <c r="F2002" s="311">
        <f>SUM(E$12:E2002)</f>
        <v>10750.872815873634</v>
      </c>
      <c r="G2002" s="311">
        <f t="shared" si="190"/>
        <v>1075.0872815873633</v>
      </c>
      <c r="H2002" s="314">
        <f t="shared" si="191"/>
        <v>196</v>
      </c>
      <c r="I2002" s="314">
        <f t="shared" si="191"/>
        <v>75</v>
      </c>
    </row>
    <row r="2003" spans="2:9" ht="16.5" hidden="1" customHeight="1" x14ac:dyDescent="0.3">
      <c r="B2003" s="307">
        <v>1992</v>
      </c>
      <c r="C2003" s="309">
        <v>391756260</v>
      </c>
      <c r="D2003" s="313">
        <v>467626</v>
      </c>
      <c r="E2003" s="203">
        <f t="shared" si="189"/>
        <v>10.429234131763236</v>
      </c>
      <c r="F2003" s="311">
        <f>SUM(E$12:E2003)</f>
        <v>10761.302050005397</v>
      </c>
      <c r="G2003" s="311">
        <f t="shared" si="190"/>
        <v>1076.1302050005397</v>
      </c>
      <c r="H2003" s="314">
        <f t="shared" si="191"/>
        <v>196</v>
      </c>
      <c r="I2003" s="314">
        <f t="shared" si="191"/>
        <v>75</v>
      </c>
    </row>
    <row r="2004" spans="2:9" ht="16.5" hidden="1" customHeight="1" x14ac:dyDescent="0.3">
      <c r="B2004" s="307">
        <v>1993</v>
      </c>
      <c r="C2004" s="309">
        <v>392223886</v>
      </c>
      <c r="D2004" s="313">
        <v>467972</v>
      </c>
      <c r="E2004" s="203">
        <f t="shared" si="189"/>
        <v>10.436950800660155</v>
      </c>
      <c r="F2004" s="311">
        <f>SUM(E$12:E2004)</f>
        <v>10771.739000806057</v>
      </c>
      <c r="G2004" s="311">
        <f t="shared" si="190"/>
        <v>1077.1739000806058</v>
      </c>
      <c r="H2004" s="314">
        <f t="shared" si="191"/>
        <v>196</v>
      </c>
      <c r="I2004" s="314">
        <f t="shared" si="191"/>
        <v>75</v>
      </c>
    </row>
    <row r="2005" spans="2:9" ht="16.5" hidden="1" customHeight="1" x14ac:dyDescent="0.3">
      <c r="B2005" s="307">
        <v>1994</v>
      </c>
      <c r="C2005" s="309">
        <v>392691858</v>
      </c>
      <c r="D2005" s="313">
        <v>468319</v>
      </c>
      <c r="E2005" s="203">
        <f t="shared" si="189"/>
        <v>10.444689772068335</v>
      </c>
      <c r="F2005" s="311">
        <f>SUM(E$12:E2005)</f>
        <v>10782.183690578126</v>
      </c>
      <c r="G2005" s="311">
        <f t="shared" si="190"/>
        <v>1078.2183690578127</v>
      </c>
      <c r="H2005" s="314">
        <f t="shared" si="191"/>
        <v>196</v>
      </c>
      <c r="I2005" s="314">
        <f t="shared" si="191"/>
        <v>75</v>
      </c>
    </row>
    <row r="2006" spans="2:9" ht="16.5" hidden="1" customHeight="1" x14ac:dyDescent="0.3">
      <c r="B2006" s="307">
        <v>1995</v>
      </c>
      <c r="C2006" s="309">
        <v>393160177</v>
      </c>
      <c r="D2006" s="313">
        <v>468665</v>
      </c>
      <c r="E2006" s="203">
        <f t="shared" si="189"/>
        <v>10.452406440965254</v>
      </c>
      <c r="F2006" s="311">
        <f>SUM(E$12:E2006)</f>
        <v>10792.636097019091</v>
      </c>
      <c r="G2006" s="311">
        <f t="shared" si="190"/>
        <v>1079.263609701909</v>
      </c>
      <c r="H2006" s="314">
        <f t="shared" si="191"/>
        <v>196</v>
      </c>
      <c r="I2006" s="314">
        <f t="shared" si="191"/>
        <v>75</v>
      </c>
    </row>
    <row r="2007" spans="2:9" ht="16.5" hidden="1" customHeight="1" x14ac:dyDescent="0.3">
      <c r="B2007" s="307">
        <v>1996</v>
      </c>
      <c r="C2007" s="309">
        <v>393628842</v>
      </c>
      <c r="D2007" s="313">
        <v>469012</v>
      </c>
      <c r="E2007" s="203">
        <f t="shared" si="189"/>
        <v>10.460145412373434</v>
      </c>
      <c r="F2007" s="311">
        <f>SUM(E$12:E2007)</f>
        <v>10803.096242431464</v>
      </c>
      <c r="G2007" s="311">
        <f t="shared" si="190"/>
        <v>1080.3096242431463</v>
      </c>
      <c r="H2007" s="314">
        <f t="shared" si="191"/>
        <v>196</v>
      </c>
      <c r="I2007" s="314">
        <f t="shared" si="191"/>
        <v>75</v>
      </c>
    </row>
    <row r="2008" spans="2:9" ht="16.5" hidden="1" customHeight="1" x14ac:dyDescent="0.3">
      <c r="B2008" s="307">
        <v>1997</v>
      </c>
      <c r="C2008" s="309">
        <v>394097854</v>
      </c>
      <c r="D2008" s="313">
        <v>469359</v>
      </c>
      <c r="E2008" s="203">
        <f t="shared" si="189"/>
        <v>10.467884383781614</v>
      </c>
      <c r="F2008" s="311">
        <f>SUM(E$12:E2008)</f>
        <v>10813.564126815245</v>
      </c>
      <c r="G2008" s="311">
        <f t="shared" si="190"/>
        <v>1081.3564126815245</v>
      </c>
      <c r="H2008" s="314">
        <f t="shared" si="191"/>
        <v>196</v>
      </c>
      <c r="I2008" s="314">
        <f t="shared" si="191"/>
        <v>75</v>
      </c>
    </row>
    <row r="2009" spans="2:9" ht="16.5" hidden="1" customHeight="1" x14ac:dyDescent="0.3">
      <c r="B2009" s="307">
        <v>1998</v>
      </c>
      <c r="C2009" s="309">
        <v>394567213</v>
      </c>
      <c r="D2009" s="313">
        <v>469706</v>
      </c>
      <c r="E2009" s="203">
        <f t="shared" si="189"/>
        <v>10.475623355189795</v>
      </c>
      <c r="F2009" s="311">
        <f>SUM(E$12:E2009)</f>
        <v>10824.039750170436</v>
      </c>
      <c r="G2009" s="311">
        <f t="shared" si="190"/>
        <v>1082.4039750170436</v>
      </c>
      <c r="H2009" s="314">
        <f t="shared" si="191"/>
        <v>196</v>
      </c>
      <c r="I2009" s="314">
        <f t="shared" si="191"/>
        <v>75</v>
      </c>
    </row>
    <row r="2010" spans="2:9" x14ac:dyDescent="0.3">
      <c r="B2010" s="307">
        <v>1999</v>
      </c>
      <c r="C2010" s="309">
        <v>395036919</v>
      </c>
      <c r="D2010" s="313">
        <v>470053</v>
      </c>
      <c r="E2010" s="203">
        <f t="shared" si="189"/>
        <v>10.483362326597975</v>
      </c>
      <c r="F2010" s="311">
        <f>SUM(E$12:E2010)</f>
        <v>10834.523112497034</v>
      </c>
      <c r="G2010" s="311">
        <f t="shared" si="190"/>
        <v>1083.4523112497034</v>
      </c>
      <c r="H2010" s="314">
        <f t="shared" si="191"/>
        <v>196</v>
      </c>
      <c r="I2010" s="314">
        <f t="shared" si="191"/>
        <v>75</v>
      </c>
    </row>
    <row r="2011" spans="2:9" x14ac:dyDescent="0.3">
      <c r="B2011" s="308">
        <v>2000</v>
      </c>
      <c r="C2011" s="316">
        <v>395506972</v>
      </c>
      <c r="D2011" s="317">
        <v>470400</v>
      </c>
      <c r="E2011" s="204">
        <f t="shared" si="189"/>
        <v>10.289389067524116</v>
      </c>
      <c r="F2011" s="318">
        <f>SUM(E$12:E2011)</f>
        <v>10844.812501564558</v>
      </c>
      <c r="G2011" s="318">
        <f t="shared" si="190"/>
        <v>1084.4812501564559</v>
      </c>
      <c r="H2011" s="319">
        <f t="shared" si="191"/>
        <v>196</v>
      </c>
      <c r="I2011" s="312">
        <v>80</v>
      </c>
    </row>
  </sheetData>
  <mergeCells count="10">
    <mergeCell ref="H10:H11"/>
    <mergeCell ref="I10:I11"/>
    <mergeCell ref="K10:N10"/>
    <mergeCell ref="P10:R10"/>
    <mergeCell ref="B10:B11"/>
    <mergeCell ref="D10:D11"/>
    <mergeCell ref="E10:E11"/>
    <mergeCell ref="F10:F11"/>
    <mergeCell ref="G10:G11"/>
    <mergeCell ref="C10:C11"/>
  </mergeCells>
  <phoneticPr fontId="26" type="noConversion"/>
  <dataValidations count="1">
    <dataValidation type="list" allowBlank="1" showInputMessage="1" showErrorMessage="1" sqref="B8">
      <formula1>"10,20,30"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6"/>
  <sheetViews>
    <sheetView workbookViewId="0">
      <pane ySplit="5" topLeftCell="A84" activePane="bottomLeft" state="frozen"/>
      <selection pane="bottomLeft" activeCell="D57" sqref="D57"/>
    </sheetView>
  </sheetViews>
  <sheetFormatPr defaultColWidth="9" defaultRowHeight="16.5" customHeight="1" x14ac:dyDescent="0.3"/>
  <cols>
    <col min="1" max="1" width="9.125" customWidth="1"/>
    <col min="2" max="2" width="32" style="220" customWidth="1"/>
    <col min="3" max="3" width="22.625" style="220" customWidth="1"/>
    <col min="4" max="4" width="23.25" style="220" customWidth="1"/>
    <col min="5" max="5" width="16.875" style="220" customWidth="1"/>
    <col min="6" max="6" width="12.75" style="220" customWidth="1"/>
    <col min="7" max="7" width="24.125" style="220" customWidth="1"/>
    <col min="8" max="8" width="21.75" style="220" customWidth="1"/>
  </cols>
  <sheetData>
    <row r="1" spans="1:8" ht="16.5" customHeight="1" x14ac:dyDescent="0.3">
      <c r="A1" s="28" t="s">
        <v>1671</v>
      </c>
      <c r="B1" s="2" t="s">
        <v>1671</v>
      </c>
      <c r="C1" s="29"/>
      <c r="D1" s="29"/>
      <c r="E1" s="70"/>
      <c r="F1" s="30"/>
      <c r="G1" s="30"/>
      <c r="H1" s="30"/>
    </row>
    <row r="2" spans="1:8" ht="50.1" customHeight="1" x14ac:dyDescent="0.3">
      <c r="A2" s="62" t="s">
        <v>6</v>
      </c>
      <c r="B2" s="62" t="s">
        <v>6</v>
      </c>
      <c r="C2" s="72" t="s">
        <v>308</v>
      </c>
      <c r="D2" s="72" t="s">
        <v>1672</v>
      </c>
      <c r="E2" s="72" t="s">
        <v>1673</v>
      </c>
      <c r="F2" s="265" t="s">
        <v>1674</v>
      </c>
      <c r="G2" s="72" t="s">
        <v>1675</v>
      </c>
      <c r="H2" s="72" t="s">
        <v>1676</v>
      </c>
    </row>
    <row r="3" spans="1:8" ht="16.5" customHeight="1" x14ac:dyDescent="0.3">
      <c r="A3" s="74" t="s">
        <v>22</v>
      </c>
      <c r="B3" s="33" t="s">
        <v>22</v>
      </c>
      <c r="C3" s="74" t="s">
        <v>24</v>
      </c>
      <c r="D3" s="74" t="s">
        <v>24</v>
      </c>
      <c r="E3" s="74" t="s">
        <v>24</v>
      </c>
      <c r="F3" s="265" t="s">
        <v>24</v>
      </c>
      <c r="G3" s="74" t="s">
        <v>24</v>
      </c>
      <c r="H3" s="74" t="s">
        <v>24</v>
      </c>
    </row>
    <row r="4" spans="1:8" ht="40.5" customHeight="1" x14ac:dyDescent="0.3">
      <c r="A4" s="266" t="s">
        <v>25</v>
      </c>
      <c r="B4" s="266" t="s">
        <v>26</v>
      </c>
      <c r="C4" s="266" t="s">
        <v>27</v>
      </c>
      <c r="D4" s="267" t="s">
        <v>2970</v>
      </c>
      <c r="E4" s="266" t="s">
        <v>27</v>
      </c>
      <c r="F4" s="265" t="s">
        <v>27</v>
      </c>
      <c r="G4" s="266" t="s">
        <v>1677</v>
      </c>
      <c r="H4" s="266" t="s">
        <v>1677</v>
      </c>
    </row>
    <row r="5" spans="1:8" ht="16.5" customHeight="1" x14ac:dyDescent="0.3">
      <c r="A5" s="265" t="s">
        <v>30</v>
      </c>
      <c r="B5" s="265" t="s">
        <v>31</v>
      </c>
      <c r="C5" s="265" t="s">
        <v>1678</v>
      </c>
      <c r="D5" s="265" t="s">
        <v>329</v>
      </c>
      <c r="E5" s="265" t="s">
        <v>1679</v>
      </c>
      <c r="F5" s="265" t="s">
        <v>1680</v>
      </c>
      <c r="G5" s="265" t="s">
        <v>1681</v>
      </c>
      <c r="H5" s="265" t="s">
        <v>1682</v>
      </c>
    </row>
    <row r="6" spans="1:8" ht="16.5" customHeight="1" x14ac:dyDescent="0.3">
      <c r="A6" s="268" t="b">
        <v>1</v>
      </c>
      <c r="B6" s="269" t="s">
        <v>1683</v>
      </c>
      <c r="C6" s="335" t="s">
        <v>1684</v>
      </c>
      <c r="D6" s="335" t="s">
        <v>1685</v>
      </c>
      <c r="E6" s="335">
        <v>120301001</v>
      </c>
      <c r="F6" s="265">
        <v>0</v>
      </c>
      <c r="G6" s="269" t="s">
        <v>1686</v>
      </c>
      <c r="H6" s="269">
        <v>510303001</v>
      </c>
    </row>
    <row r="7" spans="1:8" ht="16.5" customHeight="1" x14ac:dyDescent="0.3">
      <c r="A7" s="268" t="b">
        <v>1</v>
      </c>
      <c r="B7" s="269" t="s">
        <v>1687</v>
      </c>
      <c r="C7" s="269">
        <v>130301002</v>
      </c>
      <c r="D7" s="269" t="s">
        <v>1685</v>
      </c>
      <c r="E7" s="269">
        <v>120301002</v>
      </c>
      <c r="F7" s="265">
        <v>0</v>
      </c>
      <c r="G7" s="269">
        <v>640301001</v>
      </c>
      <c r="H7" s="269">
        <v>510303002</v>
      </c>
    </row>
    <row r="8" spans="1:8" ht="16.5" customHeight="1" x14ac:dyDescent="0.3">
      <c r="A8" s="268" t="b">
        <v>1</v>
      </c>
      <c r="B8" s="269" t="s">
        <v>1688</v>
      </c>
      <c r="C8" s="269">
        <v>130301003</v>
      </c>
      <c r="D8" s="269" t="s">
        <v>1685</v>
      </c>
      <c r="E8" s="269">
        <v>120301003</v>
      </c>
      <c r="F8" s="265">
        <v>0</v>
      </c>
      <c r="G8" s="269">
        <v>640301002</v>
      </c>
      <c r="H8" s="269">
        <v>510303003</v>
      </c>
    </row>
    <row r="9" spans="1:8" ht="16.5" customHeight="1" x14ac:dyDescent="0.3">
      <c r="A9" s="268" t="b">
        <v>1</v>
      </c>
      <c r="B9" s="269" t="s">
        <v>1689</v>
      </c>
      <c r="C9" s="269">
        <v>130301004</v>
      </c>
      <c r="D9" s="269" t="s">
        <v>1685</v>
      </c>
      <c r="E9" s="269">
        <v>120301004</v>
      </c>
      <c r="F9" s="265">
        <v>0</v>
      </c>
      <c r="G9" s="269">
        <v>640301002</v>
      </c>
      <c r="H9" s="269">
        <v>510303004</v>
      </c>
    </row>
    <row r="10" spans="1:8" ht="16.5" customHeight="1" x14ac:dyDescent="0.3">
      <c r="A10" s="268" t="b">
        <v>1</v>
      </c>
      <c r="B10" s="269" t="s">
        <v>1690</v>
      </c>
      <c r="C10" s="269">
        <v>130301005</v>
      </c>
      <c r="D10" s="269" t="s">
        <v>1685</v>
      </c>
      <c r="E10" s="269">
        <v>120301005</v>
      </c>
      <c r="F10" s="265">
        <v>0</v>
      </c>
      <c r="G10" s="269">
        <v>640301003</v>
      </c>
      <c r="H10" s="269">
        <v>510303005</v>
      </c>
    </row>
    <row r="11" spans="1:8" ht="16.5" customHeight="1" x14ac:dyDescent="0.3">
      <c r="A11" s="268" t="b">
        <v>1</v>
      </c>
      <c r="B11" s="269" t="s">
        <v>1691</v>
      </c>
      <c r="C11" s="269">
        <v>130301006</v>
      </c>
      <c r="D11" s="269" t="s">
        <v>1685</v>
      </c>
      <c r="E11" s="269">
        <v>120301006</v>
      </c>
      <c r="F11" s="265">
        <v>0</v>
      </c>
      <c r="G11" s="269">
        <v>640301002</v>
      </c>
      <c r="H11" s="269">
        <v>510303006</v>
      </c>
    </row>
    <row r="12" spans="1:8" ht="16.5" customHeight="1" x14ac:dyDescent="0.3">
      <c r="A12" s="268" t="b">
        <v>1</v>
      </c>
      <c r="B12" s="269" t="s">
        <v>1692</v>
      </c>
      <c r="C12" s="269">
        <v>130301007</v>
      </c>
      <c r="D12" s="269" t="s">
        <v>1685</v>
      </c>
      <c r="E12" s="269">
        <v>120301007</v>
      </c>
      <c r="F12" s="265">
        <v>0</v>
      </c>
      <c r="G12" s="269">
        <v>640301001</v>
      </c>
      <c r="H12" s="269">
        <v>510303007</v>
      </c>
    </row>
    <row r="13" spans="1:8" ht="16.5" customHeight="1" x14ac:dyDescent="0.3">
      <c r="A13" s="268" t="b">
        <v>1</v>
      </c>
      <c r="B13" s="269" t="s">
        <v>1693</v>
      </c>
      <c r="C13" s="269">
        <v>130301008</v>
      </c>
      <c r="D13" s="269" t="s">
        <v>1685</v>
      </c>
      <c r="E13" s="269">
        <v>120301008</v>
      </c>
      <c r="F13" s="265">
        <v>0</v>
      </c>
      <c r="G13" s="269">
        <v>640301003</v>
      </c>
      <c r="H13" s="269">
        <v>510303008</v>
      </c>
    </row>
    <row r="14" spans="1:8" ht="16.5" customHeight="1" x14ac:dyDescent="0.3">
      <c r="A14" s="268" t="b">
        <v>1</v>
      </c>
      <c r="B14" s="269" t="s">
        <v>1694</v>
      </c>
      <c r="C14" s="269">
        <v>130301009</v>
      </c>
      <c r="D14" s="269" t="s">
        <v>1685</v>
      </c>
      <c r="E14" s="269">
        <v>120301009</v>
      </c>
      <c r="F14" s="265">
        <v>0</v>
      </c>
      <c r="G14" s="269">
        <v>640301002</v>
      </c>
      <c r="H14" s="269">
        <v>510303009</v>
      </c>
    </row>
    <row r="15" spans="1:8" ht="16.5" customHeight="1" x14ac:dyDescent="0.3">
      <c r="A15" s="268" t="b">
        <v>1</v>
      </c>
      <c r="B15" s="269" t="s">
        <v>1695</v>
      </c>
      <c r="C15" s="269">
        <v>130301010</v>
      </c>
      <c r="D15" s="269" t="s">
        <v>1685</v>
      </c>
      <c r="E15" s="269">
        <v>120301010</v>
      </c>
      <c r="F15" s="265">
        <v>0</v>
      </c>
      <c r="G15" s="269">
        <v>640301003</v>
      </c>
      <c r="H15" s="269">
        <v>510303010</v>
      </c>
    </row>
    <row r="16" spans="1:8" ht="16.5" customHeight="1" x14ac:dyDescent="0.3">
      <c r="A16" s="268" t="b">
        <v>1</v>
      </c>
      <c r="B16" s="269" t="s">
        <v>1696</v>
      </c>
      <c r="C16" s="269">
        <v>130302001</v>
      </c>
      <c r="D16" s="269" t="s">
        <v>1685</v>
      </c>
      <c r="E16" s="269">
        <v>120302001</v>
      </c>
      <c r="F16" s="265">
        <v>0</v>
      </c>
      <c r="G16" s="269">
        <v>640302001</v>
      </c>
      <c r="H16" s="269">
        <v>510303011</v>
      </c>
    </row>
    <row r="17" spans="1:8" ht="16.5" customHeight="1" x14ac:dyDescent="0.3">
      <c r="A17" s="268" t="b">
        <v>1</v>
      </c>
      <c r="B17" s="269" t="s">
        <v>1697</v>
      </c>
      <c r="C17" s="269">
        <v>130302002</v>
      </c>
      <c r="D17" s="269" t="s">
        <v>1685</v>
      </c>
      <c r="E17" s="269">
        <v>120302002</v>
      </c>
      <c r="F17" s="265">
        <v>0</v>
      </c>
      <c r="G17" s="269">
        <v>640302002</v>
      </c>
      <c r="H17" s="269">
        <v>510303012</v>
      </c>
    </row>
    <row r="18" spans="1:8" ht="16.5" customHeight="1" x14ac:dyDescent="0.3">
      <c r="A18" s="268" t="b">
        <v>1</v>
      </c>
      <c r="B18" s="269" t="s">
        <v>1698</v>
      </c>
      <c r="C18" s="269">
        <v>130302003</v>
      </c>
      <c r="D18" s="269" t="s">
        <v>1685</v>
      </c>
      <c r="E18" s="269">
        <v>120302003</v>
      </c>
      <c r="F18" s="265">
        <v>0</v>
      </c>
      <c r="G18" s="269">
        <v>640302003</v>
      </c>
      <c r="H18" s="269">
        <v>510303013</v>
      </c>
    </row>
    <row r="19" spans="1:8" ht="16.5" customHeight="1" x14ac:dyDescent="0.3">
      <c r="A19" s="268" t="b">
        <v>1</v>
      </c>
      <c r="B19" s="269" t="s">
        <v>1699</v>
      </c>
      <c r="C19" s="269">
        <v>130302004</v>
      </c>
      <c r="D19" s="269" t="s">
        <v>1685</v>
      </c>
      <c r="E19" s="269">
        <v>120302004</v>
      </c>
      <c r="F19" s="265">
        <v>0</v>
      </c>
      <c r="G19" s="269">
        <v>640302001</v>
      </c>
      <c r="H19" s="269">
        <v>510303014</v>
      </c>
    </row>
    <row r="20" spans="1:8" ht="16.5" customHeight="1" x14ac:dyDescent="0.3">
      <c r="A20" s="268" t="b">
        <v>1</v>
      </c>
      <c r="B20" s="269" t="s">
        <v>1700</v>
      </c>
      <c r="C20" s="269">
        <v>130302005</v>
      </c>
      <c r="D20" s="269" t="s">
        <v>1685</v>
      </c>
      <c r="E20" s="269">
        <v>120302005</v>
      </c>
      <c r="F20" s="265">
        <v>0</v>
      </c>
      <c r="G20" s="269">
        <v>640302002</v>
      </c>
      <c r="H20" s="269">
        <v>510303015</v>
      </c>
    </row>
    <row r="21" spans="1:8" ht="16.5" customHeight="1" x14ac:dyDescent="0.3">
      <c r="A21" s="268" t="b">
        <v>1</v>
      </c>
      <c r="B21" s="269" t="s">
        <v>1701</v>
      </c>
      <c r="C21" s="269">
        <v>130302006</v>
      </c>
      <c r="D21" s="269" t="s">
        <v>1685</v>
      </c>
      <c r="E21" s="269">
        <v>120302006</v>
      </c>
      <c r="F21" s="265">
        <v>0</v>
      </c>
      <c r="G21" s="269">
        <v>640302003</v>
      </c>
      <c r="H21" s="269">
        <v>510303016</v>
      </c>
    </row>
    <row r="22" spans="1:8" ht="16.5" customHeight="1" x14ac:dyDescent="0.3">
      <c r="A22" s="268" t="b">
        <v>1</v>
      </c>
      <c r="B22" s="269" t="s">
        <v>1702</v>
      </c>
      <c r="C22" s="269">
        <v>130302007</v>
      </c>
      <c r="D22" s="269" t="s">
        <v>1685</v>
      </c>
      <c r="E22" s="269">
        <v>120302007</v>
      </c>
      <c r="F22" s="265">
        <v>0</v>
      </c>
      <c r="G22" s="269">
        <v>640302001</v>
      </c>
      <c r="H22" s="269">
        <v>510303017</v>
      </c>
    </row>
    <row r="23" spans="1:8" ht="16.5" customHeight="1" x14ac:dyDescent="0.3">
      <c r="A23" s="268" t="b">
        <v>1</v>
      </c>
      <c r="B23" s="269" t="s">
        <v>1703</v>
      </c>
      <c r="C23" s="269">
        <v>130302008</v>
      </c>
      <c r="D23" s="269" t="s">
        <v>1685</v>
      </c>
      <c r="E23" s="269">
        <v>120302008</v>
      </c>
      <c r="F23" s="265">
        <v>0</v>
      </c>
      <c r="G23" s="269">
        <v>640302002</v>
      </c>
      <c r="H23" s="269">
        <v>510303018</v>
      </c>
    </row>
    <row r="24" spans="1:8" ht="16.5" customHeight="1" x14ac:dyDescent="0.3">
      <c r="A24" s="268" t="b">
        <v>1</v>
      </c>
      <c r="B24" s="269" t="s">
        <v>1704</v>
      </c>
      <c r="C24" s="269">
        <v>130302009</v>
      </c>
      <c r="D24" s="269" t="s">
        <v>1685</v>
      </c>
      <c r="E24" s="269">
        <v>120302009</v>
      </c>
      <c r="F24" s="265">
        <v>0</v>
      </c>
      <c r="G24" s="269">
        <v>640302003</v>
      </c>
      <c r="H24" s="269">
        <v>510303019</v>
      </c>
    </row>
    <row r="25" spans="1:8" ht="16.5" customHeight="1" x14ac:dyDescent="0.3">
      <c r="A25" s="268" t="b">
        <v>1</v>
      </c>
      <c r="B25" s="269" t="s">
        <v>1705</v>
      </c>
      <c r="C25" s="269">
        <v>130302010</v>
      </c>
      <c r="D25" s="269" t="s">
        <v>1685</v>
      </c>
      <c r="E25" s="269">
        <v>120302010</v>
      </c>
      <c r="F25" s="265">
        <v>0</v>
      </c>
      <c r="G25" s="269">
        <v>640302003</v>
      </c>
      <c r="H25" s="269">
        <v>510303020</v>
      </c>
    </row>
    <row r="26" spans="1:8" ht="16.5" customHeight="1" x14ac:dyDescent="0.3">
      <c r="A26" s="268" t="b">
        <v>1</v>
      </c>
      <c r="B26" s="269" t="s">
        <v>1706</v>
      </c>
      <c r="C26" s="269">
        <v>130303001</v>
      </c>
      <c r="D26" s="269" t="s">
        <v>1685</v>
      </c>
      <c r="E26" s="269">
        <v>120303001</v>
      </c>
      <c r="F26" s="265">
        <v>0</v>
      </c>
      <c r="G26" s="269">
        <v>640303001</v>
      </c>
      <c r="H26" s="269">
        <v>510303021</v>
      </c>
    </row>
    <row r="27" spans="1:8" ht="16.5" customHeight="1" x14ac:dyDescent="0.3">
      <c r="A27" s="268" t="b">
        <v>1</v>
      </c>
      <c r="B27" s="269" t="s">
        <v>1707</v>
      </c>
      <c r="C27" s="269">
        <v>130303002</v>
      </c>
      <c r="D27" s="269" t="s">
        <v>1685</v>
      </c>
      <c r="E27" s="269">
        <v>120303002</v>
      </c>
      <c r="F27" s="265">
        <v>0</v>
      </c>
      <c r="G27" s="269">
        <v>640303002</v>
      </c>
      <c r="H27" s="269">
        <v>510303022</v>
      </c>
    </row>
    <row r="28" spans="1:8" ht="16.5" customHeight="1" x14ac:dyDescent="0.3">
      <c r="A28" s="268" t="b">
        <v>1</v>
      </c>
      <c r="B28" s="269" t="s">
        <v>1708</v>
      </c>
      <c r="C28" s="269">
        <v>130303003</v>
      </c>
      <c r="D28" s="269" t="s">
        <v>1685</v>
      </c>
      <c r="E28" s="269">
        <v>120303003</v>
      </c>
      <c r="F28" s="265">
        <v>0</v>
      </c>
      <c r="G28" s="269">
        <v>640303003</v>
      </c>
      <c r="H28" s="269">
        <v>510303023</v>
      </c>
    </row>
    <row r="29" spans="1:8" ht="16.5" customHeight="1" x14ac:dyDescent="0.3">
      <c r="A29" s="268" t="b">
        <v>1</v>
      </c>
      <c r="B29" s="269" t="s">
        <v>1709</v>
      </c>
      <c r="C29" s="269">
        <v>130303004</v>
      </c>
      <c r="D29" s="269" t="s">
        <v>1685</v>
      </c>
      <c r="E29" s="269">
        <v>120303004</v>
      </c>
      <c r="F29" s="265">
        <v>0</v>
      </c>
      <c r="G29" s="269">
        <v>640303001</v>
      </c>
      <c r="H29" s="269">
        <v>510303024</v>
      </c>
    </row>
    <row r="30" spans="1:8" ht="16.5" customHeight="1" x14ac:dyDescent="0.3">
      <c r="A30" s="268" t="b">
        <v>1</v>
      </c>
      <c r="B30" s="269" t="s">
        <v>1710</v>
      </c>
      <c r="C30" s="269">
        <v>130303005</v>
      </c>
      <c r="D30" s="269" t="s">
        <v>1685</v>
      </c>
      <c r="E30" s="269">
        <v>120303005</v>
      </c>
      <c r="F30" s="265">
        <v>0</v>
      </c>
      <c r="G30" s="269">
        <v>640303002</v>
      </c>
      <c r="H30" s="269">
        <v>510303025</v>
      </c>
    </row>
    <row r="31" spans="1:8" ht="16.5" customHeight="1" x14ac:dyDescent="0.3">
      <c r="A31" s="268" t="b">
        <v>1</v>
      </c>
      <c r="B31" s="269" t="s">
        <v>1711</v>
      </c>
      <c r="C31" s="269">
        <v>130303006</v>
      </c>
      <c r="D31" s="269" t="s">
        <v>1685</v>
      </c>
      <c r="E31" s="269">
        <v>120303006</v>
      </c>
      <c r="F31" s="265">
        <v>0</v>
      </c>
      <c r="G31" s="269">
        <v>640303003</v>
      </c>
      <c r="H31" s="269">
        <v>510303026</v>
      </c>
    </row>
    <row r="32" spans="1:8" ht="16.5" customHeight="1" x14ac:dyDescent="0.3">
      <c r="A32" s="268" t="b">
        <v>1</v>
      </c>
      <c r="B32" s="269" t="s">
        <v>1712</v>
      </c>
      <c r="C32" s="269">
        <v>130303007</v>
      </c>
      <c r="D32" s="269" t="s">
        <v>1685</v>
      </c>
      <c r="E32" s="269">
        <v>120303007</v>
      </c>
      <c r="F32" s="265">
        <v>0</v>
      </c>
      <c r="G32" s="269">
        <v>640303001</v>
      </c>
      <c r="H32" s="269">
        <v>510303027</v>
      </c>
    </row>
    <row r="33" spans="1:8" ht="16.5" customHeight="1" x14ac:dyDescent="0.3">
      <c r="A33" s="268" t="b">
        <v>1</v>
      </c>
      <c r="B33" s="269" t="s">
        <v>1713</v>
      </c>
      <c r="C33" s="269">
        <v>130303008</v>
      </c>
      <c r="D33" s="269" t="s">
        <v>1685</v>
      </c>
      <c r="E33" s="269">
        <v>120303008</v>
      </c>
      <c r="F33" s="265">
        <v>0</v>
      </c>
      <c r="G33" s="269">
        <v>640303002</v>
      </c>
      <c r="H33" s="269">
        <v>510303028</v>
      </c>
    </row>
    <row r="34" spans="1:8" ht="16.5" customHeight="1" x14ac:dyDescent="0.3">
      <c r="A34" s="268" t="b">
        <v>1</v>
      </c>
      <c r="B34" s="269" t="s">
        <v>1714</v>
      </c>
      <c r="C34" s="269">
        <v>130303009</v>
      </c>
      <c r="D34" s="269" t="s">
        <v>1685</v>
      </c>
      <c r="E34" s="269">
        <v>120303009</v>
      </c>
      <c r="F34" s="265">
        <v>0</v>
      </c>
      <c r="G34" s="269">
        <v>640303003</v>
      </c>
      <c r="H34" s="269">
        <v>510303029</v>
      </c>
    </row>
    <row r="35" spans="1:8" ht="16.5" customHeight="1" x14ac:dyDescent="0.3">
      <c r="A35" s="268" t="b">
        <v>1</v>
      </c>
      <c r="B35" s="269" t="s">
        <v>1715</v>
      </c>
      <c r="C35" s="269">
        <v>130303010</v>
      </c>
      <c r="D35" s="269" t="s">
        <v>1685</v>
      </c>
      <c r="E35" s="269">
        <v>120303010</v>
      </c>
      <c r="F35" s="265">
        <v>0</v>
      </c>
      <c r="G35" s="269">
        <v>640303003</v>
      </c>
      <c r="H35" s="269">
        <v>510303030</v>
      </c>
    </row>
    <row r="36" spans="1:8" ht="16.5" customHeight="1" x14ac:dyDescent="0.3">
      <c r="A36" s="268" t="b">
        <v>1</v>
      </c>
      <c r="B36" s="269" t="s">
        <v>1716</v>
      </c>
      <c r="C36" s="269">
        <v>130304001</v>
      </c>
      <c r="D36" s="269" t="s">
        <v>1685</v>
      </c>
      <c r="E36" s="269">
        <v>120304001</v>
      </c>
      <c r="F36" s="265">
        <v>0</v>
      </c>
      <c r="G36" s="269">
        <v>640304001</v>
      </c>
      <c r="H36" s="269">
        <v>510303031</v>
      </c>
    </row>
    <row r="37" spans="1:8" ht="16.5" customHeight="1" x14ac:dyDescent="0.3">
      <c r="A37" s="268" t="b">
        <v>1</v>
      </c>
      <c r="B37" s="269" t="s">
        <v>1717</v>
      </c>
      <c r="C37" s="269">
        <v>130304002</v>
      </c>
      <c r="D37" s="269" t="s">
        <v>1685</v>
      </c>
      <c r="E37" s="269">
        <v>120304002</v>
      </c>
      <c r="F37" s="265">
        <v>0</v>
      </c>
      <c r="G37" s="269">
        <v>640304002</v>
      </c>
      <c r="H37" s="269">
        <v>510303032</v>
      </c>
    </row>
    <row r="38" spans="1:8" ht="16.5" customHeight="1" x14ac:dyDescent="0.3">
      <c r="A38" s="268" t="b">
        <v>1</v>
      </c>
      <c r="B38" s="269" t="s">
        <v>1718</v>
      </c>
      <c r="C38" s="269">
        <v>130304003</v>
      </c>
      <c r="D38" s="269" t="s">
        <v>1685</v>
      </c>
      <c r="E38" s="269">
        <v>120304003</v>
      </c>
      <c r="F38" s="265">
        <v>0</v>
      </c>
      <c r="G38" s="269">
        <v>640304003</v>
      </c>
      <c r="H38" s="269">
        <v>510303033</v>
      </c>
    </row>
    <row r="39" spans="1:8" ht="16.5" customHeight="1" x14ac:dyDescent="0.3">
      <c r="A39" s="268" t="b">
        <v>1</v>
      </c>
      <c r="B39" s="269" t="s">
        <v>1719</v>
      </c>
      <c r="C39" s="269">
        <v>130304004</v>
      </c>
      <c r="D39" s="269" t="s">
        <v>1685</v>
      </c>
      <c r="E39" s="269">
        <v>120304004</v>
      </c>
      <c r="F39" s="265">
        <v>0</v>
      </c>
      <c r="G39" s="269">
        <v>640304001</v>
      </c>
      <c r="H39" s="269">
        <v>510303034</v>
      </c>
    </row>
    <row r="40" spans="1:8" ht="16.5" customHeight="1" x14ac:dyDescent="0.3">
      <c r="A40" s="268" t="b">
        <v>1</v>
      </c>
      <c r="B40" s="269" t="s">
        <v>1720</v>
      </c>
      <c r="C40" s="269">
        <v>130304005</v>
      </c>
      <c r="D40" s="269" t="s">
        <v>1685</v>
      </c>
      <c r="E40" s="269">
        <v>120304005</v>
      </c>
      <c r="F40" s="265">
        <v>0</v>
      </c>
      <c r="G40" s="269">
        <v>640304002</v>
      </c>
      <c r="H40" s="269">
        <v>510303035</v>
      </c>
    </row>
    <row r="41" spans="1:8" ht="16.5" customHeight="1" x14ac:dyDescent="0.3">
      <c r="A41" s="268" t="b">
        <v>1</v>
      </c>
      <c r="B41" s="269" t="s">
        <v>1721</v>
      </c>
      <c r="C41" s="269">
        <v>130304006</v>
      </c>
      <c r="D41" s="269" t="s">
        <v>1685</v>
      </c>
      <c r="E41" s="269">
        <v>120304006</v>
      </c>
      <c r="F41" s="265">
        <v>0</v>
      </c>
      <c r="G41" s="269">
        <v>640304003</v>
      </c>
      <c r="H41" s="269">
        <v>510303036</v>
      </c>
    </row>
    <row r="42" spans="1:8" ht="16.5" customHeight="1" x14ac:dyDescent="0.3">
      <c r="A42" s="268" t="b">
        <v>1</v>
      </c>
      <c r="B42" s="269" t="s">
        <v>1722</v>
      </c>
      <c r="C42" s="269">
        <v>130304007</v>
      </c>
      <c r="D42" s="269" t="s">
        <v>1685</v>
      </c>
      <c r="E42" s="269">
        <v>120304007</v>
      </c>
      <c r="F42" s="265">
        <v>0</v>
      </c>
      <c r="G42" s="269">
        <v>640304001</v>
      </c>
      <c r="H42" s="269">
        <v>510303037</v>
      </c>
    </row>
    <row r="43" spans="1:8" ht="16.5" customHeight="1" x14ac:dyDescent="0.3">
      <c r="A43" s="268" t="b">
        <v>1</v>
      </c>
      <c r="B43" s="269" t="s">
        <v>1723</v>
      </c>
      <c r="C43" s="269">
        <v>130304008</v>
      </c>
      <c r="D43" s="269" t="s">
        <v>1685</v>
      </c>
      <c r="E43" s="269">
        <v>120304008</v>
      </c>
      <c r="F43" s="265">
        <v>0</v>
      </c>
      <c r="G43" s="269">
        <v>640304002</v>
      </c>
      <c r="H43" s="269">
        <v>510303038</v>
      </c>
    </row>
    <row r="44" spans="1:8" ht="16.5" customHeight="1" x14ac:dyDescent="0.3">
      <c r="A44" s="268" t="b">
        <v>1</v>
      </c>
      <c r="B44" s="269" t="s">
        <v>1724</v>
      </c>
      <c r="C44" s="269">
        <v>130304009</v>
      </c>
      <c r="D44" s="269" t="s">
        <v>1685</v>
      </c>
      <c r="E44" s="269">
        <v>120304009</v>
      </c>
      <c r="F44" s="265">
        <v>0</v>
      </c>
      <c r="G44" s="269">
        <v>640304003</v>
      </c>
      <c r="H44" s="269">
        <v>510303039</v>
      </c>
    </row>
    <row r="45" spans="1:8" ht="16.5" customHeight="1" x14ac:dyDescent="0.3">
      <c r="A45" s="268" t="b">
        <v>1</v>
      </c>
      <c r="B45" s="269" t="s">
        <v>1725</v>
      </c>
      <c r="C45" s="269">
        <v>130304010</v>
      </c>
      <c r="D45" s="269" t="s">
        <v>1685</v>
      </c>
      <c r="E45" s="269">
        <v>120304010</v>
      </c>
      <c r="F45" s="265">
        <v>0</v>
      </c>
      <c r="G45" s="269">
        <v>640304003</v>
      </c>
      <c r="H45" s="269">
        <v>510303040</v>
      </c>
    </row>
    <row r="46" spans="1:8" ht="16.5" customHeight="1" x14ac:dyDescent="0.3">
      <c r="A46" s="268" t="b">
        <v>1</v>
      </c>
      <c r="B46" s="269" t="s">
        <v>1726</v>
      </c>
      <c r="C46" s="269">
        <v>130305001</v>
      </c>
      <c r="D46" s="269" t="s">
        <v>1685</v>
      </c>
      <c r="E46" s="269">
        <v>120305001</v>
      </c>
      <c r="F46" s="265">
        <v>0</v>
      </c>
      <c r="G46" s="269">
        <v>640305001</v>
      </c>
      <c r="H46" s="269">
        <v>510303041</v>
      </c>
    </row>
    <row r="47" spans="1:8" ht="16.5" customHeight="1" x14ac:dyDescent="0.3">
      <c r="A47" s="268" t="b">
        <v>1</v>
      </c>
      <c r="B47" s="269" t="s">
        <v>1727</v>
      </c>
      <c r="C47" s="269">
        <v>130305002</v>
      </c>
      <c r="D47" s="269" t="s">
        <v>1685</v>
      </c>
      <c r="E47" s="269">
        <v>120305002</v>
      </c>
      <c r="F47" s="265">
        <v>0</v>
      </c>
      <c r="G47" s="269">
        <v>640305002</v>
      </c>
      <c r="H47" s="269">
        <v>510303042</v>
      </c>
    </row>
    <row r="48" spans="1:8" ht="16.5" customHeight="1" x14ac:dyDescent="0.3">
      <c r="A48" s="268" t="b">
        <v>1</v>
      </c>
      <c r="B48" s="269" t="s">
        <v>1728</v>
      </c>
      <c r="C48" s="269">
        <v>130305003</v>
      </c>
      <c r="D48" s="269" t="s">
        <v>1685</v>
      </c>
      <c r="E48" s="269">
        <v>120305003</v>
      </c>
      <c r="F48" s="265">
        <v>0</v>
      </c>
      <c r="G48" s="269">
        <v>640305003</v>
      </c>
      <c r="H48" s="269">
        <v>510303043</v>
      </c>
    </row>
    <row r="49" spans="1:8" ht="16.5" customHeight="1" x14ac:dyDescent="0.3">
      <c r="A49" s="268" t="b">
        <v>1</v>
      </c>
      <c r="B49" s="269" t="s">
        <v>1729</v>
      </c>
      <c r="C49" s="269">
        <v>130305004</v>
      </c>
      <c r="D49" s="269" t="s">
        <v>1685</v>
      </c>
      <c r="E49" s="269">
        <v>120305004</v>
      </c>
      <c r="F49" s="265">
        <v>0</v>
      </c>
      <c r="G49" s="269">
        <v>640305001</v>
      </c>
      <c r="H49" s="269">
        <v>510303044</v>
      </c>
    </row>
    <row r="50" spans="1:8" ht="16.5" customHeight="1" x14ac:dyDescent="0.3">
      <c r="A50" s="268" t="b">
        <v>1</v>
      </c>
      <c r="B50" s="269" t="s">
        <v>1730</v>
      </c>
      <c r="C50" s="269">
        <v>130305005</v>
      </c>
      <c r="D50" s="269" t="s">
        <v>1685</v>
      </c>
      <c r="E50" s="269">
        <v>120305005</v>
      </c>
      <c r="F50" s="265">
        <v>0</v>
      </c>
      <c r="G50" s="269">
        <v>640305002</v>
      </c>
      <c r="H50" s="269">
        <v>510303045</v>
      </c>
    </row>
    <row r="51" spans="1:8" ht="16.5" customHeight="1" x14ac:dyDescent="0.3">
      <c r="A51" s="268" t="b">
        <v>1</v>
      </c>
      <c r="B51" s="269" t="s">
        <v>1731</v>
      </c>
      <c r="C51" s="269">
        <v>130305006</v>
      </c>
      <c r="D51" s="269" t="s">
        <v>1685</v>
      </c>
      <c r="E51" s="269">
        <v>120305006</v>
      </c>
      <c r="F51" s="265">
        <v>0</v>
      </c>
      <c r="G51" s="269">
        <v>640305003</v>
      </c>
      <c r="H51" s="269">
        <v>510303046</v>
      </c>
    </row>
    <row r="52" spans="1:8" ht="16.5" customHeight="1" x14ac:dyDescent="0.3">
      <c r="A52" s="268" t="b">
        <v>1</v>
      </c>
      <c r="B52" s="269" t="s">
        <v>1732</v>
      </c>
      <c r="C52" s="269">
        <v>130305007</v>
      </c>
      <c r="D52" s="269" t="s">
        <v>1685</v>
      </c>
      <c r="E52" s="269">
        <v>120305007</v>
      </c>
      <c r="F52" s="265">
        <v>0</v>
      </c>
      <c r="G52" s="269">
        <v>640305001</v>
      </c>
      <c r="H52" s="269">
        <v>510303047</v>
      </c>
    </row>
    <row r="53" spans="1:8" ht="16.5" customHeight="1" x14ac:dyDescent="0.3">
      <c r="A53" s="268" t="b">
        <v>1</v>
      </c>
      <c r="B53" s="269" t="s">
        <v>1733</v>
      </c>
      <c r="C53" s="269">
        <v>130305008</v>
      </c>
      <c r="D53" s="269" t="s">
        <v>1685</v>
      </c>
      <c r="E53" s="269">
        <v>120305008</v>
      </c>
      <c r="F53" s="265">
        <v>0</v>
      </c>
      <c r="G53" s="269">
        <v>640305002</v>
      </c>
      <c r="H53" s="269">
        <v>510303048</v>
      </c>
    </row>
    <row r="54" spans="1:8" ht="16.5" customHeight="1" x14ac:dyDescent="0.3">
      <c r="A54" s="268" t="b">
        <v>1</v>
      </c>
      <c r="B54" s="269" t="s">
        <v>1734</v>
      </c>
      <c r="C54" s="269">
        <v>130305009</v>
      </c>
      <c r="D54" s="269" t="s">
        <v>1685</v>
      </c>
      <c r="E54" s="269">
        <v>120305009</v>
      </c>
      <c r="F54" s="265">
        <v>0</v>
      </c>
      <c r="G54" s="269">
        <v>640305003</v>
      </c>
      <c r="H54" s="269">
        <v>510303049</v>
      </c>
    </row>
    <row r="55" spans="1:8" ht="16.5" customHeight="1" x14ac:dyDescent="0.3">
      <c r="A55" s="268" t="b">
        <v>1</v>
      </c>
      <c r="B55" s="269" t="s">
        <v>1735</v>
      </c>
      <c r="C55" s="269">
        <v>130305010</v>
      </c>
      <c r="D55" s="269" t="s">
        <v>1685</v>
      </c>
      <c r="E55" s="269">
        <v>120305010</v>
      </c>
      <c r="F55" s="265">
        <v>0</v>
      </c>
      <c r="G55" s="269">
        <v>640305003</v>
      </c>
      <c r="H55" s="269">
        <v>510303050</v>
      </c>
    </row>
    <row r="56" spans="1:8" ht="16.5" customHeight="1" x14ac:dyDescent="0.3">
      <c r="A56" s="268" t="b">
        <v>1</v>
      </c>
      <c r="B56" s="269" t="s">
        <v>1736</v>
      </c>
      <c r="C56" s="269">
        <v>130306001</v>
      </c>
      <c r="D56" s="269" t="s">
        <v>1685</v>
      </c>
      <c r="E56" s="269">
        <v>120306001</v>
      </c>
      <c r="F56" s="265">
        <v>0</v>
      </c>
      <c r="G56" s="269">
        <v>640306001</v>
      </c>
      <c r="H56" s="269">
        <v>510303051</v>
      </c>
    </row>
    <row r="57" spans="1:8" ht="16.5" customHeight="1" x14ac:dyDescent="0.3">
      <c r="A57" s="268" t="b">
        <v>1</v>
      </c>
      <c r="B57" s="269" t="s">
        <v>1737</v>
      </c>
      <c r="C57" s="269">
        <v>130306002</v>
      </c>
      <c r="D57" s="269" t="s">
        <v>1685</v>
      </c>
      <c r="E57" s="269">
        <v>120306002</v>
      </c>
      <c r="F57" s="265">
        <v>0</v>
      </c>
      <c r="G57" s="269">
        <v>640306002</v>
      </c>
      <c r="H57" s="269">
        <v>510303052</v>
      </c>
    </row>
    <row r="58" spans="1:8" ht="16.5" customHeight="1" x14ac:dyDescent="0.3">
      <c r="A58" s="268" t="b">
        <v>1</v>
      </c>
      <c r="B58" s="269" t="s">
        <v>1738</v>
      </c>
      <c r="C58" s="269">
        <v>130306003</v>
      </c>
      <c r="D58" s="269" t="s">
        <v>1685</v>
      </c>
      <c r="E58" s="269">
        <v>120306003</v>
      </c>
      <c r="F58" s="265">
        <v>0</v>
      </c>
      <c r="G58" s="269">
        <v>640306003</v>
      </c>
      <c r="H58" s="269">
        <v>510303053</v>
      </c>
    </row>
    <row r="59" spans="1:8" ht="16.5" customHeight="1" x14ac:dyDescent="0.3">
      <c r="A59" s="268" t="b">
        <v>1</v>
      </c>
      <c r="B59" s="269" t="s">
        <v>1739</v>
      </c>
      <c r="C59" s="269">
        <v>130306004</v>
      </c>
      <c r="D59" s="269" t="s">
        <v>1685</v>
      </c>
      <c r="E59" s="269">
        <v>120306004</v>
      </c>
      <c r="F59" s="265">
        <v>0</v>
      </c>
      <c r="G59" s="269">
        <v>640306001</v>
      </c>
      <c r="H59" s="269">
        <v>510303054</v>
      </c>
    </row>
    <row r="60" spans="1:8" ht="16.5" customHeight="1" x14ac:dyDescent="0.3">
      <c r="A60" s="268" t="b">
        <v>1</v>
      </c>
      <c r="B60" s="269" t="s">
        <v>1740</v>
      </c>
      <c r="C60" s="269">
        <v>130306005</v>
      </c>
      <c r="D60" s="269" t="s">
        <v>1685</v>
      </c>
      <c r="E60" s="269">
        <v>120306005</v>
      </c>
      <c r="F60" s="265">
        <v>0</v>
      </c>
      <c r="G60" s="269">
        <v>640306002</v>
      </c>
      <c r="H60" s="269">
        <v>510303055</v>
      </c>
    </row>
    <row r="61" spans="1:8" ht="16.5" customHeight="1" x14ac:dyDescent="0.3">
      <c r="A61" s="268" t="b">
        <v>1</v>
      </c>
      <c r="B61" s="269" t="s">
        <v>1741</v>
      </c>
      <c r="C61" s="269">
        <v>130306006</v>
      </c>
      <c r="D61" s="269" t="s">
        <v>1685</v>
      </c>
      <c r="E61" s="269">
        <v>120306006</v>
      </c>
      <c r="F61" s="265">
        <v>0</v>
      </c>
      <c r="G61" s="269">
        <v>640306003</v>
      </c>
      <c r="H61" s="269">
        <v>510303056</v>
      </c>
    </row>
    <row r="62" spans="1:8" ht="16.5" customHeight="1" x14ac:dyDescent="0.3">
      <c r="A62" s="268" t="b">
        <v>1</v>
      </c>
      <c r="B62" s="269" t="s">
        <v>1742</v>
      </c>
      <c r="C62" s="269">
        <v>130306007</v>
      </c>
      <c r="D62" s="269" t="s">
        <v>1685</v>
      </c>
      <c r="E62" s="269">
        <v>120306007</v>
      </c>
      <c r="F62" s="265">
        <v>0</v>
      </c>
      <c r="G62" s="269">
        <v>640306001</v>
      </c>
      <c r="H62" s="269">
        <v>510303057</v>
      </c>
    </row>
    <row r="63" spans="1:8" ht="16.5" customHeight="1" x14ac:dyDescent="0.3">
      <c r="A63" s="268" t="b">
        <v>1</v>
      </c>
      <c r="B63" s="269" t="s">
        <v>1743</v>
      </c>
      <c r="C63" s="269">
        <v>130306008</v>
      </c>
      <c r="D63" s="269" t="s">
        <v>1685</v>
      </c>
      <c r="E63" s="269">
        <v>120306008</v>
      </c>
      <c r="F63" s="265">
        <v>0</v>
      </c>
      <c r="G63" s="269">
        <v>640306002</v>
      </c>
      <c r="H63" s="269">
        <v>510303058</v>
      </c>
    </row>
    <row r="64" spans="1:8" ht="16.5" customHeight="1" x14ac:dyDescent="0.3">
      <c r="A64" s="268" t="b">
        <v>1</v>
      </c>
      <c r="B64" s="269" t="s">
        <v>1744</v>
      </c>
      <c r="C64" s="269">
        <v>130306009</v>
      </c>
      <c r="D64" s="269" t="s">
        <v>1685</v>
      </c>
      <c r="E64" s="269">
        <v>120306009</v>
      </c>
      <c r="F64" s="265">
        <v>0</v>
      </c>
      <c r="G64" s="269">
        <v>640306003</v>
      </c>
      <c r="H64" s="269">
        <v>510303059</v>
      </c>
    </row>
    <row r="65" spans="1:8" ht="16.5" customHeight="1" x14ac:dyDescent="0.3">
      <c r="A65" s="268" t="b">
        <v>1</v>
      </c>
      <c r="B65" s="269" t="s">
        <v>1745</v>
      </c>
      <c r="C65" s="269">
        <v>130306010</v>
      </c>
      <c r="D65" s="269" t="s">
        <v>1685</v>
      </c>
      <c r="E65" s="269">
        <v>120306010</v>
      </c>
      <c r="F65" s="265">
        <v>0</v>
      </c>
      <c r="G65" s="269">
        <v>640306003</v>
      </c>
      <c r="H65" s="269">
        <v>510303060</v>
      </c>
    </row>
    <row r="66" spans="1:8" ht="16.5" customHeight="1" x14ac:dyDescent="0.3">
      <c r="A66" s="268" t="b">
        <v>1</v>
      </c>
      <c r="B66" s="269" t="s">
        <v>1746</v>
      </c>
      <c r="C66" s="269">
        <v>130307001</v>
      </c>
      <c r="D66" s="269" t="s">
        <v>1685</v>
      </c>
      <c r="E66" s="269">
        <v>120307001</v>
      </c>
      <c r="F66" s="265">
        <v>0</v>
      </c>
      <c r="G66" s="269">
        <v>640307001</v>
      </c>
      <c r="H66" s="269">
        <v>510303061</v>
      </c>
    </row>
    <row r="67" spans="1:8" ht="16.5" customHeight="1" x14ac:dyDescent="0.3">
      <c r="A67" s="268" t="b">
        <v>1</v>
      </c>
      <c r="B67" s="269" t="s">
        <v>1747</v>
      </c>
      <c r="C67" s="269">
        <v>130307002</v>
      </c>
      <c r="D67" s="269" t="s">
        <v>1685</v>
      </c>
      <c r="E67" s="269">
        <v>120307002</v>
      </c>
      <c r="F67" s="265">
        <v>0</v>
      </c>
      <c r="G67" s="269">
        <v>640307002</v>
      </c>
      <c r="H67" s="269">
        <v>510303062</v>
      </c>
    </row>
    <row r="68" spans="1:8" ht="16.5" customHeight="1" x14ac:dyDescent="0.3">
      <c r="A68" s="268" t="b">
        <v>1</v>
      </c>
      <c r="B68" s="269" t="s">
        <v>1748</v>
      </c>
      <c r="C68" s="269">
        <v>130307003</v>
      </c>
      <c r="D68" s="269" t="s">
        <v>1685</v>
      </c>
      <c r="E68" s="269">
        <v>120307003</v>
      </c>
      <c r="F68" s="265">
        <v>0</v>
      </c>
      <c r="G68" s="269">
        <v>640307003</v>
      </c>
      <c r="H68" s="269">
        <v>510303063</v>
      </c>
    </row>
    <row r="69" spans="1:8" ht="16.5" customHeight="1" x14ac:dyDescent="0.3">
      <c r="A69" s="268" t="b">
        <v>1</v>
      </c>
      <c r="B69" s="269" t="s">
        <v>1749</v>
      </c>
      <c r="C69" s="269">
        <v>130307004</v>
      </c>
      <c r="D69" s="269" t="s">
        <v>1685</v>
      </c>
      <c r="E69" s="269">
        <v>120307004</v>
      </c>
      <c r="F69" s="265">
        <v>0</v>
      </c>
      <c r="G69" s="269">
        <v>640307001</v>
      </c>
      <c r="H69" s="269">
        <v>510303064</v>
      </c>
    </row>
    <row r="70" spans="1:8" ht="16.5" customHeight="1" x14ac:dyDescent="0.3">
      <c r="A70" s="268" t="b">
        <v>1</v>
      </c>
      <c r="B70" s="269" t="s">
        <v>1750</v>
      </c>
      <c r="C70" s="269">
        <v>130307005</v>
      </c>
      <c r="D70" s="269" t="s">
        <v>1685</v>
      </c>
      <c r="E70" s="269">
        <v>120307005</v>
      </c>
      <c r="F70" s="265">
        <v>0</v>
      </c>
      <c r="G70" s="269">
        <v>640307002</v>
      </c>
      <c r="H70" s="269">
        <v>510303065</v>
      </c>
    </row>
    <row r="71" spans="1:8" ht="16.5" customHeight="1" x14ac:dyDescent="0.3">
      <c r="A71" s="268" t="b">
        <v>1</v>
      </c>
      <c r="B71" s="269" t="s">
        <v>1751</v>
      </c>
      <c r="C71" s="269">
        <v>130307006</v>
      </c>
      <c r="D71" s="269" t="s">
        <v>1685</v>
      </c>
      <c r="E71" s="269">
        <v>120307006</v>
      </c>
      <c r="F71" s="265">
        <v>0</v>
      </c>
      <c r="G71" s="269">
        <v>640307003</v>
      </c>
      <c r="H71" s="269">
        <v>510303066</v>
      </c>
    </row>
    <row r="72" spans="1:8" ht="16.5" customHeight="1" x14ac:dyDescent="0.3">
      <c r="A72" s="268" t="b">
        <v>1</v>
      </c>
      <c r="B72" s="269" t="s">
        <v>1752</v>
      </c>
      <c r="C72" s="269">
        <v>130307007</v>
      </c>
      <c r="D72" s="269" t="s">
        <v>1685</v>
      </c>
      <c r="E72" s="269">
        <v>120307007</v>
      </c>
      <c r="F72" s="265">
        <v>0</v>
      </c>
      <c r="G72" s="269">
        <v>640307001</v>
      </c>
      <c r="H72" s="269">
        <v>510303067</v>
      </c>
    </row>
    <row r="73" spans="1:8" ht="16.5" customHeight="1" x14ac:dyDescent="0.3">
      <c r="A73" s="268" t="b">
        <v>1</v>
      </c>
      <c r="B73" s="269" t="s">
        <v>1753</v>
      </c>
      <c r="C73" s="269">
        <v>130307008</v>
      </c>
      <c r="D73" s="269" t="s">
        <v>1685</v>
      </c>
      <c r="E73" s="269">
        <v>120307008</v>
      </c>
      <c r="F73" s="265">
        <v>0</v>
      </c>
      <c r="G73" s="269">
        <v>640307002</v>
      </c>
      <c r="H73" s="269">
        <v>510303068</v>
      </c>
    </row>
    <row r="74" spans="1:8" ht="16.5" customHeight="1" x14ac:dyDescent="0.3">
      <c r="A74" s="268" t="b">
        <v>1</v>
      </c>
      <c r="B74" s="269" t="s">
        <v>1754</v>
      </c>
      <c r="C74" s="269">
        <v>130307009</v>
      </c>
      <c r="D74" s="269" t="s">
        <v>1685</v>
      </c>
      <c r="E74" s="269">
        <v>120307009</v>
      </c>
      <c r="F74" s="265">
        <v>0</v>
      </c>
      <c r="G74" s="269">
        <v>640307003</v>
      </c>
      <c r="H74" s="269">
        <v>510303069</v>
      </c>
    </row>
    <row r="75" spans="1:8" ht="16.5" customHeight="1" x14ac:dyDescent="0.3">
      <c r="A75" s="268" t="b">
        <v>1</v>
      </c>
      <c r="B75" s="269" t="s">
        <v>1755</v>
      </c>
      <c r="C75" s="269">
        <v>130307010</v>
      </c>
      <c r="D75" s="269" t="s">
        <v>1685</v>
      </c>
      <c r="E75" s="269">
        <v>120307010</v>
      </c>
      <c r="F75" s="265">
        <v>0</v>
      </c>
      <c r="G75" s="269">
        <v>640307001</v>
      </c>
      <c r="H75" s="269">
        <v>510303070</v>
      </c>
    </row>
    <row r="76" spans="1:8" ht="16.5" customHeight="1" x14ac:dyDescent="0.3">
      <c r="A76" s="268" t="b">
        <v>1</v>
      </c>
      <c r="B76" s="269" t="s">
        <v>1756</v>
      </c>
      <c r="C76" s="269" t="s">
        <v>1757</v>
      </c>
      <c r="D76" s="269" t="s">
        <v>1685</v>
      </c>
      <c r="E76" s="269" t="s">
        <v>1758</v>
      </c>
      <c r="F76" s="265">
        <v>0</v>
      </c>
      <c r="G76" s="269" t="s">
        <v>1759</v>
      </c>
      <c r="H76" s="269">
        <v>510303071</v>
      </c>
    </row>
    <row r="77" spans="1:8" ht="16.5" customHeight="1" x14ac:dyDescent="0.3">
      <c r="A77" s="268" t="b">
        <v>1</v>
      </c>
      <c r="B77" s="269" t="s">
        <v>1760</v>
      </c>
      <c r="C77" s="269" t="s">
        <v>1761</v>
      </c>
      <c r="D77" s="269" t="s">
        <v>1685</v>
      </c>
      <c r="E77" s="269" t="s">
        <v>1762</v>
      </c>
      <c r="F77" s="265">
        <v>0</v>
      </c>
      <c r="G77" s="269" t="s">
        <v>1763</v>
      </c>
      <c r="H77" s="269">
        <v>510303072</v>
      </c>
    </row>
    <row r="78" spans="1:8" ht="16.5" customHeight="1" x14ac:dyDescent="0.3">
      <c r="A78" s="268" t="b">
        <v>1</v>
      </c>
      <c r="B78" s="269" t="s">
        <v>1764</v>
      </c>
      <c r="C78" s="269" t="s">
        <v>1765</v>
      </c>
      <c r="D78" s="269" t="s">
        <v>1685</v>
      </c>
      <c r="E78" s="269" t="s">
        <v>1766</v>
      </c>
      <c r="F78" s="265">
        <v>0</v>
      </c>
      <c r="G78" s="269" t="s">
        <v>1767</v>
      </c>
      <c r="H78" s="269">
        <v>510303073</v>
      </c>
    </row>
    <row r="79" spans="1:8" ht="16.5" customHeight="1" x14ac:dyDescent="0.3">
      <c r="A79" s="268" t="b">
        <v>1</v>
      </c>
      <c r="B79" s="269" t="s">
        <v>1768</v>
      </c>
      <c r="C79" s="269" t="s">
        <v>1769</v>
      </c>
      <c r="D79" s="269" t="s">
        <v>1685</v>
      </c>
      <c r="E79" s="269" t="s">
        <v>1770</v>
      </c>
      <c r="F79" s="265">
        <v>0</v>
      </c>
      <c r="G79" s="269" t="s">
        <v>1759</v>
      </c>
      <c r="H79" s="269">
        <v>510303074</v>
      </c>
    </row>
    <row r="80" spans="1:8" ht="16.5" customHeight="1" x14ac:dyDescent="0.3">
      <c r="A80" s="268" t="b">
        <v>1</v>
      </c>
      <c r="B80" s="269" t="s">
        <v>1771</v>
      </c>
      <c r="C80" s="269" t="s">
        <v>1772</v>
      </c>
      <c r="D80" s="269" t="s">
        <v>1685</v>
      </c>
      <c r="E80" s="269" t="s">
        <v>1773</v>
      </c>
      <c r="F80" s="265">
        <v>0</v>
      </c>
      <c r="G80" s="269" t="s">
        <v>1763</v>
      </c>
      <c r="H80" s="269">
        <v>510303075</v>
      </c>
    </row>
    <row r="81" spans="1:8" ht="16.5" customHeight="1" x14ac:dyDescent="0.3">
      <c r="A81" s="268" t="b">
        <v>1</v>
      </c>
      <c r="B81" s="269" t="s">
        <v>1774</v>
      </c>
      <c r="C81" s="269" t="s">
        <v>1775</v>
      </c>
      <c r="D81" s="269" t="s">
        <v>1685</v>
      </c>
      <c r="E81" s="269" t="s">
        <v>1776</v>
      </c>
      <c r="F81" s="265">
        <v>0</v>
      </c>
      <c r="G81" s="269" t="s">
        <v>1767</v>
      </c>
      <c r="H81" s="269">
        <v>510303076</v>
      </c>
    </row>
    <row r="82" spans="1:8" ht="16.5" customHeight="1" x14ac:dyDescent="0.3">
      <c r="A82" s="268" t="b">
        <v>1</v>
      </c>
      <c r="B82" s="269" t="s">
        <v>1777</v>
      </c>
      <c r="C82" s="269" t="s">
        <v>1778</v>
      </c>
      <c r="D82" s="269" t="s">
        <v>1685</v>
      </c>
      <c r="E82" s="269" t="s">
        <v>1779</v>
      </c>
      <c r="F82" s="265">
        <v>0</v>
      </c>
      <c r="G82" s="269" t="s">
        <v>1759</v>
      </c>
      <c r="H82" s="269">
        <v>510303077</v>
      </c>
    </row>
    <row r="83" spans="1:8" ht="16.5" customHeight="1" x14ac:dyDescent="0.3">
      <c r="A83" s="268" t="b">
        <v>1</v>
      </c>
      <c r="B83" s="269" t="s">
        <v>1780</v>
      </c>
      <c r="C83" s="269" t="s">
        <v>1781</v>
      </c>
      <c r="D83" s="269" t="s">
        <v>1685</v>
      </c>
      <c r="E83" s="269" t="s">
        <v>1782</v>
      </c>
      <c r="F83" s="265">
        <v>0</v>
      </c>
      <c r="G83" s="269" t="s">
        <v>1763</v>
      </c>
      <c r="H83" s="269">
        <v>510303078</v>
      </c>
    </row>
    <row r="84" spans="1:8" ht="16.5" customHeight="1" x14ac:dyDescent="0.3">
      <c r="A84" s="268" t="b">
        <v>1</v>
      </c>
      <c r="B84" s="269" t="s">
        <v>1783</v>
      </c>
      <c r="C84" s="269" t="s">
        <v>1784</v>
      </c>
      <c r="D84" s="269" t="s">
        <v>1685</v>
      </c>
      <c r="E84" s="269" t="s">
        <v>1785</v>
      </c>
      <c r="F84" s="265">
        <v>0</v>
      </c>
      <c r="G84" s="269" t="s">
        <v>1767</v>
      </c>
      <c r="H84" s="269">
        <v>510303079</v>
      </c>
    </row>
    <row r="85" spans="1:8" ht="16.5" customHeight="1" x14ac:dyDescent="0.3">
      <c r="A85" s="268" t="b">
        <v>1</v>
      </c>
      <c r="B85" s="269" t="s">
        <v>1786</v>
      </c>
      <c r="C85" s="269" t="s">
        <v>1787</v>
      </c>
      <c r="D85" s="269" t="s">
        <v>1685</v>
      </c>
      <c r="E85" s="269" t="s">
        <v>1788</v>
      </c>
      <c r="F85" s="265">
        <v>0</v>
      </c>
      <c r="G85" s="269">
        <v>640308001</v>
      </c>
      <c r="H85" s="269">
        <v>510303080</v>
      </c>
    </row>
    <row r="86" spans="1:8" ht="16.5" customHeight="1" x14ac:dyDescent="0.3">
      <c r="A86" s="334" t="b">
        <v>1</v>
      </c>
      <c r="B86" s="290" t="s">
        <v>2421</v>
      </c>
      <c r="C86" s="290" t="s">
        <v>2451</v>
      </c>
      <c r="D86" s="290" t="s">
        <v>2968</v>
      </c>
      <c r="E86" s="290" t="s">
        <v>2480</v>
      </c>
      <c r="F86" s="265">
        <v>0</v>
      </c>
      <c r="G86" s="290" t="s">
        <v>2511</v>
      </c>
      <c r="H86" s="290" t="s">
        <v>2520</v>
      </c>
    </row>
    <row r="87" spans="1:8" ht="16.5" customHeight="1" x14ac:dyDescent="0.3">
      <c r="A87" s="334" t="b">
        <v>1</v>
      </c>
      <c r="B87" s="290" t="s">
        <v>2422</v>
      </c>
      <c r="C87" s="290" t="s">
        <v>2452</v>
      </c>
      <c r="D87" s="290" t="s">
        <v>1685</v>
      </c>
      <c r="E87" s="290" t="s">
        <v>2481</v>
      </c>
      <c r="F87" s="265">
        <v>0</v>
      </c>
      <c r="G87" s="290" t="s">
        <v>2512</v>
      </c>
      <c r="H87" s="290" t="s">
        <v>2521</v>
      </c>
    </row>
    <row r="88" spans="1:8" ht="16.5" customHeight="1" x14ac:dyDescent="0.3">
      <c r="A88" s="334" t="b">
        <v>1</v>
      </c>
      <c r="B88" s="290" t="s">
        <v>2423</v>
      </c>
      <c r="C88" s="290" t="s">
        <v>2453</v>
      </c>
      <c r="D88" s="290" t="s">
        <v>1685</v>
      </c>
      <c r="E88" s="290" t="s">
        <v>2482</v>
      </c>
      <c r="F88" s="265">
        <v>0</v>
      </c>
      <c r="G88" s="290" t="s">
        <v>2513</v>
      </c>
      <c r="H88" s="290" t="s">
        <v>2522</v>
      </c>
    </row>
    <row r="89" spans="1:8" ht="16.5" customHeight="1" x14ac:dyDescent="0.3">
      <c r="A89" s="334" t="b">
        <v>1</v>
      </c>
      <c r="B89" s="290" t="s">
        <v>2424</v>
      </c>
      <c r="C89" s="290" t="s">
        <v>2454</v>
      </c>
      <c r="D89" s="290" t="s">
        <v>1685</v>
      </c>
      <c r="E89" s="290" t="s">
        <v>2483</v>
      </c>
      <c r="F89" s="265">
        <v>0</v>
      </c>
      <c r="G89" s="290" t="s">
        <v>2511</v>
      </c>
      <c r="H89" s="290" t="s">
        <v>2523</v>
      </c>
    </row>
    <row r="90" spans="1:8" ht="16.5" customHeight="1" x14ac:dyDescent="0.3">
      <c r="A90" s="334" t="b">
        <v>1</v>
      </c>
      <c r="B90" s="290" t="s">
        <v>2425</v>
      </c>
      <c r="C90" s="290" t="s">
        <v>2455</v>
      </c>
      <c r="D90" s="290" t="s">
        <v>1685</v>
      </c>
      <c r="E90" s="290" t="s">
        <v>2484</v>
      </c>
      <c r="F90" s="265">
        <v>0</v>
      </c>
      <c r="G90" s="290" t="s">
        <v>2512</v>
      </c>
      <c r="H90" s="290" t="s">
        <v>2524</v>
      </c>
    </row>
    <row r="91" spans="1:8" ht="16.5" customHeight="1" x14ac:dyDescent="0.3">
      <c r="A91" s="334" t="b">
        <v>1</v>
      </c>
      <c r="B91" s="290" t="s">
        <v>2426</v>
      </c>
      <c r="C91" s="290" t="s">
        <v>2456</v>
      </c>
      <c r="D91" s="290" t="s">
        <v>1685</v>
      </c>
      <c r="E91" s="290" t="s">
        <v>2485</v>
      </c>
      <c r="F91" s="265">
        <v>0</v>
      </c>
      <c r="G91" s="290" t="s">
        <v>2513</v>
      </c>
      <c r="H91" s="290" t="s">
        <v>2525</v>
      </c>
    </row>
    <row r="92" spans="1:8" ht="16.5" customHeight="1" x14ac:dyDescent="0.3">
      <c r="A92" s="334" t="b">
        <v>1</v>
      </c>
      <c r="B92" s="290" t="s">
        <v>2427</v>
      </c>
      <c r="C92" s="290" t="s">
        <v>2457</v>
      </c>
      <c r="D92" s="290" t="s">
        <v>1685</v>
      </c>
      <c r="E92" s="290" t="s">
        <v>2486</v>
      </c>
      <c r="F92" s="265">
        <v>0</v>
      </c>
      <c r="G92" s="290" t="s">
        <v>2511</v>
      </c>
      <c r="H92" s="290" t="s">
        <v>2526</v>
      </c>
    </row>
    <row r="93" spans="1:8" ht="16.5" customHeight="1" x14ac:dyDescent="0.3">
      <c r="A93" s="334" t="b">
        <v>1</v>
      </c>
      <c r="B93" s="290" t="s">
        <v>2428</v>
      </c>
      <c r="C93" s="290" t="s">
        <v>2458</v>
      </c>
      <c r="D93" s="290" t="s">
        <v>1685</v>
      </c>
      <c r="E93" s="290" t="s">
        <v>2487</v>
      </c>
      <c r="F93" s="265">
        <v>0</v>
      </c>
      <c r="G93" s="290" t="s">
        <v>2512</v>
      </c>
      <c r="H93" s="290" t="s">
        <v>2527</v>
      </c>
    </row>
    <row r="94" spans="1:8" ht="16.5" customHeight="1" x14ac:dyDescent="0.3">
      <c r="A94" s="334" t="b">
        <v>1</v>
      </c>
      <c r="B94" s="290" t="s">
        <v>2429</v>
      </c>
      <c r="C94" s="290" t="s">
        <v>2459</v>
      </c>
      <c r="D94" s="290" t="s">
        <v>1685</v>
      </c>
      <c r="E94" s="290" t="s">
        <v>2488</v>
      </c>
      <c r="F94" s="265">
        <v>0</v>
      </c>
      <c r="G94" s="290" t="s">
        <v>2513</v>
      </c>
      <c r="H94" s="290" t="s">
        <v>2528</v>
      </c>
    </row>
    <row r="95" spans="1:8" ht="16.5" customHeight="1" x14ac:dyDescent="0.3">
      <c r="A95" s="334" t="b">
        <v>1</v>
      </c>
      <c r="B95" s="290" t="s">
        <v>2430</v>
      </c>
      <c r="C95" s="290" t="s">
        <v>2460</v>
      </c>
      <c r="D95" s="290" t="s">
        <v>1685</v>
      </c>
      <c r="E95" s="290" t="s">
        <v>2489</v>
      </c>
      <c r="F95" s="265">
        <v>0</v>
      </c>
      <c r="G95" s="290" t="s">
        <v>2511</v>
      </c>
      <c r="H95" s="290" t="s">
        <v>2529</v>
      </c>
    </row>
    <row r="96" spans="1:8" ht="16.5" customHeight="1" x14ac:dyDescent="0.3">
      <c r="A96" s="334" t="b">
        <v>1</v>
      </c>
      <c r="B96" s="269" t="s">
        <v>2431</v>
      </c>
      <c r="C96" s="269" t="s">
        <v>2461</v>
      </c>
      <c r="D96" s="269" t="s">
        <v>2968</v>
      </c>
      <c r="E96" s="269" t="s">
        <v>2490</v>
      </c>
      <c r="F96" s="265">
        <v>0</v>
      </c>
      <c r="G96" s="269" t="s">
        <v>2514</v>
      </c>
      <c r="H96" s="269" t="s">
        <v>2530</v>
      </c>
    </row>
    <row r="97" spans="1:8" ht="16.5" customHeight="1" x14ac:dyDescent="0.3">
      <c r="A97" s="334" t="b">
        <v>1</v>
      </c>
      <c r="B97" s="269" t="s">
        <v>2432</v>
      </c>
      <c r="C97" s="269" t="s">
        <v>2462</v>
      </c>
      <c r="D97" s="269" t="s">
        <v>1685</v>
      </c>
      <c r="E97" s="269" t="s">
        <v>2491</v>
      </c>
      <c r="F97" s="265">
        <v>0</v>
      </c>
      <c r="G97" s="269" t="s">
        <v>2515</v>
      </c>
      <c r="H97" s="269" t="s">
        <v>2531</v>
      </c>
    </row>
    <row r="98" spans="1:8" ht="16.5" customHeight="1" x14ac:dyDescent="0.3">
      <c r="A98" s="334" t="b">
        <v>1</v>
      </c>
      <c r="B98" s="269" t="s">
        <v>2433</v>
      </c>
      <c r="C98" s="269" t="s">
        <v>2463</v>
      </c>
      <c r="D98" s="269" t="s">
        <v>1685</v>
      </c>
      <c r="E98" s="269" t="s">
        <v>2492</v>
      </c>
      <c r="F98" s="265">
        <v>0</v>
      </c>
      <c r="G98" s="269" t="s">
        <v>2516</v>
      </c>
      <c r="H98" s="269" t="s">
        <v>2532</v>
      </c>
    </row>
    <row r="99" spans="1:8" ht="16.5" customHeight="1" x14ac:dyDescent="0.3">
      <c r="A99" s="334" t="b">
        <v>1</v>
      </c>
      <c r="B99" s="269" t="s">
        <v>2434</v>
      </c>
      <c r="C99" s="269" t="s">
        <v>2464</v>
      </c>
      <c r="D99" s="269" t="s">
        <v>1685</v>
      </c>
      <c r="E99" s="269" t="s">
        <v>2493</v>
      </c>
      <c r="F99" s="265">
        <v>0</v>
      </c>
      <c r="G99" s="269" t="s">
        <v>2514</v>
      </c>
      <c r="H99" s="269" t="s">
        <v>2533</v>
      </c>
    </row>
    <row r="100" spans="1:8" ht="16.5" customHeight="1" x14ac:dyDescent="0.3">
      <c r="A100" s="334" t="b">
        <v>1</v>
      </c>
      <c r="B100" s="269" t="s">
        <v>2435</v>
      </c>
      <c r="C100" s="269" t="s">
        <v>2465</v>
      </c>
      <c r="D100" s="269" t="s">
        <v>1685</v>
      </c>
      <c r="E100" s="269" t="s">
        <v>2494</v>
      </c>
      <c r="F100" s="265">
        <v>0</v>
      </c>
      <c r="G100" s="269" t="s">
        <v>2515</v>
      </c>
      <c r="H100" s="269" t="s">
        <v>2534</v>
      </c>
    </row>
    <row r="101" spans="1:8" ht="16.5" customHeight="1" x14ac:dyDescent="0.3">
      <c r="A101" s="334" t="b">
        <v>1</v>
      </c>
      <c r="B101" s="269" t="s">
        <v>2436</v>
      </c>
      <c r="C101" s="269" t="s">
        <v>2466</v>
      </c>
      <c r="D101" s="269" t="s">
        <v>1685</v>
      </c>
      <c r="E101" s="269" t="s">
        <v>2495</v>
      </c>
      <c r="F101" s="265">
        <v>0</v>
      </c>
      <c r="G101" s="269" t="s">
        <v>2516</v>
      </c>
      <c r="H101" s="269" t="s">
        <v>2535</v>
      </c>
    </row>
    <row r="102" spans="1:8" ht="16.5" customHeight="1" x14ac:dyDescent="0.3">
      <c r="A102" s="334" t="b">
        <v>1</v>
      </c>
      <c r="B102" s="269" t="s">
        <v>2437</v>
      </c>
      <c r="C102" s="269" t="s">
        <v>2467</v>
      </c>
      <c r="D102" s="269" t="s">
        <v>1685</v>
      </c>
      <c r="E102" s="269" t="s">
        <v>2496</v>
      </c>
      <c r="F102" s="265">
        <v>0</v>
      </c>
      <c r="G102" s="269" t="s">
        <v>2514</v>
      </c>
      <c r="H102" s="269" t="s">
        <v>2536</v>
      </c>
    </row>
    <row r="103" spans="1:8" ht="16.5" customHeight="1" x14ac:dyDescent="0.3">
      <c r="A103" s="334" t="b">
        <v>1</v>
      </c>
      <c r="B103" s="269" t="s">
        <v>2438</v>
      </c>
      <c r="C103" s="269" t="s">
        <v>2468</v>
      </c>
      <c r="D103" s="269" t="s">
        <v>1685</v>
      </c>
      <c r="E103" s="269" t="s">
        <v>2497</v>
      </c>
      <c r="F103" s="265">
        <v>0</v>
      </c>
      <c r="G103" s="269" t="s">
        <v>2515</v>
      </c>
      <c r="H103" s="269" t="s">
        <v>2537</v>
      </c>
    </row>
    <row r="104" spans="1:8" ht="16.5" customHeight="1" x14ac:dyDescent="0.3">
      <c r="A104" s="334" t="b">
        <v>1</v>
      </c>
      <c r="B104" s="269" t="s">
        <v>2439</v>
      </c>
      <c r="C104" s="269" t="s">
        <v>2469</v>
      </c>
      <c r="D104" s="269" t="s">
        <v>1685</v>
      </c>
      <c r="E104" s="269" t="s">
        <v>2498</v>
      </c>
      <c r="F104" s="265">
        <v>0</v>
      </c>
      <c r="G104" s="269" t="s">
        <v>2516</v>
      </c>
      <c r="H104" s="269" t="s">
        <v>2538</v>
      </c>
    </row>
    <row r="105" spans="1:8" ht="16.5" customHeight="1" x14ac:dyDescent="0.3">
      <c r="A105" s="334" t="b">
        <v>1</v>
      </c>
      <c r="B105" s="269" t="s">
        <v>2440</v>
      </c>
      <c r="C105" s="269" t="s">
        <v>2470</v>
      </c>
      <c r="D105" s="269" t="s">
        <v>1685</v>
      </c>
      <c r="E105" s="269" t="s">
        <v>2499</v>
      </c>
      <c r="F105" s="265">
        <v>0</v>
      </c>
      <c r="G105" s="269" t="s">
        <v>2516</v>
      </c>
      <c r="H105" s="269" t="s">
        <v>2539</v>
      </c>
    </row>
    <row r="106" spans="1:8" ht="16.5" customHeight="1" x14ac:dyDescent="0.3">
      <c r="A106" s="334" t="b">
        <v>1</v>
      </c>
      <c r="B106" s="290" t="s">
        <v>2441</v>
      </c>
      <c r="C106" s="290" t="s">
        <v>2509</v>
      </c>
      <c r="D106" s="290" t="s">
        <v>2968</v>
      </c>
      <c r="E106" s="290" t="s">
        <v>2510</v>
      </c>
      <c r="F106" s="265">
        <v>0</v>
      </c>
      <c r="G106" s="290" t="s">
        <v>2517</v>
      </c>
      <c r="H106" s="290" t="s">
        <v>2540</v>
      </c>
    </row>
    <row r="107" spans="1:8" ht="16.5" customHeight="1" x14ac:dyDescent="0.3">
      <c r="A107" s="334" t="b">
        <v>1</v>
      </c>
      <c r="B107" s="290" t="s">
        <v>2442</v>
      </c>
      <c r="C107" s="290" t="s">
        <v>2471</v>
      </c>
      <c r="D107" s="290" t="s">
        <v>1685</v>
      </c>
      <c r="E107" s="290" t="s">
        <v>2500</v>
      </c>
      <c r="F107" s="265">
        <v>0</v>
      </c>
      <c r="G107" s="290" t="s">
        <v>2518</v>
      </c>
      <c r="H107" s="290" t="s">
        <v>2541</v>
      </c>
    </row>
    <row r="108" spans="1:8" ht="16.5" customHeight="1" x14ac:dyDescent="0.3">
      <c r="A108" s="334" t="b">
        <v>1</v>
      </c>
      <c r="B108" s="290" t="s">
        <v>2443</v>
      </c>
      <c r="C108" s="290" t="s">
        <v>2472</v>
      </c>
      <c r="D108" s="290" t="s">
        <v>1685</v>
      </c>
      <c r="E108" s="290" t="s">
        <v>2501</v>
      </c>
      <c r="F108" s="265">
        <v>0</v>
      </c>
      <c r="G108" s="290" t="s">
        <v>2519</v>
      </c>
      <c r="H108" s="290" t="s">
        <v>2542</v>
      </c>
    </row>
    <row r="109" spans="1:8" ht="16.5" customHeight="1" x14ac:dyDescent="0.3">
      <c r="A109" s="334" t="b">
        <v>1</v>
      </c>
      <c r="B109" s="290" t="s">
        <v>2444</v>
      </c>
      <c r="C109" s="290" t="s">
        <v>2473</v>
      </c>
      <c r="D109" s="290" t="s">
        <v>1685</v>
      </c>
      <c r="E109" s="290" t="s">
        <v>2502</v>
      </c>
      <c r="F109" s="265">
        <v>0</v>
      </c>
      <c r="G109" s="290" t="s">
        <v>2517</v>
      </c>
      <c r="H109" s="290" t="s">
        <v>2543</v>
      </c>
    </row>
    <row r="110" spans="1:8" ht="16.5" customHeight="1" x14ac:dyDescent="0.3">
      <c r="A110" s="334" t="b">
        <v>1</v>
      </c>
      <c r="B110" s="290" t="s">
        <v>2445</v>
      </c>
      <c r="C110" s="290" t="s">
        <v>2474</v>
      </c>
      <c r="D110" s="290" t="s">
        <v>1685</v>
      </c>
      <c r="E110" s="290" t="s">
        <v>2503</v>
      </c>
      <c r="F110" s="265">
        <v>0</v>
      </c>
      <c r="G110" s="290" t="s">
        <v>2518</v>
      </c>
      <c r="H110" s="290" t="s">
        <v>2544</v>
      </c>
    </row>
    <row r="111" spans="1:8" ht="16.5" customHeight="1" x14ac:dyDescent="0.3">
      <c r="A111" s="334" t="b">
        <v>1</v>
      </c>
      <c r="B111" s="290" t="s">
        <v>2446</v>
      </c>
      <c r="C111" s="290" t="s">
        <v>2475</v>
      </c>
      <c r="D111" s="290" t="s">
        <v>1685</v>
      </c>
      <c r="E111" s="290" t="s">
        <v>2504</v>
      </c>
      <c r="F111" s="265">
        <v>0</v>
      </c>
      <c r="G111" s="290" t="s">
        <v>2519</v>
      </c>
      <c r="H111" s="290" t="s">
        <v>2545</v>
      </c>
    </row>
    <row r="112" spans="1:8" ht="16.5" customHeight="1" x14ac:dyDescent="0.3">
      <c r="A112" s="334" t="b">
        <v>1</v>
      </c>
      <c r="B112" s="290" t="s">
        <v>2447</v>
      </c>
      <c r="C112" s="290" t="s">
        <v>2476</v>
      </c>
      <c r="D112" s="290" t="s">
        <v>1685</v>
      </c>
      <c r="E112" s="290" t="s">
        <v>2505</v>
      </c>
      <c r="F112" s="265">
        <v>0</v>
      </c>
      <c r="G112" s="290" t="s">
        <v>2517</v>
      </c>
      <c r="H112" s="290" t="s">
        <v>2546</v>
      </c>
    </row>
    <row r="113" spans="1:8" ht="16.5" customHeight="1" x14ac:dyDescent="0.3">
      <c r="A113" s="334" t="b">
        <v>1</v>
      </c>
      <c r="B113" s="290" t="s">
        <v>2448</v>
      </c>
      <c r="C113" s="290" t="s">
        <v>2477</v>
      </c>
      <c r="D113" s="290" t="s">
        <v>1685</v>
      </c>
      <c r="E113" s="290" t="s">
        <v>2506</v>
      </c>
      <c r="F113" s="265">
        <v>0</v>
      </c>
      <c r="G113" s="290" t="s">
        <v>2518</v>
      </c>
      <c r="H113" s="290" t="s">
        <v>2547</v>
      </c>
    </row>
    <row r="114" spans="1:8" ht="16.5" customHeight="1" x14ac:dyDescent="0.3">
      <c r="A114" s="334" t="b">
        <v>1</v>
      </c>
      <c r="B114" s="290" t="s">
        <v>2449</v>
      </c>
      <c r="C114" s="290" t="s">
        <v>2478</v>
      </c>
      <c r="D114" s="290" t="s">
        <v>1685</v>
      </c>
      <c r="E114" s="290" t="s">
        <v>2507</v>
      </c>
      <c r="F114" s="265">
        <v>0</v>
      </c>
      <c r="G114" s="290" t="s">
        <v>2519</v>
      </c>
      <c r="H114" s="290" t="s">
        <v>2548</v>
      </c>
    </row>
    <row r="115" spans="1:8" ht="16.5" customHeight="1" x14ac:dyDescent="0.3">
      <c r="A115" s="334" t="b">
        <v>1</v>
      </c>
      <c r="B115" s="290" t="s">
        <v>2450</v>
      </c>
      <c r="C115" s="290" t="s">
        <v>2479</v>
      </c>
      <c r="D115" s="290" t="s">
        <v>1685</v>
      </c>
      <c r="E115" s="290" t="s">
        <v>2508</v>
      </c>
      <c r="F115" s="265">
        <v>0</v>
      </c>
      <c r="G115" s="290" t="s">
        <v>2519</v>
      </c>
      <c r="H115" s="290" t="s">
        <v>2549</v>
      </c>
    </row>
    <row r="116" spans="1:8" ht="16.5" customHeight="1" x14ac:dyDescent="0.3">
      <c r="A116" s="268" t="b">
        <v>1</v>
      </c>
      <c r="B116" s="270" t="s">
        <v>1789</v>
      </c>
      <c r="C116" s="270">
        <v>130401001</v>
      </c>
      <c r="D116" s="270" t="s">
        <v>1790</v>
      </c>
      <c r="E116" s="270">
        <v>120401001</v>
      </c>
      <c r="F116" s="265">
        <v>0</v>
      </c>
      <c r="G116" s="270">
        <v>640301001</v>
      </c>
      <c r="H116" s="270">
        <v>510303001</v>
      </c>
    </row>
    <row r="117" spans="1:8" ht="16.5" customHeight="1" x14ac:dyDescent="0.3">
      <c r="A117" s="268" t="b">
        <v>1</v>
      </c>
      <c r="B117" s="270" t="s">
        <v>1791</v>
      </c>
      <c r="C117" s="270">
        <v>130401002</v>
      </c>
      <c r="D117" s="270" t="s">
        <v>1790</v>
      </c>
      <c r="E117" s="270">
        <v>120401002</v>
      </c>
      <c r="F117" s="265">
        <v>0</v>
      </c>
      <c r="G117" s="270">
        <v>640301001</v>
      </c>
      <c r="H117" s="270">
        <v>510303002</v>
      </c>
    </row>
    <row r="118" spans="1:8" ht="16.5" customHeight="1" x14ac:dyDescent="0.3">
      <c r="A118" s="268" t="b">
        <v>1</v>
      </c>
      <c r="B118" s="270" t="s">
        <v>1792</v>
      </c>
      <c r="C118" s="270">
        <v>130401003</v>
      </c>
      <c r="D118" s="270" t="s">
        <v>1790</v>
      </c>
      <c r="E118" s="270">
        <v>120401003</v>
      </c>
      <c r="F118" s="265">
        <v>0</v>
      </c>
      <c r="G118" s="270">
        <v>640301002</v>
      </c>
      <c r="H118" s="270">
        <v>510303003</v>
      </c>
    </row>
    <row r="119" spans="1:8" ht="16.5" customHeight="1" x14ac:dyDescent="0.3">
      <c r="A119" s="268" t="b">
        <v>1</v>
      </c>
      <c r="B119" s="270" t="s">
        <v>1793</v>
      </c>
      <c r="C119" s="270">
        <v>130401004</v>
      </c>
      <c r="D119" s="270" t="s">
        <v>1790</v>
      </c>
      <c r="E119" s="270">
        <v>120401004</v>
      </c>
      <c r="F119" s="265">
        <v>0</v>
      </c>
      <c r="G119" s="270">
        <v>640301002</v>
      </c>
      <c r="H119" s="270">
        <v>510303004</v>
      </c>
    </row>
    <row r="120" spans="1:8" ht="16.5" customHeight="1" x14ac:dyDescent="0.3">
      <c r="A120" s="268" t="b">
        <v>1</v>
      </c>
      <c r="B120" s="270" t="s">
        <v>1794</v>
      </c>
      <c r="C120" s="270">
        <v>130401005</v>
      </c>
      <c r="D120" s="270" t="s">
        <v>1790</v>
      </c>
      <c r="E120" s="270">
        <v>120401005</v>
      </c>
      <c r="F120" s="265">
        <v>0</v>
      </c>
      <c r="G120" s="270">
        <v>640301003</v>
      </c>
      <c r="H120" s="270">
        <v>510303005</v>
      </c>
    </row>
    <row r="121" spans="1:8" ht="16.5" customHeight="1" x14ac:dyDescent="0.3">
      <c r="A121" s="268" t="b">
        <v>1</v>
      </c>
      <c r="B121" s="270" t="s">
        <v>1795</v>
      </c>
      <c r="C121" s="270">
        <v>130401006</v>
      </c>
      <c r="D121" s="270" t="s">
        <v>1790</v>
      </c>
      <c r="E121" s="270">
        <v>120401006</v>
      </c>
      <c r="F121" s="265">
        <v>0</v>
      </c>
      <c r="G121" s="270">
        <v>640301002</v>
      </c>
      <c r="H121" s="270">
        <v>510303006</v>
      </c>
    </row>
    <row r="122" spans="1:8" ht="16.5" customHeight="1" x14ac:dyDescent="0.3">
      <c r="A122" s="268" t="b">
        <v>1</v>
      </c>
      <c r="B122" s="270" t="s">
        <v>1796</v>
      </c>
      <c r="C122" s="270">
        <v>130401007</v>
      </c>
      <c r="D122" s="270" t="s">
        <v>1790</v>
      </c>
      <c r="E122" s="270">
        <v>120401007</v>
      </c>
      <c r="F122" s="265">
        <v>0</v>
      </c>
      <c r="G122" s="270">
        <v>640301001</v>
      </c>
      <c r="H122" s="270">
        <v>510303007</v>
      </c>
    </row>
    <row r="123" spans="1:8" ht="16.5" customHeight="1" x14ac:dyDescent="0.3">
      <c r="A123" s="268" t="b">
        <v>1</v>
      </c>
      <c r="B123" s="270" t="s">
        <v>1797</v>
      </c>
      <c r="C123" s="270">
        <v>130401008</v>
      </c>
      <c r="D123" s="270" t="s">
        <v>1790</v>
      </c>
      <c r="E123" s="270">
        <v>120401008</v>
      </c>
      <c r="F123" s="265">
        <v>0</v>
      </c>
      <c r="G123" s="270">
        <v>640301003</v>
      </c>
      <c r="H123" s="270">
        <v>510303008</v>
      </c>
    </row>
    <row r="124" spans="1:8" ht="16.5" customHeight="1" x14ac:dyDescent="0.3">
      <c r="A124" s="268" t="b">
        <v>1</v>
      </c>
      <c r="B124" s="270" t="s">
        <v>1798</v>
      </c>
      <c r="C124" s="270">
        <v>130401009</v>
      </c>
      <c r="D124" s="270" t="s">
        <v>1790</v>
      </c>
      <c r="E124" s="270">
        <v>120401009</v>
      </c>
      <c r="F124" s="265">
        <v>0</v>
      </c>
      <c r="G124" s="270">
        <v>640301002</v>
      </c>
      <c r="H124" s="270">
        <v>510303009</v>
      </c>
    </row>
    <row r="125" spans="1:8" ht="16.5" customHeight="1" x14ac:dyDescent="0.3">
      <c r="A125" s="268" t="b">
        <v>1</v>
      </c>
      <c r="B125" s="270" t="s">
        <v>1799</v>
      </c>
      <c r="C125" s="270">
        <v>130401010</v>
      </c>
      <c r="D125" s="270" t="s">
        <v>1790</v>
      </c>
      <c r="E125" s="270">
        <v>120401010</v>
      </c>
      <c r="F125" s="265">
        <v>0</v>
      </c>
      <c r="G125" s="270">
        <v>640301003</v>
      </c>
      <c r="H125" s="270">
        <v>510303010</v>
      </c>
    </row>
    <row r="126" spans="1:8" ht="16.5" customHeight="1" x14ac:dyDescent="0.3">
      <c r="A126" s="268" t="b">
        <v>1</v>
      </c>
      <c r="B126" s="270" t="s">
        <v>1800</v>
      </c>
      <c r="C126" s="270">
        <v>130402001</v>
      </c>
      <c r="D126" s="270" t="s">
        <v>1790</v>
      </c>
      <c r="E126" s="270">
        <v>120402001</v>
      </c>
      <c r="F126" s="265">
        <v>0</v>
      </c>
      <c r="G126" s="270">
        <v>640302001</v>
      </c>
      <c r="H126" s="270">
        <v>510303011</v>
      </c>
    </row>
    <row r="127" spans="1:8" ht="16.5" customHeight="1" x14ac:dyDescent="0.3">
      <c r="A127" s="268" t="b">
        <v>1</v>
      </c>
      <c r="B127" s="270" t="s">
        <v>1801</v>
      </c>
      <c r="C127" s="270">
        <v>130402002</v>
      </c>
      <c r="D127" s="270" t="s">
        <v>1790</v>
      </c>
      <c r="E127" s="270">
        <v>120402002</v>
      </c>
      <c r="F127" s="265">
        <v>0</v>
      </c>
      <c r="G127" s="270">
        <v>640302002</v>
      </c>
      <c r="H127" s="270">
        <v>510303012</v>
      </c>
    </row>
    <row r="128" spans="1:8" ht="16.5" customHeight="1" x14ac:dyDescent="0.3">
      <c r="A128" s="268" t="b">
        <v>1</v>
      </c>
      <c r="B128" s="270" t="s">
        <v>1802</v>
      </c>
      <c r="C128" s="270">
        <v>130402003</v>
      </c>
      <c r="D128" s="270" t="s">
        <v>1790</v>
      </c>
      <c r="E128" s="270">
        <v>120402003</v>
      </c>
      <c r="F128" s="265">
        <v>0</v>
      </c>
      <c r="G128" s="270">
        <v>640302003</v>
      </c>
      <c r="H128" s="270">
        <v>510303013</v>
      </c>
    </row>
    <row r="129" spans="1:8" ht="16.5" customHeight="1" x14ac:dyDescent="0.3">
      <c r="A129" s="268" t="b">
        <v>1</v>
      </c>
      <c r="B129" s="270" t="s">
        <v>1803</v>
      </c>
      <c r="C129" s="270">
        <v>130402004</v>
      </c>
      <c r="D129" s="270" t="s">
        <v>1790</v>
      </c>
      <c r="E129" s="270">
        <v>120402004</v>
      </c>
      <c r="F129" s="265">
        <v>0</v>
      </c>
      <c r="G129" s="270">
        <v>640302001</v>
      </c>
      <c r="H129" s="270">
        <v>510303014</v>
      </c>
    </row>
    <row r="130" spans="1:8" ht="16.5" customHeight="1" x14ac:dyDescent="0.3">
      <c r="A130" s="268" t="b">
        <v>1</v>
      </c>
      <c r="B130" s="270" t="s">
        <v>1804</v>
      </c>
      <c r="C130" s="270">
        <v>130402005</v>
      </c>
      <c r="D130" s="270" t="s">
        <v>1790</v>
      </c>
      <c r="E130" s="270">
        <v>120402005</v>
      </c>
      <c r="F130" s="265">
        <v>0</v>
      </c>
      <c r="G130" s="270">
        <v>640302002</v>
      </c>
      <c r="H130" s="270">
        <v>510303015</v>
      </c>
    </row>
    <row r="131" spans="1:8" ht="16.5" customHeight="1" x14ac:dyDescent="0.3">
      <c r="A131" s="268" t="b">
        <v>1</v>
      </c>
      <c r="B131" s="270" t="s">
        <v>1805</v>
      </c>
      <c r="C131" s="270">
        <v>130402006</v>
      </c>
      <c r="D131" s="270" t="s">
        <v>1790</v>
      </c>
      <c r="E131" s="270">
        <v>120402006</v>
      </c>
      <c r="F131" s="265">
        <v>0</v>
      </c>
      <c r="G131" s="270">
        <v>640302003</v>
      </c>
      <c r="H131" s="270">
        <v>510303016</v>
      </c>
    </row>
    <row r="132" spans="1:8" ht="16.5" customHeight="1" x14ac:dyDescent="0.3">
      <c r="A132" s="268" t="b">
        <v>1</v>
      </c>
      <c r="B132" s="270" t="s">
        <v>1806</v>
      </c>
      <c r="C132" s="270">
        <v>130402007</v>
      </c>
      <c r="D132" s="270" t="s">
        <v>1790</v>
      </c>
      <c r="E132" s="270">
        <v>120402007</v>
      </c>
      <c r="F132" s="265">
        <v>0</v>
      </c>
      <c r="G132" s="270">
        <v>640302001</v>
      </c>
      <c r="H132" s="270">
        <v>510303017</v>
      </c>
    </row>
    <row r="133" spans="1:8" ht="16.5" customHeight="1" x14ac:dyDescent="0.3">
      <c r="A133" s="268" t="b">
        <v>1</v>
      </c>
      <c r="B133" s="270" t="s">
        <v>1807</v>
      </c>
      <c r="C133" s="270">
        <v>130402008</v>
      </c>
      <c r="D133" s="270" t="s">
        <v>1790</v>
      </c>
      <c r="E133" s="270">
        <v>120402008</v>
      </c>
      <c r="F133" s="265">
        <v>0</v>
      </c>
      <c r="G133" s="270">
        <v>640302002</v>
      </c>
      <c r="H133" s="270">
        <v>510303018</v>
      </c>
    </row>
    <row r="134" spans="1:8" ht="16.5" customHeight="1" x14ac:dyDescent="0.3">
      <c r="A134" s="268" t="b">
        <v>1</v>
      </c>
      <c r="B134" s="270" t="s">
        <v>1808</v>
      </c>
      <c r="C134" s="270">
        <v>130402009</v>
      </c>
      <c r="D134" s="270" t="s">
        <v>1790</v>
      </c>
      <c r="E134" s="270">
        <v>120402009</v>
      </c>
      <c r="F134" s="265">
        <v>0</v>
      </c>
      <c r="G134" s="270">
        <v>640302003</v>
      </c>
      <c r="H134" s="270">
        <v>510303019</v>
      </c>
    </row>
    <row r="135" spans="1:8" ht="16.5" customHeight="1" x14ac:dyDescent="0.3">
      <c r="A135" s="268" t="b">
        <v>1</v>
      </c>
      <c r="B135" s="270" t="s">
        <v>1809</v>
      </c>
      <c r="C135" s="270">
        <v>130402010</v>
      </c>
      <c r="D135" s="270" t="s">
        <v>1790</v>
      </c>
      <c r="E135" s="270">
        <v>120402010</v>
      </c>
      <c r="F135" s="265">
        <v>0</v>
      </c>
      <c r="G135" s="270">
        <v>640302003</v>
      </c>
      <c r="H135" s="270">
        <v>510303020</v>
      </c>
    </row>
    <row r="136" spans="1:8" ht="16.5" customHeight="1" x14ac:dyDescent="0.3">
      <c r="A136" s="268" t="b">
        <v>1</v>
      </c>
      <c r="B136" s="270" t="s">
        <v>1810</v>
      </c>
      <c r="C136" s="270">
        <v>130403001</v>
      </c>
      <c r="D136" s="270" t="s">
        <v>1790</v>
      </c>
      <c r="E136" s="270">
        <v>120403001</v>
      </c>
      <c r="F136" s="265">
        <v>0</v>
      </c>
      <c r="G136" s="270">
        <v>640303001</v>
      </c>
      <c r="H136" s="270">
        <v>510303021</v>
      </c>
    </row>
    <row r="137" spans="1:8" ht="16.5" customHeight="1" x14ac:dyDescent="0.3">
      <c r="A137" s="268" t="b">
        <v>1</v>
      </c>
      <c r="B137" s="270" t="s">
        <v>1811</v>
      </c>
      <c r="C137" s="270">
        <v>130403002</v>
      </c>
      <c r="D137" s="270" t="s">
        <v>1790</v>
      </c>
      <c r="E137" s="270">
        <v>120403002</v>
      </c>
      <c r="F137" s="265">
        <v>0</v>
      </c>
      <c r="G137" s="270">
        <v>640303002</v>
      </c>
      <c r="H137" s="270">
        <v>510303022</v>
      </c>
    </row>
    <row r="138" spans="1:8" ht="16.5" customHeight="1" x14ac:dyDescent="0.3">
      <c r="A138" s="268" t="b">
        <v>1</v>
      </c>
      <c r="B138" s="270" t="s">
        <v>1812</v>
      </c>
      <c r="C138" s="270">
        <v>130403003</v>
      </c>
      <c r="D138" s="270" t="s">
        <v>1790</v>
      </c>
      <c r="E138" s="270">
        <v>120403003</v>
      </c>
      <c r="F138" s="265">
        <v>0</v>
      </c>
      <c r="G138" s="270">
        <v>640303003</v>
      </c>
      <c r="H138" s="270">
        <v>510303023</v>
      </c>
    </row>
    <row r="139" spans="1:8" ht="16.5" customHeight="1" x14ac:dyDescent="0.3">
      <c r="A139" s="268" t="b">
        <v>1</v>
      </c>
      <c r="B139" s="270" t="s">
        <v>1813</v>
      </c>
      <c r="C139" s="270">
        <v>130403004</v>
      </c>
      <c r="D139" s="270" t="s">
        <v>1790</v>
      </c>
      <c r="E139" s="270">
        <v>120403004</v>
      </c>
      <c r="F139" s="265">
        <v>0</v>
      </c>
      <c r="G139" s="270">
        <v>640303001</v>
      </c>
      <c r="H139" s="270">
        <v>510303024</v>
      </c>
    </row>
    <row r="140" spans="1:8" ht="16.5" customHeight="1" x14ac:dyDescent="0.3">
      <c r="A140" s="268" t="b">
        <v>1</v>
      </c>
      <c r="B140" s="270" t="s">
        <v>1814</v>
      </c>
      <c r="C140" s="270">
        <v>130403005</v>
      </c>
      <c r="D140" s="270" t="s">
        <v>1790</v>
      </c>
      <c r="E140" s="270">
        <v>120403005</v>
      </c>
      <c r="F140" s="265">
        <v>0</v>
      </c>
      <c r="G140" s="270">
        <v>640303002</v>
      </c>
      <c r="H140" s="270">
        <v>510303025</v>
      </c>
    </row>
    <row r="141" spans="1:8" ht="16.5" customHeight="1" x14ac:dyDescent="0.3">
      <c r="A141" s="268" t="b">
        <v>1</v>
      </c>
      <c r="B141" s="270" t="s">
        <v>1815</v>
      </c>
      <c r="C141" s="270">
        <v>130403006</v>
      </c>
      <c r="D141" s="270" t="s">
        <v>1790</v>
      </c>
      <c r="E141" s="270">
        <v>120403006</v>
      </c>
      <c r="F141" s="265">
        <v>0</v>
      </c>
      <c r="G141" s="270">
        <v>640303003</v>
      </c>
      <c r="H141" s="270">
        <v>510303026</v>
      </c>
    </row>
    <row r="142" spans="1:8" ht="16.5" customHeight="1" x14ac:dyDescent="0.3">
      <c r="A142" s="268" t="b">
        <v>1</v>
      </c>
      <c r="B142" s="270" t="s">
        <v>1816</v>
      </c>
      <c r="C142" s="270">
        <v>130403007</v>
      </c>
      <c r="D142" s="270" t="s">
        <v>1790</v>
      </c>
      <c r="E142" s="270">
        <v>120403007</v>
      </c>
      <c r="F142" s="265">
        <v>0</v>
      </c>
      <c r="G142" s="270">
        <v>640303001</v>
      </c>
      <c r="H142" s="270">
        <v>510303027</v>
      </c>
    </row>
    <row r="143" spans="1:8" ht="16.5" customHeight="1" x14ac:dyDescent="0.3">
      <c r="A143" s="268" t="b">
        <v>1</v>
      </c>
      <c r="B143" s="270" t="s">
        <v>1817</v>
      </c>
      <c r="C143" s="270">
        <v>130403008</v>
      </c>
      <c r="D143" s="270" t="s">
        <v>1790</v>
      </c>
      <c r="E143" s="270">
        <v>120403008</v>
      </c>
      <c r="F143" s="265">
        <v>0</v>
      </c>
      <c r="G143" s="270">
        <v>640303002</v>
      </c>
      <c r="H143" s="270">
        <v>510303028</v>
      </c>
    </row>
    <row r="144" spans="1:8" ht="16.5" customHeight="1" x14ac:dyDescent="0.3">
      <c r="A144" s="268" t="b">
        <v>1</v>
      </c>
      <c r="B144" s="270" t="s">
        <v>1818</v>
      </c>
      <c r="C144" s="270">
        <v>130403009</v>
      </c>
      <c r="D144" s="270" t="s">
        <v>1790</v>
      </c>
      <c r="E144" s="270">
        <v>120403009</v>
      </c>
      <c r="F144" s="265">
        <v>0</v>
      </c>
      <c r="G144" s="270">
        <v>640303003</v>
      </c>
      <c r="H144" s="270">
        <v>510303029</v>
      </c>
    </row>
    <row r="145" spans="1:8" ht="16.5" customHeight="1" x14ac:dyDescent="0.3">
      <c r="A145" s="268" t="b">
        <v>1</v>
      </c>
      <c r="B145" s="270" t="s">
        <v>1819</v>
      </c>
      <c r="C145" s="270">
        <v>130403010</v>
      </c>
      <c r="D145" s="270" t="s">
        <v>1790</v>
      </c>
      <c r="E145" s="270">
        <v>120403010</v>
      </c>
      <c r="F145" s="265">
        <v>0</v>
      </c>
      <c r="G145" s="270">
        <v>640303003</v>
      </c>
      <c r="H145" s="270">
        <v>510303030</v>
      </c>
    </row>
    <row r="146" spans="1:8" ht="16.5" customHeight="1" x14ac:dyDescent="0.3">
      <c r="A146" s="268" t="b">
        <v>1</v>
      </c>
      <c r="B146" s="270" t="s">
        <v>1820</v>
      </c>
      <c r="C146" s="270">
        <v>130404001</v>
      </c>
      <c r="D146" s="270" t="s">
        <v>1790</v>
      </c>
      <c r="E146" s="270">
        <v>120404001</v>
      </c>
      <c r="F146" s="265">
        <v>0</v>
      </c>
      <c r="G146" s="270">
        <v>640304001</v>
      </c>
      <c r="H146" s="270">
        <v>510303031</v>
      </c>
    </row>
    <row r="147" spans="1:8" ht="16.5" customHeight="1" x14ac:dyDescent="0.3">
      <c r="A147" s="268" t="b">
        <v>1</v>
      </c>
      <c r="B147" s="270" t="s">
        <v>1821</v>
      </c>
      <c r="C147" s="270">
        <v>130404002</v>
      </c>
      <c r="D147" s="270" t="s">
        <v>1790</v>
      </c>
      <c r="E147" s="270">
        <v>120404002</v>
      </c>
      <c r="F147" s="265">
        <v>0</v>
      </c>
      <c r="G147" s="270">
        <v>640304002</v>
      </c>
      <c r="H147" s="270">
        <v>510303032</v>
      </c>
    </row>
    <row r="148" spans="1:8" ht="16.5" customHeight="1" x14ac:dyDescent="0.3">
      <c r="A148" s="268" t="b">
        <v>1</v>
      </c>
      <c r="B148" s="270" t="s">
        <v>1822</v>
      </c>
      <c r="C148" s="270">
        <v>130404003</v>
      </c>
      <c r="D148" s="270" t="s">
        <v>1790</v>
      </c>
      <c r="E148" s="270">
        <v>120404003</v>
      </c>
      <c r="F148" s="265">
        <v>0</v>
      </c>
      <c r="G148" s="270">
        <v>640304003</v>
      </c>
      <c r="H148" s="270">
        <v>510303033</v>
      </c>
    </row>
    <row r="149" spans="1:8" ht="16.5" customHeight="1" x14ac:dyDescent="0.3">
      <c r="A149" s="268" t="b">
        <v>1</v>
      </c>
      <c r="B149" s="270" t="s">
        <v>1823</v>
      </c>
      <c r="C149" s="270">
        <v>130404004</v>
      </c>
      <c r="D149" s="270" t="s">
        <v>1790</v>
      </c>
      <c r="E149" s="270">
        <v>120404004</v>
      </c>
      <c r="F149" s="265">
        <v>0</v>
      </c>
      <c r="G149" s="270">
        <v>640304001</v>
      </c>
      <c r="H149" s="270">
        <v>510303034</v>
      </c>
    </row>
    <row r="150" spans="1:8" ht="16.5" customHeight="1" x14ac:dyDescent="0.3">
      <c r="A150" s="268" t="b">
        <v>1</v>
      </c>
      <c r="B150" s="270" t="s">
        <v>1824</v>
      </c>
      <c r="C150" s="270">
        <v>130404005</v>
      </c>
      <c r="D150" s="270" t="s">
        <v>1790</v>
      </c>
      <c r="E150" s="270">
        <v>120404005</v>
      </c>
      <c r="F150" s="265">
        <v>0</v>
      </c>
      <c r="G150" s="270">
        <v>640304002</v>
      </c>
      <c r="H150" s="270">
        <v>510303035</v>
      </c>
    </row>
    <row r="151" spans="1:8" ht="16.5" customHeight="1" x14ac:dyDescent="0.3">
      <c r="A151" s="268" t="b">
        <v>1</v>
      </c>
      <c r="B151" s="270" t="s">
        <v>1825</v>
      </c>
      <c r="C151" s="270">
        <v>130404006</v>
      </c>
      <c r="D151" s="270" t="s">
        <v>1790</v>
      </c>
      <c r="E151" s="270">
        <v>120404006</v>
      </c>
      <c r="F151" s="265">
        <v>0</v>
      </c>
      <c r="G151" s="270">
        <v>640304003</v>
      </c>
      <c r="H151" s="270">
        <v>510303036</v>
      </c>
    </row>
    <row r="152" spans="1:8" ht="16.5" customHeight="1" x14ac:dyDescent="0.3">
      <c r="A152" s="268" t="b">
        <v>1</v>
      </c>
      <c r="B152" s="270" t="s">
        <v>1826</v>
      </c>
      <c r="C152" s="270">
        <v>130404007</v>
      </c>
      <c r="D152" s="270" t="s">
        <v>1790</v>
      </c>
      <c r="E152" s="270">
        <v>120404007</v>
      </c>
      <c r="F152" s="265">
        <v>0</v>
      </c>
      <c r="G152" s="270">
        <v>640304001</v>
      </c>
      <c r="H152" s="270">
        <v>510303037</v>
      </c>
    </row>
    <row r="153" spans="1:8" ht="16.5" customHeight="1" x14ac:dyDescent="0.3">
      <c r="A153" s="268" t="b">
        <v>1</v>
      </c>
      <c r="B153" s="270" t="s">
        <v>1827</v>
      </c>
      <c r="C153" s="270">
        <v>130404008</v>
      </c>
      <c r="D153" s="270" t="s">
        <v>1790</v>
      </c>
      <c r="E153" s="270">
        <v>120404008</v>
      </c>
      <c r="F153" s="265">
        <v>0</v>
      </c>
      <c r="G153" s="270">
        <v>640304002</v>
      </c>
      <c r="H153" s="270">
        <v>510303038</v>
      </c>
    </row>
    <row r="154" spans="1:8" ht="16.5" customHeight="1" x14ac:dyDescent="0.3">
      <c r="A154" s="268" t="b">
        <v>1</v>
      </c>
      <c r="B154" s="270" t="s">
        <v>1828</v>
      </c>
      <c r="C154" s="270">
        <v>130404009</v>
      </c>
      <c r="D154" s="270" t="s">
        <v>1790</v>
      </c>
      <c r="E154" s="270">
        <v>120404009</v>
      </c>
      <c r="F154" s="265">
        <v>0</v>
      </c>
      <c r="G154" s="270">
        <v>640304003</v>
      </c>
      <c r="H154" s="270">
        <v>510303039</v>
      </c>
    </row>
    <row r="155" spans="1:8" ht="16.5" customHeight="1" x14ac:dyDescent="0.3">
      <c r="A155" s="268" t="b">
        <v>1</v>
      </c>
      <c r="B155" s="270" t="s">
        <v>1829</v>
      </c>
      <c r="C155" s="270">
        <v>130404010</v>
      </c>
      <c r="D155" s="270" t="s">
        <v>1790</v>
      </c>
      <c r="E155" s="270">
        <v>120404010</v>
      </c>
      <c r="F155" s="265">
        <v>0</v>
      </c>
      <c r="G155" s="270">
        <v>640304003</v>
      </c>
      <c r="H155" s="270">
        <v>510303040</v>
      </c>
    </row>
    <row r="156" spans="1:8" ht="16.5" customHeight="1" x14ac:dyDescent="0.3">
      <c r="A156" s="268" t="b">
        <v>1</v>
      </c>
      <c r="B156" s="270" t="s">
        <v>1830</v>
      </c>
      <c r="C156" s="270">
        <v>130405001</v>
      </c>
      <c r="D156" s="270" t="s">
        <v>1790</v>
      </c>
      <c r="E156" s="270">
        <v>120405001</v>
      </c>
      <c r="F156" s="265">
        <v>0</v>
      </c>
      <c r="G156" s="270">
        <v>640305001</v>
      </c>
      <c r="H156" s="270">
        <v>510303041</v>
      </c>
    </row>
    <row r="157" spans="1:8" ht="16.5" customHeight="1" x14ac:dyDescent="0.3">
      <c r="A157" s="268" t="b">
        <v>1</v>
      </c>
      <c r="B157" s="270" t="s">
        <v>1831</v>
      </c>
      <c r="C157" s="270">
        <v>130405002</v>
      </c>
      <c r="D157" s="270" t="s">
        <v>1790</v>
      </c>
      <c r="E157" s="270">
        <v>120405002</v>
      </c>
      <c r="F157" s="265">
        <v>0</v>
      </c>
      <c r="G157" s="270">
        <v>640305002</v>
      </c>
      <c r="H157" s="270">
        <v>510303042</v>
      </c>
    </row>
    <row r="158" spans="1:8" ht="16.5" customHeight="1" x14ac:dyDescent="0.3">
      <c r="A158" s="268" t="b">
        <v>1</v>
      </c>
      <c r="B158" s="270" t="s">
        <v>1832</v>
      </c>
      <c r="C158" s="270">
        <v>130405003</v>
      </c>
      <c r="D158" s="270" t="s">
        <v>1790</v>
      </c>
      <c r="E158" s="270">
        <v>120405003</v>
      </c>
      <c r="F158" s="265">
        <v>0</v>
      </c>
      <c r="G158" s="270">
        <v>640305003</v>
      </c>
      <c r="H158" s="270">
        <v>510303043</v>
      </c>
    </row>
    <row r="159" spans="1:8" ht="16.5" customHeight="1" x14ac:dyDescent="0.3">
      <c r="A159" s="268" t="b">
        <v>1</v>
      </c>
      <c r="B159" s="270" t="s">
        <v>1833</v>
      </c>
      <c r="C159" s="270">
        <v>130405004</v>
      </c>
      <c r="D159" s="270" t="s">
        <v>1790</v>
      </c>
      <c r="E159" s="270">
        <v>120405004</v>
      </c>
      <c r="F159" s="265">
        <v>0</v>
      </c>
      <c r="G159" s="270">
        <v>640305001</v>
      </c>
      <c r="H159" s="270">
        <v>510303044</v>
      </c>
    </row>
    <row r="160" spans="1:8" ht="16.5" customHeight="1" x14ac:dyDescent="0.3">
      <c r="A160" s="268" t="b">
        <v>1</v>
      </c>
      <c r="B160" s="270" t="s">
        <v>1834</v>
      </c>
      <c r="C160" s="270">
        <v>130405005</v>
      </c>
      <c r="D160" s="270" t="s">
        <v>1790</v>
      </c>
      <c r="E160" s="270">
        <v>120405005</v>
      </c>
      <c r="F160" s="265">
        <v>0</v>
      </c>
      <c r="G160" s="270">
        <v>640305002</v>
      </c>
      <c r="H160" s="270">
        <v>510303045</v>
      </c>
    </row>
    <row r="161" spans="1:8" ht="16.5" customHeight="1" x14ac:dyDescent="0.3">
      <c r="A161" s="268" t="b">
        <v>1</v>
      </c>
      <c r="B161" s="270" t="s">
        <v>1835</v>
      </c>
      <c r="C161" s="270">
        <v>130405006</v>
      </c>
      <c r="D161" s="270" t="s">
        <v>1790</v>
      </c>
      <c r="E161" s="270">
        <v>120405006</v>
      </c>
      <c r="F161" s="265">
        <v>0</v>
      </c>
      <c r="G161" s="270">
        <v>640305003</v>
      </c>
      <c r="H161" s="270">
        <v>510303046</v>
      </c>
    </row>
    <row r="162" spans="1:8" ht="16.5" customHeight="1" x14ac:dyDescent="0.3">
      <c r="A162" s="268" t="b">
        <v>1</v>
      </c>
      <c r="B162" s="270" t="s">
        <v>1836</v>
      </c>
      <c r="C162" s="270">
        <v>130405007</v>
      </c>
      <c r="D162" s="270" t="s">
        <v>1790</v>
      </c>
      <c r="E162" s="270">
        <v>120405007</v>
      </c>
      <c r="F162" s="265">
        <v>0</v>
      </c>
      <c r="G162" s="270">
        <v>640305001</v>
      </c>
      <c r="H162" s="270">
        <v>510303047</v>
      </c>
    </row>
    <row r="163" spans="1:8" ht="16.5" customHeight="1" x14ac:dyDescent="0.3">
      <c r="A163" s="268" t="b">
        <v>1</v>
      </c>
      <c r="B163" s="270" t="s">
        <v>1837</v>
      </c>
      <c r="C163" s="270">
        <v>130405008</v>
      </c>
      <c r="D163" s="270" t="s">
        <v>1790</v>
      </c>
      <c r="E163" s="270">
        <v>120405008</v>
      </c>
      <c r="F163" s="265">
        <v>0</v>
      </c>
      <c r="G163" s="270">
        <v>640305002</v>
      </c>
      <c r="H163" s="270">
        <v>510303048</v>
      </c>
    </row>
    <row r="164" spans="1:8" ht="16.5" customHeight="1" x14ac:dyDescent="0.3">
      <c r="A164" s="268" t="b">
        <v>1</v>
      </c>
      <c r="B164" s="270" t="s">
        <v>1838</v>
      </c>
      <c r="C164" s="270">
        <v>130405009</v>
      </c>
      <c r="D164" s="270" t="s">
        <v>1790</v>
      </c>
      <c r="E164" s="270">
        <v>120405009</v>
      </c>
      <c r="F164" s="265">
        <v>0</v>
      </c>
      <c r="G164" s="270">
        <v>640305003</v>
      </c>
      <c r="H164" s="270">
        <v>510303049</v>
      </c>
    </row>
    <row r="165" spans="1:8" ht="16.5" customHeight="1" x14ac:dyDescent="0.3">
      <c r="A165" s="268" t="b">
        <v>1</v>
      </c>
      <c r="B165" s="270" t="s">
        <v>1839</v>
      </c>
      <c r="C165" s="270">
        <v>130405010</v>
      </c>
      <c r="D165" s="270" t="s">
        <v>1790</v>
      </c>
      <c r="E165" s="270">
        <v>120405010</v>
      </c>
      <c r="F165" s="265">
        <v>0</v>
      </c>
      <c r="G165" s="270">
        <v>640305003</v>
      </c>
      <c r="H165" s="270">
        <v>510303050</v>
      </c>
    </row>
    <row r="166" spans="1:8" ht="16.5" customHeight="1" x14ac:dyDescent="0.3">
      <c r="A166" s="268" t="b">
        <v>1</v>
      </c>
      <c r="B166" s="270" t="s">
        <v>1840</v>
      </c>
      <c r="C166" s="270">
        <v>130406001</v>
      </c>
      <c r="D166" s="270" t="s">
        <v>1790</v>
      </c>
      <c r="E166" s="270">
        <v>120406001</v>
      </c>
      <c r="F166" s="265">
        <v>0</v>
      </c>
      <c r="G166" s="270">
        <v>640306001</v>
      </c>
      <c r="H166" s="270">
        <v>510303051</v>
      </c>
    </row>
    <row r="167" spans="1:8" ht="16.5" customHeight="1" x14ac:dyDescent="0.3">
      <c r="A167" s="268" t="b">
        <v>1</v>
      </c>
      <c r="B167" s="270" t="s">
        <v>1841</v>
      </c>
      <c r="C167" s="270">
        <v>130406002</v>
      </c>
      <c r="D167" s="270" t="s">
        <v>1790</v>
      </c>
      <c r="E167" s="270">
        <v>120406002</v>
      </c>
      <c r="F167" s="265">
        <v>0</v>
      </c>
      <c r="G167" s="270">
        <v>640306002</v>
      </c>
      <c r="H167" s="270">
        <v>510303052</v>
      </c>
    </row>
    <row r="168" spans="1:8" ht="16.5" customHeight="1" x14ac:dyDescent="0.3">
      <c r="A168" s="268" t="b">
        <v>1</v>
      </c>
      <c r="B168" s="270" t="s">
        <v>1842</v>
      </c>
      <c r="C168" s="270">
        <v>130406003</v>
      </c>
      <c r="D168" s="270" t="s">
        <v>1790</v>
      </c>
      <c r="E168" s="270">
        <v>120406003</v>
      </c>
      <c r="F168" s="265">
        <v>0</v>
      </c>
      <c r="G168" s="270">
        <v>640306003</v>
      </c>
      <c r="H168" s="270">
        <v>510303053</v>
      </c>
    </row>
    <row r="169" spans="1:8" ht="16.5" customHeight="1" x14ac:dyDescent="0.3">
      <c r="A169" s="268" t="b">
        <v>1</v>
      </c>
      <c r="B169" s="270" t="s">
        <v>1843</v>
      </c>
      <c r="C169" s="270">
        <v>130406004</v>
      </c>
      <c r="D169" s="270" t="s">
        <v>1790</v>
      </c>
      <c r="E169" s="270">
        <v>120406004</v>
      </c>
      <c r="F169" s="265">
        <v>0</v>
      </c>
      <c r="G169" s="270">
        <v>640306001</v>
      </c>
      <c r="H169" s="270">
        <v>510303054</v>
      </c>
    </row>
    <row r="170" spans="1:8" ht="16.5" customHeight="1" x14ac:dyDescent="0.3">
      <c r="A170" s="268" t="b">
        <v>1</v>
      </c>
      <c r="B170" s="270" t="s">
        <v>1844</v>
      </c>
      <c r="C170" s="270">
        <v>130406005</v>
      </c>
      <c r="D170" s="270" t="s">
        <v>1790</v>
      </c>
      <c r="E170" s="270">
        <v>120406005</v>
      </c>
      <c r="F170" s="265">
        <v>0</v>
      </c>
      <c r="G170" s="270">
        <v>640306002</v>
      </c>
      <c r="H170" s="270">
        <v>510303055</v>
      </c>
    </row>
    <row r="171" spans="1:8" ht="16.5" customHeight="1" x14ac:dyDescent="0.3">
      <c r="A171" s="268" t="b">
        <v>1</v>
      </c>
      <c r="B171" s="270" t="s">
        <v>1845</v>
      </c>
      <c r="C171" s="270">
        <v>130406006</v>
      </c>
      <c r="D171" s="270" t="s">
        <v>1790</v>
      </c>
      <c r="E171" s="270">
        <v>120406006</v>
      </c>
      <c r="F171" s="265">
        <v>0</v>
      </c>
      <c r="G171" s="270">
        <v>640306003</v>
      </c>
      <c r="H171" s="270">
        <v>510303056</v>
      </c>
    </row>
    <row r="172" spans="1:8" ht="16.5" customHeight="1" x14ac:dyDescent="0.3">
      <c r="A172" s="268" t="b">
        <v>1</v>
      </c>
      <c r="B172" s="270" t="s">
        <v>1846</v>
      </c>
      <c r="C172" s="270">
        <v>130406007</v>
      </c>
      <c r="D172" s="270" t="s">
        <v>1790</v>
      </c>
      <c r="E172" s="270">
        <v>120406007</v>
      </c>
      <c r="F172" s="265">
        <v>0</v>
      </c>
      <c r="G172" s="270">
        <v>640306001</v>
      </c>
      <c r="H172" s="270">
        <v>510303057</v>
      </c>
    </row>
    <row r="173" spans="1:8" ht="16.5" customHeight="1" x14ac:dyDescent="0.3">
      <c r="A173" s="268" t="b">
        <v>1</v>
      </c>
      <c r="B173" s="270" t="s">
        <v>1847</v>
      </c>
      <c r="C173" s="270">
        <v>130406008</v>
      </c>
      <c r="D173" s="270" t="s">
        <v>1790</v>
      </c>
      <c r="E173" s="270">
        <v>120406008</v>
      </c>
      <c r="F173" s="265">
        <v>0</v>
      </c>
      <c r="G173" s="270">
        <v>640306002</v>
      </c>
      <c r="H173" s="270">
        <v>510303058</v>
      </c>
    </row>
    <row r="174" spans="1:8" ht="16.5" customHeight="1" x14ac:dyDescent="0.3">
      <c r="A174" s="268" t="b">
        <v>1</v>
      </c>
      <c r="B174" s="270" t="s">
        <v>1848</v>
      </c>
      <c r="C174" s="270">
        <v>130406009</v>
      </c>
      <c r="D174" s="270" t="s">
        <v>1790</v>
      </c>
      <c r="E174" s="270">
        <v>120406009</v>
      </c>
      <c r="F174" s="265">
        <v>0</v>
      </c>
      <c r="G174" s="270">
        <v>640306003</v>
      </c>
      <c r="H174" s="270">
        <v>510303059</v>
      </c>
    </row>
    <row r="175" spans="1:8" ht="16.5" customHeight="1" x14ac:dyDescent="0.3">
      <c r="A175" s="268" t="b">
        <v>1</v>
      </c>
      <c r="B175" s="270" t="s">
        <v>1849</v>
      </c>
      <c r="C175" s="270">
        <v>130406010</v>
      </c>
      <c r="D175" s="270" t="s">
        <v>1790</v>
      </c>
      <c r="E175" s="270">
        <v>120406010</v>
      </c>
      <c r="F175" s="265">
        <v>0</v>
      </c>
      <c r="G175" s="270">
        <v>640306003</v>
      </c>
      <c r="H175" s="270">
        <v>510303060</v>
      </c>
    </row>
    <row r="176" spans="1:8" ht="16.5" customHeight="1" x14ac:dyDescent="0.3">
      <c r="A176" s="268" t="b">
        <v>1</v>
      </c>
      <c r="B176" s="270" t="s">
        <v>1850</v>
      </c>
      <c r="C176" s="270">
        <v>130407001</v>
      </c>
      <c r="D176" s="270" t="s">
        <v>1790</v>
      </c>
      <c r="E176" s="270">
        <v>120407001</v>
      </c>
      <c r="F176" s="265">
        <v>0</v>
      </c>
      <c r="G176" s="270">
        <v>640307001</v>
      </c>
      <c r="H176" s="270">
        <v>510303061</v>
      </c>
    </row>
    <row r="177" spans="1:8" ht="16.5" customHeight="1" x14ac:dyDescent="0.3">
      <c r="A177" s="268" t="b">
        <v>1</v>
      </c>
      <c r="B177" s="270" t="s">
        <v>1851</v>
      </c>
      <c r="C177" s="270">
        <v>130407002</v>
      </c>
      <c r="D177" s="270" t="s">
        <v>1790</v>
      </c>
      <c r="E177" s="270">
        <v>120407002</v>
      </c>
      <c r="F177" s="265">
        <v>0</v>
      </c>
      <c r="G177" s="270">
        <v>640307002</v>
      </c>
      <c r="H177" s="270">
        <v>510303062</v>
      </c>
    </row>
    <row r="178" spans="1:8" ht="16.5" customHeight="1" x14ac:dyDescent="0.3">
      <c r="A178" s="268" t="b">
        <v>1</v>
      </c>
      <c r="B178" s="270" t="s">
        <v>1852</v>
      </c>
      <c r="C178" s="270">
        <v>130407003</v>
      </c>
      <c r="D178" s="270" t="s">
        <v>1790</v>
      </c>
      <c r="E178" s="270">
        <v>120407003</v>
      </c>
      <c r="F178" s="265">
        <v>0</v>
      </c>
      <c r="G178" s="270">
        <v>640307003</v>
      </c>
      <c r="H178" s="270">
        <v>510303063</v>
      </c>
    </row>
    <row r="179" spans="1:8" ht="16.5" customHeight="1" x14ac:dyDescent="0.3">
      <c r="A179" s="268" t="b">
        <v>1</v>
      </c>
      <c r="B179" s="270" t="s">
        <v>1853</v>
      </c>
      <c r="C179" s="270">
        <v>130407004</v>
      </c>
      <c r="D179" s="270" t="s">
        <v>1790</v>
      </c>
      <c r="E179" s="270">
        <v>120407004</v>
      </c>
      <c r="F179" s="265">
        <v>0</v>
      </c>
      <c r="G179" s="270">
        <v>640307001</v>
      </c>
      <c r="H179" s="270">
        <v>510303064</v>
      </c>
    </row>
    <row r="180" spans="1:8" ht="16.5" customHeight="1" x14ac:dyDescent="0.3">
      <c r="A180" s="268" t="b">
        <v>1</v>
      </c>
      <c r="B180" s="270" t="s">
        <v>1854</v>
      </c>
      <c r="C180" s="270">
        <v>130407005</v>
      </c>
      <c r="D180" s="270" t="s">
        <v>1790</v>
      </c>
      <c r="E180" s="270">
        <v>120407005</v>
      </c>
      <c r="F180" s="265">
        <v>0</v>
      </c>
      <c r="G180" s="270">
        <v>640307002</v>
      </c>
      <c r="H180" s="270">
        <v>510303065</v>
      </c>
    </row>
    <row r="181" spans="1:8" ht="16.5" customHeight="1" x14ac:dyDescent="0.3">
      <c r="A181" s="268" t="b">
        <v>1</v>
      </c>
      <c r="B181" s="270" t="s">
        <v>1855</v>
      </c>
      <c r="C181" s="270">
        <v>130407006</v>
      </c>
      <c r="D181" s="270" t="s">
        <v>1790</v>
      </c>
      <c r="E181" s="270">
        <v>120407006</v>
      </c>
      <c r="F181" s="265">
        <v>0</v>
      </c>
      <c r="G181" s="270">
        <v>640307003</v>
      </c>
      <c r="H181" s="270">
        <v>510303066</v>
      </c>
    </row>
    <row r="182" spans="1:8" ht="16.5" customHeight="1" x14ac:dyDescent="0.3">
      <c r="A182" s="268" t="b">
        <v>1</v>
      </c>
      <c r="B182" s="270" t="s">
        <v>1856</v>
      </c>
      <c r="C182" s="270">
        <v>130407007</v>
      </c>
      <c r="D182" s="270" t="s">
        <v>1790</v>
      </c>
      <c r="E182" s="270">
        <v>120407007</v>
      </c>
      <c r="F182" s="265">
        <v>0</v>
      </c>
      <c r="G182" s="270">
        <v>640307001</v>
      </c>
      <c r="H182" s="270">
        <v>510303067</v>
      </c>
    </row>
    <row r="183" spans="1:8" ht="16.5" customHeight="1" x14ac:dyDescent="0.3">
      <c r="A183" s="268" t="b">
        <v>1</v>
      </c>
      <c r="B183" s="270" t="s">
        <v>1857</v>
      </c>
      <c r="C183" s="270">
        <v>130407008</v>
      </c>
      <c r="D183" s="270" t="s">
        <v>1790</v>
      </c>
      <c r="E183" s="270">
        <v>120407008</v>
      </c>
      <c r="F183" s="265">
        <v>0</v>
      </c>
      <c r="G183" s="270">
        <v>640307002</v>
      </c>
      <c r="H183" s="270">
        <v>510303068</v>
      </c>
    </row>
    <row r="184" spans="1:8" ht="16.5" customHeight="1" x14ac:dyDescent="0.3">
      <c r="A184" s="268" t="b">
        <v>1</v>
      </c>
      <c r="B184" s="270" t="s">
        <v>1858</v>
      </c>
      <c r="C184" s="270">
        <v>130407009</v>
      </c>
      <c r="D184" s="270" t="s">
        <v>1790</v>
      </c>
      <c r="E184" s="270">
        <v>120407009</v>
      </c>
      <c r="F184" s="265">
        <v>0</v>
      </c>
      <c r="G184" s="270">
        <v>640307003</v>
      </c>
      <c r="H184" s="270">
        <v>510303069</v>
      </c>
    </row>
    <row r="185" spans="1:8" ht="16.5" customHeight="1" x14ac:dyDescent="0.3">
      <c r="A185" s="268" t="b">
        <v>1</v>
      </c>
      <c r="B185" s="270" t="s">
        <v>1859</v>
      </c>
      <c r="C185" s="270">
        <v>130407010</v>
      </c>
      <c r="D185" s="270" t="s">
        <v>1790</v>
      </c>
      <c r="E185" s="270">
        <v>120407010</v>
      </c>
      <c r="F185" s="265">
        <v>0</v>
      </c>
      <c r="G185" s="270">
        <v>640307001</v>
      </c>
      <c r="H185" s="270">
        <v>510303070</v>
      </c>
    </row>
    <row r="186" spans="1:8" ht="16.5" customHeight="1" x14ac:dyDescent="0.3">
      <c r="A186" s="268" t="b">
        <v>1</v>
      </c>
      <c r="B186" s="270" t="s">
        <v>1860</v>
      </c>
      <c r="C186" s="270" t="s">
        <v>1861</v>
      </c>
      <c r="D186" s="270" t="s">
        <v>1790</v>
      </c>
      <c r="E186" s="270" t="s">
        <v>1862</v>
      </c>
      <c r="F186" s="265">
        <v>0</v>
      </c>
      <c r="G186" s="270" t="s">
        <v>1759</v>
      </c>
      <c r="H186" s="270">
        <v>510303071</v>
      </c>
    </row>
    <row r="187" spans="1:8" ht="16.5" customHeight="1" x14ac:dyDescent="0.3">
      <c r="A187" s="268" t="b">
        <v>1</v>
      </c>
      <c r="B187" s="270" t="s">
        <v>1863</v>
      </c>
      <c r="C187" s="270" t="s">
        <v>1864</v>
      </c>
      <c r="D187" s="270" t="s">
        <v>1790</v>
      </c>
      <c r="E187" s="270" t="s">
        <v>1865</v>
      </c>
      <c r="F187" s="265">
        <v>0</v>
      </c>
      <c r="G187" s="270" t="s">
        <v>1763</v>
      </c>
      <c r="H187" s="270">
        <v>510303072</v>
      </c>
    </row>
    <row r="188" spans="1:8" ht="16.5" customHeight="1" x14ac:dyDescent="0.3">
      <c r="A188" s="268" t="b">
        <v>1</v>
      </c>
      <c r="B188" s="270" t="s">
        <v>1866</v>
      </c>
      <c r="C188" s="270" t="s">
        <v>1867</v>
      </c>
      <c r="D188" s="270" t="s">
        <v>1790</v>
      </c>
      <c r="E188" s="270" t="s">
        <v>1868</v>
      </c>
      <c r="F188" s="265">
        <v>0</v>
      </c>
      <c r="G188" s="270" t="s">
        <v>1767</v>
      </c>
      <c r="H188" s="270">
        <v>510303073</v>
      </c>
    </row>
    <row r="189" spans="1:8" ht="16.5" customHeight="1" x14ac:dyDescent="0.3">
      <c r="A189" s="268" t="b">
        <v>1</v>
      </c>
      <c r="B189" s="270" t="s">
        <v>1869</v>
      </c>
      <c r="C189" s="270" t="s">
        <v>1870</v>
      </c>
      <c r="D189" s="270" t="s">
        <v>1790</v>
      </c>
      <c r="E189" s="270" t="s">
        <v>1871</v>
      </c>
      <c r="F189" s="265">
        <v>0</v>
      </c>
      <c r="G189" s="270" t="s">
        <v>1759</v>
      </c>
      <c r="H189" s="270">
        <v>510303074</v>
      </c>
    </row>
    <row r="190" spans="1:8" ht="16.5" customHeight="1" x14ac:dyDescent="0.3">
      <c r="A190" s="268" t="b">
        <v>1</v>
      </c>
      <c r="B190" s="270" t="s">
        <v>1872</v>
      </c>
      <c r="C190" s="270" t="s">
        <v>1873</v>
      </c>
      <c r="D190" s="270" t="s">
        <v>1790</v>
      </c>
      <c r="E190" s="270" t="s">
        <v>1874</v>
      </c>
      <c r="F190" s="265">
        <v>0</v>
      </c>
      <c r="G190" s="270" t="s">
        <v>1763</v>
      </c>
      <c r="H190" s="270">
        <v>510303075</v>
      </c>
    </row>
    <row r="191" spans="1:8" ht="16.5" customHeight="1" x14ac:dyDescent="0.3">
      <c r="A191" s="268" t="b">
        <v>1</v>
      </c>
      <c r="B191" s="270" t="s">
        <v>1875</v>
      </c>
      <c r="C191" s="270" t="s">
        <v>1876</v>
      </c>
      <c r="D191" s="270" t="s">
        <v>1790</v>
      </c>
      <c r="E191" s="270" t="s">
        <v>1877</v>
      </c>
      <c r="F191" s="265">
        <v>0</v>
      </c>
      <c r="G191" s="270" t="s">
        <v>1767</v>
      </c>
      <c r="H191" s="270">
        <v>510303076</v>
      </c>
    </row>
    <row r="192" spans="1:8" ht="16.5" customHeight="1" x14ac:dyDescent="0.3">
      <c r="A192" s="268" t="b">
        <v>1</v>
      </c>
      <c r="B192" s="270" t="s">
        <v>1878</v>
      </c>
      <c r="C192" s="270" t="s">
        <v>1879</v>
      </c>
      <c r="D192" s="270" t="s">
        <v>1790</v>
      </c>
      <c r="E192" s="270" t="s">
        <v>1880</v>
      </c>
      <c r="F192" s="265">
        <v>0</v>
      </c>
      <c r="G192" s="270" t="s">
        <v>1759</v>
      </c>
      <c r="H192" s="270">
        <v>510303077</v>
      </c>
    </row>
    <row r="193" spans="1:8" ht="16.5" customHeight="1" x14ac:dyDescent="0.3">
      <c r="A193" s="268" t="b">
        <v>1</v>
      </c>
      <c r="B193" s="270" t="s">
        <v>1881</v>
      </c>
      <c r="C193" s="270" t="s">
        <v>1882</v>
      </c>
      <c r="D193" s="270" t="s">
        <v>1790</v>
      </c>
      <c r="E193" s="270" t="s">
        <v>1883</v>
      </c>
      <c r="F193" s="265">
        <v>0</v>
      </c>
      <c r="G193" s="270" t="s">
        <v>1763</v>
      </c>
      <c r="H193" s="270">
        <v>510303078</v>
      </c>
    </row>
    <row r="194" spans="1:8" ht="16.5" customHeight="1" x14ac:dyDescent="0.3">
      <c r="A194" s="268" t="b">
        <v>1</v>
      </c>
      <c r="B194" s="270" t="s">
        <v>1884</v>
      </c>
      <c r="C194" s="270" t="s">
        <v>1885</v>
      </c>
      <c r="D194" s="270" t="s">
        <v>1790</v>
      </c>
      <c r="E194" s="270" t="s">
        <v>1886</v>
      </c>
      <c r="F194" s="265">
        <v>0</v>
      </c>
      <c r="G194" s="270" t="s">
        <v>1767</v>
      </c>
      <c r="H194" s="270">
        <v>510303079</v>
      </c>
    </row>
    <row r="195" spans="1:8" ht="16.5" customHeight="1" x14ac:dyDescent="0.3">
      <c r="A195" s="268" t="b">
        <v>1</v>
      </c>
      <c r="B195" s="270" t="s">
        <v>1887</v>
      </c>
      <c r="C195" s="270" t="s">
        <v>1888</v>
      </c>
      <c r="D195" s="270" t="s">
        <v>1790</v>
      </c>
      <c r="E195" s="270" t="s">
        <v>1889</v>
      </c>
      <c r="F195" s="265">
        <v>0</v>
      </c>
      <c r="G195" s="270">
        <v>640308001</v>
      </c>
      <c r="H195" s="270">
        <v>510303080</v>
      </c>
    </row>
    <row r="196" spans="1:8" ht="16.5" customHeight="1" x14ac:dyDescent="0.3">
      <c r="A196" s="334" t="b">
        <v>1</v>
      </c>
      <c r="B196" s="290" t="s">
        <v>2570</v>
      </c>
      <c r="C196" s="290" t="s">
        <v>2580</v>
      </c>
      <c r="D196" s="290" t="s">
        <v>2969</v>
      </c>
      <c r="E196" s="290" t="s">
        <v>2610</v>
      </c>
      <c r="F196" s="265">
        <v>0</v>
      </c>
      <c r="G196" s="290" t="s">
        <v>2640</v>
      </c>
      <c r="H196" s="290" t="s">
        <v>2520</v>
      </c>
    </row>
    <row r="197" spans="1:8" ht="16.5" customHeight="1" x14ac:dyDescent="0.3">
      <c r="A197" s="334" t="b">
        <v>1</v>
      </c>
      <c r="B197" s="290" t="s">
        <v>2571</v>
      </c>
      <c r="C197" s="290" t="s">
        <v>2581</v>
      </c>
      <c r="D197" s="290" t="s">
        <v>1790</v>
      </c>
      <c r="E197" s="290" t="s">
        <v>2611</v>
      </c>
      <c r="F197" s="265">
        <v>0</v>
      </c>
      <c r="G197" s="290" t="s">
        <v>2512</v>
      </c>
      <c r="H197" s="290" t="s">
        <v>2521</v>
      </c>
    </row>
    <row r="198" spans="1:8" ht="16.5" customHeight="1" x14ac:dyDescent="0.3">
      <c r="A198" s="334" t="b">
        <v>1</v>
      </c>
      <c r="B198" s="290" t="s">
        <v>2572</v>
      </c>
      <c r="C198" s="290" t="s">
        <v>2582</v>
      </c>
      <c r="D198" s="290" t="s">
        <v>1790</v>
      </c>
      <c r="E198" s="290" t="s">
        <v>2612</v>
      </c>
      <c r="F198" s="265">
        <v>0</v>
      </c>
      <c r="G198" s="290" t="s">
        <v>2513</v>
      </c>
      <c r="H198" s="290" t="s">
        <v>2522</v>
      </c>
    </row>
    <row r="199" spans="1:8" ht="16.5" customHeight="1" x14ac:dyDescent="0.3">
      <c r="A199" s="334" t="b">
        <v>1</v>
      </c>
      <c r="B199" s="290" t="s">
        <v>2573</v>
      </c>
      <c r="C199" s="290" t="s">
        <v>2583</v>
      </c>
      <c r="D199" s="290" t="s">
        <v>1790</v>
      </c>
      <c r="E199" s="290" t="s">
        <v>2613</v>
      </c>
      <c r="F199" s="265">
        <v>0</v>
      </c>
      <c r="G199" s="290" t="s">
        <v>2511</v>
      </c>
      <c r="H199" s="290" t="s">
        <v>2523</v>
      </c>
    </row>
    <row r="200" spans="1:8" ht="16.5" customHeight="1" x14ac:dyDescent="0.3">
      <c r="A200" s="334" t="b">
        <v>1</v>
      </c>
      <c r="B200" s="290" t="s">
        <v>2574</v>
      </c>
      <c r="C200" s="290" t="s">
        <v>2584</v>
      </c>
      <c r="D200" s="290" t="s">
        <v>1790</v>
      </c>
      <c r="E200" s="290" t="s">
        <v>2614</v>
      </c>
      <c r="F200" s="265">
        <v>0</v>
      </c>
      <c r="G200" s="290" t="s">
        <v>2512</v>
      </c>
      <c r="H200" s="290" t="s">
        <v>2524</v>
      </c>
    </row>
    <row r="201" spans="1:8" ht="16.5" customHeight="1" x14ac:dyDescent="0.3">
      <c r="A201" s="334" t="b">
        <v>1</v>
      </c>
      <c r="B201" s="290" t="s">
        <v>2575</v>
      </c>
      <c r="C201" s="290" t="s">
        <v>2585</v>
      </c>
      <c r="D201" s="290" t="s">
        <v>1790</v>
      </c>
      <c r="E201" s="290" t="s">
        <v>2615</v>
      </c>
      <c r="F201" s="265">
        <v>0</v>
      </c>
      <c r="G201" s="290" t="s">
        <v>2513</v>
      </c>
      <c r="H201" s="290" t="s">
        <v>2525</v>
      </c>
    </row>
    <row r="202" spans="1:8" ht="16.5" customHeight="1" x14ac:dyDescent="0.3">
      <c r="A202" s="334" t="b">
        <v>1</v>
      </c>
      <c r="B202" s="290" t="s">
        <v>2576</v>
      </c>
      <c r="C202" s="290" t="s">
        <v>2586</v>
      </c>
      <c r="D202" s="290" t="s">
        <v>1790</v>
      </c>
      <c r="E202" s="290" t="s">
        <v>2616</v>
      </c>
      <c r="F202" s="265">
        <v>0</v>
      </c>
      <c r="G202" s="290" t="s">
        <v>2511</v>
      </c>
      <c r="H202" s="290" t="s">
        <v>2526</v>
      </c>
    </row>
    <row r="203" spans="1:8" ht="16.5" customHeight="1" x14ac:dyDescent="0.3">
      <c r="A203" s="334" t="b">
        <v>1</v>
      </c>
      <c r="B203" s="290" t="s">
        <v>2577</v>
      </c>
      <c r="C203" s="290" t="s">
        <v>2587</v>
      </c>
      <c r="D203" s="290" t="s">
        <v>1790</v>
      </c>
      <c r="E203" s="290" t="s">
        <v>2617</v>
      </c>
      <c r="F203" s="265">
        <v>0</v>
      </c>
      <c r="G203" s="290" t="s">
        <v>2512</v>
      </c>
      <c r="H203" s="290" t="s">
        <v>2527</v>
      </c>
    </row>
    <row r="204" spans="1:8" ht="16.5" customHeight="1" x14ac:dyDescent="0.3">
      <c r="A204" s="334" t="b">
        <v>1</v>
      </c>
      <c r="B204" s="290" t="s">
        <v>2578</v>
      </c>
      <c r="C204" s="290" t="s">
        <v>2588</v>
      </c>
      <c r="D204" s="290" t="s">
        <v>1790</v>
      </c>
      <c r="E204" s="290" t="s">
        <v>2618</v>
      </c>
      <c r="F204" s="265">
        <v>0</v>
      </c>
      <c r="G204" s="290" t="s">
        <v>2513</v>
      </c>
      <c r="H204" s="290" t="s">
        <v>2528</v>
      </c>
    </row>
    <row r="205" spans="1:8" ht="16.5" customHeight="1" x14ac:dyDescent="0.3">
      <c r="A205" s="334" t="b">
        <v>1</v>
      </c>
      <c r="B205" s="290" t="s">
        <v>2579</v>
      </c>
      <c r="C205" s="290" t="s">
        <v>2589</v>
      </c>
      <c r="D205" s="290" t="s">
        <v>1790</v>
      </c>
      <c r="E205" s="290" t="s">
        <v>2619</v>
      </c>
      <c r="F205" s="265">
        <v>0</v>
      </c>
      <c r="G205" s="290" t="s">
        <v>2511</v>
      </c>
      <c r="H205" s="290" t="s">
        <v>2529</v>
      </c>
    </row>
    <row r="206" spans="1:8" ht="16.5" customHeight="1" x14ac:dyDescent="0.3">
      <c r="A206" s="334" t="b">
        <v>1</v>
      </c>
      <c r="B206" s="270" t="s">
        <v>2560</v>
      </c>
      <c r="C206" s="270" t="s">
        <v>2590</v>
      </c>
      <c r="D206" s="270" t="s">
        <v>2969</v>
      </c>
      <c r="E206" s="270" t="s">
        <v>2620</v>
      </c>
      <c r="F206" s="265">
        <v>0</v>
      </c>
      <c r="G206" s="270" t="s">
        <v>2641</v>
      </c>
      <c r="H206" s="270" t="s">
        <v>2530</v>
      </c>
    </row>
    <row r="207" spans="1:8" ht="16.5" customHeight="1" x14ac:dyDescent="0.3">
      <c r="A207" s="334" t="b">
        <v>1</v>
      </c>
      <c r="B207" s="270" t="s">
        <v>2561</v>
      </c>
      <c r="C207" s="270" t="s">
        <v>2591</v>
      </c>
      <c r="D207" s="270" t="s">
        <v>1790</v>
      </c>
      <c r="E207" s="270" t="s">
        <v>2621</v>
      </c>
      <c r="F207" s="265">
        <v>0</v>
      </c>
      <c r="G207" s="270" t="s">
        <v>2515</v>
      </c>
      <c r="H207" s="270" t="s">
        <v>2531</v>
      </c>
    </row>
    <row r="208" spans="1:8" ht="16.5" customHeight="1" x14ac:dyDescent="0.3">
      <c r="A208" s="334" t="b">
        <v>1</v>
      </c>
      <c r="B208" s="270" t="s">
        <v>2562</v>
      </c>
      <c r="C208" s="270" t="s">
        <v>2592</v>
      </c>
      <c r="D208" s="270" t="s">
        <v>1790</v>
      </c>
      <c r="E208" s="270" t="s">
        <v>2622</v>
      </c>
      <c r="F208" s="265">
        <v>0</v>
      </c>
      <c r="G208" s="270" t="s">
        <v>2516</v>
      </c>
      <c r="H208" s="270" t="s">
        <v>2532</v>
      </c>
    </row>
    <row r="209" spans="1:8" ht="16.5" customHeight="1" x14ac:dyDescent="0.3">
      <c r="A209" s="334" t="b">
        <v>1</v>
      </c>
      <c r="B209" s="270" t="s">
        <v>2563</v>
      </c>
      <c r="C209" s="270" t="s">
        <v>2593</v>
      </c>
      <c r="D209" s="270" t="s">
        <v>1790</v>
      </c>
      <c r="E209" s="270" t="s">
        <v>2623</v>
      </c>
      <c r="F209" s="265">
        <v>0</v>
      </c>
      <c r="G209" s="270" t="s">
        <v>2514</v>
      </c>
      <c r="H209" s="270" t="s">
        <v>2533</v>
      </c>
    </row>
    <row r="210" spans="1:8" ht="16.5" customHeight="1" x14ac:dyDescent="0.3">
      <c r="A210" s="334" t="b">
        <v>1</v>
      </c>
      <c r="B210" s="270" t="s">
        <v>2564</v>
      </c>
      <c r="C210" s="270" t="s">
        <v>2594</v>
      </c>
      <c r="D210" s="270" t="s">
        <v>1790</v>
      </c>
      <c r="E210" s="270" t="s">
        <v>2624</v>
      </c>
      <c r="F210" s="265">
        <v>0</v>
      </c>
      <c r="G210" s="270" t="s">
        <v>2515</v>
      </c>
      <c r="H210" s="270" t="s">
        <v>2534</v>
      </c>
    </row>
    <row r="211" spans="1:8" ht="16.5" customHeight="1" x14ac:dyDescent="0.3">
      <c r="A211" s="334" t="b">
        <v>1</v>
      </c>
      <c r="B211" s="270" t="s">
        <v>2565</v>
      </c>
      <c r="C211" s="270" t="s">
        <v>2595</v>
      </c>
      <c r="D211" s="270" t="s">
        <v>1790</v>
      </c>
      <c r="E211" s="270" t="s">
        <v>2625</v>
      </c>
      <c r="F211" s="265">
        <v>0</v>
      </c>
      <c r="G211" s="270" t="s">
        <v>2516</v>
      </c>
      <c r="H211" s="270" t="s">
        <v>2535</v>
      </c>
    </row>
    <row r="212" spans="1:8" ht="16.5" customHeight="1" x14ac:dyDescent="0.3">
      <c r="A212" s="334" t="b">
        <v>1</v>
      </c>
      <c r="B212" s="270" t="s">
        <v>2566</v>
      </c>
      <c r="C212" s="270" t="s">
        <v>2596</v>
      </c>
      <c r="D212" s="270" t="s">
        <v>1790</v>
      </c>
      <c r="E212" s="270" t="s">
        <v>2626</v>
      </c>
      <c r="F212" s="265">
        <v>0</v>
      </c>
      <c r="G212" s="270" t="s">
        <v>2514</v>
      </c>
      <c r="H212" s="270" t="s">
        <v>2536</v>
      </c>
    </row>
    <row r="213" spans="1:8" ht="16.5" customHeight="1" x14ac:dyDescent="0.3">
      <c r="A213" s="334" t="b">
        <v>1</v>
      </c>
      <c r="B213" s="270" t="s">
        <v>2567</v>
      </c>
      <c r="C213" s="270" t="s">
        <v>2597</v>
      </c>
      <c r="D213" s="270" t="s">
        <v>1790</v>
      </c>
      <c r="E213" s="270" t="s">
        <v>2627</v>
      </c>
      <c r="F213" s="265">
        <v>0</v>
      </c>
      <c r="G213" s="270" t="s">
        <v>2515</v>
      </c>
      <c r="H213" s="270" t="s">
        <v>2537</v>
      </c>
    </row>
    <row r="214" spans="1:8" ht="16.5" customHeight="1" x14ac:dyDescent="0.3">
      <c r="A214" s="334" t="b">
        <v>1</v>
      </c>
      <c r="B214" s="270" t="s">
        <v>2568</v>
      </c>
      <c r="C214" s="270" t="s">
        <v>2598</v>
      </c>
      <c r="D214" s="270" t="s">
        <v>1790</v>
      </c>
      <c r="E214" s="270" t="s">
        <v>2628</v>
      </c>
      <c r="F214" s="265">
        <v>0</v>
      </c>
      <c r="G214" s="270" t="s">
        <v>2516</v>
      </c>
      <c r="H214" s="270" t="s">
        <v>2538</v>
      </c>
    </row>
    <row r="215" spans="1:8" ht="16.5" customHeight="1" x14ac:dyDescent="0.3">
      <c r="A215" s="334" t="b">
        <v>1</v>
      </c>
      <c r="B215" s="270" t="s">
        <v>2569</v>
      </c>
      <c r="C215" s="270" t="s">
        <v>2599</v>
      </c>
      <c r="D215" s="270" t="s">
        <v>1790</v>
      </c>
      <c r="E215" s="270" t="s">
        <v>2629</v>
      </c>
      <c r="F215" s="265">
        <v>0</v>
      </c>
      <c r="G215" s="270" t="s">
        <v>2516</v>
      </c>
      <c r="H215" s="270" t="s">
        <v>2539</v>
      </c>
    </row>
    <row r="216" spans="1:8" ht="16.5" customHeight="1" x14ac:dyDescent="0.3">
      <c r="A216" s="334" t="b">
        <v>1</v>
      </c>
      <c r="B216" s="290" t="s">
        <v>2550</v>
      </c>
      <c r="C216" s="290" t="s">
        <v>2600</v>
      </c>
      <c r="D216" s="290" t="s">
        <v>2969</v>
      </c>
      <c r="E216" s="290" t="s">
        <v>2630</v>
      </c>
      <c r="F216" s="265">
        <v>0</v>
      </c>
      <c r="G216" s="290" t="s">
        <v>2517</v>
      </c>
      <c r="H216" s="290" t="s">
        <v>2540</v>
      </c>
    </row>
    <row r="217" spans="1:8" ht="16.5" customHeight="1" x14ac:dyDescent="0.3">
      <c r="A217" s="334" t="b">
        <v>1</v>
      </c>
      <c r="B217" s="290" t="s">
        <v>2551</v>
      </c>
      <c r="C217" s="290" t="s">
        <v>2601</v>
      </c>
      <c r="D217" s="290" t="s">
        <v>1790</v>
      </c>
      <c r="E217" s="290" t="s">
        <v>2631</v>
      </c>
      <c r="F217" s="265">
        <v>0</v>
      </c>
      <c r="G217" s="290" t="s">
        <v>2518</v>
      </c>
      <c r="H217" s="290" t="s">
        <v>2541</v>
      </c>
    </row>
    <row r="218" spans="1:8" ht="16.5" customHeight="1" x14ac:dyDescent="0.3">
      <c r="A218" s="334" t="b">
        <v>1</v>
      </c>
      <c r="B218" s="290" t="s">
        <v>2552</v>
      </c>
      <c r="C218" s="290" t="s">
        <v>2602</v>
      </c>
      <c r="D218" s="290" t="s">
        <v>1790</v>
      </c>
      <c r="E218" s="290" t="s">
        <v>2632</v>
      </c>
      <c r="F218" s="265">
        <v>0</v>
      </c>
      <c r="G218" s="290" t="s">
        <v>2519</v>
      </c>
      <c r="H218" s="290" t="s">
        <v>2542</v>
      </c>
    </row>
    <row r="219" spans="1:8" ht="16.5" customHeight="1" x14ac:dyDescent="0.3">
      <c r="A219" s="334" t="b">
        <v>1</v>
      </c>
      <c r="B219" s="290" t="s">
        <v>2553</v>
      </c>
      <c r="C219" s="290" t="s">
        <v>2603</v>
      </c>
      <c r="D219" s="290" t="s">
        <v>1790</v>
      </c>
      <c r="E219" s="290" t="s">
        <v>2633</v>
      </c>
      <c r="F219" s="265">
        <v>0</v>
      </c>
      <c r="G219" s="290" t="s">
        <v>2517</v>
      </c>
      <c r="H219" s="290" t="s">
        <v>2543</v>
      </c>
    </row>
    <row r="220" spans="1:8" ht="16.5" customHeight="1" x14ac:dyDescent="0.3">
      <c r="A220" s="334" t="b">
        <v>1</v>
      </c>
      <c r="B220" s="290" t="s">
        <v>2554</v>
      </c>
      <c r="C220" s="290" t="s">
        <v>2604</v>
      </c>
      <c r="D220" s="290" t="s">
        <v>1790</v>
      </c>
      <c r="E220" s="290" t="s">
        <v>2634</v>
      </c>
      <c r="F220" s="265">
        <v>0</v>
      </c>
      <c r="G220" s="290" t="s">
        <v>2518</v>
      </c>
      <c r="H220" s="290" t="s">
        <v>2544</v>
      </c>
    </row>
    <row r="221" spans="1:8" ht="16.5" customHeight="1" x14ac:dyDescent="0.3">
      <c r="A221" s="334" t="b">
        <v>1</v>
      </c>
      <c r="B221" s="290" t="s">
        <v>2555</v>
      </c>
      <c r="C221" s="290" t="s">
        <v>2605</v>
      </c>
      <c r="D221" s="290" t="s">
        <v>1790</v>
      </c>
      <c r="E221" s="290" t="s">
        <v>2635</v>
      </c>
      <c r="F221" s="265">
        <v>0</v>
      </c>
      <c r="G221" s="290" t="s">
        <v>2519</v>
      </c>
      <c r="H221" s="290" t="s">
        <v>2545</v>
      </c>
    </row>
    <row r="222" spans="1:8" ht="16.5" customHeight="1" x14ac:dyDescent="0.3">
      <c r="A222" s="334" t="b">
        <v>1</v>
      </c>
      <c r="B222" s="290" t="s">
        <v>2556</v>
      </c>
      <c r="C222" s="290" t="s">
        <v>2606</v>
      </c>
      <c r="D222" s="290" t="s">
        <v>1790</v>
      </c>
      <c r="E222" s="290" t="s">
        <v>2636</v>
      </c>
      <c r="F222" s="265">
        <v>0</v>
      </c>
      <c r="G222" s="290" t="s">
        <v>2517</v>
      </c>
      <c r="H222" s="290" t="s">
        <v>2546</v>
      </c>
    </row>
    <row r="223" spans="1:8" ht="16.5" customHeight="1" x14ac:dyDescent="0.3">
      <c r="A223" s="334" t="b">
        <v>1</v>
      </c>
      <c r="B223" s="290" t="s">
        <v>2557</v>
      </c>
      <c r="C223" s="290" t="s">
        <v>2607</v>
      </c>
      <c r="D223" s="290" t="s">
        <v>1790</v>
      </c>
      <c r="E223" s="290" t="s">
        <v>2637</v>
      </c>
      <c r="F223" s="265">
        <v>0</v>
      </c>
      <c r="G223" s="290" t="s">
        <v>2518</v>
      </c>
      <c r="H223" s="290" t="s">
        <v>2547</v>
      </c>
    </row>
    <row r="224" spans="1:8" ht="16.5" customHeight="1" x14ac:dyDescent="0.3">
      <c r="A224" s="334" t="b">
        <v>1</v>
      </c>
      <c r="B224" s="290" t="s">
        <v>2558</v>
      </c>
      <c r="C224" s="290" t="s">
        <v>2608</v>
      </c>
      <c r="D224" s="290" t="s">
        <v>1790</v>
      </c>
      <c r="E224" s="290" t="s">
        <v>2638</v>
      </c>
      <c r="F224" s="265">
        <v>0</v>
      </c>
      <c r="G224" s="290" t="s">
        <v>2519</v>
      </c>
      <c r="H224" s="290" t="s">
        <v>2548</v>
      </c>
    </row>
    <row r="225" spans="1:8" ht="16.5" customHeight="1" x14ac:dyDescent="0.3">
      <c r="A225" s="334" t="b">
        <v>1</v>
      </c>
      <c r="B225" s="290" t="s">
        <v>2559</v>
      </c>
      <c r="C225" s="290" t="s">
        <v>2609</v>
      </c>
      <c r="D225" s="290" t="s">
        <v>1790</v>
      </c>
      <c r="E225" s="290" t="s">
        <v>2639</v>
      </c>
      <c r="F225" s="265">
        <v>0</v>
      </c>
      <c r="G225" s="290" t="s">
        <v>2519</v>
      </c>
      <c r="H225" s="290" t="s">
        <v>2549</v>
      </c>
    </row>
    <row r="226" spans="1:8" ht="16.5" customHeight="1" x14ac:dyDescent="0.3">
      <c r="A226" s="271" t="b">
        <v>1</v>
      </c>
      <c r="B226" s="272" t="s">
        <v>832</v>
      </c>
      <c r="C226" s="271">
        <v>130501001</v>
      </c>
      <c r="D226" s="271" t="s">
        <v>1890</v>
      </c>
      <c r="E226" s="271" t="s">
        <v>833</v>
      </c>
      <c r="F226" s="265">
        <v>0</v>
      </c>
      <c r="G226" s="271">
        <v>640302002</v>
      </c>
      <c r="H226" s="271">
        <v>510305001</v>
      </c>
    </row>
    <row r="227" spans="1:8" ht="16.5" customHeight="1" x14ac:dyDescent="0.3">
      <c r="A227" s="271" t="b">
        <v>1</v>
      </c>
      <c r="B227" s="272" t="s">
        <v>835</v>
      </c>
      <c r="C227" s="271">
        <v>130501002</v>
      </c>
      <c r="D227" s="271" t="s">
        <v>1890</v>
      </c>
      <c r="E227" s="271">
        <v>120501002</v>
      </c>
      <c r="F227" s="265">
        <v>0</v>
      </c>
      <c r="G227" s="271">
        <v>640302002</v>
      </c>
      <c r="H227" s="271">
        <v>510305001</v>
      </c>
    </row>
    <row r="228" spans="1:8" ht="16.5" customHeight="1" x14ac:dyDescent="0.3">
      <c r="A228" s="271" t="b">
        <v>1</v>
      </c>
      <c r="B228" s="272" t="s">
        <v>836</v>
      </c>
      <c r="C228" s="271">
        <v>130501003</v>
      </c>
      <c r="D228" s="271" t="s">
        <v>1890</v>
      </c>
      <c r="E228" s="271">
        <v>120501003</v>
      </c>
      <c r="F228" s="265">
        <v>0</v>
      </c>
      <c r="G228" s="271">
        <v>640302002</v>
      </c>
      <c r="H228" s="271">
        <v>510305001</v>
      </c>
    </row>
    <row r="229" spans="1:8" ht="16.5" customHeight="1" x14ac:dyDescent="0.3">
      <c r="A229" s="271" t="b">
        <v>1</v>
      </c>
      <c r="B229" s="272" t="s">
        <v>837</v>
      </c>
      <c r="C229" s="271">
        <v>130501004</v>
      </c>
      <c r="D229" s="271" t="s">
        <v>1890</v>
      </c>
      <c r="E229" s="271">
        <v>120501004</v>
      </c>
      <c r="F229" s="265">
        <v>0</v>
      </c>
      <c r="G229" s="271">
        <v>640302002</v>
      </c>
      <c r="H229" s="271">
        <v>510305001</v>
      </c>
    </row>
    <row r="230" spans="1:8" ht="16.5" customHeight="1" x14ac:dyDescent="0.3">
      <c r="A230" s="271" t="b">
        <v>1</v>
      </c>
      <c r="B230" s="272" t="s">
        <v>838</v>
      </c>
      <c r="C230" s="271">
        <v>130501005</v>
      </c>
      <c r="D230" s="271" t="s">
        <v>1890</v>
      </c>
      <c r="E230" s="271">
        <v>120501005</v>
      </c>
      <c r="F230" s="265">
        <v>0</v>
      </c>
      <c r="G230" s="271">
        <v>640302002</v>
      </c>
      <c r="H230" s="271">
        <v>510305001</v>
      </c>
    </row>
    <row r="231" spans="1:8" ht="16.5" customHeight="1" x14ac:dyDescent="0.3">
      <c r="A231" s="271" t="b">
        <v>1</v>
      </c>
      <c r="B231" s="272" t="s">
        <v>839</v>
      </c>
      <c r="C231" s="271">
        <v>130501006</v>
      </c>
      <c r="D231" s="271" t="s">
        <v>1890</v>
      </c>
      <c r="E231" s="271">
        <v>120501006</v>
      </c>
      <c r="F231" s="265">
        <v>0</v>
      </c>
      <c r="G231" s="271">
        <v>640302002</v>
      </c>
      <c r="H231" s="271">
        <v>510305001</v>
      </c>
    </row>
    <row r="232" spans="1:8" ht="16.5" customHeight="1" x14ac:dyDescent="0.3">
      <c r="A232" s="268" t="b">
        <v>1</v>
      </c>
      <c r="B232" s="273" t="s">
        <v>840</v>
      </c>
      <c r="C232" s="268">
        <v>130502001</v>
      </c>
      <c r="D232" s="268" t="s">
        <v>1890</v>
      </c>
      <c r="E232" s="268">
        <v>120502001</v>
      </c>
      <c r="F232" s="265">
        <v>0</v>
      </c>
      <c r="G232" s="268">
        <v>640304003</v>
      </c>
      <c r="H232" s="268">
        <v>510305002</v>
      </c>
    </row>
    <row r="233" spans="1:8" ht="16.5" customHeight="1" x14ac:dyDescent="0.3">
      <c r="A233" s="268" t="b">
        <v>1</v>
      </c>
      <c r="B233" s="273" t="s">
        <v>841</v>
      </c>
      <c r="C233" s="268">
        <v>130502002</v>
      </c>
      <c r="D233" s="268" t="s">
        <v>1890</v>
      </c>
      <c r="E233" s="268">
        <v>120502002</v>
      </c>
      <c r="F233" s="265">
        <v>0</v>
      </c>
      <c r="G233" s="268">
        <v>640304003</v>
      </c>
      <c r="H233" s="268">
        <v>510305002</v>
      </c>
    </row>
    <row r="234" spans="1:8" ht="16.5" customHeight="1" x14ac:dyDescent="0.3">
      <c r="A234" s="268" t="b">
        <v>1</v>
      </c>
      <c r="B234" s="273" t="s">
        <v>842</v>
      </c>
      <c r="C234" s="268">
        <v>130502003</v>
      </c>
      <c r="D234" s="268" t="s">
        <v>1890</v>
      </c>
      <c r="E234" s="268">
        <v>120502003</v>
      </c>
      <c r="F234" s="265">
        <v>0</v>
      </c>
      <c r="G234" s="268">
        <v>640304003</v>
      </c>
      <c r="H234" s="268">
        <v>510305002</v>
      </c>
    </row>
    <row r="235" spans="1:8" ht="16.5" customHeight="1" x14ac:dyDescent="0.3">
      <c r="A235" s="268" t="b">
        <v>1</v>
      </c>
      <c r="B235" s="273" t="s">
        <v>843</v>
      </c>
      <c r="C235" s="268">
        <v>130502004</v>
      </c>
      <c r="D235" s="268" t="s">
        <v>1890</v>
      </c>
      <c r="E235" s="268">
        <v>120502004</v>
      </c>
      <c r="F235" s="265">
        <v>0</v>
      </c>
      <c r="G235" s="268">
        <v>640304003</v>
      </c>
      <c r="H235" s="268">
        <v>510305002</v>
      </c>
    </row>
    <row r="236" spans="1:8" ht="16.5" customHeight="1" x14ac:dyDescent="0.3">
      <c r="A236" s="268" t="b">
        <v>1</v>
      </c>
      <c r="B236" s="273" t="s">
        <v>844</v>
      </c>
      <c r="C236" s="268">
        <v>130502005</v>
      </c>
      <c r="D236" s="268" t="s">
        <v>1890</v>
      </c>
      <c r="E236" s="268">
        <v>120502005</v>
      </c>
      <c r="F236" s="265">
        <v>0</v>
      </c>
      <c r="G236" s="268">
        <v>640304003</v>
      </c>
      <c r="H236" s="268">
        <v>510305002</v>
      </c>
    </row>
    <row r="237" spans="1:8" ht="16.5" customHeight="1" x14ac:dyDescent="0.3">
      <c r="A237" s="268" t="b">
        <v>1</v>
      </c>
      <c r="B237" s="273" t="s">
        <v>845</v>
      </c>
      <c r="C237" s="268">
        <v>130502006</v>
      </c>
      <c r="D237" s="268" t="s">
        <v>1890</v>
      </c>
      <c r="E237" s="268">
        <v>120502006</v>
      </c>
      <c r="F237" s="265">
        <v>0</v>
      </c>
      <c r="G237" s="268">
        <v>640304003</v>
      </c>
      <c r="H237" s="268">
        <v>510305002</v>
      </c>
    </row>
    <row r="238" spans="1:8" ht="16.5" customHeight="1" x14ac:dyDescent="0.3">
      <c r="A238" s="271" t="b">
        <v>1</v>
      </c>
      <c r="B238" s="272" t="s">
        <v>846</v>
      </c>
      <c r="C238" s="271">
        <v>130503001</v>
      </c>
      <c r="D238" s="271" t="s">
        <v>1890</v>
      </c>
      <c r="E238" s="271">
        <v>120503001</v>
      </c>
      <c r="F238" s="265">
        <v>0</v>
      </c>
      <c r="G238" s="271">
        <v>640302002</v>
      </c>
      <c r="H238" s="271">
        <v>510305001</v>
      </c>
    </row>
    <row r="239" spans="1:8" ht="16.5" customHeight="1" x14ac:dyDescent="0.3">
      <c r="A239" s="271" t="b">
        <v>1</v>
      </c>
      <c r="B239" s="272" t="s">
        <v>847</v>
      </c>
      <c r="C239" s="271">
        <v>130503002</v>
      </c>
      <c r="D239" s="271" t="s">
        <v>1890</v>
      </c>
      <c r="E239" s="271">
        <v>120503002</v>
      </c>
      <c r="F239" s="265">
        <v>0</v>
      </c>
      <c r="G239" s="271">
        <v>640302002</v>
      </c>
      <c r="H239" s="271">
        <v>510305001</v>
      </c>
    </row>
    <row r="240" spans="1:8" ht="16.5" customHeight="1" x14ac:dyDescent="0.3">
      <c r="A240" s="271" t="b">
        <v>1</v>
      </c>
      <c r="B240" s="272" t="s">
        <v>848</v>
      </c>
      <c r="C240" s="271">
        <v>130503003</v>
      </c>
      <c r="D240" s="271" t="s">
        <v>1890</v>
      </c>
      <c r="E240" s="271">
        <v>120503003</v>
      </c>
      <c r="F240" s="265">
        <v>0</v>
      </c>
      <c r="G240" s="271">
        <v>640302002</v>
      </c>
      <c r="H240" s="271">
        <v>510305001</v>
      </c>
    </row>
    <row r="241" spans="1:8" ht="16.5" customHeight="1" x14ac:dyDescent="0.3">
      <c r="A241" s="271" t="b">
        <v>1</v>
      </c>
      <c r="B241" s="272" t="s">
        <v>849</v>
      </c>
      <c r="C241" s="271">
        <v>130503004</v>
      </c>
      <c r="D241" s="271" t="s">
        <v>1890</v>
      </c>
      <c r="E241" s="271">
        <v>120503004</v>
      </c>
      <c r="F241" s="265">
        <v>0</v>
      </c>
      <c r="G241" s="271">
        <v>640302002</v>
      </c>
      <c r="H241" s="271">
        <v>510305001</v>
      </c>
    </row>
    <row r="242" spans="1:8" ht="16.5" customHeight="1" x14ac:dyDescent="0.3">
      <c r="A242" s="271" t="b">
        <v>1</v>
      </c>
      <c r="B242" s="272" t="s">
        <v>850</v>
      </c>
      <c r="C242" s="271">
        <v>130503005</v>
      </c>
      <c r="D242" s="271" t="s">
        <v>1890</v>
      </c>
      <c r="E242" s="271">
        <v>120503005</v>
      </c>
      <c r="F242" s="265">
        <v>0</v>
      </c>
      <c r="G242" s="271">
        <v>640302002</v>
      </c>
      <c r="H242" s="271">
        <v>510305001</v>
      </c>
    </row>
    <row r="243" spans="1:8" ht="16.5" customHeight="1" x14ac:dyDescent="0.3">
      <c r="A243" s="271" t="b">
        <v>1</v>
      </c>
      <c r="B243" s="272" t="s">
        <v>851</v>
      </c>
      <c r="C243" s="271">
        <v>130503006</v>
      </c>
      <c r="D243" s="271" t="s">
        <v>1890</v>
      </c>
      <c r="E243" s="271">
        <v>120503006</v>
      </c>
      <c r="F243" s="265">
        <v>0</v>
      </c>
      <c r="G243" s="271">
        <v>640302002</v>
      </c>
      <c r="H243" s="271">
        <v>510305001</v>
      </c>
    </row>
    <row r="244" spans="1:8" ht="16.5" customHeight="1" x14ac:dyDescent="0.3">
      <c r="A244" s="268" t="b">
        <v>1</v>
      </c>
      <c r="B244" s="273" t="s">
        <v>852</v>
      </c>
      <c r="C244" s="268">
        <v>130504001</v>
      </c>
      <c r="D244" s="268" t="s">
        <v>1890</v>
      </c>
      <c r="E244" s="268">
        <v>120504001</v>
      </c>
      <c r="F244" s="265">
        <v>0</v>
      </c>
      <c r="G244" s="268">
        <v>640305002</v>
      </c>
      <c r="H244" s="268">
        <v>510305003</v>
      </c>
    </row>
    <row r="245" spans="1:8" ht="16.5" customHeight="1" x14ac:dyDescent="0.3">
      <c r="A245" s="268" t="b">
        <v>1</v>
      </c>
      <c r="B245" s="273" t="s">
        <v>853</v>
      </c>
      <c r="C245" s="268">
        <v>130504002</v>
      </c>
      <c r="D245" s="268" t="s">
        <v>1890</v>
      </c>
      <c r="E245" s="268">
        <v>120504002</v>
      </c>
      <c r="F245" s="265">
        <v>0</v>
      </c>
      <c r="G245" s="268">
        <v>640305002</v>
      </c>
      <c r="H245" s="268">
        <v>510305003</v>
      </c>
    </row>
    <row r="246" spans="1:8" ht="16.5" customHeight="1" x14ac:dyDescent="0.3">
      <c r="A246" s="268" t="b">
        <v>1</v>
      </c>
      <c r="B246" s="273" t="s">
        <v>854</v>
      </c>
      <c r="C246" s="268">
        <v>130504003</v>
      </c>
      <c r="D246" s="268" t="s">
        <v>1890</v>
      </c>
      <c r="E246" s="268">
        <v>120504003</v>
      </c>
      <c r="F246" s="265">
        <v>0</v>
      </c>
      <c r="G246" s="268">
        <v>640305002</v>
      </c>
      <c r="H246" s="268">
        <v>510305003</v>
      </c>
    </row>
    <row r="247" spans="1:8" ht="16.5" customHeight="1" x14ac:dyDescent="0.3">
      <c r="A247" s="268" t="b">
        <v>1</v>
      </c>
      <c r="B247" s="273" t="s">
        <v>855</v>
      </c>
      <c r="C247" s="268">
        <v>130504004</v>
      </c>
      <c r="D247" s="268" t="s">
        <v>1890</v>
      </c>
      <c r="E247" s="268">
        <v>120504004</v>
      </c>
      <c r="F247" s="265">
        <v>0</v>
      </c>
      <c r="G247" s="268">
        <v>640305002</v>
      </c>
      <c r="H247" s="268">
        <v>510305003</v>
      </c>
    </row>
    <row r="248" spans="1:8" ht="16.5" customHeight="1" x14ac:dyDescent="0.3">
      <c r="A248" s="268" t="b">
        <v>1</v>
      </c>
      <c r="B248" s="273" t="s">
        <v>856</v>
      </c>
      <c r="C248" s="268">
        <v>130504005</v>
      </c>
      <c r="D248" s="268" t="s">
        <v>1890</v>
      </c>
      <c r="E248" s="268">
        <v>120504005</v>
      </c>
      <c r="F248" s="265">
        <v>0</v>
      </c>
      <c r="G248" s="268">
        <v>640305002</v>
      </c>
      <c r="H248" s="268">
        <v>510305003</v>
      </c>
    </row>
    <row r="249" spans="1:8" ht="16.5" customHeight="1" x14ac:dyDescent="0.3">
      <c r="A249" s="268" t="b">
        <v>1</v>
      </c>
      <c r="B249" s="273" t="s">
        <v>857</v>
      </c>
      <c r="C249" s="268">
        <v>130504006</v>
      </c>
      <c r="D249" s="268" t="s">
        <v>1890</v>
      </c>
      <c r="E249" s="268">
        <v>120504006</v>
      </c>
      <c r="F249" s="265">
        <v>0</v>
      </c>
      <c r="G249" s="268">
        <v>640305002</v>
      </c>
      <c r="H249" s="268">
        <v>510305003</v>
      </c>
    </row>
    <row r="250" spans="1:8" ht="16.5" customHeight="1" x14ac:dyDescent="0.3">
      <c r="A250" s="271" t="b">
        <v>1</v>
      </c>
      <c r="B250" s="272" t="s">
        <v>832</v>
      </c>
      <c r="C250" s="271" t="s">
        <v>1891</v>
      </c>
      <c r="D250" s="271" t="s">
        <v>1890</v>
      </c>
      <c r="E250" s="271">
        <v>120505001</v>
      </c>
      <c r="F250" s="265">
        <v>0</v>
      </c>
      <c r="G250" s="271">
        <v>640302002</v>
      </c>
      <c r="H250" s="271">
        <v>510305001</v>
      </c>
    </row>
    <row r="251" spans="1:8" ht="16.5" customHeight="1" x14ac:dyDescent="0.3">
      <c r="A251" s="271" t="b">
        <v>1</v>
      </c>
      <c r="B251" s="272" t="s">
        <v>835</v>
      </c>
      <c r="C251" s="271" t="s">
        <v>1892</v>
      </c>
      <c r="D251" s="271" t="s">
        <v>1890</v>
      </c>
      <c r="E251" s="271">
        <v>120505002</v>
      </c>
      <c r="F251" s="265">
        <v>0</v>
      </c>
      <c r="G251" s="271">
        <v>640302002</v>
      </c>
      <c r="H251" s="271">
        <v>510305001</v>
      </c>
    </row>
    <row r="252" spans="1:8" ht="16.5" customHeight="1" x14ac:dyDescent="0.3">
      <c r="A252" s="271" t="b">
        <v>1</v>
      </c>
      <c r="B252" s="272" t="s">
        <v>836</v>
      </c>
      <c r="C252" s="271" t="s">
        <v>1893</v>
      </c>
      <c r="D252" s="271" t="s">
        <v>1890</v>
      </c>
      <c r="E252" s="271">
        <v>120505003</v>
      </c>
      <c r="F252" s="265">
        <v>0</v>
      </c>
      <c r="G252" s="271">
        <v>640302002</v>
      </c>
      <c r="H252" s="271">
        <v>510305001</v>
      </c>
    </row>
    <row r="253" spans="1:8" ht="16.5" customHeight="1" x14ac:dyDescent="0.3">
      <c r="A253" s="271" t="b">
        <v>1</v>
      </c>
      <c r="B253" s="272" t="s">
        <v>837</v>
      </c>
      <c r="C253" s="271" t="s">
        <v>1894</v>
      </c>
      <c r="D253" s="271" t="s">
        <v>1890</v>
      </c>
      <c r="E253" s="271">
        <v>120505004</v>
      </c>
      <c r="F253" s="265">
        <v>0</v>
      </c>
      <c r="G253" s="271">
        <v>640302002</v>
      </c>
      <c r="H253" s="271">
        <v>510305001</v>
      </c>
    </row>
    <row r="254" spans="1:8" ht="16.5" customHeight="1" x14ac:dyDescent="0.3">
      <c r="A254" s="271" t="b">
        <v>1</v>
      </c>
      <c r="B254" s="272" t="s">
        <v>838</v>
      </c>
      <c r="C254" s="271" t="s">
        <v>1895</v>
      </c>
      <c r="D254" s="271" t="s">
        <v>1890</v>
      </c>
      <c r="E254" s="271">
        <v>120505005</v>
      </c>
      <c r="F254" s="265">
        <v>0</v>
      </c>
      <c r="G254" s="271">
        <v>640302002</v>
      </c>
      <c r="H254" s="271">
        <v>510305001</v>
      </c>
    </row>
    <row r="255" spans="1:8" ht="16.5" customHeight="1" x14ac:dyDescent="0.3">
      <c r="A255" s="271" t="b">
        <v>1</v>
      </c>
      <c r="B255" s="272" t="s">
        <v>839</v>
      </c>
      <c r="C255" s="271" t="s">
        <v>1896</v>
      </c>
      <c r="D255" s="271" t="s">
        <v>1890</v>
      </c>
      <c r="E255" s="271">
        <v>120505006</v>
      </c>
      <c r="F255" s="265">
        <v>0</v>
      </c>
      <c r="G255" s="271">
        <v>640302002</v>
      </c>
      <c r="H255" s="271">
        <v>510305001</v>
      </c>
    </row>
    <row r="256" spans="1:8" ht="16.5" customHeight="1" x14ac:dyDescent="0.3">
      <c r="A256" s="268" t="b">
        <v>1</v>
      </c>
      <c r="B256" s="273" t="s">
        <v>1897</v>
      </c>
      <c r="C256" s="268" t="s">
        <v>1898</v>
      </c>
      <c r="D256" s="268" t="s">
        <v>1890</v>
      </c>
      <c r="E256" s="268">
        <v>120506001</v>
      </c>
      <c r="F256" s="265">
        <v>0</v>
      </c>
      <c r="G256" s="268">
        <v>640306003</v>
      </c>
      <c r="H256" s="268">
        <v>510305004</v>
      </c>
    </row>
    <row r="257" spans="1:8" ht="16.5" customHeight="1" x14ac:dyDescent="0.3">
      <c r="A257" s="268" t="b">
        <v>1</v>
      </c>
      <c r="B257" s="273" t="s">
        <v>1899</v>
      </c>
      <c r="C257" s="268" t="s">
        <v>1900</v>
      </c>
      <c r="D257" s="268" t="s">
        <v>1890</v>
      </c>
      <c r="E257" s="268">
        <v>120506002</v>
      </c>
      <c r="F257" s="265">
        <v>0</v>
      </c>
      <c r="G257" s="268">
        <v>640306003</v>
      </c>
      <c r="H257" s="268">
        <v>510305004</v>
      </c>
    </row>
    <row r="258" spans="1:8" ht="16.5" customHeight="1" x14ac:dyDescent="0.3">
      <c r="A258" s="268" t="b">
        <v>1</v>
      </c>
      <c r="B258" s="273" t="s">
        <v>1901</v>
      </c>
      <c r="C258" s="268" t="s">
        <v>1902</v>
      </c>
      <c r="D258" s="268" t="s">
        <v>1890</v>
      </c>
      <c r="E258" s="268">
        <v>120506003</v>
      </c>
      <c r="F258" s="265">
        <v>0</v>
      </c>
      <c r="G258" s="268">
        <v>640306003</v>
      </c>
      <c r="H258" s="268">
        <v>510305004</v>
      </c>
    </row>
    <row r="259" spans="1:8" ht="16.5" customHeight="1" x14ac:dyDescent="0.3">
      <c r="A259" s="268" t="b">
        <v>1</v>
      </c>
      <c r="B259" s="273" t="s">
        <v>1903</v>
      </c>
      <c r="C259" s="268" t="s">
        <v>1904</v>
      </c>
      <c r="D259" s="268" t="s">
        <v>1890</v>
      </c>
      <c r="E259" s="268">
        <v>120506004</v>
      </c>
      <c r="F259" s="265">
        <v>0</v>
      </c>
      <c r="G259" s="268">
        <v>640306003</v>
      </c>
      <c r="H259" s="268">
        <v>510305004</v>
      </c>
    </row>
    <row r="260" spans="1:8" ht="16.5" customHeight="1" x14ac:dyDescent="0.3">
      <c r="A260" s="268" t="b">
        <v>1</v>
      </c>
      <c r="B260" s="273" t="s">
        <v>1905</v>
      </c>
      <c r="C260" s="268" t="s">
        <v>1906</v>
      </c>
      <c r="D260" s="268" t="s">
        <v>1890</v>
      </c>
      <c r="E260" s="268">
        <v>120506005</v>
      </c>
      <c r="F260" s="265">
        <v>0</v>
      </c>
      <c r="G260" s="268">
        <v>640306003</v>
      </c>
      <c r="H260" s="268">
        <v>510305004</v>
      </c>
    </row>
    <row r="261" spans="1:8" ht="16.5" customHeight="1" x14ac:dyDescent="0.3">
      <c r="A261" s="268" t="b">
        <v>1</v>
      </c>
      <c r="B261" s="273" t="s">
        <v>1907</v>
      </c>
      <c r="C261" s="268" t="s">
        <v>1908</v>
      </c>
      <c r="D261" s="268" t="s">
        <v>1890</v>
      </c>
      <c r="E261" s="268">
        <v>120506006</v>
      </c>
      <c r="F261" s="265">
        <v>0</v>
      </c>
      <c r="G261" s="268">
        <v>640306003</v>
      </c>
      <c r="H261" s="268">
        <v>510305004</v>
      </c>
    </row>
    <row r="262" spans="1:8" ht="16.5" customHeight="1" x14ac:dyDescent="0.3">
      <c r="A262" s="271" t="b">
        <v>1</v>
      </c>
      <c r="B262" s="272" t="s">
        <v>858</v>
      </c>
      <c r="C262" s="271" t="s">
        <v>1909</v>
      </c>
      <c r="D262" s="271" t="s">
        <v>1890</v>
      </c>
      <c r="E262" s="271">
        <v>120507001</v>
      </c>
      <c r="F262" s="265">
        <v>0</v>
      </c>
      <c r="G262" s="271">
        <v>640302002</v>
      </c>
      <c r="H262" s="271">
        <v>510305001</v>
      </c>
    </row>
    <row r="263" spans="1:8" ht="16.5" customHeight="1" x14ac:dyDescent="0.3">
      <c r="A263" s="271" t="b">
        <v>1</v>
      </c>
      <c r="B263" s="272" t="s">
        <v>859</v>
      </c>
      <c r="C263" s="271" t="s">
        <v>1910</v>
      </c>
      <c r="D263" s="271" t="s">
        <v>1890</v>
      </c>
      <c r="E263" s="271">
        <v>120507002</v>
      </c>
      <c r="F263" s="265">
        <v>0</v>
      </c>
      <c r="G263" s="271">
        <v>640302002</v>
      </c>
      <c r="H263" s="271">
        <v>510305001</v>
      </c>
    </row>
    <row r="264" spans="1:8" ht="16.5" customHeight="1" x14ac:dyDescent="0.3">
      <c r="A264" s="271" t="b">
        <v>1</v>
      </c>
      <c r="B264" s="272" t="s">
        <v>860</v>
      </c>
      <c r="C264" s="271" t="s">
        <v>1911</v>
      </c>
      <c r="D264" s="271" t="s">
        <v>1890</v>
      </c>
      <c r="E264" s="271">
        <v>120507003</v>
      </c>
      <c r="F264" s="265">
        <v>0</v>
      </c>
      <c r="G264" s="271">
        <v>640302002</v>
      </c>
      <c r="H264" s="271">
        <v>510305001</v>
      </c>
    </row>
    <row r="265" spans="1:8" ht="16.5" customHeight="1" x14ac:dyDescent="0.3">
      <c r="A265" s="271" t="b">
        <v>1</v>
      </c>
      <c r="B265" s="272" t="s">
        <v>861</v>
      </c>
      <c r="C265" s="271" t="s">
        <v>1912</v>
      </c>
      <c r="D265" s="271" t="s">
        <v>1890</v>
      </c>
      <c r="E265" s="271">
        <v>120507004</v>
      </c>
      <c r="F265" s="265">
        <v>0</v>
      </c>
      <c r="G265" s="271">
        <v>640302002</v>
      </c>
      <c r="H265" s="271">
        <v>510305001</v>
      </c>
    </row>
    <row r="266" spans="1:8" ht="16.5" customHeight="1" x14ac:dyDescent="0.3">
      <c r="A266" s="271" t="b">
        <v>1</v>
      </c>
      <c r="B266" s="272" t="s">
        <v>862</v>
      </c>
      <c r="C266" s="271" t="s">
        <v>1913</v>
      </c>
      <c r="D266" s="271" t="s">
        <v>1890</v>
      </c>
      <c r="E266" s="271">
        <v>120507005</v>
      </c>
      <c r="F266" s="265">
        <v>0</v>
      </c>
      <c r="G266" s="271">
        <v>640302002</v>
      </c>
      <c r="H266" s="271">
        <v>510305001</v>
      </c>
    </row>
    <row r="267" spans="1:8" ht="16.5" customHeight="1" x14ac:dyDescent="0.3">
      <c r="A267" s="271" t="b">
        <v>1</v>
      </c>
      <c r="B267" s="272" t="s">
        <v>863</v>
      </c>
      <c r="C267" s="271" t="s">
        <v>1914</v>
      </c>
      <c r="D267" s="271" t="s">
        <v>1890</v>
      </c>
      <c r="E267" s="271">
        <v>120507006</v>
      </c>
      <c r="F267" s="265">
        <v>0</v>
      </c>
      <c r="G267" s="271">
        <v>640302002</v>
      </c>
      <c r="H267" s="271">
        <v>510305001</v>
      </c>
    </row>
    <row r="268" spans="1:8" ht="16.5" customHeight="1" x14ac:dyDescent="0.3">
      <c r="A268" s="268" t="b">
        <v>1</v>
      </c>
      <c r="B268" s="274" t="s">
        <v>1915</v>
      </c>
      <c r="C268" s="274">
        <v>130600101</v>
      </c>
      <c r="D268" s="274" t="s">
        <v>1916</v>
      </c>
      <c r="E268" s="274" t="s">
        <v>1917</v>
      </c>
      <c r="F268" s="265">
        <v>0</v>
      </c>
      <c r="G268" s="274" t="s">
        <v>1918</v>
      </c>
      <c r="H268" s="274" t="s">
        <v>1919</v>
      </c>
    </row>
    <row r="269" spans="1:8" ht="16.5" customHeight="1" x14ac:dyDescent="0.3">
      <c r="A269" s="268" t="b">
        <v>1</v>
      </c>
      <c r="B269" s="274" t="s">
        <v>1920</v>
      </c>
      <c r="C269" s="274">
        <v>130600102</v>
      </c>
      <c r="D269" s="274" t="s">
        <v>1916</v>
      </c>
      <c r="E269" s="274" t="s">
        <v>498</v>
      </c>
      <c r="F269" s="265">
        <v>0</v>
      </c>
      <c r="G269" s="274" t="s">
        <v>1918</v>
      </c>
      <c r="H269" s="274" t="s">
        <v>1919</v>
      </c>
    </row>
    <row r="270" spans="1:8" ht="16.5" customHeight="1" x14ac:dyDescent="0.3">
      <c r="A270" s="268" t="b">
        <v>1</v>
      </c>
      <c r="B270" s="274" t="s">
        <v>1921</v>
      </c>
      <c r="C270" s="274">
        <v>130600103</v>
      </c>
      <c r="D270" s="274" t="s">
        <v>1916</v>
      </c>
      <c r="E270" s="274" t="s">
        <v>500</v>
      </c>
      <c r="F270" s="265">
        <v>0</v>
      </c>
      <c r="G270" s="274" t="s">
        <v>1918</v>
      </c>
      <c r="H270" s="274" t="s">
        <v>1919</v>
      </c>
    </row>
    <row r="271" spans="1:8" ht="16.5" customHeight="1" x14ac:dyDescent="0.3">
      <c r="A271" s="268" t="b">
        <v>1</v>
      </c>
      <c r="B271" s="274" t="s">
        <v>1922</v>
      </c>
      <c r="C271" s="274">
        <v>130600104</v>
      </c>
      <c r="D271" s="274" t="s">
        <v>1916</v>
      </c>
      <c r="E271" s="274" t="s">
        <v>503</v>
      </c>
      <c r="F271" s="265">
        <v>0</v>
      </c>
      <c r="G271" s="274" t="s">
        <v>1918</v>
      </c>
      <c r="H271" s="274" t="s">
        <v>1919</v>
      </c>
    </row>
    <row r="272" spans="1:8" ht="16.5" customHeight="1" x14ac:dyDescent="0.3">
      <c r="A272" s="268" t="b">
        <v>1</v>
      </c>
      <c r="B272" s="274" t="s">
        <v>1923</v>
      </c>
      <c r="C272" s="274">
        <v>130600105</v>
      </c>
      <c r="D272" s="274" t="s">
        <v>1916</v>
      </c>
      <c r="E272" s="274" t="s">
        <v>505</v>
      </c>
      <c r="F272" s="265">
        <v>0</v>
      </c>
      <c r="G272" s="274" t="s">
        <v>1918</v>
      </c>
      <c r="H272" s="274" t="s">
        <v>1919</v>
      </c>
    </row>
    <row r="273" spans="1:8" ht="16.5" customHeight="1" x14ac:dyDescent="0.3">
      <c r="A273" s="268" t="b">
        <v>1</v>
      </c>
      <c r="B273" s="274" t="s">
        <v>1924</v>
      </c>
      <c r="C273" s="274">
        <v>130600201</v>
      </c>
      <c r="D273" s="274" t="s">
        <v>1916</v>
      </c>
      <c r="E273" s="274" t="s">
        <v>508</v>
      </c>
      <c r="F273" s="265">
        <v>0</v>
      </c>
      <c r="G273" s="274" t="s">
        <v>1918</v>
      </c>
      <c r="H273" s="274" t="s">
        <v>1919</v>
      </c>
    </row>
    <row r="274" spans="1:8" ht="16.5" customHeight="1" x14ac:dyDescent="0.3">
      <c r="A274" s="268" t="b">
        <v>1</v>
      </c>
      <c r="B274" s="274" t="s">
        <v>1925</v>
      </c>
      <c r="C274" s="274">
        <v>130600202</v>
      </c>
      <c r="D274" s="274" t="s">
        <v>1916</v>
      </c>
      <c r="E274" s="274" t="s">
        <v>509</v>
      </c>
      <c r="F274" s="265">
        <v>0</v>
      </c>
      <c r="G274" s="274" t="s">
        <v>1918</v>
      </c>
      <c r="H274" s="274" t="s">
        <v>1919</v>
      </c>
    </row>
    <row r="275" spans="1:8" ht="16.5" customHeight="1" x14ac:dyDescent="0.3">
      <c r="A275" s="268" t="b">
        <v>1</v>
      </c>
      <c r="B275" s="274" t="s">
        <v>1926</v>
      </c>
      <c r="C275" s="274">
        <v>130600203</v>
      </c>
      <c r="D275" s="274" t="s">
        <v>1916</v>
      </c>
      <c r="E275" s="274" t="s">
        <v>511</v>
      </c>
      <c r="F275" s="265">
        <v>0</v>
      </c>
      <c r="G275" s="274" t="s">
        <v>1918</v>
      </c>
      <c r="H275" s="274" t="s">
        <v>1919</v>
      </c>
    </row>
    <row r="276" spans="1:8" ht="16.5" customHeight="1" x14ac:dyDescent="0.3">
      <c r="A276" s="268" t="b">
        <v>1</v>
      </c>
      <c r="B276" s="274" t="s">
        <v>1927</v>
      </c>
      <c r="C276" s="274">
        <v>130600204</v>
      </c>
      <c r="D276" s="274" t="s">
        <v>1916</v>
      </c>
      <c r="E276" s="274" t="s">
        <v>513</v>
      </c>
      <c r="F276" s="265">
        <v>0</v>
      </c>
      <c r="G276" s="274" t="s">
        <v>1918</v>
      </c>
      <c r="H276" s="274" t="s">
        <v>1919</v>
      </c>
    </row>
    <row r="277" spans="1:8" ht="16.5" customHeight="1" x14ac:dyDescent="0.3">
      <c r="A277" s="268" t="b">
        <v>1</v>
      </c>
      <c r="B277" s="274" t="s">
        <v>1928</v>
      </c>
      <c r="C277" s="274">
        <v>130600205</v>
      </c>
      <c r="D277" s="274" t="s">
        <v>1916</v>
      </c>
      <c r="E277" s="274" t="s">
        <v>515</v>
      </c>
      <c r="F277" s="265">
        <v>0</v>
      </c>
      <c r="G277" s="274" t="s">
        <v>1918</v>
      </c>
      <c r="H277" s="274" t="s">
        <v>1919</v>
      </c>
    </row>
    <row r="278" spans="1:8" ht="16.5" customHeight="1" x14ac:dyDescent="0.3">
      <c r="A278" s="268" t="b">
        <v>1</v>
      </c>
      <c r="B278" s="274" t="s">
        <v>1929</v>
      </c>
      <c r="C278" s="274">
        <v>130600301</v>
      </c>
      <c r="D278" s="274" t="s">
        <v>1916</v>
      </c>
      <c r="E278" s="274" t="s">
        <v>518</v>
      </c>
      <c r="F278" s="265">
        <v>0</v>
      </c>
      <c r="G278" s="274" t="s">
        <v>1918</v>
      </c>
      <c r="H278" s="274" t="s">
        <v>1919</v>
      </c>
    </row>
    <row r="279" spans="1:8" ht="16.5" customHeight="1" x14ac:dyDescent="0.3">
      <c r="A279" s="268" t="b">
        <v>1</v>
      </c>
      <c r="B279" s="274" t="s">
        <v>1930</v>
      </c>
      <c r="C279" s="274">
        <v>130600302</v>
      </c>
      <c r="D279" s="274" t="s">
        <v>1916</v>
      </c>
      <c r="E279" s="274" t="s">
        <v>519</v>
      </c>
      <c r="F279" s="265">
        <v>0</v>
      </c>
      <c r="G279" s="274" t="s">
        <v>1918</v>
      </c>
      <c r="H279" s="274" t="s">
        <v>1919</v>
      </c>
    </row>
    <row r="280" spans="1:8" ht="16.5" customHeight="1" x14ac:dyDescent="0.3">
      <c r="A280" s="268" t="b">
        <v>1</v>
      </c>
      <c r="B280" s="274" t="s">
        <v>1931</v>
      </c>
      <c r="C280" s="274">
        <v>130600303</v>
      </c>
      <c r="D280" s="274" t="s">
        <v>1916</v>
      </c>
      <c r="E280" s="274" t="s">
        <v>521</v>
      </c>
      <c r="F280" s="265">
        <v>0</v>
      </c>
      <c r="G280" s="274" t="s">
        <v>1918</v>
      </c>
      <c r="H280" s="274" t="s">
        <v>1919</v>
      </c>
    </row>
    <row r="281" spans="1:8" ht="16.5" customHeight="1" x14ac:dyDescent="0.3">
      <c r="A281" s="268" t="b">
        <v>1</v>
      </c>
      <c r="B281" s="274" t="s">
        <v>1932</v>
      </c>
      <c r="C281" s="274">
        <v>130600304</v>
      </c>
      <c r="D281" s="274" t="s">
        <v>1916</v>
      </c>
      <c r="E281" s="274" t="s">
        <v>523</v>
      </c>
      <c r="F281" s="265">
        <v>0</v>
      </c>
      <c r="G281" s="274" t="s">
        <v>1918</v>
      </c>
      <c r="H281" s="274" t="s">
        <v>1919</v>
      </c>
    </row>
    <row r="282" spans="1:8" ht="16.5" customHeight="1" x14ac:dyDescent="0.3">
      <c r="A282" s="268" t="b">
        <v>1</v>
      </c>
      <c r="B282" s="274" t="s">
        <v>1933</v>
      </c>
      <c r="C282" s="274">
        <v>130600305</v>
      </c>
      <c r="D282" s="274" t="s">
        <v>1916</v>
      </c>
      <c r="E282" s="274" t="s">
        <v>525</v>
      </c>
      <c r="F282" s="265">
        <v>0</v>
      </c>
      <c r="G282" s="274" t="s">
        <v>1918</v>
      </c>
      <c r="H282" s="274" t="s">
        <v>1919</v>
      </c>
    </row>
    <row r="283" spans="1:8" ht="16.5" customHeight="1" x14ac:dyDescent="0.3">
      <c r="A283" s="268" t="b">
        <v>1</v>
      </c>
      <c r="B283" s="274" t="s">
        <v>1934</v>
      </c>
      <c r="C283" s="274">
        <v>130600401</v>
      </c>
      <c r="D283" s="274" t="s">
        <v>1916</v>
      </c>
      <c r="E283" s="274" t="s">
        <v>528</v>
      </c>
      <c r="F283" s="265">
        <v>0</v>
      </c>
      <c r="G283" s="274" t="s">
        <v>1918</v>
      </c>
      <c r="H283" s="274" t="s">
        <v>1919</v>
      </c>
    </row>
    <row r="284" spans="1:8" ht="16.5" customHeight="1" x14ac:dyDescent="0.3">
      <c r="A284" s="268" t="b">
        <v>1</v>
      </c>
      <c r="B284" s="274" t="s">
        <v>1935</v>
      </c>
      <c r="C284" s="274">
        <v>130600402</v>
      </c>
      <c r="D284" s="274" t="s">
        <v>1916</v>
      </c>
      <c r="E284" s="274" t="s">
        <v>529</v>
      </c>
      <c r="F284" s="265">
        <v>0</v>
      </c>
      <c r="G284" s="274" t="s">
        <v>1918</v>
      </c>
      <c r="H284" s="274" t="s">
        <v>1919</v>
      </c>
    </row>
    <row r="285" spans="1:8" ht="16.5" customHeight="1" x14ac:dyDescent="0.3">
      <c r="A285" s="268" t="b">
        <v>1</v>
      </c>
      <c r="B285" s="274" t="s">
        <v>1936</v>
      </c>
      <c r="C285" s="274">
        <v>130600403</v>
      </c>
      <c r="D285" s="274" t="s">
        <v>1916</v>
      </c>
      <c r="E285" s="274" t="s">
        <v>531</v>
      </c>
      <c r="F285" s="265">
        <v>0</v>
      </c>
      <c r="G285" s="274" t="s">
        <v>1918</v>
      </c>
      <c r="H285" s="274" t="s">
        <v>1919</v>
      </c>
    </row>
    <row r="286" spans="1:8" ht="16.5" customHeight="1" x14ac:dyDescent="0.3">
      <c r="A286" s="268" t="b">
        <v>1</v>
      </c>
      <c r="B286" s="274" t="s">
        <v>1937</v>
      </c>
      <c r="C286" s="274">
        <v>130600404</v>
      </c>
      <c r="D286" s="274" t="s">
        <v>1916</v>
      </c>
      <c r="E286" s="274" t="s">
        <v>533</v>
      </c>
      <c r="F286" s="265">
        <v>0</v>
      </c>
      <c r="G286" s="274" t="s">
        <v>1918</v>
      </c>
      <c r="H286" s="274" t="s">
        <v>1919</v>
      </c>
    </row>
    <row r="287" spans="1:8" ht="16.5" customHeight="1" x14ac:dyDescent="0.3">
      <c r="A287" s="268" t="b">
        <v>1</v>
      </c>
      <c r="B287" s="274" t="s">
        <v>1938</v>
      </c>
      <c r="C287" s="274">
        <v>130600405</v>
      </c>
      <c r="D287" s="274" t="s">
        <v>1916</v>
      </c>
      <c r="E287" s="274" t="s">
        <v>535</v>
      </c>
      <c r="F287" s="265">
        <v>0</v>
      </c>
      <c r="G287" s="274" t="s">
        <v>1918</v>
      </c>
      <c r="H287" s="274" t="s">
        <v>1919</v>
      </c>
    </row>
    <row r="288" spans="1:8" ht="16.5" customHeight="1" x14ac:dyDescent="0.3">
      <c r="A288" s="268" t="b">
        <v>1</v>
      </c>
      <c r="B288" s="274" t="s">
        <v>1939</v>
      </c>
      <c r="C288" s="274">
        <v>130600501</v>
      </c>
      <c r="D288" s="274" t="s">
        <v>1916</v>
      </c>
      <c r="E288" s="274" t="s">
        <v>538</v>
      </c>
      <c r="F288" s="265">
        <v>0</v>
      </c>
      <c r="G288" s="274" t="s">
        <v>1918</v>
      </c>
      <c r="H288" s="274" t="s">
        <v>1919</v>
      </c>
    </row>
    <row r="289" spans="1:8" ht="16.5" customHeight="1" x14ac:dyDescent="0.3">
      <c r="A289" s="268" t="b">
        <v>1</v>
      </c>
      <c r="B289" s="274" t="s">
        <v>1940</v>
      </c>
      <c r="C289" s="274">
        <v>130600502</v>
      </c>
      <c r="D289" s="274" t="s">
        <v>1916</v>
      </c>
      <c r="E289" s="274" t="s">
        <v>539</v>
      </c>
      <c r="F289" s="265">
        <v>0</v>
      </c>
      <c r="G289" s="274" t="s">
        <v>1918</v>
      </c>
      <c r="H289" s="274" t="s">
        <v>1919</v>
      </c>
    </row>
    <row r="290" spans="1:8" ht="16.5" customHeight="1" x14ac:dyDescent="0.3">
      <c r="A290" s="268" t="b">
        <v>1</v>
      </c>
      <c r="B290" s="274" t="s">
        <v>1941</v>
      </c>
      <c r="C290" s="274">
        <v>130600503</v>
      </c>
      <c r="D290" s="274" t="s">
        <v>1916</v>
      </c>
      <c r="E290" s="274" t="s">
        <v>541</v>
      </c>
      <c r="F290" s="265">
        <v>0</v>
      </c>
      <c r="G290" s="274" t="s">
        <v>1918</v>
      </c>
      <c r="H290" s="274" t="s">
        <v>1919</v>
      </c>
    </row>
    <row r="291" spans="1:8" ht="16.5" customHeight="1" x14ac:dyDescent="0.3">
      <c r="A291" s="268" t="b">
        <v>1</v>
      </c>
      <c r="B291" s="274" t="s">
        <v>1942</v>
      </c>
      <c r="C291" s="274">
        <v>130600504</v>
      </c>
      <c r="D291" s="274" t="s">
        <v>1916</v>
      </c>
      <c r="E291" s="274" t="s">
        <v>543</v>
      </c>
      <c r="F291" s="265">
        <v>0</v>
      </c>
      <c r="G291" s="274" t="s">
        <v>1918</v>
      </c>
      <c r="H291" s="274" t="s">
        <v>1919</v>
      </c>
    </row>
    <row r="292" spans="1:8" ht="16.5" customHeight="1" x14ac:dyDescent="0.3">
      <c r="A292" s="268" t="b">
        <v>1</v>
      </c>
      <c r="B292" s="274" t="s">
        <v>1943</v>
      </c>
      <c r="C292" s="274">
        <v>130600505</v>
      </c>
      <c r="D292" s="274" t="s">
        <v>1916</v>
      </c>
      <c r="E292" s="274" t="s">
        <v>545</v>
      </c>
      <c r="F292" s="265">
        <v>0</v>
      </c>
      <c r="G292" s="274" t="s">
        <v>1918</v>
      </c>
      <c r="H292" s="274" t="s">
        <v>1919</v>
      </c>
    </row>
    <row r="293" spans="1:8" ht="16.5" customHeight="1" x14ac:dyDescent="0.3">
      <c r="A293" s="268" t="b">
        <v>1</v>
      </c>
      <c r="B293" s="274" t="s">
        <v>1944</v>
      </c>
      <c r="C293" s="274">
        <v>130600601</v>
      </c>
      <c r="D293" s="274" t="s">
        <v>1916</v>
      </c>
      <c r="E293" s="274" t="s">
        <v>548</v>
      </c>
      <c r="F293" s="265">
        <v>0</v>
      </c>
      <c r="G293" s="274" t="s">
        <v>1918</v>
      </c>
      <c r="H293" s="274" t="s">
        <v>1919</v>
      </c>
    </row>
    <row r="294" spans="1:8" ht="16.5" customHeight="1" x14ac:dyDescent="0.3">
      <c r="A294" s="268" t="b">
        <v>1</v>
      </c>
      <c r="B294" s="274" t="s">
        <v>1945</v>
      </c>
      <c r="C294" s="274">
        <v>130600602</v>
      </c>
      <c r="D294" s="274" t="s">
        <v>1916</v>
      </c>
      <c r="E294" s="274" t="s">
        <v>549</v>
      </c>
      <c r="F294" s="265">
        <v>0</v>
      </c>
      <c r="G294" s="274" t="s">
        <v>1918</v>
      </c>
      <c r="H294" s="274" t="s">
        <v>1919</v>
      </c>
    </row>
    <row r="295" spans="1:8" ht="16.5" customHeight="1" x14ac:dyDescent="0.3">
      <c r="A295" s="268" t="b">
        <v>1</v>
      </c>
      <c r="B295" s="274" t="s">
        <v>1946</v>
      </c>
      <c r="C295" s="274">
        <v>130600603</v>
      </c>
      <c r="D295" s="274" t="s">
        <v>1916</v>
      </c>
      <c r="E295" s="274" t="s">
        <v>551</v>
      </c>
      <c r="F295" s="265">
        <v>0</v>
      </c>
      <c r="G295" s="274" t="s">
        <v>1918</v>
      </c>
      <c r="H295" s="274" t="s">
        <v>1919</v>
      </c>
    </row>
    <row r="296" spans="1:8" ht="16.5" customHeight="1" x14ac:dyDescent="0.3">
      <c r="A296" s="268" t="b">
        <v>1</v>
      </c>
      <c r="B296" s="274" t="s">
        <v>1947</v>
      </c>
      <c r="C296" s="274">
        <v>130600604</v>
      </c>
      <c r="D296" s="274" t="s">
        <v>1916</v>
      </c>
      <c r="E296" s="274" t="s">
        <v>553</v>
      </c>
      <c r="F296" s="265">
        <v>0</v>
      </c>
      <c r="G296" s="274" t="s">
        <v>1918</v>
      </c>
      <c r="H296" s="274" t="s">
        <v>1919</v>
      </c>
    </row>
    <row r="297" spans="1:8" ht="16.5" customHeight="1" x14ac:dyDescent="0.3">
      <c r="A297" s="268" t="b">
        <v>1</v>
      </c>
      <c r="B297" s="274" t="s">
        <v>1948</v>
      </c>
      <c r="C297" s="274">
        <v>130600605</v>
      </c>
      <c r="D297" s="274" t="s">
        <v>1916</v>
      </c>
      <c r="E297" s="274" t="s">
        <v>555</v>
      </c>
      <c r="F297" s="265">
        <v>0</v>
      </c>
      <c r="G297" s="274" t="s">
        <v>1918</v>
      </c>
      <c r="H297" s="274" t="s">
        <v>1919</v>
      </c>
    </row>
    <row r="298" spans="1:8" ht="16.5" customHeight="1" x14ac:dyDescent="0.3">
      <c r="A298" s="268" t="b">
        <v>1</v>
      </c>
      <c r="B298" s="274" t="s">
        <v>1949</v>
      </c>
      <c r="C298" s="274">
        <v>130600701</v>
      </c>
      <c r="D298" s="274" t="s">
        <v>1916</v>
      </c>
      <c r="E298" s="274" t="s">
        <v>558</v>
      </c>
      <c r="F298" s="265">
        <v>0</v>
      </c>
      <c r="G298" s="274" t="s">
        <v>1918</v>
      </c>
      <c r="H298" s="274" t="s">
        <v>1919</v>
      </c>
    </row>
    <row r="299" spans="1:8" ht="16.5" customHeight="1" x14ac:dyDescent="0.3">
      <c r="A299" s="268" t="b">
        <v>1</v>
      </c>
      <c r="B299" s="274" t="s">
        <v>1950</v>
      </c>
      <c r="C299" s="274">
        <v>130600702</v>
      </c>
      <c r="D299" s="274" t="s">
        <v>1916</v>
      </c>
      <c r="E299" s="274" t="s">
        <v>559</v>
      </c>
      <c r="F299" s="265">
        <v>0</v>
      </c>
      <c r="G299" s="274" t="s">
        <v>1918</v>
      </c>
      <c r="H299" s="274" t="s">
        <v>1919</v>
      </c>
    </row>
    <row r="300" spans="1:8" ht="16.5" customHeight="1" x14ac:dyDescent="0.3">
      <c r="A300" s="268" t="b">
        <v>1</v>
      </c>
      <c r="B300" s="274" t="s">
        <v>1951</v>
      </c>
      <c r="C300" s="274">
        <v>130600703</v>
      </c>
      <c r="D300" s="274" t="s">
        <v>1916</v>
      </c>
      <c r="E300" s="274" t="s">
        <v>561</v>
      </c>
      <c r="F300" s="265">
        <v>0</v>
      </c>
      <c r="G300" s="274" t="s">
        <v>1918</v>
      </c>
      <c r="H300" s="274" t="s">
        <v>1919</v>
      </c>
    </row>
    <row r="301" spans="1:8" ht="16.5" customHeight="1" x14ac:dyDescent="0.3">
      <c r="A301" s="268" t="b">
        <v>1</v>
      </c>
      <c r="B301" s="274" t="s">
        <v>1952</v>
      </c>
      <c r="C301" s="274">
        <v>130600704</v>
      </c>
      <c r="D301" s="274" t="s">
        <v>1916</v>
      </c>
      <c r="E301" s="274" t="s">
        <v>563</v>
      </c>
      <c r="F301" s="265">
        <v>0</v>
      </c>
      <c r="G301" s="274" t="s">
        <v>1918</v>
      </c>
      <c r="H301" s="274" t="s">
        <v>1919</v>
      </c>
    </row>
    <row r="302" spans="1:8" ht="16.5" customHeight="1" x14ac:dyDescent="0.3">
      <c r="A302" s="268" t="b">
        <v>1</v>
      </c>
      <c r="B302" s="274" t="s">
        <v>1953</v>
      </c>
      <c r="C302" s="274">
        <v>130600705</v>
      </c>
      <c r="D302" s="274" t="s">
        <v>1916</v>
      </c>
      <c r="E302" s="274" t="s">
        <v>565</v>
      </c>
      <c r="F302" s="265">
        <v>0</v>
      </c>
      <c r="G302" s="274" t="s">
        <v>1918</v>
      </c>
      <c r="H302" s="274" t="s">
        <v>1919</v>
      </c>
    </row>
    <row r="303" spans="1:8" ht="16.5" customHeight="1" x14ac:dyDescent="0.3">
      <c r="A303" s="268" t="b">
        <v>1</v>
      </c>
      <c r="B303" s="274" t="s">
        <v>1954</v>
      </c>
      <c r="C303" s="274">
        <v>130600801</v>
      </c>
      <c r="D303" s="274" t="s">
        <v>1916</v>
      </c>
      <c r="E303" s="274" t="s">
        <v>568</v>
      </c>
      <c r="F303" s="265">
        <v>0</v>
      </c>
      <c r="G303" s="274" t="s">
        <v>1918</v>
      </c>
      <c r="H303" s="274" t="s">
        <v>1919</v>
      </c>
    </row>
    <row r="304" spans="1:8" ht="16.5" customHeight="1" x14ac:dyDescent="0.3">
      <c r="A304" s="268" t="b">
        <v>1</v>
      </c>
      <c r="B304" s="274" t="s">
        <v>1955</v>
      </c>
      <c r="C304" s="274">
        <v>130600802</v>
      </c>
      <c r="D304" s="274" t="s">
        <v>1916</v>
      </c>
      <c r="E304" s="274" t="s">
        <v>569</v>
      </c>
      <c r="F304" s="265">
        <v>0</v>
      </c>
      <c r="G304" s="274" t="s">
        <v>1918</v>
      </c>
      <c r="H304" s="274" t="s">
        <v>1919</v>
      </c>
    </row>
    <row r="305" spans="1:8" ht="16.5" customHeight="1" x14ac:dyDescent="0.3">
      <c r="A305" s="268" t="b">
        <v>1</v>
      </c>
      <c r="B305" s="274" t="s">
        <v>1956</v>
      </c>
      <c r="C305" s="274">
        <v>130600803</v>
      </c>
      <c r="D305" s="274" t="s">
        <v>1916</v>
      </c>
      <c r="E305" s="274" t="s">
        <v>571</v>
      </c>
      <c r="F305" s="265">
        <v>0</v>
      </c>
      <c r="G305" s="274" t="s">
        <v>1918</v>
      </c>
      <c r="H305" s="274" t="s">
        <v>1919</v>
      </c>
    </row>
    <row r="306" spans="1:8" ht="16.5" customHeight="1" x14ac:dyDescent="0.3">
      <c r="A306" s="268" t="b">
        <v>1</v>
      </c>
      <c r="B306" s="274" t="s">
        <v>1957</v>
      </c>
      <c r="C306" s="274">
        <v>130600804</v>
      </c>
      <c r="D306" s="274" t="s">
        <v>1916</v>
      </c>
      <c r="E306" s="274" t="s">
        <v>573</v>
      </c>
      <c r="F306" s="265">
        <v>0</v>
      </c>
      <c r="G306" s="274" t="s">
        <v>1918</v>
      </c>
      <c r="H306" s="274" t="s">
        <v>1919</v>
      </c>
    </row>
    <row r="307" spans="1:8" ht="16.5" customHeight="1" x14ac:dyDescent="0.3">
      <c r="A307" s="268" t="b">
        <v>1</v>
      </c>
      <c r="B307" s="274" t="s">
        <v>1958</v>
      </c>
      <c r="C307" s="274">
        <v>130600805</v>
      </c>
      <c r="D307" s="274" t="s">
        <v>1916</v>
      </c>
      <c r="E307" s="274" t="s">
        <v>575</v>
      </c>
      <c r="F307" s="265">
        <v>0</v>
      </c>
      <c r="G307" s="274" t="s">
        <v>1918</v>
      </c>
      <c r="H307" s="274" t="s">
        <v>1919</v>
      </c>
    </row>
    <row r="308" spans="1:8" ht="16.5" customHeight="1" x14ac:dyDescent="0.3">
      <c r="A308" s="268" t="b">
        <v>1</v>
      </c>
      <c r="B308" s="274" t="s">
        <v>1959</v>
      </c>
      <c r="C308" s="274">
        <v>130600901</v>
      </c>
      <c r="D308" s="274" t="s">
        <v>1916</v>
      </c>
      <c r="E308" s="274" t="s">
        <v>578</v>
      </c>
      <c r="F308" s="265">
        <v>0</v>
      </c>
      <c r="G308" s="274" t="s">
        <v>1918</v>
      </c>
      <c r="H308" s="274" t="s">
        <v>1919</v>
      </c>
    </row>
    <row r="309" spans="1:8" ht="16.5" customHeight="1" x14ac:dyDescent="0.3">
      <c r="A309" s="268" t="b">
        <v>1</v>
      </c>
      <c r="B309" s="274" t="s">
        <v>1960</v>
      </c>
      <c r="C309" s="274">
        <v>130600902</v>
      </c>
      <c r="D309" s="274" t="s">
        <v>1916</v>
      </c>
      <c r="E309" s="274" t="s">
        <v>579</v>
      </c>
      <c r="F309" s="265">
        <v>0</v>
      </c>
      <c r="G309" s="274" t="s">
        <v>1918</v>
      </c>
      <c r="H309" s="274" t="s">
        <v>1919</v>
      </c>
    </row>
    <row r="310" spans="1:8" ht="16.5" customHeight="1" x14ac:dyDescent="0.3">
      <c r="A310" s="268" t="b">
        <v>1</v>
      </c>
      <c r="B310" s="274" t="s">
        <v>1961</v>
      </c>
      <c r="C310" s="274">
        <v>130600903</v>
      </c>
      <c r="D310" s="274" t="s">
        <v>1916</v>
      </c>
      <c r="E310" s="274" t="s">
        <v>581</v>
      </c>
      <c r="F310" s="265">
        <v>0</v>
      </c>
      <c r="G310" s="274" t="s">
        <v>1918</v>
      </c>
      <c r="H310" s="274" t="s">
        <v>1919</v>
      </c>
    </row>
    <row r="311" spans="1:8" ht="16.5" customHeight="1" x14ac:dyDescent="0.3">
      <c r="A311" s="268" t="b">
        <v>1</v>
      </c>
      <c r="B311" s="274" t="s">
        <v>1962</v>
      </c>
      <c r="C311" s="274">
        <v>130600904</v>
      </c>
      <c r="D311" s="274" t="s">
        <v>1916</v>
      </c>
      <c r="E311" s="274" t="s">
        <v>583</v>
      </c>
      <c r="F311" s="265">
        <v>0</v>
      </c>
      <c r="G311" s="274" t="s">
        <v>1918</v>
      </c>
      <c r="H311" s="274" t="s">
        <v>1919</v>
      </c>
    </row>
    <row r="312" spans="1:8" ht="16.5" customHeight="1" x14ac:dyDescent="0.3">
      <c r="A312" s="268" t="b">
        <v>1</v>
      </c>
      <c r="B312" s="274" t="s">
        <v>1963</v>
      </c>
      <c r="C312" s="274">
        <v>130600905</v>
      </c>
      <c r="D312" s="274" t="s">
        <v>1916</v>
      </c>
      <c r="E312" s="274" t="s">
        <v>585</v>
      </c>
      <c r="F312" s="265">
        <v>0</v>
      </c>
      <c r="G312" s="274" t="s">
        <v>1918</v>
      </c>
      <c r="H312" s="274" t="s">
        <v>1919</v>
      </c>
    </row>
    <row r="313" spans="1:8" ht="16.5" customHeight="1" x14ac:dyDescent="0.3">
      <c r="A313" s="268" t="b">
        <v>1</v>
      </c>
      <c r="B313" s="274" t="s">
        <v>1964</v>
      </c>
      <c r="C313" s="274">
        <v>130601001</v>
      </c>
      <c r="D313" s="274" t="s">
        <v>1916</v>
      </c>
      <c r="E313" s="274" t="s">
        <v>588</v>
      </c>
      <c r="F313" s="265">
        <v>0</v>
      </c>
      <c r="G313" s="274" t="s">
        <v>1918</v>
      </c>
      <c r="H313" s="274" t="s">
        <v>1919</v>
      </c>
    </row>
    <row r="314" spans="1:8" ht="16.5" customHeight="1" x14ac:dyDescent="0.3">
      <c r="A314" s="268" t="b">
        <v>1</v>
      </c>
      <c r="B314" s="274" t="s">
        <v>1965</v>
      </c>
      <c r="C314" s="274">
        <v>130601002</v>
      </c>
      <c r="D314" s="274" t="s">
        <v>1916</v>
      </c>
      <c r="E314" s="274" t="s">
        <v>589</v>
      </c>
      <c r="F314" s="265">
        <v>0</v>
      </c>
      <c r="G314" s="274" t="s">
        <v>1918</v>
      </c>
      <c r="H314" s="274" t="s">
        <v>1919</v>
      </c>
    </row>
    <row r="315" spans="1:8" ht="16.5" customHeight="1" x14ac:dyDescent="0.3">
      <c r="A315" s="268" t="b">
        <v>1</v>
      </c>
      <c r="B315" s="274" t="s">
        <v>1966</v>
      </c>
      <c r="C315" s="274">
        <v>130601003</v>
      </c>
      <c r="D315" s="274" t="s">
        <v>1916</v>
      </c>
      <c r="E315" s="274" t="s">
        <v>591</v>
      </c>
      <c r="F315" s="265">
        <v>0</v>
      </c>
      <c r="G315" s="274" t="s">
        <v>1918</v>
      </c>
      <c r="H315" s="274" t="s">
        <v>1919</v>
      </c>
    </row>
    <row r="316" spans="1:8" ht="16.5" customHeight="1" x14ac:dyDescent="0.3">
      <c r="A316" s="268" t="b">
        <v>1</v>
      </c>
      <c r="B316" s="274" t="s">
        <v>1967</v>
      </c>
      <c r="C316" s="274">
        <v>130601004</v>
      </c>
      <c r="D316" s="274" t="s">
        <v>1916</v>
      </c>
      <c r="E316" s="274" t="s">
        <v>593</v>
      </c>
      <c r="F316" s="265">
        <v>0</v>
      </c>
      <c r="G316" s="274" t="s">
        <v>1918</v>
      </c>
      <c r="H316" s="274" t="s">
        <v>1919</v>
      </c>
    </row>
    <row r="317" spans="1:8" ht="16.5" customHeight="1" x14ac:dyDescent="0.3">
      <c r="A317" s="268" t="b">
        <v>1</v>
      </c>
      <c r="B317" s="274" t="s">
        <v>1968</v>
      </c>
      <c r="C317" s="274">
        <v>130601005</v>
      </c>
      <c r="D317" s="274" t="s">
        <v>1916</v>
      </c>
      <c r="E317" s="274" t="s">
        <v>595</v>
      </c>
      <c r="F317" s="265">
        <v>0</v>
      </c>
      <c r="G317" s="274" t="s">
        <v>1918</v>
      </c>
      <c r="H317" s="274" t="s">
        <v>1919</v>
      </c>
    </row>
    <row r="318" spans="1:8" ht="16.5" customHeight="1" x14ac:dyDescent="0.3">
      <c r="A318" s="268" t="b">
        <v>1</v>
      </c>
      <c r="B318" s="274" t="s">
        <v>1969</v>
      </c>
      <c r="C318" s="274">
        <v>130601101</v>
      </c>
      <c r="D318" s="274" t="s">
        <v>1916</v>
      </c>
      <c r="E318" s="274" t="s">
        <v>598</v>
      </c>
      <c r="F318" s="265">
        <v>0</v>
      </c>
      <c r="G318" s="274" t="s">
        <v>1918</v>
      </c>
      <c r="H318" s="274" t="s">
        <v>1919</v>
      </c>
    </row>
    <row r="319" spans="1:8" ht="16.5" customHeight="1" x14ac:dyDescent="0.3">
      <c r="A319" s="268" t="b">
        <v>1</v>
      </c>
      <c r="B319" s="274" t="s">
        <v>1970</v>
      </c>
      <c r="C319" s="274">
        <v>130601102</v>
      </c>
      <c r="D319" s="274" t="s">
        <v>1916</v>
      </c>
      <c r="E319" s="274" t="s">
        <v>599</v>
      </c>
      <c r="F319" s="265">
        <v>0</v>
      </c>
      <c r="G319" s="274" t="s">
        <v>1918</v>
      </c>
      <c r="H319" s="274" t="s">
        <v>1919</v>
      </c>
    </row>
    <row r="320" spans="1:8" ht="16.5" customHeight="1" x14ac:dyDescent="0.3">
      <c r="A320" s="268" t="b">
        <v>1</v>
      </c>
      <c r="B320" s="274" t="s">
        <v>1971</v>
      </c>
      <c r="C320" s="274">
        <v>130601103</v>
      </c>
      <c r="D320" s="274" t="s">
        <v>1916</v>
      </c>
      <c r="E320" s="274" t="s">
        <v>601</v>
      </c>
      <c r="F320" s="265">
        <v>0</v>
      </c>
      <c r="G320" s="274" t="s">
        <v>1918</v>
      </c>
      <c r="H320" s="274" t="s">
        <v>1919</v>
      </c>
    </row>
    <row r="321" spans="1:8" ht="16.5" customHeight="1" x14ac:dyDescent="0.3">
      <c r="A321" s="268" t="b">
        <v>1</v>
      </c>
      <c r="B321" s="274" t="s">
        <v>1972</v>
      </c>
      <c r="C321" s="274">
        <v>130601104</v>
      </c>
      <c r="D321" s="274" t="s">
        <v>1916</v>
      </c>
      <c r="E321" s="274" t="s">
        <v>603</v>
      </c>
      <c r="F321" s="265">
        <v>0</v>
      </c>
      <c r="G321" s="274" t="s">
        <v>1918</v>
      </c>
      <c r="H321" s="274" t="s">
        <v>1919</v>
      </c>
    </row>
    <row r="322" spans="1:8" ht="16.5" customHeight="1" x14ac:dyDescent="0.3">
      <c r="A322" s="268" t="b">
        <v>1</v>
      </c>
      <c r="B322" s="274" t="s">
        <v>1973</v>
      </c>
      <c r="C322" s="274">
        <v>130601105</v>
      </c>
      <c r="D322" s="274" t="s">
        <v>1916</v>
      </c>
      <c r="E322" s="274" t="s">
        <v>605</v>
      </c>
      <c r="F322" s="265">
        <v>0</v>
      </c>
      <c r="G322" s="274" t="s">
        <v>1918</v>
      </c>
      <c r="H322" s="274" t="s">
        <v>1919</v>
      </c>
    </row>
    <row r="323" spans="1:8" ht="16.5" customHeight="1" x14ac:dyDescent="0.3">
      <c r="A323" s="268" t="b">
        <v>1</v>
      </c>
      <c r="B323" s="274" t="s">
        <v>1974</v>
      </c>
      <c r="C323" s="274">
        <v>130601201</v>
      </c>
      <c r="D323" s="274" t="s">
        <v>1916</v>
      </c>
      <c r="E323" s="274" t="s">
        <v>608</v>
      </c>
      <c r="F323" s="265">
        <v>0</v>
      </c>
      <c r="G323" s="274" t="s">
        <v>1918</v>
      </c>
      <c r="H323" s="274" t="s">
        <v>1919</v>
      </c>
    </row>
    <row r="324" spans="1:8" ht="16.5" customHeight="1" x14ac:dyDescent="0.3">
      <c r="A324" s="268" t="b">
        <v>1</v>
      </c>
      <c r="B324" s="274" t="s">
        <v>1975</v>
      </c>
      <c r="C324" s="274">
        <v>130601202</v>
      </c>
      <c r="D324" s="274" t="s">
        <v>1916</v>
      </c>
      <c r="E324" s="274" t="s">
        <v>609</v>
      </c>
      <c r="F324" s="265">
        <v>0</v>
      </c>
      <c r="G324" s="274" t="s">
        <v>1918</v>
      </c>
      <c r="H324" s="274" t="s">
        <v>1919</v>
      </c>
    </row>
    <row r="325" spans="1:8" ht="16.5" customHeight="1" x14ac:dyDescent="0.3">
      <c r="A325" s="268" t="b">
        <v>1</v>
      </c>
      <c r="B325" s="274" t="s">
        <v>1976</v>
      </c>
      <c r="C325" s="274">
        <v>130601203</v>
      </c>
      <c r="D325" s="274" t="s">
        <v>1916</v>
      </c>
      <c r="E325" s="274" t="s">
        <v>611</v>
      </c>
      <c r="F325" s="265">
        <v>0</v>
      </c>
      <c r="G325" s="274" t="s">
        <v>1918</v>
      </c>
      <c r="H325" s="274" t="s">
        <v>1919</v>
      </c>
    </row>
    <row r="326" spans="1:8" ht="16.5" customHeight="1" x14ac:dyDescent="0.3">
      <c r="A326" s="268" t="b">
        <v>1</v>
      </c>
      <c r="B326" s="274" t="s">
        <v>1977</v>
      </c>
      <c r="C326" s="274">
        <v>130601204</v>
      </c>
      <c r="D326" s="274" t="s">
        <v>1916</v>
      </c>
      <c r="E326" s="274" t="s">
        <v>613</v>
      </c>
      <c r="F326" s="265">
        <v>0</v>
      </c>
      <c r="G326" s="274" t="s">
        <v>1918</v>
      </c>
      <c r="H326" s="274" t="s">
        <v>1919</v>
      </c>
    </row>
    <row r="327" spans="1:8" ht="16.5" customHeight="1" x14ac:dyDescent="0.3">
      <c r="A327" s="268" t="b">
        <v>1</v>
      </c>
      <c r="B327" s="274" t="s">
        <v>1978</v>
      </c>
      <c r="C327" s="274">
        <v>130601205</v>
      </c>
      <c r="D327" s="274" t="s">
        <v>1916</v>
      </c>
      <c r="E327" s="274" t="s">
        <v>615</v>
      </c>
      <c r="F327" s="265">
        <v>0</v>
      </c>
      <c r="G327" s="274" t="s">
        <v>1918</v>
      </c>
      <c r="H327" s="274" t="s">
        <v>1919</v>
      </c>
    </row>
    <row r="328" spans="1:8" ht="16.5" customHeight="1" x14ac:dyDescent="0.3">
      <c r="A328" s="268" t="b">
        <v>1</v>
      </c>
      <c r="B328" s="274" t="s">
        <v>1979</v>
      </c>
      <c r="C328" s="274">
        <v>130601301</v>
      </c>
      <c r="D328" s="274" t="s">
        <v>1916</v>
      </c>
      <c r="E328" s="274" t="s">
        <v>618</v>
      </c>
      <c r="F328" s="265">
        <v>0</v>
      </c>
      <c r="G328" s="274" t="s">
        <v>1918</v>
      </c>
      <c r="H328" s="274" t="s">
        <v>1919</v>
      </c>
    </row>
    <row r="329" spans="1:8" ht="16.5" customHeight="1" x14ac:dyDescent="0.3">
      <c r="A329" s="268" t="b">
        <v>1</v>
      </c>
      <c r="B329" s="274" t="s">
        <v>1980</v>
      </c>
      <c r="C329" s="274">
        <v>130601302</v>
      </c>
      <c r="D329" s="274" t="s">
        <v>1916</v>
      </c>
      <c r="E329" s="274" t="s">
        <v>619</v>
      </c>
      <c r="F329" s="265">
        <v>0</v>
      </c>
      <c r="G329" s="274" t="s">
        <v>1918</v>
      </c>
      <c r="H329" s="274" t="s">
        <v>1919</v>
      </c>
    </row>
    <row r="330" spans="1:8" ht="16.5" customHeight="1" x14ac:dyDescent="0.3">
      <c r="A330" s="268" t="b">
        <v>1</v>
      </c>
      <c r="B330" s="274" t="s">
        <v>1981</v>
      </c>
      <c r="C330" s="274">
        <v>130601303</v>
      </c>
      <c r="D330" s="274" t="s">
        <v>1916</v>
      </c>
      <c r="E330" s="274" t="s">
        <v>621</v>
      </c>
      <c r="F330" s="265">
        <v>0</v>
      </c>
      <c r="G330" s="274" t="s">
        <v>1918</v>
      </c>
      <c r="H330" s="274" t="s">
        <v>1919</v>
      </c>
    </row>
    <row r="331" spans="1:8" ht="16.5" customHeight="1" x14ac:dyDescent="0.3">
      <c r="A331" s="268" t="b">
        <v>1</v>
      </c>
      <c r="B331" s="274" t="s">
        <v>1982</v>
      </c>
      <c r="C331" s="274">
        <v>130601304</v>
      </c>
      <c r="D331" s="274" t="s">
        <v>1916</v>
      </c>
      <c r="E331" s="274" t="s">
        <v>623</v>
      </c>
      <c r="F331" s="265">
        <v>0</v>
      </c>
      <c r="G331" s="274" t="s">
        <v>1918</v>
      </c>
      <c r="H331" s="274" t="s">
        <v>1919</v>
      </c>
    </row>
    <row r="332" spans="1:8" ht="16.5" customHeight="1" x14ac:dyDescent="0.3">
      <c r="A332" s="268" t="b">
        <v>1</v>
      </c>
      <c r="B332" s="274" t="s">
        <v>1983</v>
      </c>
      <c r="C332" s="274">
        <v>130601305</v>
      </c>
      <c r="D332" s="274" t="s">
        <v>1916</v>
      </c>
      <c r="E332" s="274" t="s">
        <v>625</v>
      </c>
      <c r="F332" s="265">
        <v>0</v>
      </c>
      <c r="G332" s="274" t="s">
        <v>1918</v>
      </c>
      <c r="H332" s="274" t="s">
        <v>1919</v>
      </c>
    </row>
    <row r="333" spans="1:8" ht="16.5" customHeight="1" x14ac:dyDescent="0.3">
      <c r="A333" s="268" t="b">
        <v>1</v>
      </c>
      <c r="B333" s="274" t="s">
        <v>1984</v>
      </c>
      <c r="C333" s="274">
        <v>130601401</v>
      </c>
      <c r="D333" s="274" t="s">
        <v>1916</v>
      </c>
      <c r="E333" s="274" t="s">
        <v>628</v>
      </c>
      <c r="F333" s="265">
        <v>0</v>
      </c>
      <c r="G333" s="274" t="s">
        <v>1918</v>
      </c>
      <c r="H333" s="274" t="s">
        <v>1919</v>
      </c>
    </row>
    <row r="334" spans="1:8" ht="16.5" customHeight="1" x14ac:dyDescent="0.3">
      <c r="A334" s="268" t="b">
        <v>1</v>
      </c>
      <c r="B334" s="274" t="s">
        <v>1985</v>
      </c>
      <c r="C334" s="274">
        <v>130601402</v>
      </c>
      <c r="D334" s="274" t="s">
        <v>1916</v>
      </c>
      <c r="E334" s="274" t="s">
        <v>629</v>
      </c>
      <c r="F334" s="265">
        <v>0</v>
      </c>
      <c r="G334" s="274" t="s">
        <v>1918</v>
      </c>
      <c r="H334" s="274" t="s">
        <v>1919</v>
      </c>
    </row>
    <row r="335" spans="1:8" ht="16.5" customHeight="1" x14ac:dyDescent="0.3">
      <c r="A335" s="268" t="b">
        <v>1</v>
      </c>
      <c r="B335" s="274" t="s">
        <v>1986</v>
      </c>
      <c r="C335" s="274">
        <v>130601403</v>
      </c>
      <c r="D335" s="274" t="s">
        <v>1916</v>
      </c>
      <c r="E335" s="274" t="s">
        <v>631</v>
      </c>
      <c r="F335" s="265">
        <v>0</v>
      </c>
      <c r="G335" s="274" t="s">
        <v>1918</v>
      </c>
      <c r="H335" s="274" t="s">
        <v>1919</v>
      </c>
    </row>
    <row r="336" spans="1:8" ht="16.5" customHeight="1" x14ac:dyDescent="0.3">
      <c r="A336" s="268" t="b">
        <v>1</v>
      </c>
      <c r="B336" s="274" t="s">
        <v>1987</v>
      </c>
      <c r="C336" s="274">
        <v>130601404</v>
      </c>
      <c r="D336" s="274" t="s">
        <v>1916</v>
      </c>
      <c r="E336" s="274" t="s">
        <v>633</v>
      </c>
      <c r="F336" s="265">
        <v>0</v>
      </c>
      <c r="G336" s="274" t="s">
        <v>1918</v>
      </c>
      <c r="H336" s="274" t="s">
        <v>1919</v>
      </c>
    </row>
    <row r="337" spans="1:8" ht="16.5" customHeight="1" x14ac:dyDescent="0.3">
      <c r="A337" s="268" t="b">
        <v>1</v>
      </c>
      <c r="B337" s="274" t="s">
        <v>1988</v>
      </c>
      <c r="C337" s="274">
        <v>130601405</v>
      </c>
      <c r="D337" s="274" t="s">
        <v>1916</v>
      </c>
      <c r="E337" s="274" t="s">
        <v>635</v>
      </c>
      <c r="F337" s="265">
        <v>0</v>
      </c>
      <c r="G337" s="274" t="s">
        <v>1918</v>
      </c>
      <c r="H337" s="274" t="s">
        <v>1919</v>
      </c>
    </row>
    <row r="338" spans="1:8" ht="16.5" customHeight="1" x14ac:dyDescent="0.3">
      <c r="A338" s="268" t="b">
        <v>1</v>
      </c>
      <c r="B338" s="274" t="s">
        <v>1989</v>
      </c>
      <c r="C338" s="274">
        <v>130601501</v>
      </c>
      <c r="D338" s="274" t="s">
        <v>1916</v>
      </c>
      <c r="E338" s="274" t="s">
        <v>638</v>
      </c>
      <c r="F338" s="265">
        <v>0</v>
      </c>
      <c r="G338" s="274" t="s">
        <v>1918</v>
      </c>
      <c r="H338" s="274" t="s">
        <v>1919</v>
      </c>
    </row>
    <row r="339" spans="1:8" ht="16.5" customHeight="1" x14ac:dyDescent="0.3">
      <c r="A339" s="268" t="b">
        <v>1</v>
      </c>
      <c r="B339" s="274" t="s">
        <v>1990</v>
      </c>
      <c r="C339" s="274">
        <v>130601502</v>
      </c>
      <c r="D339" s="274" t="s">
        <v>1916</v>
      </c>
      <c r="E339" s="274" t="s">
        <v>639</v>
      </c>
      <c r="F339" s="265">
        <v>0</v>
      </c>
      <c r="G339" s="274" t="s">
        <v>1918</v>
      </c>
      <c r="H339" s="274" t="s">
        <v>1919</v>
      </c>
    </row>
    <row r="340" spans="1:8" ht="16.5" customHeight="1" x14ac:dyDescent="0.3">
      <c r="A340" s="268" t="b">
        <v>1</v>
      </c>
      <c r="B340" s="274" t="s">
        <v>1991</v>
      </c>
      <c r="C340" s="274">
        <v>130601503</v>
      </c>
      <c r="D340" s="274" t="s">
        <v>1916</v>
      </c>
      <c r="E340" s="274" t="s">
        <v>641</v>
      </c>
      <c r="F340" s="265">
        <v>0</v>
      </c>
      <c r="G340" s="274" t="s">
        <v>1918</v>
      </c>
      <c r="H340" s="274" t="s">
        <v>1919</v>
      </c>
    </row>
    <row r="341" spans="1:8" ht="16.5" customHeight="1" x14ac:dyDescent="0.3">
      <c r="A341" s="268" t="b">
        <v>1</v>
      </c>
      <c r="B341" s="274" t="s">
        <v>1992</v>
      </c>
      <c r="C341" s="274">
        <v>130601504</v>
      </c>
      <c r="D341" s="274" t="s">
        <v>1916</v>
      </c>
      <c r="E341" s="274" t="s">
        <v>643</v>
      </c>
      <c r="F341" s="265">
        <v>0</v>
      </c>
      <c r="G341" s="274" t="s">
        <v>1918</v>
      </c>
      <c r="H341" s="274" t="s">
        <v>1919</v>
      </c>
    </row>
    <row r="342" spans="1:8" ht="16.5" customHeight="1" x14ac:dyDescent="0.3">
      <c r="A342" s="268" t="b">
        <v>1</v>
      </c>
      <c r="B342" s="274" t="s">
        <v>1993</v>
      </c>
      <c r="C342" s="274">
        <v>130601505</v>
      </c>
      <c r="D342" s="274" t="s">
        <v>1916</v>
      </c>
      <c r="E342" s="274" t="s">
        <v>645</v>
      </c>
      <c r="F342" s="265">
        <v>0</v>
      </c>
      <c r="G342" s="274" t="s">
        <v>1918</v>
      </c>
      <c r="H342" s="274" t="s">
        <v>1919</v>
      </c>
    </row>
    <row r="343" spans="1:8" ht="16.5" customHeight="1" x14ac:dyDescent="0.3">
      <c r="A343" s="268" t="b">
        <v>1</v>
      </c>
      <c r="B343" s="274" t="s">
        <v>1994</v>
      </c>
      <c r="C343" s="274">
        <v>130601601</v>
      </c>
      <c r="D343" s="274" t="s">
        <v>1916</v>
      </c>
      <c r="E343" s="274" t="s">
        <v>647</v>
      </c>
      <c r="F343" s="265">
        <v>0</v>
      </c>
      <c r="G343" s="274" t="s">
        <v>1918</v>
      </c>
      <c r="H343" s="274" t="s">
        <v>1919</v>
      </c>
    </row>
    <row r="344" spans="1:8" ht="16.5" customHeight="1" x14ac:dyDescent="0.3">
      <c r="A344" s="268" t="b">
        <v>1</v>
      </c>
      <c r="B344" s="274" t="s">
        <v>1995</v>
      </c>
      <c r="C344" s="274">
        <v>130601602</v>
      </c>
      <c r="D344" s="274" t="s">
        <v>1916</v>
      </c>
      <c r="E344" s="274" t="s">
        <v>648</v>
      </c>
      <c r="F344" s="265">
        <v>0</v>
      </c>
      <c r="G344" s="274" t="s">
        <v>1918</v>
      </c>
      <c r="H344" s="274" t="s">
        <v>1919</v>
      </c>
    </row>
    <row r="345" spans="1:8" ht="16.5" customHeight="1" x14ac:dyDescent="0.3">
      <c r="A345" s="268" t="b">
        <v>1</v>
      </c>
      <c r="B345" s="274" t="s">
        <v>1996</v>
      </c>
      <c r="C345" s="274">
        <v>130601603</v>
      </c>
      <c r="D345" s="274" t="s">
        <v>1916</v>
      </c>
      <c r="E345" s="274" t="s">
        <v>649</v>
      </c>
      <c r="F345" s="265">
        <v>0</v>
      </c>
      <c r="G345" s="274" t="s">
        <v>1918</v>
      </c>
      <c r="H345" s="274" t="s">
        <v>1919</v>
      </c>
    </row>
    <row r="346" spans="1:8" ht="16.5" customHeight="1" x14ac:dyDescent="0.3">
      <c r="A346" s="268" t="b">
        <v>1</v>
      </c>
      <c r="B346" s="274" t="s">
        <v>1997</v>
      </c>
      <c r="C346" s="274">
        <v>130601604</v>
      </c>
      <c r="D346" s="274" t="s">
        <v>1916</v>
      </c>
      <c r="E346" s="274" t="s">
        <v>650</v>
      </c>
      <c r="F346" s="265">
        <v>0</v>
      </c>
      <c r="G346" s="274" t="s">
        <v>1918</v>
      </c>
      <c r="H346" s="274" t="s">
        <v>1919</v>
      </c>
    </row>
    <row r="347" spans="1:8" ht="16.5" customHeight="1" x14ac:dyDescent="0.3">
      <c r="A347" s="268" t="b">
        <v>1</v>
      </c>
      <c r="B347" s="274" t="s">
        <v>1998</v>
      </c>
      <c r="C347" s="274">
        <v>130601605</v>
      </c>
      <c r="D347" s="274" t="s">
        <v>1916</v>
      </c>
      <c r="E347" s="274" t="s">
        <v>651</v>
      </c>
      <c r="F347" s="265">
        <v>0</v>
      </c>
      <c r="G347" s="274" t="s">
        <v>1918</v>
      </c>
      <c r="H347" s="274" t="s">
        <v>1919</v>
      </c>
    </row>
    <row r="348" spans="1:8" ht="16.5" customHeight="1" x14ac:dyDescent="0.3">
      <c r="A348" s="268" t="b">
        <v>1</v>
      </c>
      <c r="B348" s="274" t="s">
        <v>1999</v>
      </c>
      <c r="C348" s="274">
        <v>130601701</v>
      </c>
      <c r="D348" s="274" t="s">
        <v>1916</v>
      </c>
      <c r="E348" s="274" t="s">
        <v>652</v>
      </c>
      <c r="F348" s="265">
        <v>0</v>
      </c>
      <c r="G348" s="274" t="s">
        <v>1918</v>
      </c>
      <c r="H348" s="274" t="s">
        <v>1919</v>
      </c>
    </row>
    <row r="349" spans="1:8" ht="16.5" customHeight="1" x14ac:dyDescent="0.3">
      <c r="A349" s="268" t="b">
        <v>1</v>
      </c>
      <c r="B349" s="274" t="s">
        <v>2000</v>
      </c>
      <c r="C349" s="274">
        <v>130601702</v>
      </c>
      <c r="D349" s="274" t="s">
        <v>1916</v>
      </c>
      <c r="E349" s="274" t="s">
        <v>653</v>
      </c>
      <c r="F349" s="265">
        <v>0</v>
      </c>
      <c r="G349" s="274" t="s">
        <v>1918</v>
      </c>
      <c r="H349" s="274" t="s">
        <v>1919</v>
      </c>
    </row>
    <row r="350" spans="1:8" ht="16.5" customHeight="1" x14ac:dyDescent="0.3">
      <c r="A350" s="268" t="b">
        <v>1</v>
      </c>
      <c r="B350" s="274" t="s">
        <v>2001</v>
      </c>
      <c r="C350" s="274">
        <v>130601703</v>
      </c>
      <c r="D350" s="274" t="s">
        <v>1916</v>
      </c>
      <c r="E350" s="274" t="s">
        <v>654</v>
      </c>
      <c r="F350" s="265">
        <v>0</v>
      </c>
      <c r="G350" s="274" t="s">
        <v>1918</v>
      </c>
      <c r="H350" s="274" t="s">
        <v>1919</v>
      </c>
    </row>
    <row r="351" spans="1:8" ht="16.5" customHeight="1" x14ac:dyDescent="0.3">
      <c r="A351" s="268" t="b">
        <v>1</v>
      </c>
      <c r="B351" s="274" t="s">
        <v>2002</v>
      </c>
      <c r="C351" s="274">
        <v>130601704</v>
      </c>
      <c r="D351" s="274" t="s">
        <v>1916</v>
      </c>
      <c r="E351" s="274" t="s">
        <v>655</v>
      </c>
      <c r="F351" s="265">
        <v>0</v>
      </c>
      <c r="G351" s="274" t="s">
        <v>1918</v>
      </c>
      <c r="H351" s="274" t="s">
        <v>1919</v>
      </c>
    </row>
    <row r="352" spans="1:8" ht="16.5" customHeight="1" x14ac:dyDescent="0.3">
      <c r="A352" s="268" t="b">
        <v>1</v>
      </c>
      <c r="B352" s="274" t="s">
        <v>2003</v>
      </c>
      <c r="C352" s="274">
        <v>130601705</v>
      </c>
      <c r="D352" s="274" t="s">
        <v>1916</v>
      </c>
      <c r="E352" s="274" t="s">
        <v>656</v>
      </c>
      <c r="F352" s="265">
        <v>0</v>
      </c>
      <c r="G352" s="274" t="s">
        <v>1918</v>
      </c>
      <c r="H352" s="274" t="s">
        <v>1919</v>
      </c>
    </row>
    <row r="353" spans="1:8" ht="16.5" customHeight="1" x14ac:dyDescent="0.3">
      <c r="A353" s="268" t="b">
        <v>1</v>
      </c>
      <c r="B353" s="274" t="s">
        <v>2004</v>
      </c>
      <c r="C353" s="274">
        <v>130601801</v>
      </c>
      <c r="D353" s="274" t="s">
        <v>1916</v>
      </c>
      <c r="E353" s="274" t="s">
        <v>657</v>
      </c>
      <c r="F353" s="265">
        <v>0</v>
      </c>
      <c r="G353" s="274" t="s">
        <v>1918</v>
      </c>
      <c r="H353" s="274" t="s">
        <v>1919</v>
      </c>
    </row>
    <row r="354" spans="1:8" ht="16.5" customHeight="1" x14ac:dyDescent="0.3">
      <c r="A354" s="268" t="b">
        <v>1</v>
      </c>
      <c r="B354" s="274" t="s">
        <v>2005</v>
      </c>
      <c r="C354" s="274">
        <v>130601802</v>
      </c>
      <c r="D354" s="274" t="s">
        <v>1916</v>
      </c>
      <c r="E354" s="274" t="s">
        <v>658</v>
      </c>
      <c r="F354" s="265">
        <v>0</v>
      </c>
      <c r="G354" s="274" t="s">
        <v>1918</v>
      </c>
      <c r="H354" s="274" t="s">
        <v>1919</v>
      </c>
    </row>
    <row r="355" spans="1:8" ht="16.5" customHeight="1" x14ac:dyDescent="0.3">
      <c r="A355" s="268" t="b">
        <v>1</v>
      </c>
      <c r="B355" s="274" t="s">
        <v>2006</v>
      </c>
      <c r="C355" s="274">
        <v>130601803</v>
      </c>
      <c r="D355" s="274" t="s">
        <v>1916</v>
      </c>
      <c r="E355" s="274" t="s">
        <v>659</v>
      </c>
      <c r="F355" s="265">
        <v>0</v>
      </c>
      <c r="G355" s="274" t="s">
        <v>1918</v>
      </c>
      <c r="H355" s="274" t="s">
        <v>1919</v>
      </c>
    </row>
    <row r="356" spans="1:8" ht="16.5" customHeight="1" x14ac:dyDescent="0.3">
      <c r="A356" s="268" t="b">
        <v>1</v>
      </c>
      <c r="B356" s="274" t="s">
        <v>2007</v>
      </c>
      <c r="C356" s="274">
        <v>130601804</v>
      </c>
      <c r="D356" s="274" t="s">
        <v>1916</v>
      </c>
      <c r="E356" s="274" t="s">
        <v>660</v>
      </c>
      <c r="F356" s="265">
        <v>0</v>
      </c>
      <c r="G356" s="274" t="s">
        <v>1918</v>
      </c>
      <c r="H356" s="274" t="s">
        <v>1919</v>
      </c>
    </row>
    <row r="357" spans="1:8" ht="16.5" customHeight="1" x14ac:dyDescent="0.3">
      <c r="A357" s="268" t="b">
        <v>1</v>
      </c>
      <c r="B357" s="274" t="s">
        <v>2008</v>
      </c>
      <c r="C357" s="274">
        <v>130601805</v>
      </c>
      <c r="D357" s="274" t="s">
        <v>1916</v>
      </c>
      <c r="E357" s="274" t="s">
        <v>661</v>
      </c>
      <c r="F357" s="265">
        <v>0</v>
      </c>
      <c r="G357" s="274" t="s">
        <v>1918</v>
      </c>
      <c r="H357" s="274" t="s">
        <v>1919</v>
      </c>
    </row>
    <row r="358" spans="1:8" ht="16.5" customHeight="1" x14ac:dyDescent="0.3">
      <c r="A358" s="268" t="b">
        <v>1</v>
      </c>
      <c r="B358" s="274" t="s">
        <v>2009</v>
      </c>
      <c r="C358" s="274">
        <v>130601901</v>
      </c>
      <c r="D358" s="274" t="s">
        <v>1916</v>
      </c>
      <c r="E358" s="274" t="s">
        <v>662</v>
      </c>
      <c r="F358" s="265">
        <v>0</v>
      </c>
      <c r="G358" s="274" t="s">
        <v>1918</v>
      </c>
      <c r="H358" s="274" t="s">
        <v>1919</v>
      </c>
    </row>
    <row r="359" spans="1:8" ht="16.5" customHeight="1" x14ac:dyDescent="0.3">
      <c r="A359" s="268" t="b">
        <v>1</v>
      </c>
      <c r="B359" s="274" t="s">
        <v>2010</v>
      </c>
      <c r="C359" s="274">
        <v>130601902</v>
      </c>
      <c r="D359" s="274" t="s">
        <v>1916</v>
      </c>
      <c r="E359" s="274" t="s">
        <v>663</v>
      </c>
      <c r="F359" s="265">
        <v>0</v>
      </c>
      <c r="G359" s="274" t="s">
        <v>1918</v>
      </c>
      <c r="H359" s="274" t="s">
        <v>1919</v>
      </c>
    </row>
    <row r="360" spans="1:8" ht="16.5" customHeight="1" x14ac:dyDescent="0.3">
      <c r="A360" s="268" t="b">
        <v>1</v>
      </c>
      <c r="B360" s="274" t="s">
        <v>2011</v>
      </c>
      <c r="C360" s="274">
        <v>130601903</v>
      </c>
      <c r="D360" s="274" t="s">
        <v>1916</v>
      </c>
      <c r="E360" s="274" t="s">
        <v>664</v>
      </c>
      <c r="F360" s="265">
        <v>0</v>
      </c>
      <c r="G360" s="274" t="s">
        <v>1918</v>
      </c>
      <c r="H360" s="274" t="s">
        <v>1919</v>
      </c>
    </row>
    <row r="361" spans="1:8" ht="16.5" customHeight="1" x14ac:dyDescent="0.3">
      <c r="A361" s="268" t="b">
        <v>1</v>
      </c>
      <c r="B361" s="274" t="s">
        <v>2012</v>
      </c>
      <c r="C361" s="274">
        <v>130601904</v>
      </c>
      <c r="D361" s="274" t="s">
        <v>1916</v>
      </c>
      <c r="E361" s="274" t="s">
        <v>665</v>
      </c>
      <c r="F361" s="265">
        <v>0</v>
      </c>
      <c r="G361" s="274" t="s">
        <v>1918</v>
      </c>
      <c r="H361" s="274" t="s">
        <v>1919</v>
      </c>
    </row>
    <row r="362" spans="1:8" ht="16.5" customHeight="1" x14ac:dyDescent="0.3">
      <c r="A362" s="268" t="b">
        <v>1</v>
      </c>
      <c r="B362" s="274" t="s">
        <v>2013</v>
      </c>
      <c r="C362" s="274">
        <v>130601905</v>
      </c>
      <c r="D362" s="274" t="s">
        <v>1916</v>
      </c>
      <c r="E362" s="274" t="s">
        <v>666</v>
      </c>
      <c r="F362" s="265">
        <v>0</v>
      </c>
      <c r="G362" s="274" t="s">
        <v>1918</v>
      </c>
      <c r="H362" s="274" t="s">
        <v>1919</v>
      </c>
    </row>
    <row r="363" spans="1:8" ht="16.5" customHeight="1" x14ac:dyDescent="0.3">
      <c r="A363" s="268" t="b">
        <v>1</v>
      </c>
      <c r="B363" s="274" t="s">
        <v>2014</v>
      </c>
      <c r="C363" s="274">
        <v>130602001</v>
      </c>
      <c r="D363" s="274" t="s">
        <v>1916</v>
      </c>
      <c r="E363" s="274" t="s">
        <v>667</v>
      </c>
      <c r="F363" s="265">
        <v>0</v>
      </c>
      <c r="G363" s="274" t="s">
        <v>1918</v>
      </c>
      <c r="H363" s="274" t="s">
        <v>1919</v>
      </c>
    </row>
    <row r="364" spans="1:8" ht="16.5" customHeight="1" x14ac:dyDescent="0.3">
      <c r="A364" s="268" t="b">
        <v>1</v>
      </c>
      <c r="B364" s="274" t="s">
        <v>2015</v>
      </c>
      <c r="C364" s="274">
        <v>130602002</v>
      </c>
      <c r="D364" s="274" t="s">
        <v>1916</v>
      </c>
      <c r="E364" s="274" t="s">
        <v>668</v>
      </c>
      <c r="F364" s="265">
        <v>0</v>
      </c>
      <c r="G364" s="274" t="s">
        <v>1918</v>
      </c>
      <c r="H364" s="274" t="s">
        <v>1919</v>
      </c>
    </row>
    <row r="365" spans="1:8" ht="16.5" customHeight="1" x14ac:dyDescent="0.3">
      <c r="A365" s="268" t="b">
        <v>1</v>
      </c>
      <c r="B365" s="274" t="s">
        <v>2016</v>
      </c>
      <c r="C365" s="274">
        <v>130602003</v>
      </c>
      <c r="D365" s="274" t="s">
        <v>1916</v>
      </c>
      <c r="E365" s="274" t="s">
        <v>669</v>
      </c>
      <c r="F365" s="265">
        <v>0</v>
      </c>
      <c r="G365" s="274" t="s">
        <v>1918</v>
      </c>
      <c r="H365" s="274" t="s">
        <v>1919</v>
      </c>
    </row>
    <row r="366" spans="1:8" ht="16.5" customHeight="1" x14ac:dyDescent="0.3">
      <c r="A366" s="268" t="b">
        <v>1</v>
      </c>
      <c r="B366" s="274" t="s">
        <v>2017</v>
      </c>
      <c r="C366" s="274">
        <v>130602004</v>
      </c>
      <c r="D366" s="274" t="s">
        <v>1916</v>
      </c>
      <c r="E366" s="274" t="s">
        <v>670</v>
      </c>
      <c r="F366" s="265">
        <v>0</v>
      </c>
      <c r="G366" s="274" t="s">
        <v>1918</v>
      </c>
      <c r="H366" s="274" t="s">
        <v>1919</v>
      </c>
    </row>
    <row r="367" spans="1:8" ht="16.5" customHeight="1" x14ac:dyDescent="0.3">
      <c r="A367" s="268" t="b">
        <v>1</v>
      </c>
      <c r="B367" s="274" t="s">
        <v>2018</v>
      </c>
      <c r="C367" s="274">
        <v>130602005</v>
      </c>
      <c r="D367" s="274" t="s">
        <v>1916</v>
      </c>
      <c r="E367" s="274" t="s">
        <v>671</v>
      </c>
      <c r="F367" s="265">
        <v>0</v>
      </c>
      <c r="G367" s="274" t="s">
        <v>1918</v>
      </c>
      <c r="H367" s="274" t="s">
        <v>1919</v>
      </c>
    </row>
    <row r="368" spans="1:8" ht="16.5" customHeight="1" x14ac:dyDescent="0.3">
      <c r="A368" s="268" t="b">
        <v>1</v>
      </c>
      <c r="B368" s="274" t="s">
        <v>2019</v>
      </c>
      <c r="C368" s="274">
        <v>130602101</v>
      </c>
      <c r="D368" s="274" t="s">
        <v>1916</v>
      </c>
      <c r="E368" s="274" t="s">
        <v>672</v>
      </c>
      <c r="F368" s="265">
        <v>0</v>
      </c>
      <c r="G368" s="274" t="s">
        <v>1918</v>
      </c>
      <c r="H368" s="274" t="s">
        <v>1919</v>
      </c>
    </row>
    <row r="369" spans="1:8" ht="16.5" customHeight="1" x14ac:dyDescent="0.3">
      <c r="A369" s="268" t="b">
        <v>1</v>
      </c>
      <c r="B369" s="274" t="s">
        <v>2020</v>
      </c>
      <c r="C369" s="274">
        <v>130602102</v>
      </c>
      <c r="D369" s="274" t="s">
        <v>1916</v>
      </c>
      <c r="E369" s="274" t="s">
        <v>673</v>
      </c>
      <c r="F369" s="265">
        <v>0</v>
      </c>
      <c r="G369" s="274" t="s">
        <v>1918</v>
      </c>
      <c r="H369" s="274" t="s">
        <v>1919</v>
      </c>
    </row>
    <row r="370" spans="1:8" ht="16.5" customHeight="1" x14ac:dyDescent="0.3">
      <c r="A370" s="268" t="b">
        <v>1</v>
      </c>
      <c r="B370" s="274" t="s">
        <v>2021</v>
      </c>
      <c r="C370" s="274">
        <v>130602103</v>
      </c>
      <c r="D370" s="274" t="s">
        <v>1916</v>
      </c>
      <c r="E370" s="274" t="s">
        <v>674</v>
      </c>
      <c r="F370" s="265">
        <v>0</v>
      </c>
      <c r="G370" s="274" t="s">
        <v>1918</v>
      </c>
      <c r="H370" s="274" t="s">
        <v>1919</v>
      </c>
    </row>
    <row r="371" spans="1:8" ht="16.5" customHeight="1" x14ac:dyDescent="0.3">
      <c r="A371" s="268" t="b">
        <v>1</v>
      </c>
      <c r="B371" s="274" t="s">
        <v>2022</v>
      </c>
      <c r="C371" s="274">
        <v>130602104</v>
      </c>
      <c r="D371" s="274" t="s">
        <v>1916</v>
      </c>
      <c r="E371" s="274" t="s">
        <v>675</v>
      </c>
      <c r="F371" s="265">
        <v>0</v>
      </c>
      <c r="G371" s="274" t="s">
        <v>1918</v>
      </c>
      <c r="H371" s="274" t="s">
        <v>1919</v>
      </c>
    </row>
    <row r="372" spans="1:8" ht="16.5" customHeight="1" x14ac:dyDescent="0.3">
      <c r="A372" s="268" t="b">
        <v>1</v>
      </c>
      <c r="B372" s="274" t="s">
        <v>2023</v>
      </c>
      <c r="C372" s="274">
        <v>130602105</v>
      </c>
      <c r="D372" s="274" t="s">
        <v>1916</v>
      </c>
      <c r="E372" s="274" t="s">
        <v>676</v>
      </c>
      <c r="F372" s="265">
        <v>0</v>
      </c>
      <c r="G372" s="274" t="s">
        <v>1918</v>
      </c>
      <c r="H372" s="274" t="s">
        <v>1919</v>
      </c>
    </row>
    <row r="373" spans="1:8" ht="16.5" customHeight="1" x14ac:dyDescent="0.3">
      <c r="A373" s="268" t="b">
        <v>1</v>
      </c>
      <c r="B373" s="274" t="s">
        <v>2024</v>
      </c>
      <c r="C373" s="274">
        <v>130602201</v>
      </c>
      <c r="D373" s="274" t="s">
        <v>1916</v>
      </c>
      <c r="E373" s="274" t="s">
        <v>677</v>
      </c>
      <c r="F373" s="265">
        <v>0</v>
      </c>
      <c r="G373" s="274" t="s">
        <v>1918</v>
      </c>
      <c r="H373" s="274" t="s">
        <v>1919</v>
      </c>
    </row>
    <row r="374" spans="1:8" ht="16.5" customHeight="1" x14ac:dyDescent="0.3">
      <c r="A374" s="268" t="b">
        <v>1</v>
      </c>
      <c r="B374" s="274" t="s">
        <v>2025</v>
      </c>
      <c r="C374" s="274">
        <v>130602202</v>
      </c>
      <c r="D374" s="274" t="s">
        <v>1916</v>
      </c>
      <c r="E374" s="274" t="s">
        <v>678</v>
      </c>
      <c r="F374" s="265">
        <v>0</v>
      </c>
      <c r="G374" s="274" t="s">
        <v>1918</v>
      </c>
      <c r="H374" s="274" t="s">
        <v>1919</v>
      </c>
    </row>
    <row r="375" spans="1:8" ht="16.5" customHeight="1" x14ac:dyDescent="0.3">
      <c r="A375" s="268" t="b">
        <v>1</v>
      </c>
      <c r="B375" s="274" t="s">
        <v>2026</v>
      </c>
      <c r="C375" s="274">
        <v>130602203</v>
      </c>
      <c r="D375" s="274" t="s">
        <v>1916</v>
      </c>
      <c r="E375" s="274" t="s">
        <v>679</v>
      </c>
      <c r="F375" s="265">
        <v>0</v>
      </c>
      <c r="G375" s="274" t="s">
        <v>1918</v>
      </c>
      <c r="H375" s="274" t="s">
        <v>1919</v>
      </c>
    </row>
    <row r="376" spans="1:8" ht="16.5" customHeight="1" x14ac:dyDescent="0.3">
      <c r="A376" s="268" t="b">
        <v>1</v>
      </c>
      <c r="B376" s="274" t="s">
        <v>2027</v>
      </c>
      <c r="C376" s="274">
        <v>130602204</v>
      </c>
      <c r="D376" s="274" t="s">
        <v>1916</v>
      </c>
      <c r="E376" s="274" t="s">
        <v>680</v>
      </c>
      <c r="F376" s="265">
        <v>0</v>
      </c>
      <c r="G376" s="274" t="s">
        <v>1918</v>
      </c>
      <c r="H376" s="274" t="s">
        <v>1919</v>
      </c>
    </row>
    <row r="377" spans="1:8" ht="16.5" customHeight="1" x14ac:dyDescent="0.3">
      <c r="A377" s="268" t="b">
        <v>1</v>
      </c>
      <c r="B377" s="274" t="s">
        <v>2028</v>
      </c>
      <c r="C377" s="274">
        <v>130602205</v>
      </c>
      <c r="D377" s="274" t="s">
        <v>1916</v>
      </c>
      <c r="E377" s="274" t="s">
        <v>681</v>
      </c>
      <c r="F377" s="265">
        <v>0</v>
      </c>
      <c r="G377" s="274" t="s">
        <v>1918</v>
      </c>
      <c r="H377" s="274" t="s">
        <v>1919</v>
      </c>
    </row>
    <row r="378" spans="1:8" ht="16.5" customHeight="1" x14ac:dyDescent="0.3">
      <c r="A378" s="268" t="b">
        <v>1</v>
      </c>
      <c r="B378" s="274" t="s">
        <v>2029</v>
      </c>
      <c r="C378" s="274">
        <v>130602301</v>
      </c>
      <c r="D378" s="274" t="s">
        <v>1916</v>
      </c>
      <c r="E378" s="274" t="s">
        <v>682</v>
      </c>
      <c r="F378" s="265">
        <v>0</v>
      </c>
      <c r="G378" s="274" t="s">
        <v>1918</v>
      </c>
      <c r="H378" s="274" t="s">
        <v>1919</v>
      </c>
    </row>
    <row r="379" spans="1:8" ht="16.5" customHeight="1" x14ac:dyDescent="0.3">
      <c r="A379" s="268" t="b">
        <v>1</v>
      </c>
      <c r="B379" s="274" t="s">
        <v>2030</v>
      </c>
      <c r="C379" s="274">
        <v>130602302</v>
      </c>
      <c r="D379" s="274" t="s">
        <v>1916</v>
      </c>
      <c r="E379" s="274" t="s">
        <v>683</v>
      </c>
      <c r="F379" s="265">
        <v>0</v>
      </c>
      <c r="G379" s="274" t="s">
        <v>1918</v>
      </c>
      <c r="H379" s="274" t="s">
        <v>1919</v>
      </c>
    </row>
    <row r="380" spans="1:8" ht="16.5" customHeight="1" x14ac:dyDescent="0.3">
      <c r="A380" s="268" t="b">
        <v>1</v>
      </c>
      <c r="B380" s="274" t="s">
        <v>2031</v>
      </c>
      <c r="C380" s="274">
        <v>130602303</v>
      </c>
      <c r="D380" s="274" t="s">
        <v>1916</v>
      </c>
      <c r="E380" s="274" t="s">
        <v>684</v>
      </c>
      <c r="F380" s="265">
        <v>0</v>
      </c>
      <c r="G380" s="274" t="s">
        <v>1918</v>
      </c>
      <c r="H380" s="274" t="s">
        <v>1919</v>
      </c>
    </row>
    <row r="381" spans="1:8" ht="16.5" customHeight="1" x14ac:dyDescent="0.3">
      <c r="A381" s="268" t="b">
        <v>1</v>
      </c>
      <c r="B381" s="274" t="s">
        <v>2032</v>
      </c>
      <c r="C381" s="274">
        <v>130602304</v>
      </c>
      <c r="D381" s="274" t="s">
        <v>1916</v>
      </c>
      <c r="E381" s="274" t="s">
        <v>685</v>
      </c>
      <c r="F381" s="265">
        <v>0</v>
      </c>
      <c r="G381" s="274" t="s">
        <v>1918</v>
      </c>
      <c r="H381" s="274" t="s">
        <v>1919</v>
      </c>
    </row>
    <row r="382" spans="1:8" ht="16.5" customHeight="1" x14ac:dyDescent="0.3">
      <c r="A382" s="268" t="b">
        <v>1</v>
      </c>
      <c r="B382" s="274" t="s">
        <v>2033</v>
      </c>
      <c r="C382" s="274">
        <v>130602305</v>
      </c>
      <c r="D382" s="274" t="s">
        <v>1916</v>
      </c>
      <c r="E382" s="274" t="s">
        <v>686</v>
      </c>
      <c r="F382" s="265">
        <v>0</v>
      </c>
      <c r="G382" s="274" t="s">
        <v>1918</v>
      </c>
      <c r="H382" s="274" t="s">
        <v>1919</v>
      </c>
    </row>
    <row r="383" spans="1:8" ht="16.5" customHeight="1" x14ac:dyDescent="0.3">
      <c r="A383" s="268" t="b">
        <v>1</v>
      </c>
      <c r="B383" s="274" t="s">
        <v>2034</v>
      </c>
      <c r="C383" s="274">
        <v>130602401</v>
      </c>
      <c r="D383" s="274" t="s">
        <v>1916</v>
      </c>
      <c r="E383" s="274" t="s">
        <v>687</v>
      </c>
      <c r="F383" s="265">
        <v>0</v>
      </c>
      <c r="G383" s="274" t="s">
        <v>1918</v>
      </c>
      <c r="H383" s="274" t="s">
        <v>1919</v>
      </c>
    </row>
    <row r="384" spans="1:8" ht="16.5" customHeight="1" x14ac:dyDescent="0.3">
      <c r="A384" s="268" t="b">
        <v>1</v>
      </c>
      <c r="B384" s="274" t="s">
        <v>2035</v>
      </c>
      <c r="C384" s="274">
        <v>130602402</v>
      </c>
      <c r="D384" s="274" t="s">
        <v>1916</v>
      </c>
      <c r="E384" s="274" t="s">
        <v>688</v>
      </c>
      <c r="F384" s="265">
        <v>0</v>
      </c>
      <c r="G384" s="274" t="s">
        <v>1918</v>
      </c>
      <c r="H384" s="274" t="s">
        <v>1919</v>
      </c>
    </row>
    <row r="385" spans="1:8" ht="16.5" customHeight="1" x14ac:dyDescent="0.3">
      <c r="A385" s="268" t="b">
        <v>1</v>
      </c>
      <c r="B385" s="274" t="s">
        <v>2036</v>
      </c>
      <c r="C385" s="274">
        <v>130602403</v>
      </c>
      <c r="D385" s="274" t="s">
        <v>1916</v>
      </c>
      <c r="E385" s="274" t="s">
        <v>689</v>
      </c>
      <c r="F385" s="265">
        <v>0</v>
      </c>
      <c r="G385" s="274" t="s">
        <v>1918</v>
      </c>
      <c r="H385" s="274" t="s">
        <v>1919</v>
      </c>
    </row>
    <row r="386" spans="1:8" ht="16.5" customHeight="1" x14ac:dyDescent="0.3">
      <c r="A386" s="268" t="b">
        <v>1</v>
      </c>
      <c r="B386" s="274" t="s">
        <v>2037</v>
      </c>
      <c r="C386" s="274">
        <v>130602404</v>
      </c>
      <c r="D386" s="274" t="s">
        <v>1916</v>
      </c>
      <c r="E386" s="274" t="s">
        <v>690</v>
      </c>
      <c r="F386" s="265">
        <v>0</v>
      </c>
      <c r="G386" s="274" t="s">
        <v>1918</v>
      </c>
      <c r="H386" s="274" t="s">
        <v>1919</v>
      </c>
    </row>
    <row r="387" spans="1:8" ht="16.5" customHeight="1" x14ac:dyDescent="0.3">
      <c r="A387" s="268" t="b">
        <v>1</v>
      </c>
      <c r="B387" s="274" t="s">
        <v>2038</v>
      </c>
      <c r="C387" s="274">
        <v>130602405</v>
      </c>
      <c r="D387" s="274" t="s">
        <v>1916</v>
      </c>
      <c r="E387" s="274" t="s">
        <v>691</v>
      </c>
      <c r="F387" s="265">
        <v>0</v>
      </c>
      <c r="G387" s="274" t="s">
        <v>1918</v>
      </c>
      <c r="H387" s="274" t="s">
        <v>1919</v>
      </c>
    </row>
    <row r="388" spans="1:8" ht="16.5" customHeight="1" x14ac:dyDescent="0.3">
      <c r="A388" s="268" t="b">
        <v>1</v>
      </c>
      <c r="B388" s="274" t="s">
        <v>2039</v>
      </c>
      <c r="C388" s="274">
        <v>130602501</v>
      </c>
      <c r="D388" s="274" t="s">
        <v>1916</v>
      </c>
      <c r="E388" s="274" t="s">
        <v>692</v>
      </c>
      <c r="F388" s="265">
        <v>0</v>
      </c>
      <c r="G388" s="274" t="s">
        <v>1918</v>
      </c>
      <c r="H388" s="274" t="s">
        <v>1919</v>
      </c>
    </row>
    <row r="389" spans="1:8" ht="16.5" customHeight="1" x14ac:dyDescent="0.3">
      <c r="A389" s="268" t="b">
        <v>1</v>
      </c>
      <c r="B389" s="274" t="s">
        <v>2040</v>
      </c>
      <c r="C389" s="274">
        <v>130602502</v>
      </c>
      <c r="D389" s="274" t="s">
        <v>1916</v>
      </c>
      <c r="E389" s="274" t="s">
        <v>693</v>
      </c>
      <c r="F389" s="265">
        <v>0</v>
      </c>
      <c r="G389" s="274" t="s">
        <v>1918</v>
      </c>
      <c r="H389" s="274" t="s">
        <v>1919</v>
      </c>
    </row>
    <row r="390" spans="1:8" ht="16.5" customHeight="1" x14ac:dyDescent="0.3">
      <c r="A390" s="268" t="b">
        <v>1</v>
      </c>
      <c r="B390" s="274" t="s">
        <v>2041</v>
      </c>
      <c r="C390" s="274">
        <v>130602503</v>
      </c>
      <c r="D390" s="274" t="s">
        <v>1916</v>
      </c>
      <c r="E390" s="274" t="s">
        <v>694</v>
      </c>
      <c r="F390" s="265">
        <v>0</v>
      </c>
      <c r="G390" s="274" t="s">
        <v>1918</v>
      </c>
      <c r="H390" s="274" t="s">
        <v>1919</v>
      </c>
    </row>
    <row r="391" spans="1:8" ht="16.5" customHeight="1" x14ac:dyDescent="0.3">
      <c r="A391" s="268" t="b">
        <v>1</v>
      </c>
      <c r="B391" s="274" t="s">
        <v>2042</v>
      </c>
      <c r="C391" s="274">
        <v>130602504</v>
      </c>
      <c r="D391" s="274" t="s">
        <v>1916</v>
      </c>
      <c r="E391" s="274" t="s">
        <v>695</v>
      </c>
      <c r="F391" s="265">
        <v>0</v>
      </c>
      <c r="G391" s="274" t="s">
        <v>1918</v>
      </c>
      <c r="H391" s="274" t="s">
        <v>1919</v>
      </c>
    </row>
    <row r="392" spans="1:8" ht="16.5" customHeight="1" x14ac:dyDescent="0.3">
      <c r="A392" s="268" t="b">
        <v>1</v>
      </c>
      <c r="B392" s="274" t="s">
        <v>2043</v>
      </c>
      <c r="C392" s="274">
        <v>130602505</v>
      </c>
      <c r="D392" s="274" t="s">
        <v>1916</v>
      </c>
      <c r="E392" s="274" t="s">
        <v>696</v>
      </c>
      <c r="F392" s="265">
        <v>0</v>
      </c>
      <c r="G392" s="274" t="s">
        <v>1918</v>
      </c>
      <c r="H392" s="274" t="s">
        <v>1919</v>
      </c>
    </row>
    <row r="393" spans="1:8" ht="16.5" customHeight="1" x14ac:dyDescent="0.3">
      <c r="A393" s="268" t="b">
        <v>1</v>
      </c>
      <c r="B393" s="274" t="s">
        <v>2044</v>
      </c>
      <c r="C393" s="274">
        <v>130602601</v>
      </c>
      <c r="D393" s="274" t="s">
        <v>1916</v>
      </c>
      <c r="E393" s="274" t="s">
        <v>697</v>
      </c>
      <c r="F393" s="265">
        <v>0</v>
      </c>
      <c r="G393" s="274" t="s">
        <v>1918</v>
      </c>
      <c r="H393" s="274" t="s">
        <v>1919</v>
      </c>
    </row>
    <row r="394" spans="1:8" ht="16.5" customHeight="1" x14ac:dyDescent="0.3">
      <c r="A394" s="268" t="b">
        <v>1</v>
      </c>
      <c r="B394" s="274" t="s">
        <v>2045</v>
      </c>
      <c r="C394" s="274">
        <v>130602602</v>
      </c>
      <c r="D394" s="274" t="s">
        <v>1916</v>
      </c>
      <c r="E394" s="274" t="s">
        <v>698</v>
      </c>
      <c r="F394" s="265">
        <v>0</v>
      </c>
      <c r="G394" s="274" t="s">
        <v>1918</v>
      </c>
      <c r="H394" s="274" t="s">
        <v>1919</v>
      </c>
    </row>
    <row r="395" spans="1:8" ht="16.5" customHeight="1" x14ac:dyDescent="0.3">
      <c r="A395" s="268" t="b">
        <v>1</v>
      </c>
      <c r="B395" s="274" t="s">
        <v>2046</v>
      </c>
      <c r="C395" s="274">
        <v>130602603</v>
      </c>
      <c r="D395" s="274" t="s">
        <v>1916</v>
      </c>
      <c r="E395" s="274" t="s">
        <v>699</v>
      </c>
      <c r="F395" s="265">
        <v>0</v>
      </c>
      <c r="G395" s="274" t="s">
        <v>1918</v>
      </c>
      <c r="H395" s="274" t="s">
        <v>1919</v>
      </c>
    </row>
    <row r="396" spans="1:8" ht="16.5" customHeight="1" x14ac:dyDescent="0.3">
      <c r="A396" s="268" t="b">
        <v>1</v>
      </c>
      <c r="B396" s="274" t="s">
        <v>2047</v>
      </c>
      <c r="C396" s="274">
        <v>130602604</v>
      </c>
      <c r="D396" s="274" t="s">
        <v>1916</v>
      </c>
      <c r="E396" s="274" t="s">
        <v>700</v>
      </c>
      <c r="F396" s="265">
        <v>0</v>
      </c>
      <c r="G396" s="274" t="s">
        <v>1918</v>
      </c>
      <c r="H396" s="274" t="s">
        <v>1919</v>
      </c>
    </row>
    <row r="397" spans="1:8" ht="16.5" customHeight="1" x14ac:dyDescent="0.3">
      <c r="A397" s="268" t="b">
        <v>1</v>
      </c>
      <c r="B397" s="274" t="s">
        <v>2048</v>
      </c>
      <c r="C397" s="274">
        <v>130602605</v>
      </c>
      <c r="D397" s="274" t="s">
        <v>1916</v>
      </c>
      <c r="E397" s="274" t="s">
        <v>701</v>
      </c>
      <c r="F397" s="265">
        <v>0</v>
      </c>
      <c r="G397" s="274" t="s">
        <v>1918</v>
      </c>
      <c r="H397" s="274" t="s">
        <v>1919</v>
      </c>
    </row>
    <row r="398" spans="1:8" ht="16.5" customHeight="1" x14ac:dyDescent="0.3">
      <c r="A398" s="268" t="b">
        <v>1</v>
      </c>
      <c r="B398" s="274" t="s">
        <v>2049</v>
      </c>
      <c r="C398" s="274">
        <v>130602701</v>
      </c>
      <c r="D398" s="274" t="s">
        <v>1916</v>
      </c>
      <c r="E398" s="274" t="s">
        <v>702</v>
      </c>
      <c r="F398" s="265">
        <v>0</v>
      </c>
      <c r="G398" s="274" t="s">
        <v>1918</v>
      </c>
      <c r="H398" s="274" t="s">
        <v>1919</v>
      </c>
    </row>
    <row r="399" spans="1:8" ht="16.5" customHeight="1" x14ac:dyDescent="0.3">
      <c r="A399" s="268" t="b">
        <v>1</v>
      </c>
      <c r="B399" s="274" t="s">
        <v>2050</v>
      </c>
      <c r="C399" s="274">
        <v>130602702</v>
      </c>
      <c r="D399" s="274" t="s">
        <v>1916</v>
      </c>
      <c r="E399" s="274" t="s">
        <v>703</v>
      </c>
      <c r="F399" s="265">
        <v>0</v>
      </c>
      <c r="G399" s="274" t="s">
        <v>1918</v>
      </c>
      <c r="H399" s="274" t="s">
        <v>1919</v>
      </c>
    </row>
    <row r="400" spans="1:8" ht="16.5" customHeight="1" x14ac:dyDescent="0.3">
      <c r="A400" s="268" t="b">
        <v>1</v>
      </c>
      <c r="B400" s="274" t="s">
        <v>2051</v>
      </c>
      <c r="C400" s="274">
        <v>130602703</v>
      </c>
      <c r="D400" s="274" t="s">
        <v>1916</v>
      </c>
      <c r="E400" s="274" t="s">
        <v>704</v>
      </c>
      <c r="F400" s="265">
        <v>0</v>
      </c>
      <c r="G400" s="274" t="s">
        <v>1918</v>
      </c>
      <c r="H400" s="274" t="s">
        <v>1919</v>
      </c>
    </row>
    <row r="401" spans="1:8" ht="16.5" customHeight="1" x14ac:dyDescent="0.3">
      <c r="A401" s="268" t="b">
        <v>1</v>
      </c>
      <c r="B401" s="274" t="s">
        <v>2052</v>
      </c>
      <c r="C401" s="274">
        <v>130602704</v>
      </c>
      <c r="D401" s="274" t="s">
        <v>1916</v>
      </c>
      <c r="E401" s="274" t="s">
        <v>705</v>
      </c>
      <c r="F401" s="265">
        <v>0</v>
      </c>
      <c r="G401" s="274" t="s">
        <v>1918</v>
      </c>
      <c r="H401" s="274" t="s">
        <v>1919</v>
      </c>
    </row>
    <row r="402" spans="1:8" ht="16.5" customHeight="1" x14ac:dyDescent="0.3">
      <c r="A402" s="268" t="b">
        <v>1</v>
      </c>
      <c r="B402" s="274" t="s">
        <v>2053</v>
      </c>
      <c r="C402" s="274">
        <v>130602705</v>
      </c>
      <c r="D402" s="274" t="s">
        <v>1916</v>
      </c>
      <c r="E402" s="274" t="s">
        <v>706</v>
      </c>
      <c r="F402" s="265">
        <v>0</v>
      </c>
      <c r="G402" s="274" t="s">
        <v>1918</v>
      </c>
      <c r="H402" s="274" t="s">
        <v>1919</v>
      </c>
    </row>
    <row r="403" spans="1:8" ht="16.5" customHeight="1" x14ac:dyDescent="0.3">
      <c r="A403" s="268" t="b">
        <v>1</v>
      </c>
      <c r="B403" s="274" t="s">
        <v>2054</v>
      </c>
      <c r="C403" s="274">
        <v>130602801</v>
      </c>
      <c r="D403" s="274" t="s">
        <v>1916</v>
      </c>
      <c r="E403" s="274" t="s">
        <v>707</v>
      </c>
      <c r="F403" s="265">
        <v>0</v>
      </c>
      <c r="G403" s="274" t="s">
        <v>1918</v>
      </c>
      <c r="H403" s="274" t="s">
        <v>1919</v>
      </c>
    </row>
    <row r="404" spans="1:8" ht="16.5" customHeight="1" x14ac:dyDescent="0.3">
      <c r="A404" s="268" t="b">
        <v>1</v>
      </c>
      <c r="B404" s="274" t="s">
        <v>2055</v>
      </c>
      <c r="C404" s="274">
        <v>130602802</v>
      </c>
      <c r="D404" s="274" t="s">
        <v>1916</v>
      </c>
      <c r="E404" s="274" t="s">
        <v>708</v>
      </c>
      <c r="F404" s="265">
        <v>0</v>
      </c>
      <c r="G404" s="274" t="s">
        <v>1918</v>
      </c>
      <c r="H404" s="274" t="s">
        <v>1919</v>
      </c>
    </row>
    <row r="405" spans="1:8" ht="16.5" customHeight="1" x14ac:dyDescent="0.3">
      <c r="A405" s="268" t="b">
        <v>1</v>
      </c>
      <c r="B405" s="274" t="s">
        <v>2056</v>
      </c>
      <c r="C405" s="274">
        <v>130602803</v>
      </c>
      <c r="D405" s="274" t="s">
        <v>1916</v>
      </c>
      <c r="E405" s="274" t="s">
        <v>709</v>
      </c>
      <c r="F405" s="265">
        <v>0</v>
      </c>
      <c r="G405" s="274" t="s">
        <v>1918</v>
      </c>
      <c r="H405" s="274" t="s">
        <v>1919</v>
      </c>
    </row>
    <row r="406" spans="1:8" ht="16.5" customHeight="1" x14ac:dyDescent="0.3">
      <c r="A406" s="268" t="b">
        <v>1</v>
      </c>
      <c r="B406" s="274" t="s">
        <v>2057</v>
      </c>
      <c r="C406" s="274">
        <v>130602804</v>
      </c>
      <c r="D406" s="274" t="s">
        <v>1916</v>
      </c>
      <c r="E406" s="274" t="s">
        <v>710</v>
      </c>
      <c r="F406" s="265">
        <v>0</v>
      </c>
      <c r="G406" s="274" t="s">
        <v>1918</v>
      </c>
      <c r="H406" s="274" t="s">
        <v>1919</v>
      </c>
    </row>
    <row r="407" spans="1:8" ht="16.5" customHeight="1" x14ac:dyDescent="0.3">
      <c r="A407" s="268" t="b">
        <v>1</v>
      </c>
      <c r="B407" s="274" t="s">
        <v>2058</v>
      </c>
      <c r="C407" s="274">
        <v>130602805</v>
      </c>
      <c r="D407" s="274" t="s">
        <v>1916</v>
      </c>
      <c r="E407" s="274" t="s">
        <v>711</v>
      </c>
      <c r="F407" s="265">
        <v>0</v>
      </c>
      <c r="G407" s="274" t="s">
        <v>1918</v>
      </c>
      <c r="H407" s="274" t="s">
        <v>1919</v>
      </c>
    </row>
    <row r="408" spans="1:8" ht="16.5" customHeight="1" x14ac:dyDescent="0.3">
      <c r="A408" s="268" t="b">
        <v>1</v>
      </c>
      <c r="B408" s="274" t="s">
        <v>2059</v>
      </c>
      <c r="C408" s="274">
        <v>130602901</v>
      </c>
      <c r="D408" s="274" t="s">
        <v>1916</v>
      </c>
      <c r="E408" s="274" t="s">
        <v>712</v>
      </c>
      <c r="F408" s="265">
        <v>0</v>
      </c>
      <c r="G408" s="274" t="s">
        <v>1918</v>
      </c>
      <c r="H408" s="274" t="s">
        <v>1919</v>
      </c>
    </row>
    <row r="409" spans="1:8" ht="16.5" customHeight="1" x14ac:dyDescent="0.3">
      <c r="A409" s="268" t="b">
        <v>1</v>
      </c>
      <c r="B409" s="274" t="s">
        <v>2060</v>
      </c>
      <c r="C409" s="274">
        <v>130602902</v>
      </c>
      <c r="D409" s="274" t="s">
        <v>1916</v>
      </c>
      <c r="E409" s="274" t="s">
        <v>713</v>
      </c>
      <c r="F409" s="265">
        <v>0</v>
      </c>
      <c r="G409" s="274" t="s">
        <v>1918</v>
      </c>
      <c r="H409" s="274" t="s">
        <v>1919</v>
      </c>
    </row>
    <row r="410" spans="1:8" ht="16.5" customHeight="1" x14ac:dyDescent="0.3">
      <c r="A410" s="268" t="b">
        <v>1</v>
      </c>
      <c r="B410" s="274" t="s">
        <v>2061</v>
      </c>
      <c r="C410" s="274">
        <v>130602903</v>
      </c>
      <c r="D410" s="274" t="s">
        <v>1916</v>
      </c>
      <c r="E410" s="274" t="s">
        <v>714</v>
      </c>
      <c r="F410" s="265">
        <v>0</v>
      </c>
      <c r="G410" s="274" t="s">
        <v>1918</v>
      </c>
      <c r="H410" s="274" t="s">
        <v>1919</v>
      </c>
    </row>
    <row r="411" spans="1:8" ht="16.5" customHeight="1" x14ac:dyDescent="0.3">
      <c r="A411" s="268" t="b">
        <v>1</v>
      </c>
      <c r="B411" s="274" t="s">
        <v>2062</v>
      </c>
      <c r="C411" s="274">
        <v>130602904</v>
      </c>
      <c r="D411" s="274" t="s">
        <v>1916</v>
      </c>
      <c r="E411" s="274" t="s">
        <v>715</v>
      </c>
      <c r="F411" s="265">
        <v>0</v>
      </c>
      <c r="G411" s="274" t="s">
        <v>1918</v>
      </c>
      <c r="H411" s="274" t="s">
        <v>1919</v>
      </c>
    </row>
    <row r="412" spans="1:8" ht="16.5" customHeight="1" x14ac:dyDescent="0.3">
      <c r="A412" s="268" t="b">
        <v>1</v>
      </c>
      <c r="B412" s="274" t="s">
        <v>2063</v>
      </c>
      <c r="C412" s="274">
        <v>130602905</v>
      </c>
      <c r="D412" s="274" t="s">
        <v>1916</v>
      </c>
      <c r="E412" s="274" t="s">
        <v>716</v>
      </c>
      <c r="F412" s="265">
        <v>0</v>
      </c>
      <c r="G412" s="274" t="s">
        <v>1918</v>
      </c>
      <c r="H412" s="274" t="s">
        <v>1919</v>
      </c>
    </row>
    <row r="413" spans="1:8" ht="16.5" customHeight="1" x14ac:dyDescent="0.3">
      <c r="A413" s="268" t="b">
        <v>1</v>
      </c>
      <c r="B413" s="274" t="s">
        <v>2064</v>
      </c>
      <c r="C413" s="274">
        <v>130603001</v>
      </c>
      <c r="D413" s="274" t="s">
        <v>1916</v>
      </c>
      <c r="E413" s="274" t="s">
        <v>717</v>
      </c>
      <c r="F413" s="265">
        <v>0</v>
      </c>
      <c r="G413" s="274" t="s">
        <v>1918</v>
      </c>
      <c r="H413" s="274" t="s">
        <v>1919</v>
      </c>
    </row>
    <row r="414" spans="1:8" ht="16.5" customHeight="1" x14ac:dyDescent="0.3">
      <c r="A414" s="268" t="b">
        <v>1</v>
      </c>
      <c r="B414" s="274" t="s">
        <v>2065</v>
      </c>
      <c r="C414" s="274">
        <v>130603002</v>
      </c>
      <c r="D414" s="274" t="s">
        <v>1916</v>
      </c>
      <c r="E414" s="274" t="s">
        <v>718</v>
      </c>
      <c r="F414" s="265">
        <v>0</v>
      </c>
      <c r="G414" s="274" t="s">
        <v>1918</v>
      </c>
      <c r="H414" s="274" t="s">
        <v>1919</v>
      </c>
    </row>
    <row r="415" spans="1:8" ht="16.5" customHeight="1" x14ac:dyDescent="0.3">
      <c r="A415" s="268" t="b">
        <v>1</v>
      </c>
      <c r="B415" s="274" t="s">
        <v>2066</v>
      </c>
      <c r="C415" s="274">
        <v>130603003</v>
      </c>
      <c r="D415" s="274" t="s">
        <v>1916</v>
      </c>
      <c r="E415" s="274" t="s">
        <v>719</v>
      </c>
      <c r="F415" s="265">
        <v>0</v>
      </c>
      <c r="G415" s="274" t="s">
        <v>1918</v>
      </c>
      <c r="H415" s="274" t="s">
        <v>1919</v>
      </c>
    </row>
    <row r="416" spans="1:8" ht="16.5" customHeight="1" x14ac:dyDescent="0.3">
      <c r="A416" s="268" t="b">
        <v>1</v>
      </c>
      <c r="B416" s="274" t="s">
        <v>2067</v>
      </c>
      <c r="C416" s="274">
        <v>130603004</v>
      </c>
      <c r="D416" s="274" t="s">
        <v>1916</v>
      </c>
      <c r="E416" s="274" t="s">
        <v>720</v>
      </c>
      <c r="F416" s="265">
        <v>0</v>
      </c>
      <c r="G416" s="274" t="s">
        <v>1918</v>
      </c>
      <c r="H416" s="274" t="s">
        <v>1919</v>
      </c>
    </row>
    <row r="417" spans="1:8" ht="16.5" customHeight="1" x14ac:dyDescent="0.3">
      <c r="A417" s="268" t="b">
        <v>1</v>
      </c>
      <c r="B417" s="274" t="s">
        <v>2068</v>
      </c>
      <c r="C417" s="274">
        <v>130603005</v>
      </c>
      <c r="D417" s="274" t="s">
        <v>1916</v>
      </c>
      <c r="E417" s="274" t="s">
        <v>721</v>
      </c>
      <c r="F417" s="265">
        <v>0</v>
      </c>
      <c r="G417" s="274" t="s">
        <v>1918</v>
      </c>
      <c r="H417" s="274" t="s">
        <v>1919</v>
      </c>
    </row>
    <row r="418" spans="1:8" ht="16.5" customHeight="1" x14ac:dyDescent="0.3">
      <c r="A418" s="268" t="b">
        <v>1</v>
      </c>
      <c r="B418" s="274" t="s">
        <v>2069</v>
      </c>
      <c r="C418" s="274">
        <v>130603101</v>
      </c>
      <c r="D418" s="274" t="s">
        <v>1916</v>
      </c>
      <c r="E418" s="274" t="s">
        <v>722</v>
      </c>
      <c r="F418" s="265">
        <v>0</v>
      </c>
      <c r="G418" s="274" t="s">
        <v>1918</v>
      </c>
      <c r="H418" s="274" t="s">
        <v>1919</v>
      </c>
    </row>
    <row r="419" spans="1:8" ht="16.5" customHeight="1" x14ac:dyDescent="0.3">
      <c r="A419" s="268" t="b">
        <v>1</v>
      </c>
      <c r="B419" s="274" t="s">
        <v>2070</v>
      </c>
      <c r="C419" s="274">
        <v>130603102</v>
      </c>
      <c r="D419" s="274" t="s">
        <v>1916</v>
      </c>
      <c r="E419" s="274" t="s">
        <v>723</v>
      </c>
      <c r="F419" s="265">
        <v>0</v>
      </c>
      <c r="G419" s="274" t="s">
        <v>1918</v>
      </c>
      <c r="H419" s="274" t="s">
        <v>1919</v>
      </c>
    </row>
    <row r="420" spans="1:8" ht="16.5" customHeight="1" x14ac:dyDescent="0.3">
      <c r="A420" s="268" t="b">
        <v>1</v>
      </c>
      <c r="B420" s="274" t="s">
        <v>2071</v>
      </c>
      <c r="C420" s="274">
        <v>130603103</v>
      </c>
      <c r="D420" s="274" t="s">
        <v>1916</v>
      </c>
      <c r="E420" s="274" t="s">
        <v>724</v>
      </c>
      <c r="F420" s="265">
        <v>0</v>
      </c>
      <c r="G420" s="274" t="s">
        <v>1918</v>
      </c>
      <c r="H420" s="274" t="s">
        <v>1919</v>
      </c>
    </row>
    <row r="421" spans="1:8" ht="16.5" customHeight="1" x14ac:dyDescent="0.3">
      <c r="A421" s="268" t="b">
        <v>1</v>
      </c>
      <c r="B421" s="274" t="s">
        <v>2072</v>
      </c>
      <c r="C421" s="274">
        <v>130603104</v>
      </c>
      <c r="D421" s="274" t="s">
        <v>1916</v>
      </c>
      <c r="E421" s="274" t="s">
        <v>725</v>
      </c>
      <c r="F421" s="265">
        <v>0</v>
      </c>
      <c r="G421" s="274" t="s">
        <v>1918</v>
      </c>
      <c r="H421" s="274" t="s">
        <v>1919</v>
      </c>
    </row>
    <row r="422" spans="1:8" ht="16.5" customHeight="1" x14ac:dyDescent="0.3">
      <c r="A422" s="268" t="b">
        <v>1</v>
      </c>
      <c r="B422" s="274" t="s">
        <v>2073</v>
      </c>
      <c r="C422" s="274">
        <v>130603105</v>
      </c>
      <c r="D422" s="274" t="s">
        <v>1916</v>
      </c>
      <c r="E422" s="274" t="s">
        <v>726</v>
      </c>
      <c r="F422" s="265">
        <v>0</v>
      </c>
      <c r="G422" s="274" t="s">
        <v>1918</v>
      </c>
      <c r="H422" s="274" t="s">
        <v>1919</v>
      </c>
    </row>
    <row r="423" spans="1:8" ht="16.5" customHeight="1" x14ac:dyDescent="0.3">
      <c r="A423" s="268" t="b">
        <v>1</v>
      </c>
      <c r="B423" s="274" t="s">
        <v>2074</v>
      </c>
      <c r="C423" s="274">
        <v>130603201</v>
      </c>
      <c r="D423" s="274" t="s">
        <v>1916</v>
      </c>
      <c r="E423" s="274" t="s">
        <v>727</v>
      </c>
      <c r="F423" s="265">
        <v>0</v>
      </c>
      <c r="G423" s="274" t="s">
        <v>1918</v>
      </c>
      <c r="H423" s="274" t="s">
        <v>1919</v>
      </c>
    </row>
    <row r="424" spans="1:8" ht="16.5" customHeight="1" x14ac:dyDescent="0.3">
      <c r="A424" s="268" t="b">
        <v>1</v>
      </c>
      <c r="B424" s="274" t="s">
        <v>2075</v>
      </c>
      <c r="C424" s="274">
        <v>130603202</v>
      </c>
      <c r="D424" s="274" t="s">
        <v>1916</v>
      </c>
      <c r="E424" s="274" t="s">
        <v>728</v>
      </c>
      <c r="F424" s="265">
        <v>0</v>
      </c>
      <c r="G424" s="274" t="s">
        <v>1918</v>
      </c>
      <c r="H424" s="274" t="s">
        <v>1919</v>
      </c>
    </row>
    <row r="425" spans="1:8" ht="16.5" customHeight="1" x14ac:dyDescent="0.3">
      <c r="A425" s="268" t="b">
        <v>1</v>
      </c>
      <c r="B425" s="274" t="s">
        <v>2076</v>
      </c>
      <c r="C425" s="274">
        <v>130603203</v>
      </c>
      <c r="D425" s="274" t="s">
        <v>1916</v>
      </c>
      <c r="E425" s="274" t="s">
        <v>729</v>
      </c>
      <c r="F425" s="265">
        <v>0</v>
      </c>
      <c r="G425" s="274" t="s">
        <v>1918</v>
      </c>
      <c r="H425" s="274" t="s">
        <v>1919</v>
      </c>
    </row>
    <row r="426" spans="1:8" ht="16.5" customHeight="1" x14ac:dyDescent="0.3">
      <c r="A426" s="268" t="b">
        <v>1</v>
      </c>
      <c r="B426" s="274" t="s">
        <v>2077</v>
      </c>
      <c r="C426" s="274">
        <v>130603204</v>
      </c>
      <c r="D426" s="274" t="s">
        <v>1916</v>
      </c>
      <c r="E426" s="274" t="s">
        <v>730</v>
      </c>
      <c r="F426" s="265">
        <v>0</v>
      </c>
      <c r="G426" s="274" t="s">
        <v>1918</v>
      </c>
      <c r="H426" s="274" t="s">
        <v>1919</v>
      </c>
    </row>
    <row r="427" spans="1:8" ht="16.5" customHeight="1" x14ac:dyDescent="0.3">
      <c r="A427" s="268" t="b">
        <v>1</v>
      </c>
      <c r="B427" s="274" t="s">
        <v>2078</v>
      </c>
      <c r="C427" s="274">
        <v>130603205</v>
      </c>
      <c r="D427" s="274" t="s">
        <v>1916</v>
      </c>
      <c r="E427" s="274" t="s">
        <v>731</v>
      </c>
      <c r="F427" s="265">
        <v>0</v>
      </c>
      <c r="G427" s="274" t="s">
        <v>1918</v>
      </c>
      <c r="H427" s="274" t="s">
        <v>1919</v>
      </c>
    </row>
    <row r="428" spans="1:8" ht="16.5" customHeight="1" x14ac:dyDescent="0.3">
      <c r="A428" s="268" t="b">
        <v>1</v>
      </c>
      <c r="B428" s="274" t="s">
        <v>2079</v>
      </c>
      <c r="C428" s="274">
        <v>130603301</v>
      </c>
      <c r="D428" s="274" t="s">
        <v>1916</v>
      </c>
      <c r="E428" s="274" t="s">
        <v>732</v>
      </c>
      <c r="F428" s="265">
        <v>0</v>
      </c>
      <c r="G428" s="274" t="s">
        <v>1918</v>
      </c>
      <c r="H428" s="274" t="s">
        <v>1919</v>
      </c>
    </row>
    <row r="429" spans="1:8" ht="16.5" customHeight="1" x14ac:dyDescent="0.3">
      <c r="A429" s="268" t="b">
        <v>1</v>
      </c>
      <c r="B429" s="274" t="s">
        <v>2080</v>
      </c>
      <c r="C429" s="274">
        <v>130603302</v>
      </c>
      <c r="D429" s="274" t="s">
        <v>1916</v>
      </c>
      <c r="E429" s="274" t="s">
        <v>733</v>
      </c>
      <c r="F429" s="265">
        <v>0</v>
      </c>
      <c r="G429" s="274" t="s">
        <v>1918</v>
      </c>
      <c r="H429" s="274" t="s">
        <v>1919</v>
      </c>
    </row>
    <row r="430" spans="1:8" ht="16.5" customHeight="1" x14ac:dyDescent="0.3">
      <c r="A430" s="268" t="b">
        <v>1</v>
      </c>
      <c r="B430" s="274" t="s">
        <v>2081</v>
      </c>
      <c r="C430" s="274">
        <v>130603303</v>
      </c>
      <c r="D430" s="274" t="s">
        <v>1916</v>
      </c>
      <c r="E430" s="274" t="s">
        <v>734</v>
      </c>
      <c r="F430" s="265">
        <v>0</v>
      </c>
      <c r="G430" s="274" t="s">
        <v>1918</v>
      </c>
      <c r="H430" s="274" t="s">
        <v>1919</v>
      </c>
    </row>
    <row r="431" spans="1:8" ht="16.5" customHeight="1" x14ac:dyDescent="0.3">
      <c r="A431" s="268" t="b">
        <v>1</v>
      </c>
      <c r="B431" s="274" t="s">
        <v>2082</v>
      </c>
      <c r="C431" s="274">
        <v>130603304</v>
      </c>
      <c r="D431" s="274" t="s">
        <v>1916</v>
      </c>
      <c r="E431" s="274" t="s">
        <v>735</v>
      </c>
      <c r="F431" s="265">
        <v>0</v>
      </c>
      <c r="G431" s="274" t="s">
        <v>1918</v>
      </c>
      <c r="H431" s="274" t="s">
        <v>1919</v>
      </c>
    </row>
    <row r="432" spans="1:8" ht="16.5" customHeight="1" x14ac:dyDescent="0.3">
      <c r="A432" s="268" t="b">
        <v>1</v>
      </c>
      <c r="B432" s="274" t="s">
        <v>2083</v>
      </c>
      <c r="C432" s="274">
        <v>130603305</v>
      </c>
      <c r="D432" s="274" t="s">
        <v>1916</v>
      </c>
      <c r="E432" s="274" t="s">
        <v>736</v>
      </c>
      <c r="F432" s="265">
        <v>0</v>
      </c>
      <c r="G432" s="274" t="s">
        <v>1918</v>
      </c>
      <c r="H432" s="274" t="s">
        <v>1919</v>
      </c>
    </row>
    <row r="433" spans="1:8" ht="16.5" customHeight="1" x14ac:dyDescent="0.3">
      <c r="A433" s="268" t="b">
        <v>1</v>
      </c>
      <c r="B433" s="274" t="s">
        <v>2084</v>
      </c>
      <c r="C433" s="274">
        <v>130603401</v>
      </c>
      <c r="D433" s="274" t="s">
        <v>1916</v>
      </c>
      <c r="E433" s="274" t="s">
        <v>737</v>
      </c>
      <c r="F433" s="265">
        <v>0</v>
      </c>
      <c r="G433" s="274" t="s">
        <v>1918</v>
      </c>
      <c r="H433" s="274" t="s">
        <v>1919</v>
      </c>
    </row>
    <row r="434" spans="1:8" ht="16.5" customHeight="1" x14ac:dyDescent="0.3">
      <c r="A434" s="268" t="b">
        <v>1</v>
      </c>
      <c r="B434" s="274" t="s">
        <v>2085</v>
      </c>
      <c r="C434" s="274">
        <v>130603402</v>
      </c>
      <c r="D434" s="274" t="s">
        <v>1916</v>
      </c>
      <c r="E434" s="274" t="s">
        <v>738</v>
      </c>
      <c r="F434" s="265">
        <v>0</v>
      </c>
      <c r="G434" s="274" t="s">
        <v>1918</v>
      </c>
      <c r="H434" s="274" t="s">
        <v>1919</v>
      </c>
    </row>
    <row r="435" spans="1:8" ht="16.5" customHeight="1" x14ac:dyDescent="0.3">
      <c r="A435" s="268" t="b">
        <v>1</v>
      </c>
      <c r="B435" s="274" t="s">
        <v>2086</v>
      </c>
      <c r="C435" s="274">
        <v>130603403</v>
      </c>
      <c r="D435" s="274" t="s">
        <v>1916</v>
      </c>
      <c r="E435" s="274" t="s">
        <v>739</v>
      </c>
      <c r="F435" s="265">
        <v>0</v>
      </c>
      <c r="G435" s="274" t="s">
        <v>1918</v>
      </c>
      <c r="H435" s="274" t="s">
        <v>1919</v>
      </c>
    </row>
    <row r="436" spans="1:8" ht="16.5" customHeight="1" x14ac:dyDescent="0.3">
      <c r="A436" s="268" t="b">
        <v>1</v>
      </c>
      <c r="B436" s="274" t="s">
        <v>2087</v>
      </c>
      <c r="C436" s="274">
        <v>130603404</v>
      </c>
      <c r="D436" s="274" t="s">
        <v>1916</v>
      </c>
      <c r="E436" s="274" t="s">
        <v>740</v>
      </c>
      <c r="F436" s="265">
        <v>0</v>
      </c>
      <c r="G436" s="274" t="s">
        <v>1918</v>
      </c>
      <c r="H436" s="274" t="s">
        <v>1919</v>
      </c>
    </row>
    <row r="437" spans="1:8" ht="16.5" customHeight="1" x14ac:dyDescent="0.3">
      <c r="A437" s="268" t="b">
        <v>1</v>
      </c>
      <c r="B437" s="274" t="s">
        <v>2088</v>
      </c>
      <c r="C437" s="274">
        <v>130603405</v>
      </c>
      <c r="D437" s="274" t="s">
        <v>1916</v>
      </c>
      <c r="E437" s="274" t="s">
        <v>741</v>
      </c>
      <c r="F437" s="265">
        <v>0</v>
      </c>
      <c r="G437" s="274" t="s">
        <v>1918</v>
      </c>
      <c r="H437" s="274" t="s">
        <v>1919</v>
      </c>
    </row>
    <row r="438" spans="1:8" ht="16.5" customHeight="1" x14ac:dyDescent="0.3">
      <c r="A438" s="268" t="b">
        <v>1</v>
      </c>
      <c r="B438" s="274" t="s">
        <v>2089</v>
      </c>
      <c r="C438" s="274">
        <v>130603501</v>
      </c>
      <c r="D438" s="274" t="s">
        <v>1916</v>
      </c>
      <c r="E438" s="274" t="s">
        <v>742</v>
      </c>
      <c r="F438" s="265">
        <v>0</v>
      </c>
      <c r="G438" s="274" t="s">
        <v>1918</v>
      </c>
      <c r="H438" s="274" t="s">
        <v>1919</v>
      </c>
    </row>
    <row r="439" spans="1:8" ht="16.5" customHeight="1" x14ac:dyDescent="0.3">
      <c r="A439" s="268" t="b">
        <v>1</v>
      </c>
      <c r="B439" s="274" t="s">
        <v>2090</v>
      </c>
      <c r="C439" s="274">
        <v>130603502</v>
      </c>
      <c r="D439" s="274" t="s">
        <v>1916</v>
      </c>
      <c r="E439" s="274" t="s">
        <v>743</v>
      </c>
      <c r="F439" s="265">
        <v>0</v>
      </c>
      <c r="G439" s="274" t="s">
        <v>1918</v>
      </c>
      <c r="H439" s="274" t="s">
        <v>1919</v>
      </c>
    </row>
    <row r="440" spans="1:8" ht="16.5" customHeight="1" x14ac:dyDescent="0.3">
      <c r="A440" s="268" t="b">
        <v>1</v>
      </c>
      <c r="B440" s="274" t="s">
        <v>2091</v>
      </c>
      <c r="C440" s="274">
        <v>130603503</v>
      </c>
      <c r="D440" s="274" t="s">
        <v>1916</v>
      </c>
      <c r="E440" s="274" t="s">
        <v>744</v>
      </c>
      <c r="F440" s="265">
        <v>0</v>
      </c>
      <c r="G440" s="274" t="s">
        <v>1918</v>
      </c>
      <c r="H440" s="274" t="s">
        <v>1919</v>
      </c>
    </row>
    <row r="441" spans="1:8" ht="16.5" customHeight="1" x14ac:dyDescent="0.3">
      <c r="A441" s="268" t="b">
        <v>1</v>
      </c>
      <c r="B441" s="274" t="s">
        <v>2092</v>
      </c>
      <c r="C441" s="274">
        <v>130603504</v>
      </c>
      <c r="D441" s="274" t="s">
        <v>1916</v>
      </c>
      <c r="E441" s="274" t="s">
        <v>745</v>
      </c>
      <c r="F441" s="265">
        <v>0</v>
      </c>
      <c r="G441" s="274" t="s">
        <v>1918</v>
      </c>
      <c r="H441" s="274" t="s">
        <v>1919</v>
      </c>
    </row>
    <row r="442" spans="1:8" ht="16.5" customHeight="1" x14ac:dyDescent="0.3">
      <c r="A442" s="268" t="b">
        <v>1</v>
      </c>
      <c r="B442" s="274" t="s">
        <v>2093</v>
      </c>
      <c r="C442" s="274">
        <v>130603505</v>
      </c>
      <c r="D442" s="274" t="s">
        <v>1916</v>
      </c>
      <c r="E442" s="274" t="s">
        <v>746</v>
      </c>
      <c r="F442" s="265">
        <v>0</v>
      </c>
      <c r="G442" s="274" t="s">
        <v>1918</v>
      </c>
      <c r="H442" s="274" t="s">
        <v>1919</v>
      </c>
    </row>
    <row r="443" spans="1:8" ht="16.5" customHeight="1" x14ac:dyDescent="0.3">
      <c r="A443" s="268" t="b">
        <v>1</v>
      </c>
      <c r="B443" s="274" t="s">
        <v>2094</v>
      </c>
      <c r="C443" s="274">
        <v>130603601</v>
      </c>
      <c r="D443" s="274" t="s">
        <v>1916</v>
      </c>
      <c r="E443" s="274" t="s">
        <v>747</v>
      </c>
      <c r="F443" s="265">
        <v>0</v>
      </c>
      <c r="G443" s="274" t="s">
        <v>1918</v>
      </c>
      <c r="H443" s="274" t="s">
        <v>1919</v>
      </c>
    </row>
    <row r="444" spans="1:8" ht="16.5" customHeight="1" x14ac:dyDescent="0.3">
      <c r="A444" s="268" t="b">
        <v>1</v>
      </c>
      <c r="B444" s="274" t="s">
        <v>2095</v>
      </c>
      <c r="C444" s="274">
        <v>130603602</v>
      </c>
      <c r="D444" s="274" t="s">
        <v>1916</v>
      </c>
      <c r="E444" s="274" t="s">
        <v>748</v>
      </c>
      <c r="F444" s="265">
        <v>0</v>
      </c>
      <c r="G444" s="274" t="s">
        <v>1918</v>
      </c>
      <c r="H444" s="274" t="s">
        <v>1919</v>
      </c>
    </row>
    <row r="445" spans="1:8" ht="16.5" customHeight="1" x14ac:dyDescent="0.3">
      <c r="A445" s="268" t="b">
        <v>1</v>
      </c>
      <c r="B445" s="274" t="s">
        <v>2096</v>
      </c>
      <c r="C445" s="274">
        <v>130603603</v>
      </c>
      <c r="D445" s="274" t="s">
        <v>1916</v>
      </c>
      <c r="E445" s="274" t="s">
        <v>749</v>
      </c>
      <c r="F445" s="265">
        <v>0</v>
      </c>
      <c r="G445" s="274" t="s">
        <v>1918</v>
      </c>
      <c r="H445" s="274" t="s">
        <v>1919</v>
      </c>
    </row>
    <row r="446" spans="1:8" ht="16.5" customHeight="1" x14ac:dyDescent="0.3">
      <c r="A446" s="268" t="b">
        <v>1</v>
      </c>
      <c r="B446" s="274" t="s">
        <v>2097</v>
      </c>
      <c r="C446" s="274">
        <v>130603604</v>
      </c>
      <c r="D446" s="274" t="s">
        <v>1916</v>
      </c>
      <c r="E446" s="274" t="s">
        <v>750</v>
      </c>
      <c r="F446" s="265">
        <v>0</v>
      </c>
      <c r="G446" s="274" t="s">
        <v>1918</v>
      </c>
      <c r="H446" s="274" t="s">
        <v>1919</v>
      </c>
    </row>
    <row r="447" spans="1:8" ht="16.5" customHeight="1" x14ac:dyDescent="0.3">
      <c r="A447" s="268" t="b">
        <v>1</v>
      </c>
      <c r="B447" s="274" t="s">
        <v>2098</v>
      </c>
      <c r="C447" s="274">
        <v>130603605</v>
      </c>
      <c r="D447" s="274" t="s">
        <v>1916</v>
      </c>
      <c r="E447" s="274" t="s">
        <v>751</v>
      </c>
      <c r="F447" s="265">
        <v>0</v>
      </c>
      <c r="G447" s="274" t="s">
        <v>1918</v>
      </c>
      <c r="H447" s="274" t="s">
        <v>1919</v>
      </c>
    </row>
    <row r="448" spans="1:8" ht="16.5" customHeight="1" x14ac:dyDescent="0.3">
      <c r="A448" s="268" t="b">
        <v>1</v>
      </c>
      <c r="B448" s="274" t="s">
        <v>2099</v>
      </c>
      <c r="C448" s="274">
        <v>130603701</v>
      </c>
      <c r="D448" s="274" t="s">
        <v>1916</v>
      </c>
      <c r="E448" s="274" t="s">
        <v>752</v>
      </c>
      <c r="F448" s="265">
        <v>0</v>
      </c>
      <c r="G448" s="274" t="s">
        <v>1918</v>
      </c>
      <c r="H448" s="274" t="s">
        <v>1919</v>
      </c>
    </row>
    <row r="449" spans="1:8" ht="16.5" customHeight="1" x14ac:dyDescent="0.3">
      <c r="A449" s="268" t="b">
        <v>1</v>
      </c>
      <c r="B449" s="274" t="s">
        <v>2100</v>
      </c>
      <c r="C449" s="274">
        <v>130603702</v>
      </c>
      <c r="D449" s="274" t="s">
        <v>1916</v>
      </c>
      <c r="E449" s="274" t="s">
        <v>753</v>
      </c>
      <c r="F449" s="265">
        <v>0</v>
      </c>
      <c r="G449" s="274" t="s">
        <v>1918</v>
      </c>
      <c r="H449" s="274" t="s">
        <v>1919</v>
      </c>
    </row>
    <row r="450" spans="1:8" ht="16.5" customHeight="1" x14ac:dyDescent="0.3">
      <c r="A450" s="268" t="b">
        <v>1</v>
      </c>
      <c r="B450" s="274" t="s">
        <v>2101</v>
      </c>
      <c r="C450" s="274">
        <v>130603703</v>
      </c>
      <c r="D450" s="274" t="s">
        <v>1916</v>
      </c>
      <c r="E450" s="274" t="s">
        <v>754</v>
      </c>
      <c r="F450" s="265">
        <v>0</v>
      </c>
      <c r="G450" s="274" t="s">
        <v>1918</v>
      </c>
      <c r="H450" s="274" t="s">
        <v>1919</v>
      </c>
    </row>
    <row r="451" spans="1:8" ht="16.5" customHeight="1" x14ac:dyDescent="0.3">
      <c r="A451" s="268" t="b">
        <v>1</v>
      </c>
      <c r="B451" s="274" t="s">
        <v>2102</v>
      </c>
      <c r="C451" s="274">
        <v>130603704</v>
      </c>
      <c r="D451" s="274" t="s">
        <v>1916</v>
      </c>
      <c r="E451" s="274" t="s">
        <v>755</v>
      </c>
      <c r="F451" s="265">
        <v>0</v>
      </c>
      <c r="G451" s="274" t="s">
        <v>1918</v>
      </c>
      <c r="H451" s="274" t="s">
        <v>1919</v>
      </c>
    </row>
    <row r="452" spans="1:8" ht="16.5" customHeight="1" x14ac:dyDescent="0.3">
      <c r="A452" s="268" t="b">
        <v>1</v>
      </c>
      <c r="B452" s="274" t="s">
        <v>2103</v>
      </c>
      <c r="C452" s="274">
        <v>130603705</v>
      </c>
      <c r="D452" s="274" t="s">
        <v>1916</v>
      </c>
      <c r="E452" s="274" t="s">
        <v>756</v>
      </c>
      <c r="F452" s="265">
        <v>0</v>
      </c>
      <c r="G452" s="274" t="s">
        <v>1918</v>
      </c>
      <c r="H452" s="274" t="s">
        <v>1919</v>
      </c>
    </row>
    <row r="453" spans="1:8" ht="16.5" customHeight="1" x14ac:dyDescent="0.3">
      <c r="A453" s="268" t="b">
        <v>1</v>
      </c>
      <c r="B453" s="274" t="s">
        <v>2104</v>
      </c>
      <c r="C453" s="274">
        <v>130603801</v>
      </c>
      <c r="D453" s="274" t="s">
        <v>1916</v>
      </c>
      <c r="E453" s="274" t="s">
        <v>757</v>
      </c>
      <c r="F453" s="265">
        <v>0</v>
      </c>
      <c r="G453" s="274" t="s">
        <v>1918</v>
      </c>
      <c r="H453" s="274" t="s">
        <v>1919</v>
      </c>
    </row>
    <row r="454" spans="1:8" ht="16.5" customHeight="1" x14ac:dyDescent="0.3">
      <c r="A454" s="268" t="b">
        <v>1</v>
      </c>
      <c r="B454" s="274" t="s">
        <v>2105</v>
      </c>
      <c r="C454" s="274">
        <v>130603802</v>
      </c>
      <c r="D454" s="274" t="s">
        <v>1916</v>
      </c>
      <c r="E454" s="274" t="s">
        <v>758</v>
      </c>
      <c r="F454" s="265">
        <v>0</v>
      </c>
      <c r="G454" s="274" t="s">
        <v>1918</v>
      </c>
      <c r="H454" s="274" t="s">
        <v>1919</v>
      </c>
    </row>
    <row r="455" spans="1:8" ht="16.5" customHeight="1" x14ac:dyDescent="0.3">
      <c r="A455" s="268" t="b">
        <v>1</v>
      </c>
      <c r="B455" s="274" t="s">
        <v>2106</v>
      </c>
      <c r="C455" s="274">
        <v>130603803</v>
      </c>
      <c r="D455" s="274" t="s">
        <v>1916</v>
      </c>
      <c r="E455" s="274" t="s">
        <v>759</v>
      </c>
      <c r="F455" s="265">
        <v>0</v>
      </c>
      <c r="G455" s="274" t="s">
        <v>1918</v>
      </c>
      <c r="H455" s="274" t="s">
        <v>1919</v>
      </c>
    </row>
    <row r="456" spans="1:8" ht="16.5" customHeight="1" x14ac:dyDescent="0.3">
      <c r="A456" s="268" t="b">
        <v>1</v>
      </c>
      <c r="B456" s="274" t="s">
        <v>2107</v>
      </c>
      <c r="C456" s="274" t="s">
        <v>2108</v>
      </c>
      <c r="D456" s="274" t="s">
        <v>1916</v>
      </c>
      <c r="E456" s="274" t="s">
        <v>760</v>
      </c>
      <c r="F456" s="265">
        <v>0</v>
      </c>
      <c r="G456" s="274" t="s">
        <v>1918</v>
      </c>
      <c r="H456" s="274" t="s">
        <v>1919</v>
      </c>
    </row>
    <row r="457" spans="1:8" ht="16.5" customHeight="1" x14ac:dyDescent="0.3">
      <c r="A457" s="268" t="b">
        <v>1</v>
      </c>
      <c r="B457" s="274" t="s">
        <v>2109</v>
      </c>
      <c r="C457" s="274">
        <v>130603805</v>
      </c>
      <c r="D457" s="274" t="s">
        <v>1916</v>
      </c>
      <c r="E457" s="274" t="s">
        <v>761</v>
      </c>
      <c r="F457" s="265">
        <v>0</v>
      </c>
      <c r="G457" s="274" t="s">
        <v>1918</v>
      </c>
      <c r="H457" s="274" t="s">
        <v>1919</v>
      </c>
    </row>
    <row r="458" spans="1:8" ht="16.5" customHeight="1" x14ac:dyDescent="0.3">
      <c r="A458" s="268" t="b">
        <v>1</v>
      </c>
      <c r="B458" s="274" t="s">
        <v>2110</v>
      </c>
      <c r="C458" s="274">
        <v>130603901</v>
      </c>
      <c r="D458" s="274" t="s">
        <v>1916</v>
      </c>
      <c r="E458" s="274" t="s">
        <v>762</v>
      </c>
      <c r="F458" s="265">
        <v>0</v>
      </c>
      <c r="G458" s="274" t="s">
        <v>1918</v>
      </c>
      <c r="H458" s="274" t="s">
        <v>1919</v>
      </c>
    </row>
    <row r="459" spans="1:8" ht="16.5" customHeight="1" x14ac:dyDescent="0.3">
      <c r="A459" s="268" t="b">
        <v>1</v>
      </c>
      <c r="B459" s="274" t="s">
        <v>2111</v>
      </c>
      <c r="C459" s="274">
        <v>130603902</v>
      </c>
      <c r="D459" s="274" t="s">
        <v>1916</v>
      </c>
      <c r="E459" s="274" t="s">
        <v>763</v>
      </c>
      <c r="F459" s="265">
        <v>0</v>
      </c>
      <c r="G459" s="274" t="s">
        <v>1918</v>
      </c>
      <c r="H459" s="274" t="s">
        <v>1919</v>
      </c>
    </row>
    <row r="460" spans="1:8" ht="16.5" customHeight="1" x14ac:dyDescent="0.3">
      <c r="A460" s="268" t="b">
        <v>1</v>
      </c>
      <c r="B460" s="274" t="s">
        <v>2112</v>
      </c>
      <c r="C460" s="274">
        <v>130603903</v>
      </c>
      <c r="D460" s="274" t="s">
        <v>1916</v>
      </c>
      <c r="E460" s="274" t="s">
        <v>764</v>
      </c>
      <c r="F460" s="265">
        <v>0</v>
      </c>
      <c r="G460" s="274" t="s">
        <v>1918</v>
      </c>
      <c r="H460" s="274" t="s">
        <v>1919</v>
      </c>
    </row>
    <row r="461" spans="1:8" ht="16.5" customHeight="1" x14ac:dyDescent="0.3">
      <c r="A461" s="268" t="b">
        <v>1</v>
      </c>
      <c r="B461" s="274" t="s">
        <v>2113</v>
      </c>
      <c r="C461" s="274">
        <v>130603904</v>
      </c>
      <c r="D461" s="274" t="s">
        <v>1916</v>
      </c>
      <c r="E461" s="274" t="s">
        <v>765</v>
      </c>
      <c r="F461" s="265">
        <v>0</v>
      </c>
      <c r="G461" s="274" t="s">
        <v>1918</v>
      </c>
      <c r="H461" s="274" t="s">
        <v>1919</v>
      </c>
    </row>
    <row r="462" spans="1:8" ht="16.5" customHeight="1" x14ac:dyDescent="0.3">
      <c r="A462" s="268" t="b">
        <v>1</v>
      </c>
      <c r="B462" s="274" t="s">
        <v>2114</v>
      </c>
      <c r="C462" s="274">
        <v>130603905</v>
      </c>
      <c r="D462" s="274" t="s">
        <v>1916</v>
      </c>
      <c r="E462" s="274" t="s">
        <v>766</v>
      </c>
      <c r="F462" s="265">
        <v>0</v>
      </c>
      <c r="G462" s="274" t="s">
        <v>1918</v>
      </c>
      <c r="H462" s="274" t="s">
        <v>1919</v>
      </c>
    </row>
    <row r="463" spans="1:8" ht="16.5" customHeight="1" x14ac:dyDescent="0.3">
      <c r="A463" s="268" t="b">
        <v>1</v>
      </c>
      <c r="B463" s="274" t="s">
        <v>2115</v>
      </c>
      <c r="C463" s="274">
        <v>130604001</v>
      </c>
      <c r="D463" s="274" t="s">
        <v>1916</v>
      </c>
      <c r="E463" s="274" t="s">
        <v>767</v>
      </c>
      <c r="F463" s="265">
        <v>0</v>
      </c>
      <c r="G463" s="274" t="s">
        <v>1918</v>
      </c>
      <c r="H463" s="274" t="s">
        <v>1919</v>
      </c>
    </row>
    <row r="464" spans="1:8" ht="16.5" customHeight="1" x14ac:dyDescent="0.3">
      <c r="A464" s="268" t="b">
        <v>1</v>
      </c>
      <c r="B464" s="274" t="s">
        <v>2116</v>
      </c>
      <c r="C464" s="274">
        <v>130604002</v>
      </c>
      <c r="D464" s="274" t="s">
        <v>1916</v>
      </c>
      <c r="E464" s="274" t="s">
        <v>768</v>
      </c>
      <c r="F464" s="265">
        <v>0</v>
      </c>
      <c r="G464" s="274" t="s">
        <v>1918</v>
      </c>
      <c r="H464" s="274" t="s">
        <v>1919</v>
      </c>
    </row>
    <row r="465" spans="1:8" ht="16.5" customHeight="1" x14ac:dyDescent="0.3">
      <c r="A465" s="268" t="b">
        <v>1</v>
      </c>
      <c r="B465" s="274" t="s">
        <v>2117</v>
      </c>
      <c r="C465" s="274">
        <v>130604003</v>
      </c>
      <c r="D465" s="274" t="s">
        <v>1916</v>
      </c>
      <c r="E465" s="274" t="s">
        <v>769</v>
      </c>
      <c r="F465" s="265">
        <v>0</v>
      </c>
      <c r="G465" s="274" t="s">
        <v>1918</v>
      </c>
      <c r="H465" s="274" t="s">
        <v>1919</v>
      </c>
    </row>
    <row r="466" spans="1:8" ht="16.5" customHeight="1" x14ac:dyDescent="0.3">
      <c r="A466" s="268" t="b">
        <v>1</v>
      </c>
      <c r="B466" s="274" t="s">
        <v>2118</v>
      </c>
      <c r="C466" s="274">
        <v>130604004</v>
      </c>
      <c r="D466" s="274" t="s">
        <v>1916</v>
      </c>
      <c r="E466" s="274" t="s">
        <v>770</v>
      </c>
      <c r="F466" s="265">
        <v>0</v>
      </c>
      <c r="G466" s="274" t="s">
        <v>1918</v>
      </c>
      <c r="H466" s="274" t="s">
        <v>1919</v>
      </c>
    </row>
    <row r="467" spans="1:8" ht="16.5" customHeight="1" x14ac:dyDescent="0.3">
      <c r="A467" s="268" t="b">
        <v>1</v>
      </c>
      <c r="B467" s="274" t="s">
        <v>2119</v>
      </c>
      <c r="C467" s="274">
        <v>130604005</v>
      </c>
      <c r="D467" s="274" t="s">
        <v>1916</v>
      </c>
      <c r="E467" s="274" t="s">
        <v>771</v>
      </c>
      <c r="F467" s="265">
        <v>0</v>
      </c>
      <c r="G467" s="274" t="s">
        <v>1918</v>
      </c>
      <c r="H467" s="274" t="s">
        <v>1919</v>
      </c>
    </row>
    <row r="468" spans="1:8" ht="16.5" customHeight="1" x14ac:dyDescent="0.3">
      <c r="A468" s="268" t="b">
        <v>1</v>
      </c>
      <c r="B468" s="275" t="s">
        <v>2120</v>
      </c>
      <c r="C468" s="275" t="s">
        <v>2121</v>
      </c>
      <c r="D468" s="275" t="s">
        <v>2122</v>
      </c>
      <c r="E468" s="275" t="s">
        <v>2123</v>
      </c>
      <c r="F468" s="265">
        <v>0</v>
      </c>
      <c r="G468" s="275" t="s">
        <v>2124</v>
      </c>
      <c r="H468" s="275" t="s">
        <v>2125</v>
      </c>
    </row>
    <row r="469" spans="1:8" ht="16.5" customHeight="1" x14ac:dyDescent="0.3">
      <c r="A469" s="268" t="b">
        <v>1</v>
      </c>
      <c r="B469" s="275" t="s">
        <v>2126</v>
      </c>
      <c r="C469" s="275">
        <f>C468+1</f>
        <v>130701002</v>
      </c>
      <c r="D469" s="275" t="s">
        <v>2122</v>
      </c>
      <c r="E469" s="275" t="s">
        <v>2123</v>
      </c>
      <c r="F469" s="265">
        <v>0</v>
      </c>
      <c r="G469" s="275">
        <v>640302003</v>
      </c>
      <c r="H469" s="275">
        <v>510307002</v>
      </c>
    </row>
    <row r="470" spans="1:8" ht="16.5" customHeight="1" x14ac:dyDescent="0.3">
      <c r="A470" s="268" t="b">
        <v>1</v>
      </c>
      <c r="B470" s="275" t="s">
        <v>2127</v>
      </c>
      <c r="C470" s="275">
        <f>C469+1</f>
        <v>130701003</v>
      </c>
      <c r="D470" s="275" t="s">
        <v>2122</v>
      </c>
      <c r="E470" s="275" t="s">
        <v>2123</v>
      </c>
      <c r="F470" s="265">
        <v>0</v>
      </c>
      <c r="G470" s="275">
        <v>640307003</v>
      </c>
      <c r="H470" s="275">
        <v>510307003</v>
      </c>
    </row>
    <row r="471" spans="1:8" ht="16.5" customHeight="1" x14ac:dyDescent="0.3">
      <c r="A471" s="268" t="b">
        <v>1</v>
      </c>
      <c r="B471" s="276" t="s">
        <v>2128</v>
      </c>
      <c r="C471" s="276">
        <v>130800001</v>
      </c>
      <c r="D471" s="276" t="s">
        <v>2129</v>
      </c>
      <c r="E471" s="276">
        <v>120800001</v>
      </c>
      <c r="F471" s="265">
        <v>0</v>
      </c>
      <c r="G471" s="276">
        <v>640800001</v>
      </c>
      <c r="H471" s="276">
        <v>510308001</v>
      </c>
    </row>
    <row r="472" spans="1:8" ht="16.5" customHeight="1" x14ac:dyDescent="0.3">
      <c r="A472" s="268" t="b">
        <v>1</v>
      </c>
      <c r="B472" s="276" t="s">
        <v>2130</v>
      </c>
      <c r="C472" s="276">
        <v>130900001</v>
      </c>
      <c r="D472" s="276" t="s">
        <v>2131</v>
      </c>
      <c r="E472" s="276">
        <v>120700001</v>
      </c>
      <c r="F472" s="265">
        <v>0</v>
      </c>
      <c r="G472" s="276">
        <v>640900001</v>
      </c>
      <c r="H472" s="276">
        <v>510309001</v>
      </c>
    </row>
    <row r="473" spans="1:8" ht="16.5" customHeight="1" x14ac:dyDescent="0.3">
      <c r="A473" s="268" t="b">
        <v>1</v>
      </c>
      <c r="B473" s="276" t="s">
        <v>2132</v>
      </c>
      <c r="C473" s="276">
        <v>131000001</v>
      </c>
      <c r="D473" s="276" t="s">
        <v>2133</v>
      </c>
      <c r="E473" s="276">
        <v>120700001</v>
      </c>
      <c r="F473" s="265">
        <v>0</v>
      </c>
      <c r="G473" s="276">
        <v>641000001</v>
      </c>
      <c r="H473" s="276">
        <v>510310001</v>
      </c>
    </row>
    <row r="474" spans="1:8" s="280" customFormat="1" ht="16.5" customHeight="1" x14ac:dyDescent="0.3">
      <c r="A474" s="277" t="b">
        <v>1</v>
      </c>
      <c r="B474" s="278" t="s">
        <v>2134</v>
      </c>
      <c r="C474" s="278" t="s">
        <v>2135</v>
      </c>
      <c r="D474" s="278" t="s">
        <v>2136</v>
      </c>
      <c r="E474" s="278" t="s">
        <v>2137</v>
      </c>
      <c r="F474" s="279">
        <v>0</v>
      </c>
      <c r="G474" s="278" t="s">
        <v>2138</v>
      </c>
      <c r="H474" s="278" t="s">
        <v>2139</v>
      </c>
    </row>
    <row r="475" spans="1:8" s="280" customFormat="1" ht="16.5" customHeight="1" x14ac:dyDescent="0.3">
      <c r="A475" s="277" t="b">
        <v>1</v>
      </c>
      <c r="B475" s="278" t="s">
        <v>2140</v>
      </c>
      <c r="C475" s="278" t="s">
        <v>2141</v>
      </c>
      <c r="D475" s="278" t="s">
        <v>2136</v>
      </c>
      <c r="E475" s="278" t="s">
        <v>2142</v>
      </c>
      <c r="F475" s="279">
        <v>0</v>
      </c>
      <c r="G475" s="278" t="s">
        <v>2138</v>
      </c>
      <c r="H475" s="278" t="s">
        <v>2139</v>
      </c>
    </row>
    <row r="476" spans="1:8" s="280" customFormat="1" ht="16.5" customHeight="1" x14ac:dyDescent="0.3">
      <c r="A476" s="277" t="b">
        <v>1</v>
      </c>
      <c r="B476" s="278" t="s">
        <v>2143</v>
      </c>
      <c r="C476" s="278" t="s">
        <v>2144</v>
      </c>
      <c r="D476" s="278" t="s">
        <v>2136</v>
      </c>
      <c r="E476" s="278" t="s">
        <v>2145</v>
      </c>
      <c r="F476" s="279">
        <v>0</v>
      </c>
      <c r="G476" s="278" t="s">
        <v>2138</v>
      </c>
      <c r="H476" s="278" t="s">
        <v>2139</v>
      </c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5" topLeftCell="A30" activePane="bottomLeft" state="frozen"/>
      <selection pane="bottomLeft" activeCell="A50" sqref="A50"/>
    </sheetView>
  </sheetViews>
  <sheetFormatPr defaultColWidth="9" defaultRowHeight="16.5" customHeight="1" x14ac:dyDescent="0.3"/>
  <cols>
    <col min="1" max="1" width="8.875" customWidth="1"/>
    <col min="2" max="2" width="19.75" style="220" customWidth="1"/>
    <col min="3" max="3" width="15.5" style="220" customWidth="1"/>
    <col min="4" max="4" width="41.125" style="220" customWidth="1"/>
    <col min="5" max="5" width="13.5" style="220" customWidth="1"/>
    <col min="6" max="7" width="14.625" style="220" customWidth="1"/>
    <col min="8" max="9" width="14.625" style="29" customWidth="1"/>
    <col min="10" max="10" width="22.625" style="220" customWidth="1"/>
    <col min="11" max="12" width="14.625" style="220" customWidth="1"/>
    <col min="13" max="14" width="22.625" style="220" customWidth="1"/>
    <col min="15" max="15" width="14.875" customWidth="1"/>
    <col min="16" max="16" width="19.375" customWidth="1"/>
    <col min="17" max="17" width="16" customWidth="1"/>
  </cols>
  <sheetData>
    <row r="1" spans="1:14" ht="16.5" customHeight="1" x14ac:dyDescent="0.3">
      <c r="A1" s="28" t="s">
        <v>2146</v>
      </c>
      <c r="B1" s="2" t="s">
        <v>2146</v>
      </c>
      <c r="C1" s="29"/>
      <c r="D1" s="70"/>
      <c r="E1" s="281"/>
      <c r="F1" s="3"/>
      <c r="G1" s="3"/>
      <c r="H1" s="3"/>
      <c r="I1" s="3"/>
      <c r="J1" s="3"/>
      <c r="K1" s="3"/>
      <c r="L1" s="3"/>
      <c r="M1" s="3"/>
      <c r="N1" s="3"/>
    </row>
    <row r="2" spans="1:14" ht="50.1" customHeight="1" x14ac:dyDescent="0.3">
      <c r="A2" s="62" t="s">
        <v>6</v>
      </c>
      <c r="B2" s="62" t="s">
        <v>6</v>
      </c>
      <c r="C2" s="264" t="s">
        <v>308</v>
      </c>
      <c r="D2" s="72" t="s">
        <v>2147</v>
      </c>
      <c r="E2" s="265" t="s">
        <v>1674</v>
      </c>
      <c r="F2" s="3"/>
      <c r="G2" s="3"/>
      <c r="H2" s="3"/>
      <c r="I2" s="3"/>
      <c r="J2" s="3"/>
      <c r="K2" s="3"/>
      <c r="L2" s="3"/>
      <c r="M2" s="3"/>
      <c r="N2" s="3"/>
    </row>
    <row r="3" spans="1:14" ht="16.5" customHeight="1" x14ac:dyDescent="0.3">
      <c r="A3" s="74" t="s">
        <v>22</v>
      </c>
      <c r="B3" s="33" t="s">
        <v>22</v>
      </c>
      <c r="C3" s="74" t="s">
        <v>24</v>
      </c>
      <c r="D3" s="74" t="s">
        <v>24</v>
      </c>
      <c r="E3" s="74" t="s">
        <v>24</v>
      </c>
      <c r="F3" s="3"/>
      <c r="G3" s="3"/>
      <c r="H3" s="3"/>
      <c r="I3" s="3"/>
      <c r="J3" s="3"/>
      <c r="K3" s="3"/>
      <c r="L3" s="3"/>
      <c r="M3" s="3"/>
      <c r="N3" s="3"/>
    </row>
    <row r="4" spans="1:14" ht="16.5" customHeight="1" x14ac:dyDescent="0.3">
      <c r="A4" s="266" t="s">
        <v>25</v>
      </c>
      <c r="B4" s="266" t="s">
        <v>26</v>
      </c>
      <c r="C4" s="266" t="s">
        <v>27</v>
      </c>
      <c r="D4" s="266" t="s">
        <v>26</v>
      </c>
      <c r="E4" s="265" t="s">
        <v>26</v>
      </c>
      <c r="F4" s="3"/>
      <c r="G4" s="3"/>
      <c r="H4" s="3"/>
      <c r="I4" s="3"/>
      <c r="J4" s="3"/>
      <c r="K4" s="3"/>
      <c r="L4" s="3"/>
      <c r="M4" s="3"/>
      <c r="N4" s="3"/>
    </row>
    <row r="5" spans="1:14" ht="16.5" customHeight="1" x14ac:dyDescent="0.3">
      <c r="A5" s="265" t="s">
        <v>30</v>
      </c>
      <c r="B5" s="265" t="s">
        <v>31</v>
      </c>
      <c r="C5" s="265" t="s">
        <v>32</v>
      </c>
      <c r="D5" s="265" t="s">
        <v>2148</v>
      </c>
      <c r="E5" s="265" t="s">
        <v>2149</v>
      </c>
      <c r="F5" s="3"/>
      <c r="G5" s="3"/>
      <c r="H5" s="3"/>
      <c r="I5" s="3"/>
      <c r="J5" s="3"/>
      <c r="K5" s="3"/>
      <c r="L5" s="3"/>
      <c r="M5" s="3"/>
      <c r="N5" s="3"/>
    </row>
    <row r="6" spans="1:14" ht="16.5" customHeight="1" x14ac:dyDescent="0.3">
      <c r="A6" s="268" t="b">
        <v>1</v>
      </c>
      <c r="B6" s="269" t="s">
        <v>2150</v>
      </c>
      <c r="C6" s="268">
        <v>640000001</v>
      </c>
      <c r="D6" s="269" t="s">
        <v>2151</v>
      </c>
      <c r="E6" s="265" t="s">
        <v>501</v>
      </c>
      <c r="F6" s="3"/>
      <c r="G6" s="3"/>
      <c r="H6" s="3"/>
      <c r="I6" s="3"/>
      <c r="J6" s="3"/>
      <c r="K6" s="3"/>
      <c r="L6" s="3"/>
      <c r="M6" s="3"/>
      <c r="N6" s="3"/>
    </row>
    <row r="7" spans="1:14" ht="16.5" customHeight="1" x14ac:dyDescent="0.3">
      <c r="A7" s="268" t="b">
        <v>1</v>
      </c>
      <c r="B7" s="269" t="s">
        <v>2152</v>
      </c>
      <c r="C7" s="268">
        <v>640100002</v>
      </c>
      <c r="D7" s="269" t="s">
        <v>2153</v>
      </c>
      <c r="E7" s="265" t="s">
        <v>501</v>
      </c>
      <c r="F7" s="3"/>
      <c r="G7" s="3"/>
      <c r="H7" s="3"/>
      <c r="I7" s="3"/>
      <c r="J7" s="3"/>
      <c r="K7" s="3"/>
      <c r="L7" s="3"/>
      <c r="M7" s="3"/>
      <c r="N7" s="3"/>
    </row>
    <row r="8" spans="1:14" ht="16.5" customHeight="1" x14ac:dyDescent="0.3">
      <c r="A8" s="268" t="b">
        <v>1</v>
      </c>
      <c r="B8" s="269" t="s">
        <v>2154</v>
      </c>
      <c r="C8" s="268">
        <v>640100003</v>
      </c>
      <c r="D8" s="269" t="s">
        <v>2155</v>
      </c>
      <c r="E8" s="265" t="s">
        <v>501</v>
      </c>
      <c r="F8" s="3"/>
      <c r="G8" s="3"/>
      <c r="H8" s="3"/>
      <c r="I8" s="3"/>
      <c r="J8" s="3"/>
      <c r="K8" s="3"/>
      <c r="L8" s="3"/>
      <c r="M8" s="3"/>
      <c r="N8" s="3"/>
    </row>
    <row r="9" spans="1:14" ht="16.5" customHeight="1" x14ac:dyDescent="0.3">
      <c r="A9" s="268" t="b">
        <v>1</v>
      </c>
      <c r="B9" s="269" t="s">
        <v>2156</v>
      </c>
      <c r="C9" s="268">
        <v>640100004</v>
      </c>
      <c r="D9" s="269" t="s">
        <v>2157</v>
      </c>
      <c r="E9" s="265" t="s">
        <v>501</v>
      </c>
      <c r="F9" s="3"/>
      <c r="G9" s="3"/>
      <c r="H9" s="3"/>
      <c r="I9" s="3"/>
      <c r="J9" s="3"/>
      <c r="K9" s="3"/>
      <c r="L9" s="3"/>
      <c r="M9" s="3"/>
      <c r="N9" s="3"/>
    </row>
    <row r="10" spans="1:14" ht="16.5" customHeight="1" x14ac:dyDescent="0.3">
      <c r="A10" s="268" t="b">
        <v>1</v>
      </c>
      <c r="B10" s="269" t="s">
        <v>2158</v>
      </c>
      <c r="C10" s="268">
        <v>640301001</v>
      </c>
      <c r="D10" s="269" t="s">
        <v>2159</v>
      </c>
      <c r="E10" s="265" t="s">
        <v>501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ht="16.5" customHeight="1" x14ac:dyDescent="0.3">
      <c r="A11" s="268" t="b">
        <v>1</v>
      </c>
      <c r="B11" s="269" t="s">
        <v>2160</v>
      </c>
      <c r="C11" s="268">
        <v>640301002</v>
      </c>
      <c r="D11" s="269" t="s">
        <v>2161</v>
      </c>
      <c r="E11" s="265" t="s">
        <v>501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ht="16.5" customHeight="1" x14ac:dyDescent="0.3">
      <c r="A12" s="268" t="b">
        <v>1</v>
      </c>
      <c r="B12" s="269" t="s">
        <v>2162</v>
      </c>
      <c r="C12" s="268">
        <v>640301003</v>
      </c>
      <c r="D12" s="269" t="s">
        <v>2163</v>
      </c>
      <c r="E12" s="265" t="s">
        <v>501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ht="16.5" customHeight="1" x14ac:dyDescent="0.3">
      <c r="A13" s="268" t="b">
        <v>1</v>
      </c>
      <c r="B13" s="269" t="s">
        <v>2164</v>
      </c>
      <c r="C13" s="268">
        <v>640302001</v>
      </c>
      <c r="D13" s="269" t="s">
        <v>2165</v>
      </c>
      <c r="E13" s="265" t="s">
        <v>501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ht="16.5" customHeight="1" x14ac:dyDescent="0.3">
      <c r="A14" s="268" t="b">
        <v>1</v>
      </c>
      <c r="B14" s="269" t="s">
        <v>2166</v>
      </c>
      <c r="C14" s="268">
        <v>640302002</v>
      </c>
      <c r="D14" s="269" t="s">
        <v>2167</v>
      </c>
      <c r="E14" s="265" t="s">
        <v>501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ht="16.5" customHeight="1" x14ac:dyDescent="0.3">
      <c r="A15" s="268" t="b">
        <v>1</v>
      </c>
      <c r="B15" s="269" t="s">
        <v>2168</v>
      </c>
      <c r="C15" s="268">
        <v>640302003</v>
      </c>
      <c r="D15" s="269" t="s">
        <v>2169</v>
      </c>
      <c r="E15" s="265" t="s">
        <v>501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ht="16.5" customHeight="1" x14ac:dyDescent="0.3">
      <c r="A16" s="268" t="b">
        <v>1</v>
      </c>
      <c r="B16" s="269" t="s">
        <v>2170</v>
      </c>
      <c r="C16" s="268">
        <v>640302004</v>
      </c>
      <c r="D16" s="269" t="s">
        <v>2171</v>
      </c>
      <c r="E16" s="265" t="s">
        <v>501</v>
      </c>
      <c r="F16" s="3"/>
      <c r="G16" s="3"/>
      <c r="H16" s="3"/>
      <c r="I16" s="3"/>
      <c r="J16" s="3"/>
      <c r="K16" s="3"/>
      <c r="L16" s="3"/>
      <c r="M16" s="3"/>
      <c r="N16" s="3"/>
    </row>
    <row r="17" spans="1:14" ht="16.5" customHeight="1" x14ac:dyDescent="0.3">
      <c r="A17" s="268" t="b">
        <v>1</v>
      </c>
      <c r="B17" s="269" t="s">
        <v>2172</v>
      </c>
      <c r="C17" s="268">
        <v>640303001</v>
      </c>
      <c r="D17" s="269" t="s">
        <v>2173</v>
      </c>
      <c r="E17" s="265" t="s">
        <v>501</v>
      </c>
      <c r="F17" s="3"/>
      <c r="G17" s="3"/>
      <c r="H17" s="3"/>
      <c r="I17" s="3"/>
      <c r="J17" s="3"/>
      <c r="K17" s="3"/>
      <c r="L17" s="3"/>
      <c r="M17" s="3"/>
      <c r="N17" s="3"/>
    </row>
    <row r="18" spans="1:14" ht="16.5" customHeight="1" x14ac:dyDescent="0.3">
      <c r="A18" s="268" t="b">
        <v>1</v>
      </c>
      <c r="B18" s="269" t="s">
        <v>2174</v>
      </c>
      <c r="C18" s="268">
        <v>640303002</v>
      </c>
      <c r="D18" s="269" t="s">
        <v>2175</v>
      </c>
      <c r="E18" s="265" t="s">
        <v>501</v>
      </c>
      <c r="F18" s="3"/>
      <c r="G18" s="3"/>
      <c r="H18" s="3"/>
      <c r="I18" s="3"/>
      <c r="J18" s="3"/>
      <c r="K18" s="3"/>
      <c r="L18" s="3"/>
      <c r="M18" s="3"/>
      <c r="N18" s="3"/>
    </row>
    <row r="19" spans="1:14" ht="16.5" customHeight="1" x14ac:dyDescent="0.3">
      <c r="A19" s="268" t="b">
        <v>1</v>
      </c>
      <c r="B19" s="269" t="s">
        <v>2176</v>
      </c>
      <c r="C19" s="268">
        <v>640303003</v>
      </c>
      <c r="D19" s="269" t="s">
        <v>2177</v>
      </c>
      <c r="E19" s="265" t="s">
        <v>501</v>
      </c>
      <c r="F19" s="3"/>
      <c r="G19" s="3"/>
      <c r="H19" s="3"/>
      <c r="I19" s="3"/>
      <c r="J19" s="3"/>
      <c r="K19" s="3"/>
      <c r="L19" s="3"/>
      <c r="M19" s="3"/>
      <c r="N19" s="3"/>
    </row>
    <row r="20" spans="1:14" ht="16.5" customHeight="1" x14ac:dyDescent="0.3">
      <c r="A20" s="268" t="b">
        <v>1</v>
      </c>
      <c r="B20" s="269" t="s">
        <v>2178</v>
      </c>
      <c r="C20" s="268">
        <v>640304001</v>
      </c>
      <c r="D20" s="269" t="s">
        <v>2179</v>
      </c>
      <c r="E20" s="265" t="s">
        <v>501</v>
      </c>
      <c r="F20" s="3"/>
      <c r="G20" s="3"/>
      <c r="H20" s="3"/>
      <c r="I20" s="3"/>
      <c r="J20" s="3"/>
      <c r="K20" s="3"/>
      <c r="L20" s="3"/>
      <c r="M20" s="3"/>
      <c r="N20" s="3"/>
    </row>
    <row r="21" spans="1:14" ht="16.5" customHeight="1" x14ac:dyDescent="0.3">
      <c r="A21" s="268" t="b">
        <v>1</v>
      </c>
      <c r="B21" s="269" t="s">
        <v>2180</v>
      </c>
      <c r="C21" s="268">
        <v>640304002</v>
      </c>
      <c r="D21" s="269" t="s">
        <v>2181</v>
      </c>
      <c r="E21" s="265" t="s">
        <v>501</v>
      </c>
      <c r="F21" s="3"/>
      <c r="G21" s="3"/>
      <c r="H21" s="3"/>
      <c r="I21" s="3"/>
      <c r="J21" s="3"/>
      <c r="K21" s="3"/>
      <c r="L21" s="3"/>
      <c r="M21" s="3"/>
      <c r="N21" s="3"/>
    </row>
    <row r="22" spans="1:14" ht="16.5" customHeight="1" x14ac:dyDescent="0.3">
      <c r="A22" s="268" t="b">
        <v>1</v>
      </c>
      <c r="B22" s="269" t="s">
        <v>2182</v>
      </c>
      <c r="C22" s="268">
        <v>640304003</v>
      </c>
      <c r="D22" s="269" t="s">
        <v>2183</v>
      </c>
      <c r="E22" s="265" t="s">
        <v>501</v>
      </c>
      <c r="F22" s="3"/>
      <c r="G22" s="3"/>
      <c r="H22" s="3"/>
      <c r="I22" s="3"/>
      <c r="J22" s="3"/>
      <c r="K22" s="3"/>
      <c r="L22" s="3"/>
      <c r="M22" s="3"/>
      <c r="N22" s="3"/>
    </row>
    <row r="23" spans="1:14" ht="16.5" customHeight="1" x14ac:dyDescent="0.3">
      <c r="A23" s="268" t="b">
        <v>1</v>
      </c>
      <c r="B23" s="282" t="s">
        <v>2184</v>
      </c>
      <c r="C23" s="283">
        <v>640305001</v>
      </c>
      <c r="D23" s="282" t="s">
        <v>2185</v>
      </c>
      <c r="E23" s="265" t="s">
        <v>501</v>
      </c>
      <c r="F23" s="3"/>
      <c r="G23" s="3"/>
      <c r="H23" s="3"/>
      <c r="I23" s="3"/>
      <c r="J23" s="3"/>
      <c r="K23" s="3"/>
      <c r="L23" s="3"/>
      <c r="M23" s="3"/>
      <c r="N23" s="3"/>
    </row>
    <row r="24" spans="1:14" ht="16.5" customHeight="1" x14ac:dyDescent="0.3">
      <c r="A24" s="268" t="b">
        <v>1</v>
      </c>
      <c r="B24" s="282" t="s">
        <v>2186</v>
      </c>
      <c r="C24" s="283">
        <v>640305002</v>
      </c>
      <c r="D24" s="282" t="s">
        <v>2187</v>
      </c>
      <c r="E24" s="265" t="s">
        <v>501</v>
      </c>
      <c r="F24" s="3"/>
      <c r="G24" s="3"/>
      <c r="H24" s="3"/>
      <c r="I24" s="3"/>
      <c r="J24" s="3"/>
      <c r="K24" s="3"/>
      <c r="L24" s="3"/>
      <c r="M24" s="3"/>
      <c r="N24" s="3"/>
    </row>
    <row r="25" spans="1:14" ht="16.5" customHeight="1" x14ac:dyDescent="0.3">
      <c r="A25" s="268" t="b">
        <v>1</v>
      </c>
      <c r="B25" s="282" t="s">
        <v>2188</v>
      </c>
      <c r="C25" s="283">
        <v>640305003</v>
      </c>
      <c r="D25" s="282" t="s">
        <v>2189</v>
      </c>
      <c r="E25" s="265" t="s">
        <v>501</v>
      </c>
      <c r="F25" s="3"/>
      <c r="G25" s="3"/>
      <c r="H25" s="3"/>
      <c r="I25" s="3"/>
      <c r="J25" s="3"/>
      <c r="K25" s="3"/>
      <c r="L25" s="3"/>
      <c r="M25" s="3"/>
      <c r="N25" s="3"/>
    </row>
    <row r="26" spans="1:14" ht="16.5" customHeight="1" x14ac:dyDescent="0.3">
      <c r="A26" s="268" t="b">
        <v>1</v>
      </c>
      <c r="B26" s="282" t="s">
        <v>2190</v>
      </c>
      <c r="C26" s="283">
        <v>640306001</v>
      </c>
      <c r="D26" s="282" t="s">
        <v>2191</v>
      </c>
      <c r="E26" s="265" t="s">
        <v>501</v>
      </c>
      <c r="F26" s="3"/>
      <c r="G26" s="3"/>
      <c r="H26" s="3"/>
      <c r="I26" s="3"/>
      <c r="J26" s="3"/>
      <c r="K26" s="3"/>
      <c r="L26" s="3"/>
      <c r="M26" s="3"/>
      <c r="N26" s="3"/>
    </row>
    <row r="27" spans="1:14" ht="16.5" customHeight="1" x14ac:dyDescent="0.3">
      <c r="A27" s="268" t="b">
        <v>1</v>
      </c>
      <c r="B27" s="282" t="s">
        <v>2192</v>
      </c>
      <c r="C27" s="283">
        <v>640306002</v>
      </c>
      <c r="D27" s="282" t="s">
        <v>2193</v>
      </c>
      <c r="E27" s="265" t="s">
        <v>501</v>
      </c>
      <c r="F27" s="3"/>
      <c r="G27" s="3"/>
      <c r="H27" s="3"/>
      <c r="I27" s="3"/>
      <c r="J27" s="3"/>
      <c r="K27" s="3"/>
      <c r="L27" s="3"/>
      <c r="M27" s="3"/>
      <c r="N27" s="3"/>
    </row>
    <row r="28" spans="1:14" ht="16.5" customHeight="1" x14ac:dyDescent="0.3">
      <c r="A28" s="268" t="b">
        <v>1</v>
      </c>
      <c r="B28" s="282" t="s">
        <v>2194</v>
      </c>
      <c r="C28" s="283">
        <v>640306003</v>
      </c>
      <c r="D28" s="282" t="s">
        <v>2195</v>
      </c>
      <c r="E28" s="265" t="s">
        <v>501</v>
      </c>
      <c r="F28" s="3"/>
      <c r="G28" s="3"/>
      <c r="H28" s="3"/>
      <c r="I28" s="3"/>
      <c r="J28" s="3"/>
      <c r="K28" s="3"/>
      <c r="L28" s="3"/>
      <c r="M28" s="3"/>
      <c r="N28" s="3"/>
    </row>
    <row r="29" spans="1:14" ht="16.5" customHeight="1" x14ac:dyDescent="0.3">
      <c r="A29" s="268" t="b">
        <v>1</v>
      </c>
      <c r="B29" s="282" t="s">
        <v>2196</v>
      </c>
      <c r="C29" s="283">
        <v>640307001</v>
      </c>
      <c r="D29" s="282" t="s">
        <v>2197</v>
      </c>
      <c r="E29" s="265" t="s">
        <v>501</v>
      </c>
      <c r="F29" s="3"/>
      <c r="G29" s="3"/>
      <c r="H29" s="3"/>
      <c r="I29" s="3"/>
      <c r="J29" s="3"/>
      <c r="K29" s="3"/>
      <c r="L29" s="3"/>
      <c r="M29" s="3"/>
      <c r="N29" s="3"/>
    </row>
    <row r="30" spans="1:14" ht="16.5" customHeight="1" x14ac:dyDescent="0.3">
      <c r="A30" s="268" t="b">
        <v>1</v>
      </c>
      <c r="B30" s="282" t="s">
        <v>2198</v>
      </c>
      <c r="C30" s="283">
        <v>640307002</v>
      </c>
      <c r="D30" s="282" t="s">
        <v>2199</v>
      </c>
      <c r="E30" s="265" t="s">
        <v>501</v>
      </c>
      <c r="F30" s="3"/>
      <c r="G30" s="3"/>
      <c r="H30" s="3"/>
      <c r="I30" s="3"/>
      <c r="J30" s="3"/>
      <c r="K30" s="3"/>
      <c r="L30" s="3"/>
      <c r="M30" s="3"/>
      <c r="N30" s="3"/>
    </row>
    <row r="31" spans="1:14" ht="16.5" customHeight="1" x14ac:dyDescent="0.3">
      <c r="A31" s="268" t="b">
        <v>1</v>
      </c>
      <c r="B31" s="282" t="s">
        <v>2200</v>
      </c>
      <c r="C31" s="283">
        <v>640307003</v>
      </c>
      <c r="D31" s="282" t="s">
        <v>2201</v>
      </c>
      <c r="E31" s="265" t="s">
        <v>501</v>
      </c>
      <c r="F31" s="3"/>
      <c r="G31" s="3"/>
      <c r="H31" s="3"/>
      <c r="I31" s="3"/>
      <c r="J31" s="3"/>
      <c r="K31" s="3"/>
      <c r="L31" s="3"/>
      <c r="M31" s="3"/>
      <c r="N31" s="3"/>
    </row>
    <row r="32" spans="1:14" ht="16.5" customHeight="1" x14ac:dyDescent="0.3">
      <c r="A32" s="268" t="b">
        <v>1</v>
      </c>
      <c r="B32" s="282" t="s">
        <v>2202</v>
      </c>
      <c r="C32" s="283">
        <v>640308001</v>
      </c>
      <c r="D32" s="282" t="s">
        <v>2203</v>
      </c>
      <c r="E32" s="265" t="s">
        <v>501</v>
      </c>
      <c r="F32" s="3"/>
      <c r="G32" s="3"/>
      <c r="H32" s="3"/>
      <c r="I32" s="3"/>
      <c r="J32" s="3"/>
      <c r="K32" s="3"/>
      <c r="L32" s="3"/>
      <c r="M32" s="3"/>
      <c r="N32" s="3"/>
    </row>
    <row r="33" spans="1:14" ht="16.5" customHeight="1" x14ac:dyDescent="0.3">
      <c r="A33" s="268" t="b">
        <v>1</v>
      </c>
      <c r="B33" s="282" t="s">
        <v>2204</v>
      </c>
      <c r="C33" s="283">
        <v>640308002</v>
      </c>
      <c r="D33" s="282" t="s">
        <v>2205</v>
      </c>
      <c r="E33" s="265" t="s">
        <v>501</v>
      </c>
      <c r="F33" s="3"/>
      <c r="G33" s="3"/>
      <c r="H33" s="3"/>
      <c r="I33" s="3"/>
      <c r="J33" s="3"/>
      <c r="K33" s="3"/>
      <c r="L33" s="3"/>
      <c r="M33" s="3"/>
      <c r="N33" s="3"/>
    </row>
    <row r="34" spans="1:14" ht="16.5" customHeight="1" x14ac:dyDescent="0.3">
      <c r="A34" s="268" t="b">
        <v>1</v>
      </c>
      <c r="B34" s="282" t="s">
        <v>2206</v>
      </c>
      <c r="C34" s="269">
        <v>640308003</v>
      </c>
      <c r="D34" s="282" t="s">
        <v>2207</v>
      </c>
      <c r="E34" s="265" t="s">
        <v>501</v>
      </c>
      <c r="F34" s="3"/>
      <c r="G34" s="3"/>
      <c r="H34" s="3"/>
      <c r="I34" s="3"/>
      <c r="J34" s="3"/>
      <c r="K34" s="3"/>
      <c r="L34" s="3"/>
      <c r="M34" s="3"/>
      <c r="N34" s="3"/>
    </row>
    <row r="35" spans="1:14" ht="16.5" customHeight="1" x14ac:dyDescent="0.3">
      <c r="A35" s="334" t="b">
        <v>1</v>
      </c>
      <c r="B35" s="291" t="s">
        <v>2642</v>
      </c>
      <c r="C35" s="292">
        <v>640309001</v>
      </c>
      <c r="D35" s="291" t="s">
        <v>2651</v>
      </c>
      <c r="E35" s="265" t="s">
        <v>501</v>
      </c>
      <c r="F35" s="3"/>
      <c r="G35" s="3"/>
      <c r="H35" s="3"/>
      <c r="I35" s="3"/>
      <c r="J35" s="3"/>
      <c r="K35" s="3"/>
      <c r="L35" s="3"/>
      <c r="M35" s="3"/>
      <c r="N35" s="3"/>
    </row>
    <row r="36" spans="1:14" ht="16.5" customHeight="1" x14ac:dyDescent="0.3">
      <c r="A36" s="334" t="b">
        <v>1</v>
      </c>
      <c r="B36" s="291" t="s">
        <v>2643</v>
      </c>
      <c r="C36" s="292">
        <v>640309002</v>
      </c>
      <c r="D36" s="291" t="s">
        <v>2652</v>
      </c>
      <c r="E36" s="265" t="s">
        <v>501</v>
      </c>
      <c r="F36" s="3"/>
      <c r="G36" s="3"/>
      <c r="H36" s="3"/>
      <c r="I36" s="3"/>
      <c r="J36" s="3"/>
      <c r="K36" s="3"/>
      <c r="L36" s="3"/>
      <c r="M36" s="3"/>
      <c r="N36" s="3"/>
    </row>
    <row r="37" spans="1:14" ht="16.5" customHeight="1" x14ac:dyDescent="0.3">
      <c r="A37" s="334" t="b">
        <v>1</v>
      </c>
      <c r="B37" s="291" t="s">
        <v>2644</v>
      </c>
      <c r="C37" s="292">
        <v>640309003</v>
      </c>
      <c r="D37" s="291" t="s">
        <v>2653</v>
      </c>
      <c r="E37" s="265" t="s">
        <v>501</v>
      </c>
      <c r="F37" s="3"/>
      <c r="G37" s="3"/>
      <c r="H37" s="3"/>
      <c r="I37" s="3"/>
      <c r="J37" s="3"/>
      <c r="K37" s="3"/>
      <c r="L37" s="3"/>
      <c r="M37" s="3"/>
      <c r="N37" s="3"/>
    </row>
    <row r="38" spans="1:14" ht="16.5" customHeight="1" x14ac:dyDescent="0.3">
      <c r="A38" s="334" t="b">
        <v>1</v>
      </c>
      <c r="B38" s="282" t="s">
        <v>2645</v>
      </c>
      <c r="C38" s="283">
        <v>640310001</v>
      </c>
      <c r="D38" s="282" t="s">
        <v>2654</v>
      </c>
      <c r="E38" s="265" t="s">
        <v>501</v>
      </c>
      <c r="F38" s="3"/>
      <c r="G38" s="3"/>
      <c r="H38" s="3"/>
      <c r="I38" s="3"/>
      <c r="J38" s="3"/>
      <c r="K38" s="3"/>
      <c r="L38" s="3"/>
      <c r="M38" s="3"/>
      <c r="N38" s="3"/>
    </row>
    <row r="39" spans="1:14" ht="16.5" customHeight="1" x14ac:dyDescent="0.3">
      <c r="A39" s="334" t="b">
        <v>1</v>
      </c>
      <c r="B39" s="282" t="s">
        <v>2646</v>
      </c>
      <c r="C39" s="283">
        <v>640310002</v>
      </c>
      <c r="D39" s="282" t="s">
        <v>2655</v>
      </c>
      <c r="E39" s="265" t="s">
        <v>501</v>
      </c>
      <c r="F39" s="3"/>
      <c r="G39" s="3"/>
      <c r="H39" s="3"/>
      <c r="I39" s="3"/>
      <c r="J39" s="3"/>
      <c r="K39" s="3"/>
      <c r="L39" s="3"/>
      <c r="M39" s="3"/>
      <c r="N39" s="3"/>
    </row>
    <row r="40" spans="1:14" ht="16.5" customHeight="1" x14ac:dyDescent="0.3">
      <c r="A40" s="334" t="b">
        <v>1</v>
      </c>
      <c r="B40" s="282" t="s">
        <v>2647</v>
      </c>
      <c r="C40" s="283">
        <v>640310003</v>
      </c>
      <c r="D40" s="282" t="s">
        <v>2656</v>
      </c>
      <c r="E40" s="265" t="s">
        <v>501</v>
      </c>
      <c r="F40" s="3"/>
      <c r="G40" s="3"/>
      <c r="H40" s="3"/>
      <c r="I40" s="3"/>
      <c r="J40" s="3"/>
      <c r="K40" s="3"/>
      <c r="L40" s="3"/>
      <c r="M40" s="3"/>
      <c r="N40" s="3"/>
    </row>
    <row r="41" spans="1:14" ht="16.5" customHeight="1" x14ac:dyDescent="0.3">
      <c r="A41" s="334" t="b">
        <v>1</v>
      </c>
      <c r="B41" s="291" t="s">
        <v>2648</v>
      </c>
      <c r="C41" s="292">
        <v>640311001</v>
      </c>
      <c r="D41" s="291" t="s">
        <v>2657</v>
      </c>
      <c r="E41" s="265" t="s">
        <v>501</v>
      </c>
      <c r="F41" s="3"/>
      <c r="G41" s="3"/>
      <c r="H41" s="3"/>
      <c r="I41" s="3"/>
      <c r="J41" s="3"/>
      <c r="K41" s="3"/>
      <c r="L41" s="3"/>
      <c r="M41" s="3"/>
      <c r="N41" s="3"/>
    </row>
    <row r="42" spans="1:14" ht="16.5" customHeight="1" x14ac:dyDescent="0.3">
      <c r="A42" s="334" t="b">
        <v>1</v>
      </c>
      <c r="B42" s="291" t="s">
        <v>2649</v>
      </c>
      <c r="C42" s="292">
        <v>640311002</v>
      </c>
      <c r="D42" s="291" t="s">
        <v>2658</v>
      </c>
      <c r="E42" s="265" t="s">
        <v>501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6.5" customHeight="1" x14ac:dyDescent="0.3">
      <c r="A43" s="334" t="b">
        <v>1</v>
      </c>
      <c r="B43" s="291" t="s">
        <v>2650</v>
      </c>
      <c r="C43" s="292">
        <v>640311003</v>
      </c>
      <c r="D43" s="291" t="s">
        <v>2659</v>
      </c>
      <c r="E43" s="265" t="s">
        <v>501</v>
      </c>
      <c r="F43" s="3"/>
      <c r="G43" s="3"/>
      <c r="H43" s="3"/>
      <c r="I43" s="3"/>
      <c r="J43" s="3"/>
      <c r="K43" s="3"/>
      <c r="L43" s="3"/>
      <c r="M43" s="3"/>
      <c r="N43" s="3"/>
    </row>
    <row r="44" spans="1:14" ht="16.5" customHeight="1" x14ac:dyDescent="0.3">
      <c r="A44" s="268" t="b">
        <v>1</v>
      </c>
      <c r="B44" s="269" t="s">
        <v>2208</v>
      </c>
      <c r="C44" s="269">
        <v>640500001</v>
      </c>
      <c r="D44" s="284" t="s">
        <v>2209</v>
      </c>
      <c r="E44" s="265" t="s">
        <v>501</v>
      </c>
      <c r="F44" s="3"/>
      <c r="G44" s="3"/>
      <c r="H44" s="3"/>
      <c r="I44" s="3"/>
      <c r="J44" s="3"/>
      <c r="K44" s="3"/>
      <c r="L44" s="3"/>
      <c r="M44" s="3"/>
      <c r="N44" s="3"/>
    </row>
    <row r="45" spans="1:14" ht="16.5" customHeight="1" x14ac:dyDescent="0.3">
      <c r="A45" s="268" t="b">
        <v>1</v>
      </c>
      <c r="B45" s="269" t="s">
        <v>2210</v>
      </c>
      <c r="C45" s="269" t="s">
        <v>2211</v>
      </c>
      <c r="D45" s="269" t="s">
        <v>2212</v>
      </c>
      <c r="E45" s="265" t="s">
        <v>501</v>
      </c>
      <c r="F45" s="3"/>
      <c r="G45" s="3"/>
      <c r="H45" s="3"/>
      <c r="I45" s="3"/>
      <c r="J45" s="3"/>
      <c r="K45" s="3"/>
      <c r="L45" s="3"/>
      <c r="M45" s="3"/>
      <c r="N45" s="3"/>
    </row>
    <row r="46" spans="1:14" ht="16.5" customHeight="1" x14ac:dyDescent="0.3">
      <c r="A46" s="268" t="b">
        <v>1</v>
      </c>
      <c r="B46" s="269" t="s">
        <v>2213</v>
      </c>
      <c r="C46" s="269" t="s">
        <v>2214</v>
      </c>
      <c r="D46" s="269" t="s">
        <v>2215</v>
      </c>
      <c r="E46" s="265" t="s">
        <v>501</v>
      </c>
      <c r="F46" s="3"/>
      <c r="G46" s="3"/>
      <c r="H46" s="3"/>
      <c r="I46" s="3"/>
      <c r="J46" s="3"/>
      <c r="K46" s="3"/>
      <c r="L46" s="3"/>
      <c r="M46" s="3"/>
      <c r="N46" s="3"/>
    </row>
    <row r="47" spans="1:14" ht="16.5" customHeight="1" x14ac:dyDescent="0.3">
      <c r="A47" s="268" t="b">
        <v>1</v>
      </c>
      <c r="B47" s="269" t="s">
        <v>2216</v>
      </c>
      <c r="C47" s="269">
        <v>640800001</v>
      </c>
      <c r="D47" s="269" t="s">
        <v>2217</v>
      </c>
      <c r="E47" s="265" t="s">
        <v>501</v>
      </c>
      <c r="F47" s="3"/>
      <c r="G47" s="3"/>
      <c r="H47" s="3"/>
      <c r="I47" s="3"/>
      <c r="J47" s="3"/>
      <c r="K47" s="3"/>
      <c r="L47" s="3"/>
      <c r="M47" s="3"/>
      <c r="N47" s="3"/>
    </row>
    <row r="48" spans="1:14" ht="16.5" customHeight="1" x14ac:dyDescent="0.3">
      <c r="A48" s="268" t="b">
        <v>1</v>
      </c>
      <c r="B48" s="269" t="s">
        <v>2218</v>
      </c>
      <c r="C48" s="269">
        <v>640900001</v>
      </c>
      <c r="D48" s="269" t="s">
        <v>2219</v>
      </c>
      <c r="E48" s="265" t="s">
        <v>501</v>
      </c>
      <c r="F48" s="3"/>
      <c r="G48" s="3"/>
      <c r="H48" s="3"/>
      <c r="I48" s="3"/>
      <c r="J48" s="3"/>
      <c r="K48" s="3"/>
      <c r="L48" s="3"/>
      <c r="M48" s="3"/>
      <c r="N48" s="3"/>
    </row>
    <row r="49" spans="1:14" ht="16.5" customHeight="1" x14ac:dyDescent="0.3">
      <c r="A49" s="268" t="b">
        <v>1</v>
      </c>
      <c r="B49" s="269" t="s">
        <v>2220</v>
      </c>
      <c r="C49" s="269">
        <v>641000001</v>
      </c>
      <c r="D49" s="269" t="s">
        <v>2221</v>
      </c>
      <c r="E49" s="265" t="s">
        <v>501</v>
      </c>
      <c r="F49" s="3"/>
      <c r="G49" s="3"/>
      <c r="H49" s="3"/>
      <c r="I49" s="3"/>
      <c r="J49" s="3"/>
      <c r="K49" s="3"/>
      <c r="L49" s="3"/>
      <c r="M49" s="3"/>
      <c r="N49" s="3"/>
    </row>
    <row r="50" spans="1:14" s="280" customFormat="1" ht="16.5" customHeight="1" x14ac:dyDescent="0.3">
      <c r="A50" s="336" t="b">
        <v>1</v>
      </c>
      <c r="B50" s="285" t="s">
        <v>2222</v>
      </c>
      <c r="C50" s="285" t="s">
        <v>2138</v>
      </c>
      <c r="D50" s="285" t="s">
        <v>2223</v>
      </c>
      <c r="E50" s="265" t="s">
        <v>501</v>
      </c>
    </row>
    <row r="51" spans="1:14" ht="16.5" customHeight="1" x14ac:dyDescent="0.3">
      <c r="B51" s="286"/>
      <c r="C51" s="286"/>
      <c r="D51" s="286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6.5" customHeight="1" x14ac:dyDescent="0.3">
      <c r="B52" s="286"/>
      <c r="C52" s="286"/>
      <c r="D52" s="286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6.5" customHeight="1" x14ac:dyDescent="0.3">
      <c r="B53" s="286"/>
      <c r="C53" s="286"/>
      <c r="D53" s="286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6.5" customHeight="1" x14ac:dyDescent="0.3">
      <c r="B54" s="286"/>
      <c r="C54" s="286"/>
      <c r="D54" s="286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6.5" customHeight="1" x14ac:dyDescent="0.3">
      <c r="B55" s="286"/>
      <c r="C55" s="286"/>
      <c r="D55" s="286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ht="16.5" customHeight="1" x14ac:dyDescent="0.3">
      <c r="B56" s="286"/>
      <c r="C56" s="286"/>
      <c r="D56" s="286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ht="16.5" customHeight="1" x14ac:dyDescent="0.3">
      <c r="B57" s="286"/>
      <c r="C57" s="286"/>
      <c r="D57" s="286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6.5" customHeight="1" x14ac:dyDescent="0.3">
      <c r="B58" s="286"/>
      <c r="C58" s="286"/>
      <c r="D58" s="286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ht="16.5" customHeight="1" x14ac:dyDescent="0.3">
      <c r="B59" s="286"/>
      <c r="C59" s="286"/>
      <c r="D59" s="286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ht="16.5" customHeight="1" x14ac:dyDescent="0.3">
      <c r="B60" s="286"/>
      <c r="C60" s="286"/>
      <c r="D60" s="286"/>
      <c r="E60" s="3"/>
      <c r="F60" s="3"/>
      <c r="G60" s="3"/>
      <c r="H60" s="3"/>
      <c r="I60" s="3"/>
      <c r="J60" s="3"/>
      <c r="K60" s="3"/>
      <c r="L60" s="3"/>
      <c r="M60" s="3"/>
      <c r="N60" s="3"/>
    </row>
  </sheetData>
  <phoneticPr fontId="26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9"/>
  <sheetViews>
    <sheetView workbookViewId="0">
      <pane ySplit="5" topLeftCell="A87" activePane="bottomLeft" state="frozen"/>
      <selection pane="bottomLeft" activeCell="D124" sqref="D124"/>
    </sheetView>
  </sheetViews>
  <sheetFormatPr defaultColWidth="9" defaultRowHeight="16.5" customHeight="1" x14ac:dyDescent="0.3"/>
  <cols>
    <col min="1" max="1" width="10.25" customWidth="1"/>
    <col min="2" max="2" width="20.125" style="220" customWidth="1"/>
    <col min="3" max="3" width="14.875" style="220" customWidth="1"/>
    <col min="4" max="4" width="53.125" style="220" customWidth="1"/>
  </cols>
  <sheetData>
    <row r="1" spans="1:4" ht="16.5" customHeight="1" x14ac:dyDescent="0.3">
      <c r="A1" s="28" t="s">
        <v>2224</v>
      </c>
      <c r="B1" s="2" t="s">
        <v>2224</v>
      </c>
      <c r="C1" s="29"/>
      <c r="D1" s="70"/>
    </row>
    <row r="2" spans="1:4" ht="50.1" customHeight="1" x14ac:dyDescent="0.3">
      <c r="A2" s="62" t="s">
        <v>6</v>
      </c>
      <c r="B2" s="62" t="s">
        <v>6</v>
      </c>
      <c r="C2" s="264" t="s">
        <v>308</v>
      </c>
      <c r="D2" s="72" t="s">
        <v>2225</v>
      </c>
    </row>
    <row r="3" spans="1:4" ht="16.5" customHeight="1" x14ac:dyDescent="0.3">
      <c r="A3" s="33" t="s">
        <v>22</v>
      </c>
      <c r="B3" s="33" t="s">
        <v>22</v>
      </c>
      <c r="C3" s="74" t="s">
        <v>24</v>
      </c>
      <c r="D3" s="74" t="s">
        <v>24</v>
      </c>
    </row>
    <row r="4" spans="1:4" ht="16.5" customHeight="1" x14ac:dyDescent="0.3">
      <c r="A4" s="266" t="s">
        <v>25</v>
      </c>
      <c r="B4" s="266" t="s">
        <v>26</v>
      </c>
      <c r="C4" s="266" t="s">
        <v>27</v>
      </c>
      <c r="D4" s="287" t="s">
        <v>2226</v>
      </c>
    </row>
    <row r="5" spans="1:4" ht="16.5" customHeight="1" x14ac:dyDescent="0.3">
      <c r="A5" s="265" t="s">
        <v>30</v>
      </c>
      <c r="B5" s="265" t="s">
        <v>31</v>
      </c>
      <c r="C5" s="265" t="s">
        <v>32</v>
      </c>
      <c r="D5" s="265" t="s">
        <v>2148</v>
      </c>
    </row>
    <row r="6" spans="1:4" ht="16.5" customHeight="1" x14ac:dyDescent="0.3">
      <c r="A6" s="268" t="b">
        <v>1</v>
      </c>
      <c r="B6" s="269" t="s">
        <v>2227</v>
      </c>
      <c r="C6" s="268">
        <v>510301001</v>
      </c>
      <c r="D6" s="269" t="s">
        <v>2228</v>
      </c>
    </row>
    <row r="7" spans="1:4" ht="16.5" customHeight="1" x14ac:dyDescent="0.3">
      <c r="A7" s="268" t="b">
        <v>1</v>
      </c>
      <c r="B7" s="269" t="s">
        <v>2229</v>
      </c>
      <c r="C7" s="268">
        <v>510301002</v>
      </c>
      <c r="D7" s="269" t="s">
        <v>2230</v>
      </c>
    </row>
    <row r="8" spans="1:4" ht="16.5" customHeight="1" x14ac:dyDescent="0.3">
      <c r="A8" s="268" t="b">
        <v>1</v>
      </c>
      <c r="B8" s="269" t="s">
        <v>2231</v>
      </c>
      <c r="C8" s="268">
        <v>510303001</v>
      </c>
      <c r="D8" s="269" t="s">
        <v>2232</v>
      </c>
    </row>
    <row r="9" spans="1:4" ht="16.5" customHeight="1" x14ac:dyDescent="0.3">
      <c r="A9" s="268" t="b">
        <v>1</v>
      </c>
      <c r="B9" s="269" t="s">
        <v>2233</v>
      </c>
      <c r="C9" s="268">
        <v>510303002</v>
      </c>
      <c r="D9" s="269" t="s">
        <v>2234</v>
      </c>
    </row>
    <row r="10" spans="1:4" ht="16.5" customHeight="1" x14ac:dyDescent="0.3">
      <c r="A10" s="268" t="b">
        <v>1</v>
      </c>
      <c r="B10" s="269" t="s">
        <v>2235</v>
      </c>
      <c r="C10" s="268">
        <v>510303003</v>
      </c>
      <c r="D10" s="269" t="s">
        <v>2236</v>
      </c>
    </row>
    <row r="11" spans="1:4" ht="16.5" customHeight="1" x14ac:dyDescent="0.3">
      <c r="A11" s="268" t="b">
        <v>1</v>
      </c>
      <c r="B11" s="269" t="s">
        <v>2237</v>
      </c>
      <c r="C11" s="268">
        <v>510303004</v>
      </c>
      <c r="D11" s="269" t="s">
        <v>2238</v>
      </c>
    </row>
    <row r="12" spans="1:4" ht="16.5" customHeight="1" x14ac:dyDescent="0.3">
      <c r="A12" s="268" t="b">
        <v>1</v>
      </c>
      <c r="B12" s="269" t="s">
        <v>2239</v>
      </c>
      <c r="C12" s="268">
        <v>510303005</v>
      </c>
      <c r="D12" s="269" t="s">
        <v>2240</v>
      </c>
    </row>
    <row r="13" spans="1:4" ht="16.5" customHeight="1" x14ac:dyDescent="0.3">
      <c r="A13" s="268" t="b">
        <v>1</v>
      </c>
      <c r="B13" s="269" t="s">
        <v>2241</v>
      </c>
      <c r="C13" s="268">
        <v>510303006</v>
      </c>
      <c r="D13" s="269" t="s">
        <v>2242</v>
      </c>
    </row>
    <row r="14" spans="1:4" ht="16.5" customHeight="1" x14ac:dyDescent="0.3">
      <c r="A14" s="268" t="b">
        <v>1</v>
      </c>
      <c r="B14" s="269" t="s">
        <v>2243</v>
      </c>
      <c r="C14" s="268">
        <v>510303007</v>
      </c>
      <c r="D14" s="269" t="s">
        <v>2244</v>
      </c>
    </row>
    <row r="15" spans="1:4" ht="16.5" customHeight="1" x14ac:dyDescent="0.3">
      <c r="A15" s="268" t="b">
        <v>1</v>
      </c>
      <c r="B15" s="269" t="s">
        <v>2245</v>
      </c>
      <c r="C15" s="268">
        <v>510303008</v>
      </c>
      <c r="D15" s="269" t="s">
        <v>2246</v>
      </c>
    </row>
    <row r="16" spans="1:4" ht="16.5" customHeight="1" x14ac:dyDescent="0.3">
      <c r="A16" s="268" t="b">
        <v>1</v>
      </c>
      <c r="B16" s="269" t="s">
        <v>2247</v>
      </c>
      <c r="C16" s="268">
        <v>510303009</v>
      </c>
      <c r="D16" s="269" t="s">
        <v>2248</v>
      </c>
    </row>
    <row r="17" spans="1:4" ht="16.5" customHeight="1" x14ac:dyDescent="0.3">
      <c r="A17" s="268" t="b">
        <v>1</v>
      </c>
      <c r="B17" s="269" t="s">
        <v>2249</v>
      </c>
      <c r="C17" s="268">
        <v>510303010</v>
      </c>
      <c r="D17" s="269" t="s">
        <v>2250</v>
      </c>
    </row>
    <row r="18" spans="1:4" ht="16.5" customHeight="1" x14ac:dyDescent="0.3">
      <c r="A18" s="268" t="b">
        <v>1</v>
      </c>
      <c r="B18" s="269" t="s">
        <v>2251</v>
      </c>
      <c r="C18" s="268">
        <v>510303011</v>
      </c>
      <c r="D18" s="269" t="s">
        <v>2252</v>
      </c>
    </row>
    <row r="19" spans="1:4" ht="16.5" customHeight="1" x14ac:dyDescent="0.3">
      <c r="A19" s="268" t="b">
        <v>1</v>
      </c>
      <c r="B19" s="269" t="s">
        <v>2253</v>
      </c>
      <c r="C19" s="268">
        <v>510303012</v>
      </c>
      <c r="D19" s="269" t="s">
        <v>2254</v>
      </c>
    </row>
    <row r="20" spans="1:4" ht="16.5" customHeight="1" x14ac:dyDescent="0.3">
      <c r="A20" s="268" t="b">
        <v>1</v>
      </c>
      <c r="B20" s="269" t="s">
        <v>2255</v>
      </c>
      <c r="C20" s="268">
        <v>510303013</v>
      </c>
      <c r="D20" s="269" t="s">
        <v>2256</v>
      </c>
    </row>
    <row r="21" spans="1:4" ht="16.5" customHeight="1" x14ac:dyDescent="0.3">
      <c r="A21" s="268" t="b">
        <v>1</v>
      </c>
      <c r="B21" s="269" t="s">
        <v>2257</v>
      </c>
      <c r="C21" s="268">
        <v>510303014</v>
      </c>
      <c r="D21" s="269" t="s">
        <v>2258</v>
      </c>
    </row>
    <row r="22" spans="1:4" ht="16.5" customHeight="1" x14ac:dyDescent="0.3">
      <c r="A22" s="268" t="b">
        <v>1</v>
      </c>
      <c r="B22" s="269" t="s">
        <v>2259</v>
      </c>
      <c r="C22" s="268">
        <v>510303015</v>
      </c>
      <c r="D22" s="269" t="s">
        <v>2260</v>
      </c>
    </row>
    <row r="23" spans="1:4" ht="16.5" customHeight="1" x14ac:dyDescent="0.3">
      <c r="A23" s="268" t="b">
        <v>1</v>
      </c>
      <c r="B23" s="269" t="s">
        <v>2261</v>
      </c>
      <c r="C23" s="268">
        <v>510303016</v>
      </c>
      <c r="D23" s="269" t="s">
        <v>2262</v>
      </c>
    </row>
    <row r="24" spans="1:4" ht="16.5" customHeight="1" x14ac:dyDescent="0.3">
      <c r="A24" s="268" t="b">
        <v>1</v>
      </c>
      <c r="B24" s="269" t="s">
        <v>2263</v>
      </c>
      <c r="C24" s="268">
        <v>510303017</v>
      </c>
      <c r="D24" s="269" t="s">
        <v>2264</v>
      </c>
    </row>
    <row r="25" spans="1:4" ht="16.5" customHeight="1" x14ac:dyDescent="0.3">
      <c r="A25" s="268" t="b">
        <v>1</v>
      </c>
      <c r="B25" s="269" t="s">
        <v>2265</v>
      </c>
      <c r="C25" s="268">
        <v>510303018</v>
      </c>
      <c r="D25" s="269" t="s">
        <v>2266</v>
      </c>
    </row>
    <row r="26" spans="1:4" ht="16.5" customHeight="1" x14ac:dyDescent="0.3">
      <c r="A26" s="268" t="b">
        <v>1</v>
      </c>
      <c r="B26" s="269" t="s">
        <v>2267</v>
      </c>
      <c r="C26" s="268">
        <v>510303019</v>
      </c>
      <c r="D26" s="269" t="s">
        <v>2268</v>
      </c>
    </row>
    <row r="27" spans="1:4" ht="16.5" customHeight="1" x14ac:dyDescent="0.3">
      <c r="A27" s="268" t="b">
        <v>1</v>
      </c>
      <c r="B27" s="269" t="s">
        <v>2269</v>
      </c>
      <c r="C27" s="268">
        <v>510303020</v>
      </c>
      <c r="D27" s="269" t="s">
        <v>2270</v>
      </c>
    </row>
    <row r="28" spans="1:4" ht="16.5" customHeight="1" x14ac:dyDescent="0.3">
      <c r="A28" s="268" t="b">
        <v>1</v>
      </c>
      <c r="B28" s="269" t="s">
        <v>2271</v>
      </c>
      <c r="C28" s="268">
        <v>510303021</v>
      </c>
      <c r="D28" s="269" t="s">
        <v>2272</v>
      </c>
    </row>
    <row r="29" spans="1:4" ht="16.5" customHeight="1" x14ac:dyDescent="0.3">
      <c r="A29" s="268" t="b">
        <v>1</v>
      </c>
      <c r="B29" s="269" t="s">
        <v>2273</v>
      </c>
      <c r="C29" s="268">
        <v>510303022</v>
      </c>
      <c r="D29" s="269" t="s">
        <v>2274</v>
      </c>
    </row>
    <row r="30" spans="1:4" ht="16.5" customHeight="1" x14ac:dyDescent="0.3">
      <c r="A30" s="268" t="b">
        <v>1</v>
      </c>
      <c r="B30" s="269" t="s">
        <v>2275</v>
      </c>
      <c r="C30" s="268">
        <v>510303023</v>
      </c>
      <c r="D30" s="269" t="s">
        <v>2276</v>
      </c>
    </row>
    <row r="31" spans="1:4" ht="16.5" customHeight="1" x14ac:dyDescent="0.3">
      <c r="A31" s="268" t="b">
        <v>1</v>
      </c>
      <c r="B31" s="269" t="s">
        <v>2277</v>
      </c>
      <c r="C31" s="268">
        <v>510303024</v>
      </c>
      <c r="D31" s="269" t="s">
        <v>2278</v>
      </c>
    </row>
    <row r="32" spans="1:4" ht="16.5" customHeight="1" x14ac:dyDescent="0.3">
      <c r="A32" s="268" t="b">
        <v>1</v>
      </c>
      <c r="B32" s="269" t="s">
        <v>2279</v>
      </c>
      <c r="C32" s="268">
        <v>510303025</v>
      </c>
      <c r="D32" s="269" t="s">
        <v>2280</v>
      </c>
    </row>
    <row r="33" spans="1:4" ht="16.5" customHeight="1" x14ac:dyDescent="0.3">
      <c r="A33" s="268" t="b">
        <v>1</v>
      </c>
      <c r="B33" s="269" t="s">
        <v>2281</v>
      </c>
      <c r="C33" s="268">
        <v>510303026</v>
      </c>
      <c r="D33" s="269" t="s">
        <v>2282</v>
      </c>
    </row>
    <row r="34" spans="1:4" ht="16.5" customHeight="1" x14ac:dyDescent="0.3">
      <c r="A34" s="268" t="b">
        <v>1</v>
      </c>
      <c r="B34" s="269" t="s">
        <v>2283</v>
      </c>
      <c r="C34" s="268">
        <v>510303027</v>
      </c>
      <c r="D34" s="269" t="s">
        <v>2284</v>
      </c>
    </row>
    <row r="35" spans="1:4" ht="16.5" customHeight="1" x14ac:dyDescent="0.3">
      <c r="A35" s="268" t="b">
        <v>1</v>
      </c>
      <c r="B35" s="269" t="s">
        <v>2285</v>
      </c>
      <c r="C35" s="268">
        <v>510303028</v>
      </c>
      <c r="D35" s="269" t="s">
        <v>2286</v>
      </c>
    </row>
    <row r="36" spans="1:4" ht="16.5" customHeight="1" x14ac:dyDescent="0.3">
      <c r="A36" s="268" t="b">
        <v>1</v>
      </c>
      <c r="B36" s="269" t="s">
        <v>2287</v>
      </c>
      <c r="C36" s="268">
        <v>510303029</v>
      </c>
      <c r="D36" s="269" t="s">
        <v>2288</v>
      </c>
    </row>
    <row r="37" spans="1:4" ht="16.5" customHeight="1" x14ac:dyDescent="0.3">
      <c r="A37" s="268" t="b">
        <v>1</v>
      </c>
      <c r="B37" s="269" t="s">
        <v>2289</v>
      </c>
      <c r="C37" s="268">
        <v>510303030</v>
      </c>
      <c r="D37" s="269" t="s">
        <v>2290</v>
      </c>
    </row>
    <row r="38" spans="1:4" ht="16.5" customHeight="1" x14ac:dyDescent="0.3">
      <c r="A38" s="268" t="b">
        <v>1</v>
      </c>
      <c r="B38" s="269" t="s">
        <v>2291</v>
      </c>
      <c r="C38" s="268">
        <v>510303031</v>
      </c>
      <c r="D38" s="269" t="s">
        <v>2292</v>
      </c>
    </row>
    <row r="39" spans="1:4" ht="16.5" customHeight="1" x14ac:dyDescent="0.3">
      <c r="A39" s="268" t="b">
        <v>1</v>
      </c>
      <c r="B39" s="269" t="s">
        <v>2293</v>
      </c>
      <c r="C39" s="268">
        <v>510303032</v>
      </c>
      <c r="D39" s="269" t="s">
        <v>2294</v>
      </c>
    </row>
    <row r="40" spans="1:4" ht="16.5" customHeight="1" x14ac:dyDescent="0.3">
      <c r="A40" s="268" t="b">
        <v>1</v>
      </c>
      <c r="B40" s="269" t="s">
        <v>2295</v>
      </c>
      <c r="C40" s="268">
        <v>510303033</v>
      </c>
      <c r="D40" s="269" t="s">
        <v>2296</v>
      </c>
    </row>
    <row r="41" spans="1:4" ht="16.5" customHeight="1" x14ac:dyDescent="0.3">
      <c r="A41" s="268" t="b">
        <v>1</v>
      </c>
      <c r="B41" s="269" t="s">
        <v>2297</v>
      </c>
      <c r="C41" s="268">
        <v>510303034</v>
      </c>
      <c r="D41" s="269" t="s">
        <v>2298</v>
      </c>
    </row>
    <row r="42" spans="1:4" ht="16.5" customHeight="1" x14ac:dyDescent="0.3">
      <c r="A42" s="268" t="b">
        <v>1</v>
      </c>
      <c r="B42" s="269" t="s">
        <v>2299</v>
      </c>
      <c r="C42" s="268">
        <v>510303035</v>
      </c>
      <c r="D42" s="269" t="s">
        <v>2300</v>
      </c>
    </row>
    <row r="43" spans="1:4" ht="16.5" customHeight="1" x14ac:dyDescent="0.3">
      <c r="A43" s="268" t="b">
        <v>1</v>
      </c>
      <c r="B43" s="269" t="s">
        <v>2301</v>
      </c>
      <c r="C43" s="268">
        <v>510303036</v>
      </c>
      <c r="D43" s="269" t="s">
        <v>2302</v>
      </c>
    </row>
    <row r="44" spans="1:4" ht="16.5" customHeight="1" x14ac:dyDescent="0.3">
      <c r="A44" s="268" t="b">
        <v>1</v>
      </c>
      <c r="B44" s="269" t="s">
        <v>2303</v>
      </c>
      <c r="C44" s="268">
        <v>510303037</v>
      </c>
      <c r="D44" s="269" t="s">
        <v>2304</v>
      </c>
    </row>
    <row r="45" spans="1:4" ht="16.5" customHeight="1" x14ac:dyDescent="0.3">
      <c r="A45" s="268" t="b">
        <v>1</v>
      </c>
      <c r="B45" s="269" t="s">
        <v>2305</v>
      </c>
      <c r="C45" s="268">
        <v>510303038</v>
      </c>
      <c r="D45" s="269" t="s">
        <v>2306</v>
      </c>
    </row>
    <row r="46" spans="1:4" ht="16.5" customHeight="1" x14ac:dyDescent="0.3">
      <c r="A46" s="268" t="b">
        <v>1</v>
      </c>
      <c r="B46" s="269" t="s">
        <v>2307</v>
      </c>
      <c r="C46" s="268">
        <v>510303039</v>
      </c>
      <c r="D46" s="269" t="s">
        <v>2308</v>
      </c>
    </row>
    <row r="47" spans="1:4" ht="16.5" customHeight="1" x14ac:dyDescent="0.3">
      <c r="A47" s="268" t="b">
        <v>1</v>
      </c>
      <c r="B47" s="269" t="s">
        <v>2309</v>
      </c>
      <c r="C47" s="268">
        <v>510303040</v>
      </c>
      <c r="D47" s="269" t="s">
        <v>2310</v>
      </c>
    </row>
    <row r="48" spans="1:4" ht="16.5" customHeight="1" x14ac:dyDescent="0.3">
      <c r="A48" s="268" t="b">
        <v>1</v>
      </c>
      <c r="B48" s="269" t="s">
        <v>2311</v>
      </c>
      <c r="C48" s="268">
        <v>510303041</v>
      </c>
      <c r="D48" s="269" t="s">
        <v>2312</v>
      </c>
    </row>
    <row r="49" spans="1:4" ht="16.5" customHeight="1" x14ac:dyDescent="0.3">
      <c r="A49" s="268" t="b">
        <v>1</v>
      </c>
      <c r="B49" s="269" t="s">
        <v>2313</v>
      </c>
      <c r="C49" s="268">
        <v>510303042</v>
      </c>
      <c r="D49" s="269" t="s">
        <v>2314</v>
      </c>
    </row>
    <row r="50" spans="1:4" ht="16.5" customHeight="1" x14ac:dyDescent="0.3">
      <c r="A50" s="268" t="b">
        <v>1</v>
      </c>
      <c r="B50" s="269" t="s">
        <v>2315</v>
      </c>
      <c r="C50" s="268">
        <v>510303043</v>
      </c>
      <c r="D50" s="269" t="s">
        <v>2316</v>
      </c>
    </row>
    <row r="51" spans="1:4" ht="16.5" customHeight="1" x14ac:dyDescent="0.3">
      <c r="A51" s="268" t="b">
        <v>1</v>
      </c>
      <c r="B51" s="269" t="s">
        <v>2317</v>
      </c>
      <c r="C51" s="268">
        <v>510303044</v>
      </c>
      <c r="D51" s="269" t="s">
        <v>2318</v>
      </c>
    </row>
    <row r="52" spans="1:4" ht="16.5" customHeight="1" x14ac:dyDescent="0.3">
      <c r="A52" s="268" t="b">
        <v>1</v>
      </c>
      <c r="B52" s="269" t="s">
        <v>2319</v>
      </c>
      <c r="C52" s="268">
        <v>510303045</v>
      </c>
      <c r="D52" s="269" t="s">
        <v>2320</v>
      </c>
    </row>
    <row r="53" spans="1:4" ht="16.5" customHeight="1" x14ac:dyDescent="0.3">
      <c r="A53" s="268" t="b">
        <v>1</v>
      </c>
      <c r="B53" s="269" t="s">
        <v>2321</v>
      </c>
      <c r="C53" s="268">
        <v>510303046</v>
      </c>
      <c r="D53" s="269" t="s">
        <v>2322</v>
      </c>
    </row>
    <row r="54" spans="1:4" ht="16.5" customHeight="1" x14ac:dyDescent="0.3">
      <c r="A54" s="268" t="b">
        <v>1</v>
      </c>
      <c r="B54" s="269" t="s">
        <v>2323</v>
      </c>
      <c r="C54" s="268">
        <v>510303047</v>
      </c>
      <c r="D54" s="269" t="s">
        <v>2324</v>
      </c>
    </row>
    <row r="55" spans="1:4" ht="16.5" customHeight="1" x14ac:dyDescent="0.3">
      <c r="A55" s="268" t="b">
        <v>1</v>
      </c>
      <c r="B55" s="269" t="s">
        <v>2325</v>
      </c>
      <c r="C55" s="268">
        <v>510303048</v>
      </c>
      <c r="D55" s="269" t="s">
        <v>2326</v>
      </c>
    </row>
    <row r="56" spans="1:4" ht="16.5" customHeight="1" x14ac:dyDescent="0.3">
      <c r="A56" s="268" t="b">
        <v>1</v>
      </c>
      <c r="B56" s="282" t="s">
        <v>2327</v>
      </c>
      <c r="C56" s="268">
        <v>510303049</v>
      </c>
      <c r="D56" s="282" t="s">
        <v>2328</v>
      </c>
    </row>
    <row r="57" spans="1:4" ht="16.5" customHeight="1" x14ac:dyDescent="0.3">
      <c r="A57" s="268" t="b">
        <v>1</v>
      </c>
      <c r="B57" s="288" t="s">
        <v>2329</v>
      </c>
      <c r="C57" s="268">
        <v>510303050</v>
      </c>
      <c r="D57" s="288" t="s">
        <v>2330</v>
      </c>
    </row>
    <row r="58" spans="1:4" ht="16.5" customHeight="1" x14ac:dyDescent="0.3">
      <c r="A58" s="268" t="b">
        <v>1</v>
      </c>
      <c r="B58" s="269" t="s">
        <v>2331</v>
      </c>
      <c r="C58" s="268">
        <v>510303051</v>
      </c>
      <c r="D58" s="269" t="s">
        <v>2332</v>
      </c>
    </row>
    <row r="59" spans="1:4" ht="16.5" customHeight="1" x14ac:dyDescent="0.3">
      <c r="A59" s="268" t="b">
        <v>1</v>
      </c>
      <c r="B59" s="269" t="s">
        <v>2333</v>
      </c>
      <c r="C59" s="268">
        <v>510303052</v>
      </c>
      <c r="D59" s="269" t="s">
        <v>2334</v>
      </c>
    </row>
    <row r="60" spans="1:4" ht="16.5" customHeight="1" x14ac:dyDescent="0.3">
      <c r="A60" s="268" t="b">
        <v>1</v>
      </c>
      <c r="B60" s="269" t="s">
        <v>2335</v>
      </c>
      <c r="C60" s="268">
        <v>510303053</v>
      </c>
      <c r="D60" s="269" t="s">
        <v>2336</v>
      </c>
    </row>
    <row r="61" spans="1:4" ht="16.5" customHeight="1" x14ac:dyDescent="0.3">
      <c r="A61" s="268" t="b">
        <v>1</v>
      </c>
      <c r="B61" s="269" t="s">
        <v>2337</v>
      </c>
      <c r="C61" s="268">
        <v>510303054</v>
      </c>
      <c r="D61" s="269" t="s">
        <v>2338</v>
      </c>
    </row>
    <row r="62" spans="1:4" ht="16.5" customHeight="1" x14ac:dyDescent="0.3">
      <c r="A62" s="268" t="b">
        <v>1</v>
      </c>
      <c r="B62" s="269" t="s">
        <v>2339</v>
      </c>
      <c r="C62" s="268">
        <v>510303055</v>
      </c>
      <c r="D62" s="269" t="s">
        <v>2340</v>
      </c>
    </row>
    <row r="63" spans="1:4" ht="16.5" customHeight="1" x14ac:dyDescent="0.3">
      <c r="A63" s="268" t="b">
        <v>1</v>
      </c>
      <c r="B63" s="269" t="s">
        <v>2341</v>
      </c>
      <c r="C63" s="268">
        <v>510303056</v>
      </c>
      <c r="D63" s="269" t="s">
        <v>2342</v>
      </c>
    </row>
    <row r="64" spans="1:4" ht="16.5" customHeight="1" x14ac:dyDescent="0.3">
      <c r="A64" s="268" t="b">
        <v>1</v>
      </c>
      <c r="B64" s="269" t="s">
        <v>2343</v>
      </c>
      <c r="C64" s="268">
        <v>510303057</v>
      </c>
      <c r="D64" s="269" t="s">
        <v>2344</v>
      </c>
    </row>
    <row r="65" spans="1:4" ht="16.5" customHeight="1" x14ac:dyDescent="0.3">
      <c r="A65" s="268" t="b">
        <v>1</v>
      </c>
      <c r="B65" s="269" t="s">
        <v>2345</v>
      </c>
      <c r="C65" s="268">
        <v>510303058</v>
      </c>
      <c r="D65" s="269" t="s">
        <v>2346</v>
      </c>
    </row>
    <row r="66" spans="1:4" ht="16.5" customHeight="1" x14ac:dyDescent="0.3">
      <c r="A66" s="268" t="b">
        <v>1</v>
      </c>
      <c r="B66" s="282" t="s">
        <v>2347</v>
      </c>
      <c r="C66" s="268">
        <v>510303059</v>
      </c>
      <c r="D66" s="269" t="s">
        <v>2348</v>
      </c>
    </row>
    <row r="67" spans="1:4" ht="16.5" customHeight="1" x14ac:dyDescent="0.3">
      <c r="A67" s="268" t="b">
        <v>1</v>
      </c>
      <c r="B67" s="288" t="s">
        <v>2349</v>
      </c>
      <c r="C67" s="268">
        <v>510303060</v>
      </c>
      <c r="D67" s="269" t="s">
        <v>2350</v>
      </c>
    </row>
    <row r="68" spans="1:4" ht="16.5" customHeight="1" x14ac:dyDescent="0.3">
      <c r="A68" s="268" t="b">
        <v>1</v>
      </c>
      <c r="B68" s="269" t="s">
        <v>2351</v>
      </c>
      <c r="C68" s="268">
        <v>510303061</v>
      </c>
      <c r="D68" s="269" t="s">
        <v>2352</v>
      </c>
    </row>
    <row r="69" spans="1:4" ht="16.5" customHeight="1" x14ac:dyDescent="0.3">
      <c r="A69" s="268" t="b">
        <v>1</v>
      </c>
      <c r="B69" s="269" t="s">
        <v>2353</v>
      </c>
      <c r="C69" s="268">
        <v>510303062</v>
      </c>
      <c r="D69" s="269" t="s">
        <v>2354</v>
      </c>
    </row>
    <row r="70" spans="1:4" ht="16.5" customHeight="1" x14ac:dyDescent="0.3">
      <c r="A70" s="268" t="b">
        <v>1</v>
      </c>
      <c r="B70" s="269" t="s">
        <v>2355</v>
      </c>
      <c r="C70" s="268">
        <v>510303063</v>
      </c>
      <c r="D70" s="269" t="s">
        <v>2356</v>
      </c>
    </row>
    <row r="71" spans="1:4" ht="16.5" customHeight="1" x14ac:dyDescent="0.3">
      <c r="A71" s="268" t="b">
        <v>1</v>
      </c>
      <c r="B71" s="269" t="s">
        <v>2357</v>
      </c>
      <c r="C71" s="268">
        <v>510303064</v>
      </c>
      <c r="D71" s="269" t="s">
        <v>2358</v>
      </c>
    </row>
    <row r="72" spans="1:4" ht="16.5" customHeight="1" x14ac:dyDescent="0.3">
      <c r="A72" s="268" t="b">
        <v>1</v>
      </c>
      <c r="B72" s="269" t="s">
        <v>2359</v>
      </c>
      <c r="C72" s="268">
        <v>510303065</v>
      </c>
      <c r="D72" s="269" t="s">
        <v>2360</v>
      </c>
    </row>
    <row r="73" spans="1:4" ht="16.5" customHeight="1" x14ac:dyDescent="0.3">
      <c r="A73" s="268" t="b">
        <v>1</v>
      </c>
      <c r="B73" s="269" t="s">
        <v>2361</v>
      </c>
      <c r="C73" s="268">
        <v>510303066</v>
      </c>
      <c r="D73" s="269" t="s">
        <v>2362</v>
      </c>
    </row>
    <row r="74" spans="1:4" ht="16.5" customHeight="1" x14ac:dyDescent="0.3">
      <c r="A74" s="268" t="b">
        <v>1</v>
      </c>
      <c r="B74" s="269" t="s">
        <v>2363</v>
      </c>
      <c r="C74" s="268">
        <v>510303067</v>
      </c>
      <c r="D74" s="269" t="s">
        <v>2364</v>
      </c>
    </row>
    <row r="75" spans="1:4" ht="16.5" customHeight="1" x14ac:dyDescent="0.3">
      <c r="A75" s="268" t="b">
        <v>1</v>
      </c>
      <c r="B75" s="269" t="s">
        <v>2365</v>
      </c>
      <c r="C75" s="268">
        <v>510303068</v>
      </c>
      <c r="D75" s="269" t="s">
        <v>2366</v>
      </c>
    </row>
    <row r="76" spans="1:4" ht="16.5" customHeight="1" x14ac:dyDescent="0.3">
      <c r="A76" s="268" t="b">
        <v>1</v>
      </c>
      <c r="B76" s="282" t="s">
        <v>2367</v>
      </c>
      <c r="C76" s="268">
        <v>510303069</v>
      </c>
      <c r="D76" s="269" t="s">
        <v>2368</v>
      </c>
    </row>
    <row r="77" spans="1:4" ht="16.5" customHeight="1" x14ac:dyDescent="0.3">
      <c r="A77" s="268" t="b">
        <v>1</v>
      </c>
      <c r="B77" s="288" t="s">
        <v>2369</v>
      </c>
      <c r="C77" s="268">
        <v>510303070</v>
      </c>
      <c r="D77" s="269" t="s">
        <v>2370</v>
      </c>
    </row>
    <row r="78" spans="1:4" ht="16.5" customHeight="1" x14ac:dyDescent="0.3">
      <c r="A78" s="268" t="b">
        <v>1</v>
      </c>
      <c r="B78" s="269" t="s">
        <v>2371</v>
      </c>
      <c r="C78" s="268">
        <v>510303071</v>
      </c>
      <c r="D78" s="269" t="s">
        <v>2372</v>
      </c>
    </row>
    <row r="79" spans="1:4" ht="16.5" customHeight="1" x14ac:dyDescent="0.3">
      <c r="A79" s="268" t="b">
        <v>1</v>
      </c>
      <c r="B79" s="269" t="s">
        <v>2373</v>
      </c>
      <c r="C79" s="268">
        <v>510303072</v>
      </c>
      <c r="D79" s="269" t="s">
        <v>2374</v>
      </c>
    </row>
    <row r="80" spans="1:4" ht="16.5" customHeight="1" x14ac:dyDescent="0.3">
      <c r="A80" s="268" t="b">
        <v>1</v>
      </c>
      <c r="B80" s="269" t="s">
        <v>2375</v>
      </c>
      <c r="C80" s="268">
        <v>510303073</v>
      </c>
      <c r="D80" s="269" t="s">
        <v>2376</v>
      </c>
    </row>
    <row r="81" spans="1:4" ht="16.5" customHeight="1" x14ac:dyDescent="0.3">
      <c r="A81" s="268" t="b">
        <v>1</v>
      </c>
      <c r="B81" s="269" t="s">
        <v>2377</v>
      </c>
      <c r="C81" s="268">
        <v>510303074</v>
      </c>
      <c r="D81" s="269" t="s">
        <v>2378</v>
      </c>
    </row>
    <row r="82" spans="1:4" ht="16.5" customHeight="1" x14ac:dyDescent="0.3">
      <c r="A82" s="268" t="b">
        <v>1</v>
      </c>
      <c r="B82" s="269" t="s">
        <v>2379</v>
      </c>
      <c r="C82" s="268">
        <v>510303075</v>
      </c>
      <c r="D82" s="269" t="s">
        <v>2380</v>
      </c>
    </row>
    <row r="83" spans="1:4" ht="16.5" customHeight="1" x14ac:dyDescent="0.3">
      <c r="A83" s="268" t="b">
        <v>1</v>
      </c>
      <c r="B83" s="269" t="s">
        <v>2381</v>
      </c>
      <c r="C83" s="268">
        <v>510303076</v>
      </c>
      <c r="D83" s="269" t="s">
        <v>2382</v>
      </c>
    </row>
    <row r="84" spans="1:4" ht="16.5" customHeight="1" x14ac:dyDescent="0.3">
      <c r="A84" s="268" t="b">
        <v>1</v>
      </c>
      <c r="B84" s="269" t="s">
        <v>2383</v>
      </c>
      <c r="C84" s="268">
        <v>510303077</v>
      </c>
      <c r="D84" s="269" t="s">
        <v>2384</v>
      </c>
    </row>
    <row r="85" spans="1:4" ht="16.5" customHeight="1" x14ac:dyDescent="0.3">
      <c r="A85" s="268" t="b">
        <v>1</v>
      </c>
      <c r="B85" s="269" t="s">
        <v>2385</v>
      </c>
      <c r="C85" s="268">
        <v>510303078</v>
      </c>
      <c r="D85" s="269" t="s">
        <v>2386</v>
      </c>
    </row>
    <row r="86" spans="1:4" ht="16.5" customHeight="1" x14ac:dyDescent="0.3">
      <c r="A86" s="268" t="b">
        <v>1</v>
      </c>
      <c r="B86" s="269" t="s">
        <v>2387</v>
      </c>
      <c r="C86" s="268">
        <v>510303079</v>
      </c>
      <c r="D86" s="269" t="s">
        <v>2388</v>
      </c>
    </row>
    <row r="87" spans="1:4" ht="16.5" customHeight="1" x14ac:dyDescent="0.3">
      <c r="A87" s="268" t="b">
        <v>1</v>
      </c>
      <c r="B87" s="269" t="s">
        <v>2389</v>
      </c>
      <c r="C87" s="268">
        <v>510303080</v>
      </c>
      <c r="D87" s="269" t="s">
        <v>2390</v>
      </c>
    </row>
    <row r="88" spans="1:4" ht="16.5" customHeight="1" x14ac:dyDescent="0.3">
      <c r="A88" s="334" t="b">
        <v>1</v>
      </c>
      <c r="B88" s="290" t="s">
        <v>2660</v>
      </c>
      <c r="C88" s="337">
        <v>510303081</v>
      </c>
      <c r="D88" s="290" t="s">
        <v>2661</v>
      </c>
    </row>
    <row r="89" spans="1:4" ht="16.5" customHeight="1" x14ac:dyDescent="0.3">
      <c r="A89" s="334" t="b">
        <v>1</v>
      </c>
      <c r="B89" s="290" t="s">
        <v>2662</v>
      </c>
      <c r="C89" s="337">
        <v>510303082</v>
      </c>
      <c r="D89" s="290" t="s">
        <v>2663</v>
      </c>
    </row>
    <row r="90" spans="1:4" ht="16.5" customHeight="1" x14ac:dyDescent="0.3">
      <c r="A90" s="334" t="b">
        <v>1</v>
      </c>
      <c r="B90" s="290" t="s">
        <v>2664</v>
      </c>
      <c r="C90" s="337">
        <v>510303083</v>
      </c>
      <c r="D90" s="290" t="s">
        <v>2665</v>
      </c>
    </row>
    <row r="91" spans="1:4" ht="16.5" customHeight="1" x14ac:dyDescent="0.3">
      <c r="A91" s="334" t="b">
        <v>1</v>
      </c>
      <c r="B91" s="290" t="s">
        <v>2666</v>
      </c>
      <c r="C91" s="337">
        <v>510303084</v>
      </c>
      <c r="D91" s="290" t="s">
        <v>2667</v>
      </c>
    </row>
    <row r="92" spans="1:4" ht="16.5" customHeight="1" x14ac:dyDescent="0.3">
      <c r="A92" s="334" t="b">
        <v>1</v>
      </c>
      <c r="B92" s="290" t="s">
        <v>2668</v>
      </c>
      <c r="C92" s="337">
        <v>510303085</v>
      </c>
      <c r="D92" s="290" t="s">
        <v>2669</v>
      </c>
    </row>
    <row r="93" spans="1:4" ht="16.5" customHeight="1" x14ac:dyDescent="0.3">
      <c r="A93" s="334" t="b">
        <v>1</v>
      </c>
      <c r="B93" s="290" t="s">
        <v>2670</v>
      </c>
      <c r="C93" s="337">
        <v>510303086</v>
      </c>
      <c r="D93" s="290" t="s">
        <v>2671</v>
      </c>
    </row>
    <row r="94" spans="1:4" ht="16.5" customHeight="1" x14ac:dyDescent="0.3">
      <c r="A94" s="334" t="b">
        <v>1</v>
      </c>
      <c r="B94" s="290" t="s">
        <v>2672</v>
      </c>
      <c r="C94" s="337">
        <v>510303087</v>
      </c>
      <c r="D94" s="290" t="s">
        <v>2673</v>
      </c>
    </row>
    <row r="95" spans="1:4" ht="16.5" customHeight="1" x14ac:dyDescent="0.3">
      <c r="A95" s="334" t="b">
        <v>1</v>
      </c>
      <c r="B95" s="290" t="s">
        <v>2674</v>
      </c>
      <c r="C95" s="337">
        <v>510303088</v>
      </c>
      <c r="D95" s="290" t="s">
        <v>2675</v>
      </c>
    </row>
    <row r="96" spans="1:4" ht="16.5" customHeight="1" x14ac:dyDescent="0.3">
      <c r="A96" s="334" t="b">
        <v>1</v>
      </c>
      <c r="B96" s="290" t="s">
        <v>2676</v>
      </c>
      <c r="C96" s="337">
        <v>510303089</v>
      </c>
      <c r="D96" s="290" t="s">
        <v>2677</v>
      </c>
    </row>
    <row r="97" spans="1:4" ht="16.5" customHeight="1" x14ac:dyDescent="0.3">
      <c r="A97" s="334" t="b">
        <v>1</v>
      </c>
      <c r="B97" s="290" t="s">
        <v>2678</v>
      </c>
      <c r="C97" s="337">
        <v>510303090</v>
      </c>
      <c r="D97" s="290" t="s">
        <v>2679</v>
      </c>
    </row>
    <row r="98" spans="1:4" ht="16.5" customHeight="1" x14ac:dyDescent="0.3">
      <c r="A98" s="334" t="b">
        <v>1</v>
      </c>
      <c r="B98" s="269" t="s">
        <v>2680</v>
      </c>
      <c r="C98" s="268">
        <v>510303091</v>
      </c>
      <c r="D98" s="269" t="s">
        <v>2681</v>
      </c>
    </row>
    <row r="99" spans="1:4" ht="16.5" customHeight="1" x14ac:dyDescent="0.3">
      <c r="A99" s="334" t="b">
        <v>1</v>
      </c>
      <c r="B99" s="269" t="s">
        <v>2682</v>
      </c>
      <c r="C99" s="268">
        <v>510303092</v>
      </c>
      <c r="D99" s="269" t="s">
        <v>2683</v>
      </c>
    </row>
    <row r="100" spans="1:4" ht="16.5" customHeight="1" x14ac:dyDescent="0.3">
      <c r="A100" s="334" t="b">
        <v>1</v>
      </c>
      <c r="B100" s="269" t="s">
        <v>2684</v>
      </c>
      <c r="C100" s="268">
        <v>510303093</v>
      </c>
      <c r="D100" s="269" t="s">
        <v>2685</v>
      </c>
    </row>
    <row r="101" spans="1:4" ht="16.5" customHeight="1" x14ac:dyDescent="0.3">
      <c r="A101" s="334" t="b">
        <v>1</v>
      </c>
      <c r="B101" s="269" t="s">
        <v>2686</v>
      </c>
      <c r="C101" s="268">
        <v>510303094</v>
      </c>
      <c r="D101" s="269" t="s">
        <v>2687</v>
      </c>
    </row>
    <row r="102" spans="1:4" ht="16.5" customHeight="1" x14ac:dyDescent="0.3">
      <c r="A102" s="334" t="b">
        <v>1</v>
      </c>
      <c r="B102" s="269" t="s">
        <v>2688</v>
      </c>
      <c r="C102" s="268">
        <v>510303095</v>
      </c>
      <c r="D102" s="269" t="s">
        <v>2689</v>
      </c>
    </row>
    <row r="103" spans="1:4" ht="16.5" customHeight="1" x14ac:dyDescent="0.3">
      <c r="A103" s="334" t="b">
        <v>1</v>
      </c>
      <c r="B103" s="269" t="s">
        <v>2690</v>
      </c>
      <c r="C103" s="268">
        <v>510303096</v>
      </c>
      <c r="D103" s="269" t="s">
        <v>2691</v>
      </c>
    </row>
    <row r="104" spans="1:4" ht="16.5" customHeight="1" x14ac:dyDescent="0.3">
      <c r="A104" s="334" t="b">
        <v>1</v>
      </c>
      <c r="B104" s="269" t="s">
        <v>2692</v>
      </c>
      <c r="C104" s="268">
        <v>510303097</v>
      </c>
      <c r="D104" s="269" t="s">
        <v>2693</v>
      </c>
    </row>
    <row r="105" spans="1:4" ht="16.5" customHeight="1" x14ac:dyDescent="0.3">
      <c r="A105" s="334" t="b">
        <v>1</v>
      </c>
      <c r="B105" s="269" t="s">
        <v>2694</v>
      </c>
      <c r="C105" s="268">
        <v>510303098</v>
      </c>
      <c r="D105" s="269" t="s">
        <v>2695</v>
      </c>
    </row>
    <row r="106" spans="1:4" ht="16.5" customHeight="1" x14ac:dyDescent="0.3">
      <c r="A106" s="334" t="b">
        <v>1</v>
      </c>
      <c r="B106" s="282" t="s">
        <v>2696</v>
      </c>
      <c r="C106" s="268">
        <v>510303099</v>
      </c>
      <c r="D106" s="269" t="s">
        <v>2697</v>
      </c>
    </row>
    <row r="107" spans="1:4" ht="16.5" customHeight="1" x14ac:dyDescent="0.3">
      <c r="A107" s="334" t="b">
        <v>1</v>
      </c>
      <c r="B107" s="288" t="s">
        <v>2698</v>
      </c>
      <c r="C107" s="268">
        <v>510303100</v>
      </c>
      <c r="D107" s="269" t="s">
        <v>2699</v>
      </c>
    </row>
    <row r="108" spans="1:4" ht="16.5" customHeight="1" x14ac:dyDescent="0.3">
      <c r="A108" s="334" t="b">
        <v>1</v>
      </c>
      <c r="B108" s="290" t="s">
        <v>2700</v>
      </c>
      <c r="C108" s="337">
        <v>510303101</v>
      </c>
      <c r="D108" s="290" t="s">
        <v>2701</v>
      </c>
    </row>
    <row r="109" spans="1:4" ht="16.5" customHeight="1" x14ac:dyDescent="0.3">
      <c r="A109" s="334" t="b">
        <v>1</v>
      </c>
      <c r="B109" s="290" t="s">
        <v>2702</v>
      </c>
      <c r="C109" s="337">
        <v>510303102</v>
      </c>
      <c r="D109" s="290" t="s">
        <v>2703</v>
      </c>
    </row>
    <row r="110" spans="1:4" ht="16.5" customHeight="1" x14ac:dyDescent="0.3">
      <c r="A110" s="334" t="b">
        <v>1</v>
      </c>
      <c r="B110" s="290" t="s">
        <v>2704</v>
      </c>
      <c r="C110" s="337">
        <v>510303103</v>
      </c>
      <c r="D110" s="290" t="s">
        <v>2705</v>
      </c>
    </row>
    <row r="111" spans="1:4" ht="16.5" customHeight="1" x14ac:dyDescent="0.3">
      <c r="A111" s="334" t="b">
        <v>1</v>
      </c>
      <c r="B111" s="290" t="s">
        <v>2706</v>
      </c>
      <c r="C111" s="337">
        <v>510303104</v>
      </c>
      <c r="D111" s="290" t="s">
        <v>2707</v>
      </c>
    </row>
    <row r="112" spans="1:4" ht="16.5" customHeight="1" x14ac:dyDescent="0.3">
      <c r="A112" s="334" t="b">
        <v>1</v>
      </c>
      <c r="B112" s="290" t="s">
        <v>2708</v>
      </c>
      <c r="C112" s="337">
        <v>510303105</v>
      </c>
      <c r="D112" s="290" t="s">
        <v>2709</v>
      </c>
    </row>
    <row r="113" spans="1:4" ht="16.5" customHeight="1" x14ac:dyDescent="0.3">
      <c r="A113" s="334" t="b">
        <v>1</v>
      </c>
      <c r="B113" s="290" t="s">
        <v>2710</v>
      </c>
      <c r="C113" s="337">
        <v>510303106</v>
      </c>
      <c r="D113" s="290" t="s">
        <v>2711</v>
      </c>
    </row>
    <row r="114" spans="1:4" ht="16.5" customHeight="1" x14ac:dyDescent="0.3">
      <c r="A114" s="334" t="b">
        <v>1</v>
      </c>
      <c r="B114" s="290" t="s">
        <v>2712</v>
      </c>
      <c r="C114" s="337">
        <v>510303107</v>
      </c>
      <c r="D114" s="290" t="s">
        <v>2713</v>
      </c>
    </row>
    <row r="115" spans="1:4" ht="16.5" customHeight="1" x14ac:dyDescent="0.3">
      <c r="A115" s="334" t="b">
        <v>1</v>
      </c>
      <c r="B115" s="290" t="s">
        <v>2714</v>
      </c>
      <c r="C115" s="337">
        <v>510303108</v>
      </c>
      <c r="D115" s="290" t="s">
        <v>2715</v>
      </c>
    </row>
    <row r="116" spans="1:4" ht="16.5" customHeight="1" x14ac:dyDescent="0.3">
      <c r="A116" s="334" t="b">
        <v>1</v>
      </c>
      <c r="B116" s="290" t="s">
        <v>2716</v>
      </c>
      <c r="C116" s="337">
        <v>510303109</v>
      </c>
      <c r="D116" s="290" t="s">
        <v>2717</v>
      </c>
    </row>
    <row r="117" spans="1:4" ht="16.5" customHeight="1" x14ac:dyDescent="0.3">
      <c r="A117" s="334" t="b">
        <v>1</v>
      </c>
      <c r="B117" s="290" t="s">
        <v>2718</v>
      </c>
      <c r="C117" s="337">
        <v>510303110</v>
      </c>
      <c r="D117" s="290" t="s">
        <v>2719</v>
      </c>
    </row>
    <row r="118" spans="1:4" ht="16.5" customHeight="1" x14ac:dyDescent="0.3">
      <c r="A118" s="268" t="b">
        <v>1</v>
      </c>
      <c r="B118" s="269" t="s">
        <v>2391</v>
      </c>
      <c r="C118" s="268">
        <v>510305001</v>
      </c>
      <c r="D118" s="269" t="s">
        <v>2392</v>
      </c>
    </row>
    <row r="119" spans="1:4" ht="16.5" customHeight="1" x14ac:dyDescent="0.3">
      <c r="A119" s="268" t="b">
        <v>1</v>
      </c>
      <c r="B119" s="269" t="s">
        <v>2393</v>
      </c>
      <c r="C119" s="268">
        <v>510305002</v>
      </c>
      <c r="D119" s="269" t="s">
        <v>2394</v>
      </c>
    </row>
    <row r="120" spans="1:4" ht="16.5" customHeight="1" x14ac:dyDescent="0.3">
      <c r="A120" s="268" t="b">
        <v>1</v>
      </c>
      <c r="B120" s="269" t="s">
        <v>2395</v>
      </c>
      <c r="C120" s="268">
        <v>510305003</v>
      </c>
      <c r="D120" s="269" t="s">
        <v>2396</v>
      </c>
    </row>
    <row r="121" spans="1:4" ht="16.5" customHeight="1" x14ac:dyDescent="0.3">
      <c r="A121" s="268" t="b">
        <v>1</v>
      </c>
      <c r="B121" s="269" t="s">
        <v>2397</v>
      </c>
      <c r="C121" s="268">
        <v>510305004</v>
      </c>
      <c r="D121" s="269" t="s">
        <v>2398</v>
      </c>
    </row>
    <row r="122" spans="1:4" ht="16.5" customHeight="1" x14ac:dyDescent="0.3">
      <c r="A122" s="268" t="b">
        <v>1</v>
      </c>
      <c r="B122" s="269" t="s">
        <v>2399</v>
      </c>
      <c r="C122" s="268">
        <v>510306001</v>
      </c>
      <c r="D122" s="269" t="s">
        <v>2212</v>
      </c>
    </row>
    <row r="123" spans="1:4" ht="16.5" customHeight="1" x14ac:dyDescent="0.3">
      <c r="A123" s="268" t="b">
        <v>1</v>
      </c>
      <c r="B123" s="269" t="s">
        <v>2400</v>
      </c>
      <c r="C123" s="268">
        <v>510306002</v>
      </c>
      <c r="D123" s="269" t="s">
        <v>2215</v>
      </c>
    </row>
    <row r="124" spans="1:4" ht="16.5" customHeight="1" x14ac:dyDescent="0.3">
      <c r="A124" s="268" t="b">
        <v>1</v>
      </c>
      <c r="B124" s="269" t="s">
        <v>2120</v>
      </c>
      <c r="C124" s="268">
        <v>510307001</v>
      </c>
      <c r="D124" s="269" t="s">
        <v>2401</v>
      </c>
    </row>
    <row r="125" spans="1:4" ht="16.5" customHeight="1" x14ac:dyDescent="0.3">
      <c r="A125" s="268" t="b">
        <v>1</v>
      </c>
      <c r="B125" s="269" t="s">
        <v>2126</v>
      </c>
      <c r="C125" s="268">
        <v>510307002</v>
      </c>
      <c r="D125" s="269" t="s">
        <v>2402</v>
      </c>
    </row>
    <row r="126" spans="1:4" ht="16.5" customHeight="1" x14ac:dyDescent="0.3">
      <c r="A126" s="268" t="b">
        <v>1</v>
      </c>
      <c r="B126" s="269" t="s">
        <v>2127</v>
      </c>
      <c r="C126" s="268">
        <v>510307003</v>
      </c>
      <c r="D126" s="269" t="s">
        <v>2403</v>
      </c>
    </row>
    <row r="127" spans="1:4" ht="16.5" customHeight="1" x14ac:dyDescent="0.3">
      <c r="A127" s="268" t="b">
        <v>1</v>
      </c>
      <c r="B127" s="269" t="s">
        <v>2404</v>
      </c>
      <c r="C127" s="268">
        <v>510308001</v>
      </c>
      <c r="D127" s="269" t="s">
        <v>2405</v>
      </c>
    </row>
    <row r="128" spans="1:4" ht="16.5" customHeight="1" x14ac:dyDescent="0.3">
      <c r="A128" s="268" t="b">
        <v>1</v>
      </c>
      <c r="B128" s="269" t="s">
        <v>2406</v>
      </c>
      <c r="C128" s="268">
        <v>510309001</v>
      </c>
      <c r="D128" s="269" t="s">
        <v>2407</v>
      </c>
    </row>
    <row r="129" spans="1:4" ht="16.5" customHeight="1" x14ac:dyDescent="0.3">
      <c r="A129" s="268" t="b">
        <v>1</v>
      </c>
      <c r="B129" s="269" t="s">
        <v>2408</v>
      </c>
      <c r="C129" s="268">
        <v>510310001</v>
      </c>
      <c r="D129" s="269" t="s">
        <v>2221</v>
      </c>
    </row>
    <row r="130" spans="1:4" ht="16.5" customHeight="1" x14ac:dyDescent="0.3">
      <c r="A130" s="268" t="b">
        <v>1</v>
      </c>
      <c r="B130" s="269" t="s">
        <v>2409</v>
      </c>
      <c r="C130" s="268">
        <v>510309999</v>
      </c>
      <c r="D130" s="269" t="s">
        <v>2410</v>
      </c>
    </row>
    <row r="131" spans="1:4" ht="16.5" customHeight="1" x14ac:dyDescent="0.3">
      <c r="A131" s="268" t="b">
        <v>1</v>
      </c>
      <c r="B131" s="269" t="s">
        <v>2383</v>
      </c>
      <c r="C131" s="268">
        <v>510308007</v>
      </c>
      <c r="D131" s="269" t="s">
        <v>2384</v>
      </c>
    </row>
    <row r="132" spans="1:4" ht="16.5" customHeight="1" x14ac:dyDescent="0.3">
      <c r="A132" s="268" t="b">
        <v>1</v>
      </c>
      <c r="B132" s="269" t="s">
        <v>2385</v>
      </c>
      <c r="C132" s="268">
        <v>510308008</v>
      </c>
      <c r="D132" s="269" t="s">
        <v>2386</v>
      </c>
    </row>
    <row r="133" spans="1:4" ht="16.5" customHeight="1" x14ac:dyDescent="0.3">
      <c r="A133" s="268" t="b">
        <v>1</v>
      </c>
      <c r="B133" s="269" t="s">
        <v>2387</v>
      </c>
      <c r="C133" s="268">
        <v>510308009</v>
      </c>
      <c r="D133" s="269" t="s">
        <v>2388</v>
      </c>
    </row>
    <row r="134" spans="1:4" ht="16.5" customHeight="1" x14ac:dyDescent="0.3">
      <c r="A134" s="268" t="b">
        <v>1</v>
      </c>
      <c r="B134" s="269" t="s">
        <v>2389</v>
      </c>
      <c r="C134" s="268">
        <v>510308010</v>
      </c>
      <c r="D134" s="269" t="s">
        <v>2390</v>
      </c>
    </row>
    <row r="135" spans="1:4" ht="16.5" customHeight="1" x14ac:dyDescent="0.3">
      <c r="A135" s="268" t="b">
        <v>1</v>
      </c>
      <c r="B135" s="289" t="s">
        <v>2411</v>
      </c>
      <c r="C135" s="289">
        <v>50001</v>
      </c>
      <c r="D135" s="289" t="s">
        <v>2412</v>
      </c>
    </row>
    <row r="136" spans="1:4" ht="16.5" customHeight="1" x14ac:dyDescent="0.3">
      <c r="A136" s="268" t="b">
        <v>1</v>
      </c>
      <c r="B136" s="289" t="s">
        <v>2413</v>
      </c>
      <c r="C136" s="289">
        <v>50002</v>
      </c>
      <c r="D136" s="289" t="s">
        <v>2414</v>
      </c>
    </row>
    <row r="137" spans="1:4" ht="16.5" customHeight="1" x14ac:dyDescent="0.3">
      <c r="A137" s="268" t="b">
        <v>1</v>
      </c>
      <c r="B137" s="289" t="s">
        <v>2415</v>
      </c>
      <c r="C137" s="289">
        <v>50003</v>
      </c>
      <c r="D137" s="289" t="s">
        <v>2416</v>
      </c>
    </row>
    <row r="138" spans="1:4" ht="16.5" customHeight="1" x14ac:dyDescent="0.3">
      <c r="A138" s="268" t="b">
        <v>1</v>
      </c>
      <c r="B138" s="289" t="s">
        <v>2417</v>
      </c>
      <c r="C138" s="289">
        <v>50004</v>
      </c>
      <c r="D138" s="289" t="s">
        <v>2418</v>
      </c>
    </row>
    <row r="139" spans="1:4" ht="16.5" customHeight="1" x14ac:dyDescent="0.3">
      <c r="A139" s="268" t="b">
        <v>1</v>
      </c>
      <c r="B139" s="289" t="s">
        <v>2419</v>
      </c>
      <c r="C139" s="289">
        <v>60001</v>
      </c>
      <c r="D139" s="289" t="s">
        <v>2420</v>
      </c>
    </row>
  </sheetData>
  <phoneticPr fontId="2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5"/>
  <sheetViews>
    <sheetView tabSelected="1" workbookViewId="0">
      <pane xSplit="2" ySplit="5" topLeftCell="C82" activePane="bottomRight" state="frozen"/>
      <selection pane="topRight" activeCell="C1" sqref="C1"/>
      <selection pane="bottomLeft" activeCell="A6" sqref="A6"/>
      <selection pane="bottomRight" activeCell="P102" sqref="P102"/>
    </sheetView>
  </sheetViews>
  <sheetFormatPr defaultRowHeight="16.5" x14ac:dyDescent="0.3"/>
  <cols>
    <col min="2" max="2" width="33" style="341" bestFit="1" customWidth="1"/>
    <col min="3" max="7" width="9" customWidth="1"/>
    <col min="12" max="12" width="9" customWidth="1"/>
    <col min="13" max="13" width="9.125" customWidth="1"/>
    <col min="14" max="28" width="9" customWidth="1"/>
    <col min="29" max="29" width="12.125" customWidth="1"/>
    <col min="31" max="34" width="9" customWidth="1"/>
    <col min="35" max="35" width="3.625" customWidth="1"/>
    <col min="36" max="36" width="8.25" customWidth="1"/>
    <col min="37" max="37" width="9.375" customWidth="1"/>
    <col min="38" max="39" width="9.125" bestFit="1" customWidth="1"/>
    <col min="40" max="40" width="9.75" bestFit="1" customWidth="1"/>
  </cols>
  <sheetData>
    <row r="1" spans="1:40" x14ac:dyDescent="0.3">
      <c r="A1" s="28" t="s">
        <v>864</v>
      </c>
      <c r="B1" s="2" t="s">
        <v>864</v>
      </c>
      <c r="C1" s="70"/>
      <c r="D1" s="70"/>
      <c r="E1" s="235">
        <v>0.05</v>
      </c>
      <c r="F1" s="235">
        <v>2.5000000000000001E-2</v>
      </c>
      <c r="G1" s="30" t="s">
        <v>1470</v>
      </c>
      <c r="H1" s="30" t="s">
        <v>988</v>
      </c>
      <c r="I1" s="30" t="s">
        <v>2720</v>
      </c>
      <c r="J1" s="30" t="s">
        <v>2721</v>
      </c>
      <c r="K1" s="30" t="s">
        <v>1569</v>
      </c>
      <c r="L1" s="96">
        <f>SUM(J6:J85)</f>
        <v>28656</v>
      </c>
      <c r="M1" s="96"/>
      <c r="N1" s="30" t="s">
        <v>989</v>
      </c>
      <c r="O1" s="96">
        <f>SUM(L6:L85)</f>
        <v>36237</v>
      </c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40" ht="54.75" customHeight="1" x14ac:dyDescent="0.3">
      <c r="A2" s="62" t="s">
        <v>6</v>
      </c>
      <c r="B2" s="62" t="s">
        <v>6</v>
      </c>
      <c r="C2" s="71" t="s">
        <v>308</v>
      </c>
      <c r="D2" s="72" t="s">
        <v>309</v>
      </c>
      <c r="E2" s="62" t="s">
        <v>6</v>
      </c>
      <c r="F2" s="62" t="s">
        <v>6</v>
      </c>
      <c r="G2" s="72" t="s">
        <v>990</v>
      </c>
      <c r="H2" s="72" t="s">
        <v>310</v>
      </c>
      <c r="I2" s="72" t="s">
        <v>311</v>
      </c>
      <c r="J2" s="72" t="s">
        <v>824</v>
      </c>
      <c r="K2" s="72" t="s">
        <v>481</v>
      </c>
      <c r="L2" s="72" t="s">
        <v>315</v>
      </c>
      <c r="M2" s="72" t="s">
        <v>2827</v>
      </c>
      <c r="N2" s="72" t="s">
        <v>991</v>
      </c>
      <c r="O2" s="72" t="s">
        <v>866</v>
      </c>
      <c r="P2" s="72" t="s">
        <v>482</v>
      </c>
      <c r="Q2" s="72" t="s">
        <v>316</v>
      </c>
      <c r="R2" s="72" t="s">
        <v>867</v>
      </c>
      <c r="S2" s="97" t="s">
        <v>868</v>
      </c>
      <c r="T2" s="62" t="s">
        <v>6</v>
      </c>
      <c r="U2" s="62" t="s">
        <v>6</v>
      </c>
      <c r="V2" s="62" t="s">
        <v>825</v>
      </c>
      <c r="W2" s="62" t="s">
        <v>6</v>
      </c>
      <c r="X2" s="62" t="s">
        <v>6</v>
      </c>
      <c r="Y2" s="72" t="s">
        <v>491</v>
      </c>
      <c r="Z2" s="72" t="s">
        <v>322</v>
      </c>
      <c r="AA2" s="338" t="s">
        <v>2972</v>
      </c>
      <c r="AB2" s="95" t="s">
        <v>2971</v>
      </c>
      <c r="AC2" s="95" t="s">
        <v>325</v>
      </c>
      <c r="AD2" s="72" t="s">
        <v>6</v>
      </c>
      <c r="AE2" s="72" t="s">
        <v>869</v>
      </c>
      <c r="AF2" s="72" t="s">
        <v>870</v>
      </c>
      <c r="AG2" s="338" t="s">
        <v>2973</v>
      </c>
      <c r="AH2" s="72" t="s">
        <v>1207</v>
      </c>
      <c r="AJ2" s="62"/>
      <c r="AK2" s="62"/>
      <c r="AL2" s="62"/>
      <c r="AM2" s="62"/>
      <c r="AN2" s="62"/>
    </row>
    <row r="3" spans="1:40" x14ac:dyDescent="0.3">
      <c r="A3" s="74" t="s">
        <v>22</v>
      </c>
      <c r="B3" s="33" t="s">
        <v>22</v>
      </c>
      <c r="C3" s="74" t="s">
        <v>23</v>
      </c>
      <c r="D3" s="74" t="s">
        <v>23</v>
      </c>
      <c r="E3" s="74" t="s">
        <v>23</v>
      </c>
      <c r="F3" s="74" t="s">
        <v>23</v>
      </c>
      <c r="G3" s="74" t="s">
        <v>23</v>
      </c>
      <c r="H3" s="74" t="s">
        <v>23</v>
      </c>
      <c r="I3" s="74" t="s">
        <v>23</v>
      </c>
      <c r="J3" s="74" t="s">
        <v>23</v>
      </c>
      <c r="K3" s="74" t="s">
        <v>23</v>
      </c>
      <c r="L3" s="74" t="s">
        <v>23</v>
      </c>
      <c r="M3" s="74" t="s">
        <v>23</v>
      </c>
      <c r="N3" s="74" t="s">
        <v>23</v>
      </c>
      <c r="O3" s="74" t="s">
        <v>23</v>
      </c>
      <c r="P3" s="74" t="s">
        <v>24</v>
      </c>
      <c r="Q3" s="74" t="s">
        <v>23</v>
      </c>
      <c r="R3" s="74" t="s">
        <v>23</v>
      </c>
      <c r="S3" s="74" t="s">
        <v>23</v>
      </c>
      <c r="T3" s="74" t="s">
        <v>23</v>
      </c>
      <c r="U3" s="74" t="s">
        <v>23</v>
      </c>
      <c r="V3" s="74" t="s">
        <v>23</v>
      </c>
      <c r="W3" s="74" t="s">
        <v>23</v>
      </c>
      <c r="X3" s="74" t="s">
        <v>23</v>
      </c>
      <c r="Y3" s="74" t="s">
        <v>23</v>
      </c>
      <c r="Z3" s="74" t="s">
        <v>23</v>
      </c>
      <c r="AA3" s="95" t="s">
        <v>23</v>
      </c>
      <c r="AB3" s="95" t="s">
        <v>23</v>
      </c>
      <c r="AC3" s="95" t="s">
        <v>23</v>
      </c>
      <c r="AD3" s="74" t="s">
        <v>23</v>
      </c>
      <c r="AE3" s="74" t="s">
        <v>24</v>
      </c>
      <c r="AF3" s="74" t="s">
        <v>24</v>
      </c>
      <c r="AG3" s="95" t="s">
        <v>23</v>
      </c>
      <c r="AH3" s="74" t="s">
        <v>23</v>
      </c>
      <c r="AJ3" s="74"/>
      <c r="AK3" s="74"/>
      <c r="AL3" s="74"/>
      <c r="AM3" s="74"/>
      <c r="AN3" s="74"/>
    </row>
    <row r="4" spans="1:40" ht="54" x14ac:dyDescent="0.3">
      <c r="A4" s="94" t="s">
        <v>25</v>
      </c>
      <c r="B4" s="94" t="s">
        <v>26</v>
      </c>
      <c r="C4" s="94" t="s">
        <v>27</v>
      </c>
      <c r="D4" s="94" t="s">
        <v>27</v>
      </c>
      <c r="E4" s="94" t="s">
        <v>27</v>
      </c>
      <c r="F4" s="94" t="s">
        <v>27</v>
      </c>
      <c r="G4" s="94" t="s">
        <v>27</v>
      </c>
      <c r="H4" s="94" t="s">
        <v>29</v>
      </c>
      <c r="I4" s="94" t="s">
        <v>29</v>
      </c>
      <c r="J4" s="94" t="s">
        <v>27</v>
      </c>
      <c r="K4" s="94" t="s">
        <v>27</v>
      </c>
      <c r="L4" s="94" t="s">
        <v>27</v>
      </c>
      <c r="M4" s="299" t="s">
        <v>27</v>
      </c>
      <c r="N4" s="98" t="s">
        <v>871</v>
      </c>
      <c r="O4" s="94" t="s">
        <v>29</v>
      </c>
      <c r="P4" s="94" t="s">
        <v>27</v>
      </c>
      <c r="Q4" s="94" t="s">
        <v>29</v>
      </c>
      <c r="R4" s="94" t="s">
        <v>27</v>
      </c>
      <c r="S4" s="94" t="s">
        <v>27</v>
      </c>
      <c r="T4" s="94" t="s">
        <v>27</v>
      </c>
      <c r="U4" s="94" t="s">
        <v>27</v>
      </c>
      <c r="V4" s="94" t="s">
        <v>27</v>
      </c>
      <c r="W4" s="94" t="s">
        <v>27</v>
      </c>
      <c r="X4" s="94" t="s">
        <v>27</v>
      </c>
      <c r="Y4" s="94" t="s">
        <v>27</v>
      </c>
      <c r="Z4" s="94" t="s">
        <v>27</v>
      </c>
      <c r="AA4" s="95" t="s">
        <v>25</v>
      </c>
      <c r="AB4" s="95" t="s">
        <v>27</v>
      </c>
      <c r="AC4" s="95" t="s">
        <v>27</v>
      </c>
      <c r="AD4" s="94" t="s">
        <v>27</v>
      </c>
      <c r="AE4" s="94" t="s">
        <v>27</v>
      </c>
      <c r="AF4" s="94" t="s">
        <v>27</v>
      </c>
      <c r="AG4" s="95" t="s">
        <v>27</v>
      </c>
      <c r="AH4" s="94" t="s">
        <v>27</v>
      </c>
      <c r="AJ4" s="368" t="s">
        <v>1469</v>
      </c>
      <c r="AK4" s="367"/>
      <c r="AL4" s="365" t="s">
        <v>1466</v>
      </c>
      <c r="AM4" s="366"/>
      <c r="AN4" s="367"/>
    </row>
    <row r="5" spans="1:40" x14ac:dyDescent="0.3">
      <c r="A5" s="95" t="s">
        <v>30</v>
      </c>
      <c r="B5" s="95" t="s">
        <v>31</v>
      </c>
      <c r="C5" s="95" t="s">
        <v>32</v>
      </c>
      <c r="D5" s="95" t="s">
        <v>329</v>
      </c>
      <c r="E5" s="95" t="s">
        <v>494</v>
      </c>
      <c r="F5" s="95" t="s">
        <v>330</v>
      </c>
      <c r="G5" s="95" t="s">
        <v>830</v>
      </c>
      <c r="H5" s="95" t="s">
        <v>1467</v>
      </c>
      <c r="I5" s="95" t="s">
        <v>1468</v>
      </c>
      <c r="J5" s="95" t="s">
        <v>1369</v>
      </c>
      <c r="K5" s="95" t="s">
        <v>334</v>
      </c>
      <c r="L5" s="95" t="s">
        <v>336</v>
      </c>
      <c r="M5" s="300" t="s">
        <v>2828</v>
      </c>
      <c r="N5" s="95" t="s">
        <v>872</v>
      </c>
      <c r="O5" s="95" t="s">
        <v>873</v>
      </c>
      <c r="P5" s="95" t="s">
        <v>337</v>
      </c>
      <c r="Q5" s="95" t="s">
        <v>338</v>
      </c>
      <c r="R5" s="95" t="s">
        <v>874</v>
      </c>
      <c r="S5" s="95" t="s">
        <v>875</v>
      </c>
      <c r="T5" s="95" t="s">
        <v>876</v>
      </c>
      <c r="U5" s="95" t="s">
        <v>496</v>
      </c>
      <c r="V5" s="95" t="s">
        <v>340</v>
      </c>
      <c r="W5" s="95" t="s">
        <v>341</v>
      </c>
      <c r="X5" s="95" t="s">
        <v>342</v>
      </c>
      <c r="Y5" s="95" t="s">
        <v>348</v>
      </c>
      <c r="Z5" s="95" t="s">
        <v>349</v>
      </c>
      <c r="AA5" s="95" t="s">
        <v>350</v>
      </c>
      <c r="AB5" s="95" t="s">
        <v>351</v>
      </c>
      <c r="AC5" s="95" t="s">
        <v>352</v>
      </c>
      <c r="AD5" s="95" t="s">
        <v>353</v>
      </c>
      <c r="AE5" s="95" t="s">
        <v>354</v>
      </c>
      <c r="AF5" s="95" t="s">
        <v>33</v>
      </c>
      <c r="AG5" s="95" t="s">
        <v>355</v>
      </c>
      <c r="AH5" s="95" t="s">
        <v>1208</v>
      </c>
      <c r="AJ5" s="37" t="s">
        <v>39</v>
      </c>
      <c r="AK5" s="37" t="s">
        <v>45</v>
      </c>
      <c r="AL5" s="95" t="s">
        <v>1465</v>
      </c>
      <c r="AM5" s="37" t="s">
        <v>39</v>
      </c>
      <c r="AN5" s="37" t="s">
        <v>45</v>
      </c>
    </row>
    <row r="6" spans="1:40" x14ac:dyDescent="0.3">
      <c r="A6" s="100" t="b">
        <v>1</v>
      </c>
      <c r="B6" s="158" t="str">
        <f>TextStageName!D6</f>
        <v>[1-1] 피그미 군락</v>
      </c>
      <c r="C6" s="100">
        <v>120301001</v>
      </c>
      <c r="D6" s="100">
        <v>3</v>
      </c>
      <c r="E6" s="100">
        <v>1</v>
      </c>
      <c r="F6" s="100">
        <v>1</v>
      </c>
      <c r="G6" s="263">
        <v>141</v>
      </c>
      <c r="H6" s="123">
        <f>ROUND(H7-(H7*$F$1),2)</f>
        <v>0.5</v>
      </c>
      <c r="I6" s="123">
        <f>ROUND(I7-(I7*$E$1),2)</f>
        <v>0.28999999999999998</v>
      </c>
      <c r="J6" s="106">
        <v>135</v>
      </c>
      <c r="K6" s="106">
        <f>J6</f>
        <v>135</v>
      </c>
      <c r="L6" s="106">
        <v>113</v>
      </c>
      <c r="M6" s="321">
        <v>30</v>
      </c>
      <c r="N6" s="100" t="s">
        <v>877</v>
      </c>
      <c r="O6" s="100">
        <v>0</v>
      </c>
      <c r="P6" s="100">
        <v>2</v>
      </c>
      <c r="Q6" s="263">
        <v>120</v>
      </c>
      <c r="R6" s="100">
        <v>1</v>
      </c>
      <c r="S6" s="100">
        <v>50</v>
      </c>
      <c r="T6" s="100">
        <v>0</v>
      </c>
      <c r="U6" s="100">
        <f t="shared" ref="U6:U15" si="0">C7</f>
        <v>120301002</v>
      </c>
      <c r="V6" s="100">
        <v>1001</v>
      </c>
      <c r="W6" s="100">
        <v>1</v>
      </c>
      <c r="X6" s="100">
        <v>3</v>
      </c>
      <c r="Y6" s="100">
        <v>160002003</v>
      </c>
      <c r="Z6" s="100">
        <v>3</v>
      </c>
      <c r="AA6" s="95" t="s">
        <v>357</v>
      </c>
      <c r="AB6" s="95" t="s">
        <v>358</v>
      </c>
      <c r="AC6" s="95">
        <v>101000001</v>
      </c>
      <c r="AD6" s="100">
        <v>1</v>
      </c>
      <c r="AE6" s="100">
        <v>8001</v>
      </c>
      <c r="AF6" s="100">
        <v>7001</v>
      </c>
      <c r="AG6" s="95">
        <v>-1</v>
      </c>
      <c r="AH6" s="100">
        <v>9100001</v>
      </c>
      <c r="AJ6" s="236">
        <f>AM6*H6</f>
        <v>11</v>
      </c>
      <c r="AK6" s="236">
        <f>AN6*I6</f>
        <v>145</v>
      </c>
      <c r="AL6" s="236">
        <f>VLOOKUP($AD$6:$AD$115,MonsterStandardStatus!$C$6:$R$185,2)</f>
        <v>40</v>
      </c>
      <c r="AM6" s="236">
        <f>VLOOKUP($AD$6:$AD$115,MonsterStandardStatus!$C$6:$R$185,5)</f>
        <v>22</v>
      </c>
      <c r="AN6" s="236">
        <f>VLOOKUP($AD$6:$AD$115,MonsterStandardStatus!$C$6:$R$185,11)</f>
        <v>500</v>
      </c>
    </row>
    <row r="7" spans="1:40" x14ac:dyDescent="0.3">
      <c r="A7" s="100" t="b">
        <v>1</v>
      </c>
      <c r="B7" s="158" t="str">
        <f>TextStageName!D7</f>
        <v>[1-2] 웨르의 숲 입구</v>
      </c>
      <c r="C7" s="100">
        <f>C6+1</f>
        <v>120301002</v>
      </c>
      <c r="D7" s="100">
        <v>3</v>
      </c>
      <c r="E7" s="100">
        <f>E6</f>
        <v>1</v>
      </c>
      <c r="F7" s="100">
        <f t="shared" ref="F7:F15" si="1">F6+1</f>
        <v>2</v>
      </c>
      <c r="G7" s="100">
        <f>INT(G6*G$1)</f>
        <v>161</v>
      </c>
      <c r="H7" s="123">
        <f t="shared" ref="H7:H25" si="2">ROUND(H8-(H8*$F$1),2)</f>
        <v>0.51</v>
      </c>
      <c r="I7" s="123">
        <f t="shared" ref="I7:I25" si="3">ROUND(I8-(I8*$E$1),2)</f>
        <v>0.3</v>
      </c>
      <c r="J7" s="106">
        <f>ROUND(J6+J6*'캐릭터 성장'!$Y$57,0)</f>
        <v>136</v>
      </c>
      <c r="K7" s="106">
        <f t="shared" ref="K7:K70" si="4">J7</f>
        <v>136</v>
      </c>
      <c r="L7" s="106">
        <f>ROUND(L6+L6*3%,0)</f>
        <v>116</v>
      </c>
      <c r="M7" s="321">
        <v>30</v>
      </c>
      <c r="N7" s="100" t="s">
        <v>877</v>
      </c>
      <c r="O7" s="100">
        <v>0</v>
      </c>
      <c r="P7" s="100">
        <v>2</v>
      </c>
      <c r="Q7" s="100">
        <f>Q6</f>
        <v>120</v>
      </c>
      <c r="R7" s="100">
        <v>1</v>
      </c>
      <c r="S7" s="100">
        <v>50</v>
      </c>
      <c r="T7" s="100">
        <f t="shared" ref="T7:T38" si="5">C6</f>
        <v>120301001</v>
      </c>
      <c r="U7" s="100">
        <f t="shared" si="0"/>
        <v>120301003</v>
      </c>
      <c r="V7" s="100">
        <f>V6+1</f>
        <v>1002</v>
      </c>
      <c r="W7" s="100">
        <v>1</v>
      </c>
      <c r="X7" s="100">
        <v>3</v>
      </c>
      <c r="Y7" s="100">
        <v>160002003</v>
      </c>
      <c r="Z7" s="100">
        <v>3</v>
      </c>
      <c r="AA7" s="95" t="s">
        <v>357</v>
      </c>
      <c r="AB7" s="95" t="s">
        <v>358</v>
      </c>
      <c r="AC7" s="95">
        <v>101000001</v>
      </c>
      <c r="AD7" s="100">
        <f>AD6</f>
        <v>1</v>
      </c>
      <c r="AE7" s="100">
        <f t="shared" ref="AE7:AF70" si="6">AE6+1</f>
        <v>8002</v>
      </c>
      <c r="AF7" s="100">
        <f t="shared" si="6"/>
        <v>7002</v>
      </c>
      <c r="AG7" s="95">
        <v>-1</v>
      </c>
      <c r="AH7" s="100">
        <f>AH6</f>
        <v>9100001</v>
      </c>
      <c r="AJ7" s="236">
        <f t="shared" ref="AJ7:AJ70" si="7">AM7*H7</f>
        <v>11.22</v>
      </c>
      <c r="AK7" s="236">
        <f t="shared" ref="AK7:AK70" si="8">AN7*I7</f>
        <v>150</v>
      </c>
      <c r="AL7" s="236">
        <f>VLOOKUP($AD$6:$AD$115,MonsterStandardStatus!$C$6:$R$185,2)</f>
        <v>40</v>
      </c>
      <c r="AM7" s="236">
        <f>VLOOKUP($AD$6:$AD$115,MonsterStandardStatus!$C$6:$R$185,5)</f>
        <v>22</v>
      </c>
      <c r="AN7" s="236">
        <f>VLOOKUP($AD$6:$AD$115,MonsterStandardStatus!$C$6:$R$185,11)</f>
        <v>500</v>
      </c>
    </row>
    <row r="8" spans="1:40" x14ac:dyDescent="0.3">
      <c r="A8" s="100" t="b">
        <v>1</v>
      </c>
      <c r="B8" s="158" t="str">
        <f>TextStageName!D8</f>
        <v>[1-3] 나가 일족 야영지</v>
      </c>
      <c r="C8" s="100">
        <f t="shared" ref="C8:C15" si="9">C7+1</f>
        <v>120301003</v>
      </c>
      <c r="D8" s="100">
        <v>3</v>
      </c>
      <c r="E8" s="100">
        <f t="shared" ref="E8:E15" si="10">E7</f>
        <v>1</v>
      </c>
      <c r="F8" s="100">
        <f t="shared" si="1"/>
        <v>3</v>
      </c>
      <c r="G8" s="100">
        <f t="shared" ref="G8:G15" si="11">INT(G7*G$1)</f>
        <v>183</v>
      </c>
      <c r="H8" s="123">
        <f t="shared" si="2"/>
        <v>0.52</v>
      </c>
      <c r="I8" s="123">
        <f t="shared" si="3"/>
        <v>0.32</v>
      </c>
      <c r="J8" s="106">
        <f>ROUND(J7+J7*'캐릭터 성장'!$Y$57,0)</f>
        <v>137</v>
      </c>
      <c r="K8" s="106">
        <f t="shared" si="4"/>
        <v>137</v>
      </c>
      <c r="L8" s="106">
        <f t="shared" ref="L8:L70" si="12">ROUND(L7+L7*3%,0)</f>
        <v>119</v>
      </c>
      <c r="M8" s="321">
        <v>30</v>
      </c>
      <c r="N8" s="100" t="s">
        <v>878</v>
      </c>
      <c r="O8" s="100">
        <v>50</v>
      </c>
      <c r="P8" s="100">
        <v>2</v>
      </c>
      <c r="Q8" s="100">
        <f t="shared" ref="Q8:Q15" si="13">Q7</f>
        <v>120</v>
      </c>
      <c r="R8" s="100">
        <v>1</v>
      </c>
      <c r="S8" s="100">
        <v>50</v>
      </c>
      <c r="T8" s="100">
        <f t="shared" si="5"/>
        <v>120301002</v>
      </c>
      <c r="U8" s="100">
        <f t="shared" si="0"/>
        <v>120301004</v>
      </c>
      <c r="V8" s="100">
        <f t="shared" ref="V8:V71" si="14">V7+1</f>
        <v>1003</v>
      </c>
      <c r="W8" s="100">
        <v>1</v>
      </c>
      <c r="X8" s="100">
        <v>3</v>
      </c>
      <c r="Y8" s="100">
        <v>160002003</v>
      </c>
      <c r="Z8" s="100">
        <v>3</v>
      </c>
      <c r="AA8" s="95" t="s">
        <v>357</v>
      </c>
      <c r="AB8" s="95" t="s">
        <v>358</v>
      </c>
      <c r="AC8" s="95">
        <v>101000001</v>
      </c>
      <c r="AD8" s="100">
        <f t="shared" ref="AD8:AD55" si="15">AD7+1</f>
        <v>2</v>
      </c>
      <c r="AE8" s="100">
        <f t="shared" si="6"/>
        <v>8003</v>
      </c>
      <c r="AF8" s="100">
        <f t="shared" si="6"/>
        <v>7003</v>
      </c>
      <c r="AG8" s="95">
        <v>-1</v>
      </c>
      <c r="AH8" s="100">
        <f t="shared" ref="AH8:AH15" si="16">AH7</f>
        <v>9100001</v>
      </c>
      <c r="AJ8" s="236">
        <f t="shared" si="7"/>
        <v>13.305448</v>
      </c>
      <c r="AK8" s="236">
        <f t="shared" si="8"/>
        <v>640</v>
      </c>
      <c r="AL8" s="236">
        <f>VLOOKUP($AD$6:$AD$115,MonsterStandardStatus!$C$6:$R$185,2)</f>
        <v>75.28</v>
      </c>
      <c r="AM8" s="236">
        <f>VLOOKUP($AD$6:$AD$115,MonsterStandardStatus!$C$6:$R$185,5)</f>
        <v>25.587399999999999</v>
      </c>
      <c r="AN8" s="236">
        <f>VLOOKUP($AD$6:$AD$115,MonsterStandardStatus!$C$6:$R$185,11)</f>
        <v>2000</v>
      </c>
    </row>
    <row r="9" spans="1:40" x14ac:dyDescent="0.3">
      <c r="A9" s="100" t="b">
        <v>1</v>
      </c>
      <c r="B9" s="158" t="str">
        <f>TextStageName!D9</f>
        <v>[1-4] 나가 일족 본거지</v>
      </c>
      <c r="C9" s="100">
        <f t="shared" si="9"/>
        <v>120301004</v>
      </c>
      <c r="D9" s="100">
        <v>3</v>
      </c>
      <c r="E9" s="100">
        <f t="shared" si="10"/>
        <v>1</v>
      </c>
      <c r="F9" s="100">
        <f t="shared" si="1"/>
        <v>4</v>
      </c>
      <c r="G9" s="100">
        <f t="shared" si="11"/>
        <v>208</v>
      </c>
      <c r="H9" s="123">
        <f t="shared" si="2"/>
        <v>0.53</v>
      </c>
      <c r="I9" s="123">
        <f t="shared" si="3"/>
        <v>0.34</v>
      </c>
      <c r="J9" s="106">
        <f>ROUND(J8+J8*'캐릭터 성장'!$Y$57,0)</f>
        <v>138</v>
      </c>
      <c r="K9" s="106">
        <f t="shared" si="4"/>
        <v>138</v>
      </c>
      <c r="L9" s="106">
        <f t="shared" si="12"/>
        <v>123</v>
      </c>
      <c r="M9" s="321">
        <v>30</v>
      </c>
      <c r="N9" s="100" t="s">
        <v>877</v>
      </c>
      <c r="O9" s="100">
        <v>0</v>
      </c>
      <c r="P9" s="100">
        <v>2</v>
      </c>
      <c r="Q9" s="100">
        <f t="shared" si="13"/>
        <v>120</v>
      </c>
      <c r="R9" s="100">
        <v>1</v>
      </c>
      <c r="S9" s="100">
        <v>50</v>
      </c>
      <c r="T9" s="100">
        <f t="shared" si="5"/>
        <v>120301003</v>
      </c>
      <c r="U9" s="100">
        <f t="shared" si="0"/>
        <v>120301005</v>
      </c>
      <c r="V9" s="100">
        <f t="shared" si="14"/>
        <v>1004</v>
      </c>
      <c r="W9" s="100">
        <v>1</v>
      </c>
      <c r="X9" s="100">
        <v>3</v>
      </c>
      <c r="Y9" s="100">
        <v>160002003</v>
      </c>
      <c r="Z9" s="100">
        <v>3</v>
      </c>
      <c r="AA9" s="95" t="s">
        <v>357</v>
      </c>
      <c r="AB9" s="95" t="s">
        <v>358</v>
      </c>
      <c r="AC9" s="95">
        <v>101000001</v>
      </c>
      <c r="AD9" s="100">
        <f t="shared" si="15"/>
        <v>3</v>
      </c>
      <c r="AE9" s="100">
        <f t="shared" si="6"/>
        <v>8004</v>
      </c>
      <c r="AF9" s="100">
        <f t="shared" si="6"/>
        <v>7004</v>
      </c>
      <c r="AG9" s="95">
        <v>-1</v>
      </c>
      <c r="AH9" s="100">
        <f t="shared" si="16"/>
        <v>9100001</v>
      </c>
      <c r="AJ9" s="236">
        <f t="shared" si="7"/>
        <v>15.462643999999999</v>
      </c>
      <c r="AK9" s="236">
        <f t="shared" si="8"/>
        <v>1059.1282199999998</v>
      </c>
      <c r="AL9" s="236">
        <f>VLOOKUP($AD$6:$AD$115,MonsterStandardStatus!$C$6:$R$185,2)</f>
        <v>110.56</v>
      </c>
      <c r="AM9" s="236">
        <f>VLOOKUP($AD$6:$AD$115,MonsterStandardStatus!$C$6:$R$185,5)</f>
        <v>29.174799999999998</v>
      </c>
      <c r="AN9" s="236">
        <f>VLOOKUP($AD$6:$AD$115,MonsterStandardStatus!$C$6:$R$185,11)</f>
        <v>3115.0829999999992</v>
      </c>
    </row>
    <row r="10" spans="1:40" x14ac:dyDescent="0.3">
      <c r="A10" s="100" t="b">
        <v>1</v>
      </c>
      <c r="B10" s="158" t="str">
        <f>TextStageName!D10</f>
        <v>[1-5] 보이드의 연락책</v>
      </c>
      <c r="C10" s="100">
        <f t="shared" si="9"/>
        <v>120301005</v>
      </c>
      <c r="D10" s="100">
        <v>3</v>
      </c>
      <c r="E10" s="100">
        <f t="shared" si="10"/>
        <v>1</v>
      </c>
      <c r="F10" s="100">
        <f t="shared" si="1"/>
        <v>5</v>
      </c>
      <c r="G10" s="100">
        <f t="shared" si="11"/>
        <v>237</v>
      </c>
      <c r="H10" s="123">
        <f t="shared" si="2"/>
        <v>0.54</v>
      </c>
      <c r="I10" s="123">
        <f t="shared" si="3"/>
        <v>0.36</v>
      </c>
      <c r="J10" s="106">
        <f>ROUND(J9+J9*'캐릭터 성장'!$Y$57,0)</f>
        <v>139</v>
      </c>
      <c r="K10" s="106">
        <f t="shared" si="4"/>
        <v>139</v>
      </c>
      <c r="L10" s="106">
        <f t="shared" si="12"/>
        <v>127</v>
      </c>
      <c r="M10" s="321">
        <v>30</v>
      </c>
      <c r="N10" s="100" t="s">
        <v>877</v>
      </c>
      <c r="O10" s="100">
        <v>0</v>
      </c>
      <c r="P10" s="100">
        <v>2</v>
      </c>
      <c r="Q10" s="100">
        <f t="shared" si="13"/>
        <v>120</v>
      </c>
      <c r="R10" s="100">
        <v>1</v>
      </c>
      <c r="S10" s="100">
        <v>50</v>
      </c>
      <c r="T10" s="100">
        <f t="shared" si="5"/>
        <v>120301004</v>
      </c>
      <c r="U10" s="100">
        <f t="shared" si="0"/>
        <v>120301006</v>
      </c>
      <c r="V10" s="100">
        <f t="shared" si="14"/>
        <v>1005</v>
      </c>
      <c r="W10" s="100">
        <v>1</v>
      </c>
      <c r="X10" s="100">
        <v>3</v>
      </c>
      <c r="Y10" s="100">
        <v>160002003</v>
      </c>
      <c r="Z10" s="100">
        <v>3</v>
      </c>
      <c r="AA10" s="95" t="s">
        <v>357</v>
      </c>
      <c r="AB10" s="95" t="s">
        <v>358</v>
      </c>
      <c r="AC10" s="95">
        <v>101000001</v>
      </c>
      <c r="AD10" s="100">
        <f>AD9</f>
        <v>3</v>
      </c>
      <c r="AE10" s="100">
        <f t="shared" si="6"/>
        <v>8005</v>
      </c>
      <c r="AF10" s="100">
        <f t="shared" si="6"/>
        <v>7005</v>
      </c>
      <c r="AG10" s="95">
        <v>-1</v>
      </c>
      <c r="AH10" s="100">
        <f t="shared" si="16"/>
        <v>9100001</v>
      </c>
      <c r="AJ10" s="236">
        <f t="shared" si="7"/>
        <v>15.754391999999999</v>
      </c>
      <c r="AK10" s="236">
        <f t="shared" si="8"/>
        <v>1121.4298799999997</v>
      </c>
      <c r="AL10" s="236">
        <f>VLOOKUP($AD$6:$AD$115,MonsterStandardStatus!$C$6:$R$185,2)</f>
        <v>110.56</v>
      </c>
      <c r="AM10" s="236">
        <f>VLOOKUP($AD$6:$AD$115,MonsterStandardStatus!$C$6:$R$185,5)</f>
        <v>29.174799999999998</v>
      </c>
      <c r="AN10" s="236">
        <f>VLOOKUP($AD$6:$AD$115,MonsterStandardStatus!$C$6:$R$185,11)</f>
        <v>3115.0829999999992</v>
      </c>
    </row>
    <row r="11" spans="1:40" x14ac:dyDescent="0.3">
      <c r="A11" s="100" t="b">
        <v>1</v>
      </c>
      <c r="B11" s="158" t="str">
        <f>TextStageName!D11</f>
        <v>[1-6] 나가 일족의 반격 I</v>
      </c>
      <c r="C11" s="100">
        <f t="shared" si="9"/>
        <v>120301006</v>
      </c>
      <c r="D11" s="100">
        <v>3</v>
      </c>
      <c r="E11" s="100">
        <f t="shared" si="10"/>
        <v>1</v>
      </c>
      <c r="F11" s="100">
        <f t="shared" si="1"/>
        <v>6</v>
      </c>
      <c r="G11" s="100">
        <f t="shared" si="11"/>
        <v>270</v>
      </c>
      <c r="H11" s="123">
        <f t="shared" si="2"/>
        <v>0.55000000000000004</v>
      </c>
      <c r="I11" s="123">
        <f t="shared" si="3"/>
        <v>0.38</v>
      </c>
      <c r="J11" s="106">
        <f>ROUND(J10+J10*'캐릭터 성장'!$Y$57,0)</f>
        <v>140</v>
      </c>
      <c r="K11" s="106">
        <f t="shared" si="4"/>
        <v>140</v>
      </c>
      <c r="L11" s="106">
        <f t="shared" si="12"/>
        <v>131</v>
      </c>
      <c r="M11" s="321">
        <v>30</v>
      </c>
      <c r="N11" s="100" t="s">
        <v>879</v>
      </c>
      <c r="O11" s="100">
        <v>50</v>
      </c>
      <c r="P11" s="100">
        <v>2</v>
      </c>
      <c r="Q11" s="100">
        <f t="shared" si="13"/>
        <v>120</v>
      </c>
      <c r="R11" s="100">
        <v>1</v>
      </c>
      <c r="S11" s="100">
        <v>50</v>
      </c>
      <c r="T11" s="100">
        <f t="shared" si="5"/>
        <v>120301005</v>
      </c>
      <c r="U11" s="100">
        <f t="shared" si="0"/>
        <v>120301007</v>
      </c>
      <c r="V11" s="100">
        <f t="shared" si="14"/>
        <v>1006</v>
      </c>
      <c r="W11" s="100">
        <v>1</v>
      </c>
      <c r="X11" s="100">
        <v>3</v>
      </c>
      <c r="Y11" s="100">
        <v>160002003</v>
      </c>
      <c r="Z11" s="100">
        <v>3</v>
      </c>
      <c r="AA11" s="95" t="s">
        <v>357</v>
      </c>
      <c r="AB11" s="95" t="s">
        <v>358</v>
      </c>
      <c r="AC11" s="95">
        <v>101000001</v>
      </c>
      <c r="AD11" s="100">
        <f t="shared" si="15"/>
        <v>4</v>
      </c>
      <c r="AE11" s="100">
        <f t="shared" si="6"/>
        <v>8006</v>
      </c>
      <c r="AF11" s="100">
        <f t="shared" si="6"/>
        <v>7006</v>
      </c>
      <c r="AG11" s="95">
        <v>-1</v>
      </c>
      <c r="AH11" s="100">
        <f t="shared" si="16"/>
        <v>9100001</v>
      </c>
      <c r="AJ11" s="236">
        <f t="shared" si="7"/>
        <v>18.019210000000001</v>
      </c>
      <c r="AK11" s="236">
        <f t="shared" si="8"/>
        <v>1205.0387077199998</v>
      </c>
      <c r="AL11" s="236">
        <f>VLOOKUP($AD$6:$AD$115,MonsterStandardStatus!$C$6:$R$185,2)</f>
        <v>145.84</v>
      </c>
      <c r="AM11" s="236">
        <f>VLOOKUP($AD$6:$AD$115,MonsterStandardStatus!$C$6:$R$185,5)</f>
        <v>32.7622</v>
      </c>
      <c r="AN11" s="236">
        <f>VLOOKUP($AD$6:$AD$115,MonsterStandardStatus!$C$6:$R$185,11)</f>
        <v>3171.1544939999994</v>
      </c>
    </row>
    <row r="12" spans="1:40" x14ac:dyDescent="0.3">
      <c r="A12" s="100" t="b">
        <v>1</v>
      </c>
      <c r="B12" s="158" t="str">
        <f>TextStageName!D12</f>
        <v>[1-7] 나가 일족의 반격 II</v>
      </c>
      <c r="C12" s="100">
        <f t="shared" si="9"/>
        <v>120301007</v>
      </c>
      <c r="D12" s="100">
        <v>3</v>
      </c>
      <c r="E12" s="100">
        <f t="shared" si="10"/>
        <v>1</v>
      </c>
      <c r="F12" s="100">
        <f t="shared" si="1"/>
        <v>7</v>
      </c>
      <c r="G12" s="100">
        <f t="shared" si="11"/>
        <v>308</v>
      </c>
      <c r="H12" s="123">
        <f t="shared" si="2"/>
        <v>0.56000000000000005</v>
      </c>
      <c r="I12" s="123">
        <f t="shared" si="3"/>
        <v>0.4</v>
      </c>
      <c r="J12" s="106">
        <f>ROUND(J11+J11*'캐릭터 성장'!$Y$57,0)</f>
        <v>141</v>
      </c>
      <c r="K12" s="106">
        <f t="shared" si="4"/>
        <v>141</v>
      </c>
      <c r="L12" s="106">
        <f t="shared" si="12"/>
        <v>135</v>
      </c>
      <c r="M12" s="321">
        <v>30</v>
      </c>
      <c r="N12" s="100" t="s">
        <v>877</v>
      </c>
      <c r="O12" s="100">
        <v>0</v>
      </c>
      <c r="P12" s="100">
        <v>2</v>
      </c>
      <c r="Q12" s="100">
        <f t="shared" si="13"/>
        <v>120</v>
      </c>
      <c r="R12" s="100">
        <v>1</v>
      </c>
      <c r="S12" s="100">
        <v>50</v>
      </c>
      <c r="T12" s="100">
        <f t="shared" si="5"/>
        <v>120301006</v>
      </c>
      <c r="U12" s="100">
        <f t="shared" si="0"/>
        <v>120301008</v>
      </c>
      <c r="V12" s="100">
        <f t="shared" si="14"/>
        <v>1007</v>
      </c>
      <c r="W12" s="100">
        <v>1</v>
      </c>
      <c r="X12" s="100">
        <v>3</v>
      </c>
      <c r="Y12" s="100">
        <v>160002003</v>
      </c>
      <c r="Z12" s="100">
        <v>3</v>
      </c>
      <c r="AA12" s="95" t="s">
        <v>357</v>
      </c>
      <c r="AB12" s="95" t="s">
        <v>358</v>
      </c>
      <c r="AC12" s="95">
        <v>101000001</v>
      </c>
      <c r="AD12" s="100">
        <f t="shared" si="15"/>
        <v>5</v>
      </c>
      <c r="AE12" s="100">
        <f t="shared" si="6"/>
        <v>8007</v>
      </c>
      <c r="AF12" s="100">
        <f t="shared" si="6"/>
        <v>7007</v>
      </c>
      <c r="AG12" s="95">
        <v>-1</v>
      </c>
      <c r="AH12" s="100">
        <f t="shared" si="16"/>
        <v>9100001</v>
      </c>
      <c r="AJ12" s="236">
        <f t="shared" si="7"/>
        <v>20.355776000000002</v>
      </c>
      <c r="AK12" s="236">
        <f t="shared" si="8"/>
        <v>1291.2941099567997</v>
      </c>
      <c r="AL12" s="236">
        <f>VLOOKUP($AD$6:$AD$115,MonsterStandardStatus!$C$6:$R$185,2)</f>
        <v>181.12</v>
      </c>
      <c r="AM12" s="236">
        <f>VLOOKUP($AD$6:$AD$115,MonsterStandardStatus!$C$6:$R$185,5)</f>
        <v>36.349600000000002</v>
      </c>
      <c r="AN12" s="236">
        <f>VLOOKUP($AD$6:$AD$115,MonsterStandardStatus!$C$6:$R$185,11)</f>
        <v>3228.2352748919993</v>
      </c>
    </row>
    <row r="13" spans="1:40" x14ac:dyDescent="0.3">
      <c r="A13" s="100" t="b">
        <v>1</v>
      </c>
      <c r="B13" s="158" t="str">
        <f>TextStageName!D13</f>
        <v>[1-8] 나가 일족의 반격 III</v>
      </c>
      <c r="C13" s="100">
        <f t="shared" si="9"/>
        <v>120301008</v>
      </c>
      <c r="D13" s="100">
        <v>3</v>
      </c>
      <c r="E13" s="100">
        <f t="shared" si="10"/>
        <v>1</v>
      </c>
      <c r="F13" s="100">
        <f t="shared" si="1"/>
        <v>8</v>
      </c>
      <c r="G13" s="100">
        <f t="shared" si="11"/>
        <v>351</v>
      </c>
      <c r="H13" s="123">
        <f t="shared" si="2"/>
        <v>0.56999999999999995</v>
      </c>
      <c r="I13" s="123">
        <f t="shared" si="3"/>
        <v>0.42</v>
      </c>
      <c r="J13" s="106">
        <f>ROUND(J12+J12*'캐릭터 성장'!$Y$57,0)</f>
        <v>142</v>
      </c>
      <c r="K13" s="106">
        <f t="shared" si="4"/>
        <v>142</v>
      </c>
      <c r="L13" s="106">
        <f t="shared" si="12"/>
        <v>139</v>
      </c>
      <c r="M13" s="321">
        <v>30</v>
      </c>
      <c r="N13" s="100" t="s">
        <v>877</v>
      </c>
      <c r="O13" s="100">
        <v>0</v>
      </c>
      <c r="P13" s="100">
        <v>2</v>
      </c>
      <c r="Q13" s="100">
        <f t="shared" si="13"/>
        <v>120</v>
      </c>
      <c r="R13" s="100">
        <v>1</v>
      </c>
      <c r="S13" s="100">
        <v>50</v>
      </c>
      <c r="T13" s="100">
        <f t="shared" si="5"/>
        <v>120301007</v>
      </c>
      <c r="U13" s="100">
        <f t="shared" si="0"/>
        <v>120301009</v>
      </c>
      <c r="V13" s="100">
        <f t="shared" si="14"/>
        <v>1008</v>
      </c>
      <c r="W13" s="100">
        <v>1</v>
      </c>
      <c r="X13" s="100">
        <v>3</v>
      </c>
      <c r="Y13" s="100">
        <v>160002003</v>
      </c>
      <c r="Z13" s="100">
        <v>3</v>
      </c>
      <c r="AA13" s="95" t="s">
        <v>357</v>
      </c>
      <c r="AB13" s="95" t="s">
        <v>358</v>
      </c>
      <c r="AC13" s="95">
        <v>101000001</v>
      </c>
      <c r="AD13" s="100">
        <f>AD12</f>
        <v>5</v>
      </c>
      <c r="AE13" s="100">
        <f t="shared" si="6"/>
        <v>8008</v>
      </c>
      <c r="AF13" s="100">
        <f t="shared" si="6"/>
        <v>7008</v>
      </c>
      <c r="AG13" s="95">
        <v>-1</v>
      </c>
      <c r="AH13" s="100">
        <f t="shared" si="16"/>
        <v>9100001</v>
      </c>
      <c r="AJ13" s="236">
        <f t="shared" si="7"/>
        <v>20.719272</v>
      </c>
      <c r="AK13" s="236">
        <f t="shared" si="8"/>
        <v>1355.8588154546396</v>
      </c>
      <c r="AL13" s="236">
        <f>VLOOKUP($AD$6:$AD$115,MonsterStandardStatus!$C$6:$R$185,2)</f>
        <v>181.12</v>
      </c>
      <c r="AM13" s="236">
        <f>VLOOKUP($AD$6:$AD$115,MonsterStandardStatus!$C$6:$R$185,5)</f>
        <v>36.349600000000002</v>
      </c>
      <c r="AN13" s="236">
        <f>VLOOKUP($AD$6:$AD$115,MonsterStandardStatus!$C$6:$R$185,11)</f>
        <v>3228.2352748919993</v>
      </c>
    </row>
    <row r="14" spans="1:40" x14ac:dyDescent="0.3">
      <c r="A14" s="100" t="b">
        <v>1</v>
      </c>
      <c r="B14" s="158" t="str">
        <f>TextStageName!D14</f>
        <v>[1-9] 나가 일족 최후의 사투</v>
      </c>
      <c r="C14" s="100">
        <f t="shared" si="9"/>
        <v>120301009</v>
      </c>
      <c r="D14" s="100">
        <v>3</v>
      </c>
      <c r="E14" s="100">
        <f t="shared" si="10"/>
        <v>1</v>
      </c>
      <c r="F14" s="100">
        <f t="shared" si="1"/>
        <v>9</v>
      </c>
      <c r="G14" s="100">
        <f t="shared" si="11"/>
        <v>400</v>
      </c>
      <c r="H14" s="123">
        <f t="shared" si="2"/>
        <v>0.57999999999999996</v>
      </c>
      <c r="I14" s="123">
        <f t="shared" si="3"/>
        <v>0.44</v>
      </c>
      <c r="J14" s="106">
        <f>ROUND(J13+J13*'캐릭터 성장'!$Y$57,0)</f>
        <v>143</v>
      </c>
      <c r="K14" s="106">
        <f t="shared" si="4"/>
        <v>143</v>
      </c>
      <c r="L14" s="106">
        <f t="shared" si="12"/>
        <v>143</v>
      </c>
      <c r="M14" s="321">
        <v>30</v>
      </c>
      <c r="N14" s="100" t="s">
        <v>878</v>
      </c>
      <c r="O14" s="100">
        <v>50</v>
      </c>
      <c r="P14" s="100">
        <v>2</v>
      </c>
      <c r="Q14" s="100">
        <f t="shared" si="13"/>
        <v>120</v>
      </c>
      <c r="R14" s="100">
        <v>1</v>
      </c>
      <c r="S14" s="100">
        <v>50</v>
      </c>
      <c r="T14" s="100">
        <f t="shared" si="5"/>
        <v>120301008</v>
      </c>
      <c r="U14" s="100">
        <f t="shared" si="0"/>
        <v>120301010</v>
      </c>
      <c r="V14" s="100">
        <f t="shared" si="14"/>
        <v>1009</v>
      </c>
      <c r="W14" s="100">
        <v>1</v>
      </c>
      <c r="X14" s="100">
        <v>3</v>
      </c>
      <c r="Y14" s="100">
        <v>160002003</v>
      </c>
      <c r="Z14" s="100">
        <v>3</v>
      </c>
      <c r="AA14" s="95" t="s">
        <v>357</v>
      </c>
      <c r="AB14" s="95" t="s">
        <v>358</v>
      </c>
      <c r="AC14" s="95">
        <v>101000001</v>
      </c>
      <c r="AD14" s="100">
        <f t="shared" si="15"/>
        <v>6</v>
      </c>
      <c r="AE14" s="100">
        <f t="shared" si="6"/>
        <v>8009</v>
      </c>
      <c r="AF14" s="100">
        <f t="shared" si="6"/>
        <v>7009</v>
      </c>
      <c r="AG14" s="95">
        <v>-1</v>
      </c>
      <c r="AH14" s="100">
        <f t="shared" si="16"/>
        <v>9100001</v>
      </c>
      <c r="AJ14" s="236">
        <f t="shared" si="7"/>
        <v>23.163460000000001</v>
      </c>
      <c r="AK14" s="236">
        <f t="shared" si="8"/>
        <v>1445.9911443296244</v>
      </c>
      <c r="AL14" s="236">
        <f>VLOOKUP($AD$6:$AD$115,MonsterStandardStatus!$C$6:$R$185,2)</f>
        <v>216.4</v>
      </c>
      <c r="AM14" s="236">
        <f>VLOOKUP($AD$6:$AD$115,MonsterStandardStatus!$C$6:$R$185,5)</f>
        <v>39.937000000000005</v>
      </c>
      <c r="AN14" s="236">
        <f>VLOOKUP($AD$6:$AD$115,MonsterStandardStatus!$C$6:$R$185,11)</f>
        <v>3286.3435098400555</v>
      </c>
    </row>
    <row r="15" spans="1:40" x14ac:dyDescent="0.3">
      <c r="A15" s="100" t="b">
        <v>1</v>
      </c>
      <c r="B15" s="158" t="str">
        <f>TextStageName!D15</f>
        <v>[1-10] 퀸투스의 시험</v>
      </c>
      <c r="C15" s="100">
        <f t="shared" si="9"/>
        <v>120301010</v>
      </c>
      <c r="D15" s="100">
        <v>3</v>
      </c>
      <c r="E15" s="100">
        <f t="shared" si="10"/>
        <v>1</v>
      </c>
      <c r="F15" s="100">
        <f t="shared" si="1"/>
        <v>10</v>
      </c>
      <c r="G15" s="100">
        <f t="shared" si="11"/>
        <v>456</v>
      </c>
      <c r="H15" s="123">
        <f t="shared" si="2"/>
        <v>0.59</v>
      </c>
      <c r="I15" s="123">
        <f t="shared" si="3"/>
        <v>0.46</v>
      </c>
      <c r="J15" s="106">
        <f>ROUND(J14+J14*'캐릭터 성장'!$Y$57,0)</f>
        <v>144</v>
      </c>
      <c r="K15" s="106">
        <f t="shared" si="4"/>
        <v>144</v>
      </c>
      <c r="L15" s="106">
        <f t="shared" si="12"/>
        <v>147</v>
      </c>
      <c r="M15" s="321">
        <v>30</v>
      </c>
      <c r="N15" s="100" t="s">
        <v>877</v>
      </c>
      <c r="O15" s="100">
        <v>0</v>
      </c>
      <c r="P15" s="100">
        <v>2</v>
      </c>
      <c r="Q15" s="100">
        <f t="shared" si="13"/>
        <v>120</v>
      </c>
      <c r="R15" s="100">
        <v>1</v>
      </c>
      <c r="S15" s="100">
        <v>50</v>
      </c>
      <c r="T15" s="100">
        <f t="shared" si="5"/>
        <v>120301009</v>
      </c>
      <c r="U15" s="100">
        <f t="shared" si="0"/>
        <v>120302001</v>
      </c>
      <c r="V15" s="100">
        <f t="shared" si="14"/>
        <v>1010</v>
      </c>
      <c r="W15" s="100">
        <v>1</v>
      </c>
      <c r="X15" s="100">
        <v>3</v>
      </c>
      <c r="Y15" s="100">
        <v>160002003</v>
      </c>
      <c r="Z15" s="100">
        <v>3</v>
      </c>
      <c r="AA15" s="95" t="s">
        <v>357</v>
      </c>
      <c r="AB15" s="95" t="s">
        <v>358</v>
      </c>
      <c r="AC15" s="95">
        <v>101000001</v>
      </c>
      <c r="AD15" s="100">
        <f t="shared" si="15"/>
        <v>7</v>
      </c>
      <c r="AE15" s="100">
        <f t="shared" si="6"/>
        <v>8010</v>
      </c>
      <c r="AF15" s="100">
        <f t="shared" si="6"/>
        <v>7010</v>
      </c>
      <c r="AG15" s="95">
        <v>-1</v>
      </c>
      <c r="AH15" s="100">
        <f t="shared" si="16"/>
        <v>9100001</v>
      </c>
      <c r="AJ15" s="236">
        <f t="shared" si="7"/>
        <v>25.679396000000004</v>
      </c>
      <c r="AK15" s="236">
        <f t="shared" si="8"/>
        <v>1538.9289387879012</v>
      </c>
      <c r="AL15" s="236">
        <f>VLOOKUP($AD$6:$AD$115,MonsterStandardStatus!$C$6:$R$185,2)</f>
        <v>251.68</v>
      </c>
      <c r="AM15" s="236">
        <f>VLOOKUP($AD$6:$AD$115,MonsterStandardStatus!$C$6:$R$185,5)</f>
        <v>43.524400000000007</v>
      </c>
      <c r="AN15" s="236">
        <f>VLOOKUP($AD$6:$AD$115,MonsterStandardStatus!$C$6:$R$185,11)</f>
        <v>3345.4976930171765</v>
      </c>
    </row>
    <row r="16" spans="1:40" x14ac:dyDescent="0.3">
      <c r="A16" s="107" t="b">
        <v>1</v>
      </c>
      <c r="B16" s="159" t="str">
        <f>TextStageName!D16</f>
        <v>[2-1]  베히모스 요새 서문</v>
      </c>
      <c r="C16" s="107">
        <f>C6+1000</f>
        <v>120302001</v>
      </c>
      <c r="D16" s="107">
        <v>3</v>
      </c>
      <c r="E16" s="107">
        <f>E6+1</f>
        <v>2</v>
      </c>
      <c r="F16" s="107">
        <f>F6</f>
        <v>1</v>
      </c>
      <c r="G16" s="263">
        <f>INT(G15*H$1)</f>
        <v>500</v>
      </c>
      <c r="H16" s="151">
        <f>ROUND(H17-(H17*$F$1),2)</f>
        <v>0.6</v>
      </c>
      <c r="I16" s="151">
        <f t="shared" si="3"/>
        <v>0.48</v>
      </c>
      <c r="J16" s="109">
        <f>ROUND($J15+$J15*'캐릭터 성장'!$V$57,0)</f>
        <v>150</v>
      </c>
      <c r="K16" s="109">
        <f t="shared" si="4"/>
        <v>150</v>
      </c>
      <c r="L16" s="109">
        <f t="shared" si="12"/>
        <v>151</v>
      </c>
      <c r="M16" s="322">
        <v>50</v>
      </c>
      <c r="N16" s="107" t="s">
        <v>877</v>
      </c>
      <c r="O16" s="107">
        <v>0</v>
      </c>
      <c r="P16" s="107">
        <v>3</v>
      </c>
      <c r="Q16" s="107">
        <f>Q15</f>
        <v>120</v>
      </c>
      <c r="R16" s="107">
        <v>1</v>
      </c>
      <c r="S16" s="107">
        <v>50</v>
      </c>
      <c r="T16" s="107">
        <f t="shared" si="5"/>
        <v>120301010</v>
      </c>
      <c r="U16" s="107">
        <f t="shared" ref="U16:U24" si="17">U15+1</f>
        <v>120302002</v>
      </c>
      <c r="V16" s="107">
        <f t="shared" si="14"/>
        <v>1011</v>
      </c>
      <c r="W16" s="107">
        <v>1</v>
      </c>
      <c r="X16" s="107">
        <v>3</v>
      </c>
      <c r="Y16" s="107">
        <v>160002003</v>
      </c>
      <c r="Z16" s="107">
        <v>3</v>
      </c>
      <c r="AA16" s="95" t="s">
        <v>357</v>
      </c>
      <c r="AB16" s="95" t="s">
        <v>358</v>
      </c>
      <c r="AC16" s="95">
        <v>101000001</v>
      </c>
      <c r="AD16" s="107">
        <f t="shared" si="15"/>
        <v>8</v>
      </c>
      <c r="AE16" s="107">
        <f t="shared" si="6"/>
        <v>8011</v>
      </c>
      <c r="AF16" s="107">
        <f t="shared" si="6"/>
        <v>7011</v>
      </c>
      <c r="AG16" s="95">
        <v>-1</v>
      </c>
      <c r="AH16" s="107">
        <f>AH6+1</f>
        <v>9100002</v>
      </c>
      <c r="AJ16" s="237">
        <f t="shared" si="7"/>
        <v>28.267080000000004</v>
      </c>
      <c r="AK16" s="237">
        <f t="shared" si="8"/>
        <v>1634.743992715913</v>
      </c>
      <c r="AL16" s="237">
        <f>VLOOKUP($AD$6:$AD$115,MonsterStandardStatus!$C$6:$R$185,2)</f>
        <v>286.96000000000004</v>
      </c>
      <c r="AM16" s="237">
        <f>VLOOKUP($AD$6:$AD$115,MonsterStandardStatus!$C$6:$R$185,5)</f>
        <v>47.111800000000009</v>
      </c>
      <c r="AN16" s="237">
        <f>VLOOKUP($AD$6:$AD$115,MonsterStandardStatus!$C$6:$R$185,11)</f>
        <v>3405.7166514914857</v>
      </c>
    </row>
    <row r="17" spans="1:40" x14ac:dyDescent="0.3">
      <c r="A17" s="107" t="b">
        <v>1</v>
      </c>
      <c r="B17" s="159" t="str">
        <f>TextStageName!D17</f>
        <v>[2-2] 베히모스 요새 남서부 경계 초소 I</v>
      </c>
      <c r="C17" s="107">
        <f>C16+1</f>
        <v>120302002</v>
      </c>
      <c r="D17" s="107">
        <v>3</v>
      </c>
      <c r="E17" s="107">
        <f>E16</f>
        <v>2</v>
      </c>
      <c r="F17" s="107">
        <f t="shared" ref="F17:F25" si="18">F7</f>
        <v>2</v>
      </c>
      <c r="G17" s="107">
        <f t="shared" ref="G17:G25" si="19">INT(G16*H$1)</f>
        <v>549</v>
      </c>
      <c r="H17" s="151">
        <f t="shared" si="2"/>
        <v>0.62</v>
      </c>
      <c r="I17" s="151">
        <f t="shared" si="3"/>
        <v>0.5</v>
      </c>
      <c r="J17" s="109">
        <f>ROUND(J16+J16*'캐릭터 성장'!$Z$57,0)</f>
        <v>152</v>
      </c>
      <c r="K17" s="109">
        <f t="shared" si="4"/>
        <v>152</v>
      </c>
      <c r="L17" s="109">
        <f t="shared" si="12"/>
        <v>156</v>
      </c>
      <c r="M17" s="322">
        <v>50</v>
      </c>
      <c r="N17" s="107" t="s">
        <v>877</v>
      </c>
      <c r="O17" s="107">
        <v>0</v>
      </c>
      <c r="P17" s="107">
        <v>3</v>
      </c>
      <c r="Q17" s="107">
        <f>Q16</f>
        <v>120</v>
      </c>
      <c r="R17" s="107">
        <v>1</v>
      </c>
      <c r="S17" s="107">
        <v>50</v>
      </c>
      <c r="T17" s="107">
        <f t="shared" si="5"/>
        <v>120302001</v>
      </c>
      <c r="U17" s="107">
        <f t="shared" si="17"/>
        <v>120302003</v>
      </c>
      <c r="V17" s="107">
        <f t="shared" si="14"/>
        <v>1012</v>
      </c>
      <c r="W17" s="107">
        <v>1</v>
      </c>
      <c r="X17" s="107">
        <v>3</v>
      </c>
      <c r="Y17" s="107">
        <v>160002003</v>
      </c>
      <c r="Z17" s="107">
        <v>3</v>
      </c>
      <c r="AA17" s="95" t="s">
        <v>357</v>
      </c>
      <c r="AB17" s="95" t="s">
        <v>358</v>
      </c>
      <c r="AC17" s="95">
        <v>101000001</v>
      </c>
      <c r="AD17" s="107">
        <f>AD16</f>
        <v>8</v>
      </c>
      <c r="AE17" s="107">
        <f t="shared" si="6"/>
        <v>8012</v>
      </c>
      <c r="AF17" s="107">
        <f t="shared" si="6"/>
        <v>7012</v>
      </c>
      <c r="AG17" s="95">
        <v>-1</v>
      </c>
      <c r="AH17" s="107">
        <f t="shared" ref="AH17:AH80" si="20">AH16</f>
        <v>9100002</v>
      </c>
      <c r="AJ17" s="237">
        <f t="shared" si="7"/>
        <v>29.209316000000005</v>
      </c>
      <c r="AK17" s="237">
        <f t="shared" si="8"/>
        <v>1702.8583257457428</v>
      </c>
      <c r="AL17" s="237">
        <f>VLOOKUP($AD$6:$AD$115,MonsterStandardStatus!$C$6:$R$185,2)</f>
        <v>286.96000000000004</v>
      </c>
      <c r="AM17" s="237">
        <f>VLOOKUP($AD$6:$AD$115,MonsterStandardStatus!$C$6:$R$185,5)</f>
        <v>47.111800000000009</v>
      </c>
      <c r="AN17" s="237">
        <f>VLOOKUP($AD$6:$AD$115,MonsterStandardStatus!$C$6:$R$185,11)</f>
        <v>3405.7166514914857</v>
      </c>
    </row>
    <row r="18" spans="1:40" x14ac:dyDescent="0.3">
      <c r="A18" s="107" t="b">
        <v>1</v>
      </c>
      <c r="B18" s="159" t="str">
        <f>TextStageName!D18</f>
        <v>[2-3] 베히모스 요새 남서부 경계 초소 II</v>
      </c>
      <c r="C18" s="107">
        <f t="shared" ref="C18:C25" si="21">C17+1</f>
        <v>120302003</v>
      </c>
      <c r="D18" s="107">
        <v>3</v>
      </c>
      <c r="E18" s="107">
        <f t="shared" ref="E18:E25" si="22">E17</f>
        <v>2</v>
      </c>
      <c r="F18" s="107">
        <f t="shared" si="18"/>
        <v>3</v>
      </c>
      <c r="G18" s="107">
        <f t="shared" si="19"/>
        <v>602</v>
      </c>
      <c r="H18" s="151">
        <f t="shared" si="2"/>
        <v>0.64</v>
      </c>
      <c r="I18" s="151">
        <f t="shared" si="3"/>
        <v>0.53</v>
      </c>
      <c r="J18" s="109">
        <f>ROUND(J17+J17*'캐릭터 성장'!$Z$57,0)</f>
        <v>154</v>
      </c>
      <c r="K18" s="109">
        <f t="shared" si="4"/>
        <v>154</v>
      </c>
      <c r="L18" s="109">
        <f t="shared" si="12"/>
        <v>161</v>
      </c>
      <c r="M18" s="322">
        <v>50</v>
      </c>
      <c r="N18" s="107" t="s">
        <v>878</v>
      </c>
      <c r="O18" s="107">
        <v>50</v>
      </c>
      <c r="P18" s="107">
        <v>3</v>
      </c>
      <c r="Q18" s="107">
        <f t="shared" ref="Q18:Q25" si="23">Q17</f>
        <v>120</v>
      </c>
      <c r="R18" s="107">
        <v>1</v>
      </c>
      <c r="S18" s="107">
        <v>50</v>
      </c>
      <c r="T18" s="107">
        <f t="shared" si="5"/>
        <v>120302002</v>
      </c>
      <c r="U18" s="107">
        <f t="shared" si="17"/>
        <v>120302004</v>
      </c>
      <c r="V18" s="107">
        <f t="shared" si="14"/>
        <v>1013</v>
      </c>
      <c r="W18" s="107">
        <v>1</v>
      </c>
      <c r="X18" s="107">
        <v>3</v>
      </c>
      <c r="Y18" s="107">
        <v>160002003</v>
      </c>
      <c r="Z18" s="107">
        <v>3</v>
      </c>
      <c r="AA18" s="95" t="s">
        <v>357</v>
      </c>
      <c r="AB18" s="95" t="s">
        <v>358</v>
      </c>
      <c r="AC18" s="95">
        <v>101000001</v>
      </c>
      <c r="AD18" s="107">
        <f t="shared" si="15"/>
        <v>9</v>
      </c>
      <c r="AE18" s="107">
        <f t="shared" si="6"/>
        <v>8013</v>
      </c>
      <c r="AF18" s="107">
        <f t="shared" si="6"/>
        <v>7013</v>
      </c>
      <c r="AG18" s="95">
        <v>-1</v>
      </c>
      <c r="AH18" s="107">
        <f t="shared" si="20"/>
        <v>9100002</v>
      </c>
      <c r="AJ18" s="237">
        <f t="shared" si="7"/>
        <v>32.447488000000007</v>
      </c>
      <c r="AK18" s="237">
        <f t="shared" si="8"/>
        <v>1837.5203621457163</v>
      </c>
      <c r="AL18" s="237">
        <f>VLOOKUP($AD$6:$AD$115,MonsterStandardStatus!$C$6:$R$185,2)</f>
        <v>322.24</v>
      </c>
      <c r="AM18" s="237">
        <f>VLOOKUP($AD$6:$AD$115,MonsterStandardStatus!$C$6:$R$185,5)</f>
        <v>50.699200000000012</v>
      </c>
      <c r="AN18" s="237">
        <f>VLOOKUP($AD$6:$AD$115,MonsterStandardStatus!$C$6:$R$185,11)</f>
        <v>3467.0195512183323</v>
      </c>
    </row>
    <row r="19" spans="1:40" x14ac:dyDescent="0.3">
      <c r="A19" s="107" t="b">
        <v>1</v>
      </c>
      <c r="B19" s="159" t="str">
        <f>TextStageName!D19</f>
        <v>[2-4] 베히모스 요새 남부 진지</v>
      </c>
      <c r="C19" s="107">
        <f t="shared" si="21"/>
        <v>120302004</v>
      </c>
      <c r="D19" s="107">
        <v>3</v>
      </c>
      <c r="E19" s="107">
        <f t="shared" si="22"/>
        <v>2</v>
      </c>
      <c r="F19" s="107">
        <f t="shared" si="18"/>
        <v>4</v>
      </c>
      <c r="G19" s="107">
        <f t="shared" si="19"/>
        <v>660</v>
      </c>
      <c r="H19" s="151">
        <f t="shared" si="2"/>
        <v>0.66</v>
      </c>
      <c r="I19" s="151">
        <f t="shared" si="3"/>
        <v>0.56000000000000005</v>
      </c>
      <c r="J19" s="109">
        <f>ROUND(J18+J18*'캐릭터 성장'!$Z$57,0)</f>
        <v>156</v>
      </c>
      <c r="K19" s="109">
        <f t="shared" si="4"/>
        <v>156</v>
      </c>
      <c r="L19" s="109">
        <f t="shared" si="12"/>
        <v>166</v>
      </c>
      <c r="M19" s="322">
        <v>50</v>
      </c>
      <c r="N19" s="107" t="s">
        <v>877</v>
      </c>
      <c r="O19" s="107">
        <v>0</v>
      </c>
      <c r="P19" s="107">
        <v>3</v>
      </c>
      <c r="Q19" s="107">
        <f t="shared" si="23"/>
        <v>120</v>
      </c>
      <c r="R19" s="107">
        <v>1</v>
      </c>
      <c r="S19" s="107">
        <v>50</v>
      </c>
      <c r="T19" s="107">
        <f t="shared" si="5"/>
        <v>120302003</v>
      </c>
      <c r="U19" s="107">
        <f t="shared" si="17"/>
        <v>120302005</v>
      </c>
      <c r="V19" s="107">
        <f t="shared" si="14"/>
        <v>1014</v>
      </c>
      <c r="W19" s="107">
        <v>1</v>
      </c>
      <c r="X19" s="107">
        <v>3</v>
      </c>
      <c r="Y19" s="107">
        <v>160002003</v>
      </c>
      <c r="Z19" s="107">
        <v>3</v>
      </c>
      <c r="AA19" s="95" t="s">
        <v>357</v>
      </c>
      <c r="AB19" s="95" t="s">
        <v>358</v>
      </c>
      <c r="AC19" s="95">
        <v>101000001</v>
      </c>
      <c r="AD19" s="107">
        <f t="shared" si="15"/>
        <v>10</v>
      </c>
      <c r="AE19" s="107">
        <f t="shared" si="6"/>
        <v>8014</v>
      </c>
      <c r="AF19" s="107">
        <f t="shared" si="6"/>
        <v>7014</v>
      </c>
      <c r="AG19" s="95">
        <v>-1</v>
      </c>
      <c r="AH19" s="107">
        <f t="shared" si="20"/>
        <v>9100002</v>
      </c>
      <c r="AJ19" s="237">
        <f t="shared" si="7"/>
        <v>35.829156000000012</v>
      </c>
      <c r="AK19" s="237">
        <f t="shared" si="8"/>
        <v>1976.478505758547</v>
      </c>
      <c r="AL19" s="237">
        <f>VLOOKUP($AD$6:$AD$115,MonsterStandardStatus!$C$6:$R$185,2)</f>
        <v>357.52</v>
      </c>
      <c r="AM19" s="237">
        <f>VLOOKUP($AD$6:$AD$115,MonsterStandardStatus!$C$6:$R$185,5)</f>
        <v>54.286600000000014</v>
      </c>
      <c r="AN19" s="237">
        <f>VLOOKUP($AD$6:$AD$115,MonsterStandardStatus!$C$6:$R$185,11)</f>
        <v>3529.4259031402621</v>
      </c>
    </row>
    <row r="20" spans="1:40" x14ac:dyDescent="0.3">
      <c r="A20" s="107" t="b">
        <v>1</v>
      </c>
      <c r="B20" s="159" t="str">
        <f>TextStageName!D20</f>
        <v>[2-5] 베히모스 요새 남동부 경계 초소</v>
      </c>
      <c r="C20" s="107">
        <f t="shared" si="21"/>
        <v>120302005</v>
      </c>
      <c r="D20" s="107">
        <v>3</v>
      </c>
      <c r="E20" s="107">
        <f t="shared" si="22"/>
        <v>2</v>
      </c>
      <c r="F20" s="107">
        <f t="shared" si="18"/>
        <v>5</v>
      </c>
      <c r="G20" s="107">
        <f t="shared" si="19"/>
        <v>724</v>
      </c>
      <c r="H20" s="151">
        <f t="shared" si="2"/>
        <v>0.68</v>
      </c>
      <c r="I20" s="151">
        <f t="shared" si="3"/>
        <v>0.59</v>
      </c>
      <c r="J20" s="109">
        <f>ROUND(J19+J19*'캐릭터 성장'!$Z$57,0)</f>
        <v>158</v>
      </c>
      <c r="K20" s="109">
        <f t="shared" si="4"/>
        <v>158</v>
      </c>
      <c r="L20" s="109">
        <f t="shared" si="12"/>
        <v>171</v>
      </c>
      <c r="M20" s="322">
        <v>50</v>
      </c>
      <c r="N20" s="107" t="s">
        <v>877</v>
      </c>
      <c r="O20" s="107">
        <v>0</v>
      </c>
      <c r="P20" s="107">
        <v>3</v>
      </c>
      <c r="Q20" s="107">
        <f t="shared" si="23"/>
        <v>120</v>
      </c>
      <c r="R20" s="107">
        <v>1</v>
      </c>
      <c r="S20" s="107">
        <v>50</v>
      </c>
      <c r="T20" s="107">
        <f t="shared" si="5"/>
        <v>120302004</v>
      </c>
      <c r="U20" s="107">
        <f t="shared" si="17"/>
        <v>120302006</v>
      </c>
      <c r="V20" s="107">
        <f t="shared" si="14"/>
        <v>1015</v>
      </c>
      <c r="W20" s="107">
        <v>1</v>
      </c>
      <c r="X20" s="107">
        <v>3</v>
      </c>
      <c r="Y20" s="107">
        <v>160002003</v>
      </c>
      <c r="Z20" s="107">
        <v>3</v>
      </c>
      <c r="AA20" s="95" t="s">
        <v>357</v>
      </c>
      <c r="AB20" s="95" t="s">
        <v>358</v>
      </c>
      <c r="AC20" s="95">
        <v>101000001</v>
      </c>
      <c r="AD20" s="107">
        <f t="shared" si="15"/>
        <v>11</v>
      </c>
      <c r="AE20" s="107">
        <f t="shared" si="6"/>
        <v>8015</v>
      </c>
      <c r="AF20" s="107">
        <f t="shared" si="6"/>
        <v>7015</v>
      </c>
      <c r="AG20" s="95">
        <v>-1</v>
      </c>
      <c r="AH20" s="107">
        <f t="shared" si="20"/>
        <v>9100002</v>
      </c>
      <c r="AJ20" s="237">
        <f t="shared" si="7"/>
        <v>40.657200000000003</v>
      </c>
      <c r="AK20" s="237">
        <f t="shared" si="8"/>
        <v>2119.8437859441042</v>
      </c>
      <c r="AL20" s="237">
        <f>VLOOKUP($AD$6:$AD$115,MonsterStandardStatus!$C$6:$R$185,2)</f>
        <v>441</v>
      </c>
      <c r="AM20" s="237">
        <f>VLOOKUP($AD$6:$AD$115,MonsterStandardStatus!$C$6:$R$185,5)</f>
        <v>59.79</v>
      </c>
      <c r="AN20" s="237">
        <f>VLOOKUP($AD$6:$AD$115,MonsterStandardStatus!$C$6:$R$185,11)</f>
        <v>3592.9555693967868</v>
      </c>
    </row>
    <row r="21" spans="1:40" x14ac:dyDescent="0.3">
      <c r="A21" s="107" t="b">
        <v>1</v>
      </c>
      <c r="B21" s="159" t="str">
        <f>TextStageName!D21</f>
        <v>[2-6] 베히모스 요새 동부 진지</v>
      </c>
      <c r="C21" s="107">
        <f t="shared" si="21"/>
        <v>120302006</v>
      </c>
      <c r="D21" s="107">
        <v>3</v>
      </c>
      <c r="E21" s="107">
        <f t="shared" si="22"/>
        <v>2</v>
      </c>
      <c r="F21" s="107">
        <f t="shared" si="18"/>
        <v>6</v>
      </c>
      <c r="G21" s="107">
        <f t="shared" si="19"/>
        <v>794</v>
      </c>
      <c r="H21" s="151">
        <f t="shared" si="2"/>
        <v>0.7</v>
      </c>
      <c r="I21" s="151">
        <f t="shared" si="3"/>
        <v>0.62</v>
      </c>
      <c r="J21" s="109">
        <f>ROUND(J20+J20*'캐릭터 성장'!$Z$57,0)</f>
        <v>160</v>
      </c>
      <c r="K21" s="109">
        <f t="shared" si="4"/>
        <v>160</v>
      </c>
      <c r="L21" s="109">
        <f t="shared" si="12"/>
        <v>176</v>
      </c>
      <c r="M21" s="322">
        <v>50</v>
      </c>
      <c r="N21" s="107" t="s">
        <v>879</v>
      </c>
      <c r="O21" s="107">
        <v>50</v>
      </c>
      <c r="P21" s="107">
        <v>3</v>
      </c>
      <c r="Q21" s="107">
        <f t="shared" si="23"/>
        <v>120</v>
      </c>
      <c r="R21" s="107">
        <v>1</v>
      </c>
      <c r="S21" s="107">
        <v>50</v>
      </c>
      <c r="T21" s="107">
        <f t="shared" si="5"/>
        <v>120302005</v>
      </c>
      <c r="U21" s="107">
        <f t="shared" si="17"/>
        <v>120302007</v>
      </c>
      <c r="V21" s="107">
        <f t="shared" si="14"/>
        <v>1016</v>
      </c>
      <c r="W21" s="107">
        <v>1</v>
      </c>
      <c r="X21" s="107">
        <v>3</v>
      </c>
      <c r="Y21" s="107">
        <v>160002003</v>
      </c>
      <c r="Z21" s="107">
        <v>3</v>
      </c>
      <c r="AA21" s="95" t="s">
        <v>357</v>
      </c>
      <c r="AB21" s="95" t="s">
        <v>358</v>
      </c>
      <c r="AC21" s="95">
        <v>101000001</v>
      </c>
      <c r="AD21" s="107">
        <f t="shared" si="15"/>
        <v>12</v>
      </c>
      <c r="AE21" s="107">
        <f t="shared" si="6"/>
        <v>8016</v>
      </c>
      <c r="AF21" s="107">
        <f t="shared" si="6"/>
        <v>7016</v>
      </c>
      <c r="AG21" s="95">
        <v>-1</v>
      </c>
      <c r="AH21" s="107">
        <f t="shared" si="20"/>
        <v>9100002</v>
      </c>
      <c r="AJ21" s="237">
        <f t="shared" si="7"/>
        <v>43.485266999999993</v>
      </c>
      <c r="AK21" s="237">
        <f t="shared" si="8"/>
        <v>2267.7298371804759</v>
      </c>
      <c r="AL21" s="237">
        <f>VLOOKUP($AD$6:$AD$115,MonsterStandardStatus!$C$6:$R$185,2)</f>
        <v>485</v>
      </c>
      <c r="AM21" s="237">
        <f>VLOOKUP($AD$6:$AD$115,MonsterStandardStatus!$C$6:$R$185,5)</f>
        <v>62.121809999999996</v>
      </c>
      <c r="AN21" s="237">
        <f>VLOOKUP($AD$6:$AD$115,MonsterStandardStatus!$C$6:$R$185,11)</f>
        <v>3657.628769645929</v>
      </c>
    </row>
    <row r="22" spans="1:40" x14ac:dyDescent="0.3">
      <c r="A22" s="107" t="b">
        <v>1</v>
      </c>
      <c r="B22" s="159" t="str">
        <f>TextStageName!D22</f>
        <v>[2-7] 베히모스 요새 북동부 경계 초소</v>
      </c>
      <c r="C22" s="107">
        <f t="shared" si="21"/>
        <v>120302007</v>
      </c>
      <c r="D22" s="107">
        <v>3</v>
      </c>
      <c r="E22" s="107">
        <f t="shared" si="22"/>
        <v>2</v>
      </c>
      <c r="F22" s="107">
        <f t="shared" si="18"/>
        <v>7</v>
      </c>
      <c r="G22" s="107">
        <f t="shared" si="19"/>
        <v>871</v>
      </c>
      <c r="H22" s="151">
        <f t="shared" si="2"/>
        <v>0.72</v>
      </c>
      <c r="I22" s="151">
        <f t="shared" si="3"/>
        <v>0.65</v>
      </c>
      <c r="J22" s="109">
        <f>ROUND(J21+J21*'캐릭터 성장'!$Z$57,0)</f>
        <v>162</v>
      </c>
      <c r="K22" s="109">
        <f t="shared" si="4"/>
        <v>162</v>
      </c>
      <c r="L22" s="109">
        <f t="shared" si="12"/>
        <v>181</v>
      </c>
      <c r="M22" s="322">
        <v>50</v>
      </c>
      <c r="N22" s="107" t="s">
        <v>877</v>
      </c>
      <c r="O22" s="107">
        <v>0</v>
      </c>
      <c r="P22" s="107">
        <v>3</v>
      </c>
      <c r="Q22" s="107">
        <f t="shared" si="23"/>
        <v>120</v>
      </c>
      <c r="R22" s="107">
        <v>1</v>
      </c>
      <c r="S22" s="107">
        <v>50</v>
      </c>
      <c r="T22" s="107">
        <f t="shared" si="5"/>
        <v>120302006</v>
      </c>
      <c r="U22" s="107">
        <f t="shared" si="17"/>
        <v>120302008</v>
      </c>
      <c r="V22" s="107">
        <f t="shared" si="14"/>
        <v>1017</v>
      </c>
      <c r="W22" s="107">
        <v>1</v>
      </c>
      <c r="X22" s="107">
        <v>3</v>
      </c>
      <c r="Y22" s="107">
        <v>160002003</v>
      </c>
      <c r="Z22" s="107">
        <v>3</v>
      </c>
      <c r="AA22" s="95" t="s">
        <v>357</v>
      </c>
      <c r="AB22" s="95" t="s">
        <v>358</v>
      </c>
      <c r="AC22" s="95">
        <v>101000001</v>
      </c>
      <c r="AD22" s="107">
        <f>AD21</f>
        <v>12</v>
      </c>
      <c r="AE22" s="107">
        <f t="shared" si="6"/>
        <v>8017</v>
      </c>
      <c r="AF22" s="107">
        <f t="shared" si="6"/>
        <v>7017</v>
      </c>
      <c r="AG22" s="95">
        <v>-1</v>
      </c>
      <c r="AH22" s="107">
        <f t="shared" si="20"/>
        <v>9100002</v>
      </c>
      <c r="AJ22" s="237">
        <f t="shared" si="7"/>
        <v>44.727703199999993</v>
      </c>
      <c r="AK22" s="237">
        <f t="shared" si="8"/>
        <v>2377.458700269854</v>
      </c>
      <c r="AL22" s="237">
        <f>VLOOKUP($AD$6:$AD$115,MonsterStandardStatus!$C$6:$R$185,2)</f>
        <v>485</v>
      </c>
      <c r="AM22" s="237">
        <f>VLOOKUP($AD$6:$AD$115,MonsterStandardStatus!$C$6:$R$185,5)</f>
        <v>62.121809999999996</v>
      </c>
      <c r="AN22" s="237">
        <f>VLOOKUP($AD$6:$AD$115,MonsterStandardStatus!$C$6:$R$185,11)</f>
        <v>3657.628769645929</v>
      </c>
    </row>
    <row r="23" spans="1:40" x14ac:dyDescent="0.3">
      <c r="A23" s="107" t="b">
        <v>1</v>
      </c>
      <c r="B23" s="159" t="str">
        <f>TextStageName!D23</f>
        <v>[2-8] 베히모스 요새 북부 진지</v>
      </c>
      <c r="C23" s="107">
        <f t="shared" si="21"/>
        <v>120302008</v>
      </c>
      <c r="D23" s="107">
        <v>3</v>
      </c>
      <c r="E23" s="107">
        <f t="shared" si="22"/>
        <v>2</v>
      </c>
      <c r="F23" s="107">
        <f t="shared" si="18"/>
        <v>8</v>
      </c>
      <c r="G23" s="107">
        <f t="shared" si="19"/>
        <v>956</v>
      </c>
      <c r="H23" s="151">
        <f t="shared" si="2"/>
        <v>0.74</v>
      </c>
      <c r="I23" s="151">
        <f t="shared" si="3"/>
        <v>0.68</v>
      </c>
      <c r="J23" s="109">
        <f>ROUND(J22+J22*'캐릭터 성장'!$Z$57,0)</f>
        <v>164</v>
      </c>
      <c r="K23" s="109">
        <f t="shared" si="4"/>
        <v>164</v>
      </c>
      <c r="L23" s="109">
        <f t="shared" si="12"/>
        <v>186</v>
      </c>
      <c r="M23" s="322">
        <v>50</v>
      </c>
      <c r="N23" s="107" t="s">
        <v>877</v>
      </c>
      <c r="O23" s="107">
        <v>0</v>
      </c>
      <c r="P23" s="107">
        <v>3</v>
      </c>
      <c r="Q23" s="107">
        <f t="shared" si="23"/>
        <v>120</v>
      </c>
      <c r="R23" s="107">
        <v>1</v>
      </c>
      <c r="S23" s="107">
        <v>50</v>
      </c>
      <c r="T23" s="107">
        <f t="shared" si="5"/>
        <v>120302007</v>
      </c>
      <c r="U23" s="107">
        <f t="shared" si="17"/>
        <v>120302009</v>
      </c>
      <c r="V23" s="107">
        <f t="shared" si="14"/>
        <v>1018</v>
      </c>
      <c r="W23" s="107">
        <v>1</v>
      </c>
      <c r="X23" s="107">
        <v>3</v>
      </c>
      <c r="Y23" s="107">
        <v>160002003</v>
      </c>
      <c r="Z23" s="107">
        <v>3</v>
      </c>
      <c r="AA23" s="95" t="s">
        <v>357</v>
      </c>
      <c r="AB23" s="95" t="s">
        <v>358</v>
      </c>
      <c r="AC23" s="95">
        <v>101000001</v>
      </c>
      <c r="AD23" s="107">
        <f t="shared" si="15"/>
        <v>13</v>
      </c>
      <c r="AE23" s="107">
        <f t="shared" si="6"/>
        <v>8018</v>
      </c>
      <c r="AF23" s="107">
        <f t="shared" si="6"/>
        <v>7018</v>
      </c>
      <c r="AG23" s="95">
        <v>-1</v>
      </c>
      <c r="AH23" s="107">
        <f t="shared" si="20"/>
        <v>9100002</v>
      </c>
      <c r="AJ23" s="237">
        <f t="shared" si="7"/>
        <v>47.762974836599994</v>
      </c>
      <c r="AK23" s="237">
        <f t="shared" si="8"/>
        <v>2531.9569394996979</v>
      </c>
      <c r="AL23" s="237">
        <f>VLOOKUP($AD$6:$AD$115,MonsterStandardStatus!$C$6:$R$185,2)</f>
        <v>533</v>
      </c>
      <c r="AM23" s="237">
        <f>VLOOKUP($AD$6:$AD$115,MonsterStandardStatus!$C$6:$R$185,5)</f>
        <v>64.544560589999989</v>
      </c>
      <c r="AN23" s="237">
        <f>VLOOKUP($AD$6:$AD$115,MonsterStandardStatus!$C$6:$R$185,11)</f>
        <v>3723.4660874995557</v>
      </c>
    </row>
    <row r="24" spans="1:40" x14ac:dyDescent="0.3">
      <c r="A24" s="107" t="b">
        <v>1</v>
      </c>
      <c r="B24" s="159" t="str">
        <f>TextStageName!D24</f>
        <v>[2-9] 베히모스 요새 중심부</v>
      </c>
      <c r="C24" s="107">
        <f t="shared" si="21"/>
        <v>120302009</v>
      </c>
      <c r="D24" s="107">
        <v>3</v>
      </c>
      <c r="E24" s="107">
        <f t="shared" si="22"/>
        <v>2</v>
      </c>
      <c r="F24" s="107">
        <f t="shared" si="18"/>
        <v>9</v>
      </c>
      <c r="G24" s="107">
        <f t="shared" si="19"/>
        <v>1049</v>
      </c>
      <c r="H24" s="151">
        <f t="shared" si="2"/>
        <v>0.76</v>
      </c>
      <c r="I24" s="151">
        <f t="shared" si="3"/>
        <v>0.72</v>
      </c>
      <c r="J24" s="109">
        <f>ROUND(J23+J23*'캐릭터 성장'!$Z$57,0)</f>
        <v>166</v>
      </c>
      <c r="K24" s="109">
        <f t="shared" si="4"/>
        <v>166</v>
      </c>
      <c r="L24" s="109">
        <f t="shared" si="12"/>
        <v>192</v>
      </c>
      <c r="M24" s="322">
        <v>50</v>
      </c>
      <c r="N24" s="107" t="s">
        <v>878</v>
      </c>
      <c r="O24" s="107">
        <v>50</v>
      </c>
      <c r="P24" s="107">
        <v>3</v>
      </c>
      <c r="Q24" s="107">
        <f t="shared" si="23"/>
        <v>120</v>
      </c>
      <c r="R24" s="107">
        <v>1</v>
      </c>
      <c r="S24" s="107">
        <v>50</v>
      </c>
      <c r="T24" s="107">
        <f t="shared" si="5"/>
        <v>120302008</v>
      </c>
      <c r="U24" s="107">
        <f t="shared" si="17"/>
        <v>120302010</v>
      </c>
      <c r="V24" s="107">
        <f t="shared" si="14"/>
        <v>1019</v>
      </c>
      <c r="W24" s="107">
        <v>1</v>
      </c>
      <c r="X24" s="107">
        <v>3</v>
      </c>
      <c r="Y24" s="107">
        <v>160002003</v>
      </c>
      <c r="Z24" s="107">
        <v>3</v>
      </c>
      <c r="AA24" s="95" t="s">
        <v>357</v>
      </c>
      <c r="AB24" s="95" t="s">
        <v>358</v>
      </c>
      <c r="AC24" s="95">
        <v>101000001</v>
      </c>
      <c r="AD24" s="107">
        <f t="shared" si="15"/>
        <v>14</v>
      </c>
      <c r="AE24" s="107">
        <f t="shared" si="6"/>
        <v>8019</v>
      </c>
      <c r="AF24" s="107">
        <f t="shared" si="6"/>
        <v>7019</v>
      </c>
      <c r="AG24" s="95">
        <v>-1</v>
      </c>
      <c r="AH24" s="107">
        <f t="shared" si="20"/>
        <v>9100002</v>
      </c>
      <c r="AJ24" s="237">
        <f t="shared" si="7"/>
        <v>50.966966824287589</v>
      </c>
      <c r="AK24" s="237">
        <f t="shared" si="8"/>
        <v>2729.1517034936742</v>
      </c>
      <c r="AL24" s="237">
        <f>VLOOKUP($AD$6:$AD$115,MonsterStandardStatus!$C$6:$R$185,2)</f>
        <v>586</v>
      </c>
      <c r="AM24" s="237">
        <f>VLOOKUP($AD$6:$AD$115,MonsterStandardStatus!$C$6:$R$185,5)</f>
        <v>67.061798453009985</v>
      </c>
      <c r="AN24" s="237">
        <f>VLOOKUP($AD$6:$AD$115,MonsterStandardStatus!$C$6:$R$185,11)</f>
        <v>3790.4884770745475</v>
      </c>
    </row>
    <row r="25" spans="1:40" x14ac:dyDescent="0.3">
      <c r="A25" s="107" t="b">
        <v>1</v>
      </c>
      <c r="B25" s="159" t="str">
        <f>TextStageName!D25</f>
        <v>[2-10] 페르페투스의 전당</v>
      </c>
      <c r="C25" s="107">
        <f t="shared" si="21"/>
        <v>120302010</v>
      </c>
      <c r="D25" s="107">
        <v>3</v>
      </c>
      <c r="E25" s="107">
        <f t="shared" si="22"/>
        <v>2</v>
      </c>
      <c r="F25" s="107">
        <f t="shared" si="18"/>
        <v>10</v>
      </c>
      <c r="G25" s="107">
        <f t="shared" si="19"/>
        <v>1151</v>
      </c>
      <c r="H25" s="151">
        <f t="shared" si="2"/>
        <v>0.78</v>
      </c>
      <c r="I25" s="151">
        <f t="shared" si="3"/>
        <v>0.76</v>
      </c>
      <c r="J25" s="109">
        <f>ROUND(J24+J24*'캐릭터 성장'!$Z$57,0)</f>
        <v>168</v>
      </c>
      <c r="K25" s="109">
        <f t="shared" si="4"/>
        <v>168</v>
      </c>
      <c r="L25" s="109">
        <f t="shared" si="12"/>
        <v>198</v>
      </c>
      <c r="M25" s="322">
        <v>50</v>
      </c>
      <c r="N25" s="107" t="s">
        <v>877</v>
      </c>
      <c r="O25" s="107">
        <v>0</v>
      </c>
      <c r="P25" s="107">
        <v>3</v>
      </c>
      <c r="Q25" s="107">
        <f t="shared" si="23"/>
        <v>120</v>
      </c>
      <c r="R25" s="107">
        <v>1</v>
      </c>
      <c r="S25" s="107">
        <v>50</v>
      </c>
      <c r="T25" s="107">
        <f t="shared" si="5"/>
        <v>120302009</v>
      </c>
      <c r="U25" s="107">
        <f t="shared" ref="U25:U56" si="24">C26</f>
        <v>120303001</v>
      </c>
      <c r="V25" s="107">
        <f t="shared" si="14"/>
        <v>1020</v>
      </c>
      <c r="W25" s="107">
        <v>1</v>
      </c>
      <c r="X25" s="107">
        <v>3</v>
      </c>
      <c r="Y25" s="107">
        <v>160002003</v>
      </c>
      <c r="Z25" s="107">
        <v>3</v>
      </c>
      <c r="AA25" s="95" t="s">
        <v>357</v>
      </c>
      <c r="AB25" s="95" t="s">
        <v>358</v>
      </c>
      <c r="AC25" s="95">
        <v>101000001</v>
      </c>
      <c r="AD25" s="107">
        <f t="shared" si="15"/>
        <v>15</v>
      </c>
      <c r="AE25" s="107">
        <f t="shared" si="6"/>
        <v>8020</v>
      </c>
      <c r="AF25" s="107">
        <f t="shared" si="6"/>
        <v>7020</v>
      </c>
      <c r="AG25" s="95">
        <v>-1</v>
      </c>
      <c r="AH25" s="107">
        <f t="shared" si="20"/>
        <v>9100002</v>
      </c>
      <c r="AJ25" s="237">
        <f t="shared" si="7"/>
        <v>54.348222702288354</v>
      </c>
      <c r="AK25" s="237">
        <f t="shared" si="8"/>
        <v>2932.6251249430361</v>
      </c>
      <c r="AL25" s="237">
        <f>VLOOKUP($AD$6:$AD$115,MonsterStandardStatus!$C$6:$R$185,2)</f>
        <v>644</v>
      </c>
      <c r="AM25" s="237">
        <f>VLOOKUP($AD$6:$AD$115,MonsterStandardStatus!$C$6:$R$185,5)</f>
        <v>69.677208592677374</v>
      </c>
      <c r="AN25" s="237">
        <f>VLOOKUP($AD$6:$AD$115,MonsterStandardStatus!$C$6:$R$185,11)</f>
        <v>3858.7172696618895</v>
      </c>
    </row>
    <row r="26" spans="1:40" x14ac:dyDescent="0.3">
      <c r="A26" s="100" t="b">
        <v>1</v>
      </c>
      <c r="B26" s="158" t="str">
        <f>TextStageName!D26</f>
        <v>[3-1] 로아나프 지하 성채 입구</v>
      </c>
      <c r="C26" s="100">
        <f>C16+1000</f>
        <v>120303001</v>
      </c>
      <c r="D26" s="100">
        <v>3</v>
      </c>
      <c r="E26" s="100">
        <f>E16+1</f>
        <v>3</v>
      </c>
      <c r="F26" s="100">
        <f>F16</f>
        <v>1</v>
      </c>
      <c r="G26" s="263">
        <f>INT(G25*I$1)</f>
        <v>1212</v>
      </c>
      <c r="H26" s="262">
        <v>0.8</v>
      </c>
      <c r="I26" s="262">
        <f>H26</f>
        <v>0.8</v>
      </c>
      <c r="J26" s="206">
        <f>ROUND($J25+$J25*'캐릭터 성장'!$X$57,0)</f>
        <v>225</v>
      </c>
      <c r="K26" s="106">
        <f t="shared" si="4"/>
        <v>225</v>
      </c>
      <c r="L26" s="106">
        <f t="shared" si="12"/>
        <v>204</v>
      </c>
      <c r="M26" s="321">
        <v>70</v>
      </c>
      <c r="N26" s="100" t="s">
        <v>877</v>
      </c>
      <c r="O26" s="100">
        <v>0</v>
      </c>
      <c r="P26" s="100">
        <v>3</v>
      </c>
      <c r="Q26" s="263">
        <f>Q6+10</f>
        <v>130</v>
      </c>
      <c r="R26" s="100">
        <v>1</v>
      </c>
      <c r="S26" s="100">
        <v>50</v>
      </c>
      <c r="T26" s="100">
        <f t="shared" si="5"/>
        <v>120302010</v>
      </c>
      <c r="U26" s="100">
        <f t="shared" si="24"/>
        <v>120303002</v>
      </c>
      <c r="V26" s="100">
        <f t="shared" si="14"/>
        <v>1021</v>
      </c>
      <c r="W26" s="100">
        <v>1</v>
      </c>
      <c r="X26" s="100">
        <v>3</v>
      </c>
      <c r="Y26" s="100">
        <v>160002003</v>
      </c>
      <c r="Z26" s="100">
        <v>4</v>
      </c>
      <c r="AA26" s="95" t="s">
        <v>357</v>
      </c>
      <c r="AB26" s="95" t="s">
        <v>358</v>
      </c>
      <c r="AC26" s="95">
        <v>101000001</v>
      </c>
      <c r="AD26" s="150">
        <v>21</v>
      </c>
      <c r="AE26" s="100">
        <f t="shared" si="6"/>
        <v>8021</v>
      </c>
      <c r="AF26" s="100">
        <f t="shared" si="6"/>
        <v>7021</v>
      </c>
      <c r="AG26" s="95">
        <v>-1</v>
      </c>
      <c r="AH26" s="100">
        <f t="shared" ref="AH26" si="25">AH16+1</f>
        <v>9100003</v>
      </c>
      <c r="AJ26" s="236">
        <f t="shared" si="7"/>
        <v>70.125184352320858</v>
      </c>
      <c r="AK26" s="236">
        <f t="shared" si="8"/>
        <v>3435.734641174337</v>
      </c>
      <c r="AL26" s="236">
        <f>VLOOKUP($AD$6:$AD$115,MonsterStandardStatus!$C$6:$R$185,2)</f>
        <v>1137</v>
      </c>
      <c r="AM26" s="236">
        <f>VLOOKUP($AD$6:$AD$115,MonsterStandardStatus!$C$6:$R$185,5)</f>
        <v>87.656480440401069</v>
      </c>
      <c r="AN26" s="236">
        <f>VLOOKUP($AD$6:$AD$115,MonsterStandardStatus!$C$6:$R$185,11)</f>
        <v>4294.6683014679211</v>
      </c>
    </row>
    <row r="27" spans="1:40" x14ac:dyDescent="0.3">
      <c r="A27" s="100" t="b">
        <v>1</v>
      </c>
      <c r="B27" s="158" t="str">
        <f>TextStageName!D27</f>
        <v>[3-2] 로아나프 지하 성채 통로</v>
      </c>
      <c r="C27" s="100">
        <f t="shared" ref="C27:C35" si="26">C26+1</f>
        <v>120303002</v>
      </c>
      <c r="D27" s="100">
        <v>3</v>
      </c>
      <c r="E27" s="100">
        <f>E26</f>
        <v>3</v>
      </c>
      <c r="F27" s="100">
        <f t="shared" ref="F27:F90" si="27">F17</f>
        <v>2</v>
      </c>
      <c r="G27" s="100">
        <f t="shared" ref="G27:G34" si="28">INT(G26*I$1)</f>
        <v>1276</v>
      </c>
      <c r="H27" s="123">
        <f>ROUND(H26+0.002*F26,2)</f>
        <v>0.8</v>
      </c>
      <c r="I27" s="123">
        <f>H27</f>
        <v>0.8</v>
      </c>
      <c r="J27" s="106">
        <f>ROUND(J26+J26*'캐릭터 성장'!$Z$57,0)</f>
        <v>227</v>
      </c>
      <c r="K27" s="106">
        <f t="shared" si="4"/>
        <v>227</v>
      </c>
      <c r="L27" s="106">
        <f t="shared" si="12"/>
        <v>210</v>
      </c>
      <c r="M27" s="321">
        <v>70</v>
      </c>
      <c r="N27" s="100" t="s">
        <v>877</v>
      </c>
      <c r="O27" s="100">
        <v>0</v>
      </c>
      <c r="P27" s="100">
        <v>3</v>
      </c>
      <c r="Q27" s="100">
        <f>Q26</f>
        <v>130</v>
      </c>
      <c r="R27" s="100">
        <v>1</v>
      </c>
      <c r="S27" s="100">
        <v>50</v>
      </c>
      <c r="T27" s="100">
        <f t="shared" si="5"/>
        <v>120303001</v>
      </c>
      <c r="U27" s="100">
        <f t="shared" si="24"/>
        <v>120303003</v>
      </c>
      <c r="V27" s="100">
        <f t="shared" si="14"/>
        <v>1022</v>
      </c>
      <c r="W27" s="100">
        <v>1</v>
      </c>
      <c r="X27" s="100">
        <v>3</v>
      </c>
      <c r="Y27" s="100">
        <v>160002003</v>
      </c>
      <c r="Z27" s="100">
        <v>4</v>
      </c>
      <c r="AA27" s="95" t="s">
        <v>357</v>
      </c>
      <c r="AB27" s="95" t="s">
        <v>358</v>
      </c>
      <c r="AC27" s="95">
        <v>101000001</v>
      </c>
      <c r="AD27" s="100">
        <f t="shared" si="15"/>
        <v>22</v>
      </c>
      <c r="AE27" s="100">
        <f t="shared" si="6"/>
        <v>8022</v>
      </c>
      <c r="AF27" s="100">
        <f t="shared" si="6"/>
        <v>7022</v>
      </c>
      <c r="AG27" s="95">
        <v>-1</v>
      </c>
      <c r="AH27" s="100">
        <f t="shared" si="20"/>
        <v>9100003</v>
      </c>
      <c r="AJ27" s="236">
        <f t="shared" si="7"/>
        <v>72.860066542061361</v>
      </c>
      <c r="AK27" s="236">
        <f t="shared" si="8"/>
        <v>3497.5778647154752</v>
      </c>
      <c r="AL27" s="236">
        <f>VLOOKUP($AD$6:$AD$115,MonsterStandardStatus!$C$6:$R$185,2)</f>
        <v>1250</v>
      </c>
      <c r="AM27" s="236">
        <f>VLOOKUP($AD$6:$AD$115,MonsterStandardStatus!$C$6:$R$185,5)</f>
        <v>91.075083177576701</v>
      </c>
      <c r="AN27" s="236">
        <f>VLOOKUP($AD$6:$AD$115,MonsterStandardStatus!$C$6:$R$185,11)</f>
        <v>4371.9723308943439</v>
      </c>
    </row>
    <row r="28" spans="1:40" x14ac:dyDescent="0.3">
      <c r="A28" s="100" t="b">
        <v>1</v>
      </c>
      <c r="B28" s="158" t="str">
        <f>TextStageName!D28</f>
        <v>[3-3] 로아나프 지하 시체 안치소</v>
      </c>
      <c r="C28" s="100">
        <f t="shared" si="26"/>
        <v>120303003</v>
      </c>
      <c r="D28" s="100">
        <v>3</v>
      </c>
      <c r="E28" s="100">
        <f t="shared" ref="E28:E35" si="29">E27</f>
        <v>3</v>
      </c>
      <c r="F28" s="100">
        <f t="shared" si="27"/>
        <v>3</v>
      </c>
      <c r="G28" s="100">
        <f t="shared" si="28"/>
        <v>1343</v>
      </c>
      <c r="H28" s="123">
        <f t="shared" ref="H28:H35" si="30">ROUND(H27+0.002*F27,2)</f>
        <v>0.8</v>
      </c>
      <c r="I28" s="123">
        <f t="shared" ref="I28:I35" si="31">H28</f>
        <v>0.8</v>
      </c>
      <c r="J28" s="106">
        <f>ROUND(J27+J27*'캐릭터 성장'!$Z$57,0)</f>
        <v>229</v>
      </c>
      <c r="K28" s="106">
        <f t="shared" si="4"/>
        <v>229</v>
      </c>
      <c r="L28" s="106">
        <f t="shared" si="12"/>
        <v>216</v>
      </c>
      <c r="M28" s="321">
        <v>70</v>
      </c>
      <c r="N28" s="100" t="s">
        <v>878</v>
      </c>
      <c r="O28" s="100">
        <v>50</v>
      </c>
      <c r="P28" s="100">
        <v>3</v>
      </c>
      <c r="Q28" s="100">
        <f t="shared" ref="Q28:Q35" si="32">Q27</f>
        <v>130</v>
      </c>
      <c r="R28" s="100">
        <v>1</v>
      </c>
      <c r="S28" s="100">
        <v>50</v>
      </c>
      <c r="T28" s="100">
        <f t="shared" si="5"/>
        <v>120303002</v>
      </c>
      <c r="U28" s="100">
        <f t="shared" si="24"/>
        <v>120303004</v>
      </c>
      <c r="V28" s="100">
        <f t="shared" si="14"/>
        <v>1023</v>
      </c>
      <c r="W28" s="100">
        <v>1</v>
      </c>
      <c r="X28" s="100">
        <v>3</v>
      </c>
      <c r="Y28" s="100">
        <v>160002003</v>
      </c>
      <c r="Z28" s="100">
        <v>4</v>
      </c>
      <c r="AA28" s="95" t="s">
        <v>357</v>
      </c>
      <c r="AB28" s="95" t="s">
        <v>358</v>
      </c>
      <c r="AC28" s="95">
        <v>101000001</v>
      </c>
      <c r="AD28" s="100">
        <f t="shared" si="15"/>
        <v>23</v>
      </c>
      <c r="AE28" s="100">
        <f t="shared" si="6"/>
        <v>8023</v>
      </c>
      <c r="AF28" s="100">
        <f t="shared" si="6"/>
        <v>7023</v>
      </c>
      <c r="AG28" s="95">
        <v>-1</v>
      </c>
      <c r="AH28" s="100">
        <f t="shared" si="20"/>
        <v>9100003</v>
      </c>
      <c r="AJ28" s="236">
        <f t="shared" si="7"/>
        <v>75.701609137201757</v>
      </c>
      <c r="AK28" s="236">
        <f t="shared" si="8"/>
        <v>3560.5342662803541</v>
      </c>
      <c r="AL28" s="236">
        <f>VLOOKUP($AD$6:$AD$115,MonsterStandardStatus!$C$6:$R$185,2)</f>
        <v>1375</v>
      </c>
      <c r="AM28" s="236">
        <f>VLOOKUP($AD$6:$AD$115,MonsterStandardStatus!$C$6:$R$185,5)</f>
        <v>94.627011421502189</v>
      </c>
      <c r="AN28" s="236">
        <f>VLOOKUP($AD$6:$AD$115,MonsterStandardStatus!$C$6:$R$185,11)</f>
        <v>4450.6678328504422</v>
      </c>
    </row>
    <row r="29" spans="1:40" x14ac:dyDescent="0.3">
      <c r="A29" s="100" t="b">
        <v>1</v>
      </c>
      <c r="B29" s="158" t="str">
        <f>TextStageName!D29</f>
        <v>[3-4] 로아나프 지하 비밀 회당</v>
      </c>
      <c r="C29" s="100">
        <f t="shared" si="26"/>
        <v>120303004</v>
      </c>
      <c r="D29" s="100">
        <v>3</v>
      </c>
      <c r="E29" s="100">
        <f t="shared" si="29"/>
        <v>3</v>
      </c>
      <c r="F29" s="100">
        <f t="shared" si="27"/>
        <v>4</v>
      </c>
      <c r="G29" s="100">
        <f t="shared" si="28"/>
        <v>1414</v>
      </c>
      <c r="H29" s="123">
        <f t="shared" si="30"/>
        <v>0.81</v>
      </c>
      <c r="I29" s="123">
        <f t="shared" si="31"/>
        <v>0.81</v>
      </c>
      <c r="J29" s="106">
        <f>ROUND(J28+J28*'캐릭터 성장'!$Z$57,0)</f>
        <v>231</v>
      </c>
      <c r="K29" s="106">
        <f t="shared" si="4"/>
        <v>231</v>
      </c>
      <c r="L29" s="106">
        <f t="shared" si="12"/>
        <v>222</v>
      </c>
      <c r="M29" s="321">
        <v>70</v>
      </c>
      <c r="N29" s="100" t="s">
        <v>877</v>
      </c>
      <c r="O29" s="100">
        <v>0</v>
      </c>
      <c r="P29" s="100">
        <v>3</v>
      </c>
      <c r="Q29" s="100">
        <f t="shared" si="32"/>
        <v>130</v>
      </c>
      <c r="R29" s="100">
        <v>1</v>
      </c>
      <c r="S29" s="100">
        <v>50</v>
      </c>
      <c r="T29" s="100">
        <f t="shared" si="5"/>
        <v>120303003</v>
      </c>
      <c r="U29" s="100">
        <f t="shared" si="24"/>
        <v>120303005</v>
      </c>
      <c r="V29" s="100">
        <f t="shared" si="14"/>
        <v>1024</v>
      </c>
      <c r="W29" s="100">
        <v>1</v>
      </c>
      <c r="X29" s="100">
        <v>3</v>
      </c>
      <c r="Y29" s="100">
        <v>160002003</v>
      </c>
      <c r="Z29" s="100">
        <v>4</v>
      </c>
      <c r="AA29" s="95" t="s">
        <v>357</v>
      </c>
      <c r="AB29" s="95" t="s">
        <v>358</v>
      </c>
      <c r="AC29" s="95">
        <v>101000001</v>
      </c>
      <c r="AD29" s="100">
        <f t="shared" si="15"/>
        <v>24</v>
      </c>
      <c r="AE29" s="100">
        <f t="shared" si="6"/>
        <v>8024</v>
      </c>
      <c r="AF29" s="100">
        <f t="shared" si="6"/>
        <v>7024</v>
      </c>
      <c r="AG29" s="95">
        <v>-1</v>
      </c>
      <c r="AH29" s="100">
        <f t="shared" si="20"/>
        <v>9100003</v>
      </c>
      <c r="AJ29" s="236">
        <f t="shared" si="7"/>
        <v>79.637146542222027</v>
      </c>
      <c r="AK29" s="236">
        <f t="shared" si="8"/>
        <v>3669.931681611818</v>
      </c>
      <c r="AL29" s="236">
        <f>VLOOKUP($AD$6:$AD$115,MonsterStandardStatus!$C$6:$R$185,2)</f>
        <v>1512</v>
      </c>
      <c r="AM29" s="236">
        <f>VLOOKUP($AD$6:$AD$115,MonsterStandardStatus!$C$6:$R$185,5)</f>
        <v>98.317464866940767</v>
      </c>
      <c r="AN29" s="236">
        <f>VLOOKUP($AD$6:$AD$115,MonsterStandardStatus!$C$6:$R$185,11)</f>
        <v>4530.7798538417501</v>
      </c>
    </row>
    <row r="30" spans="1:40" x14ac:dyDescent="0.3">
      <c r="A30" s="100" t="b">
        <v>1</v>
      </c>
      <c r="B30" s="158" t="str">
        <f>TextStageName!D30</f>
        <v>[3-5] 셀레투스 의식의 성소</v>
      </c>
      <c r="C30" s="100">
        <f t="shared" si="26"/>
        <v>120303005</v>
      </c>
      <c r="D30" s="100">
        <v>3</v>
      </c>
      <c r="E30" s="100">
        <f t="shared" si="29"/>
        <v>3</v>
      </c>
      <c r="F30" s="100">
        <f t="shared" si="27"/>
        <v>5</v>
      </c>
      <c r="G30" s="100">
        <f t="shared" si="28"/>
        <v>1488</v>
      </c>
      <c r="H30" s="123">
        <f t="shared" si="30"/>
        <v>0.82</v>
      </c>
      <c r="I30" s="123">
        <f t="shared" si="31"/>
        <v>0.82</v>
      </c>
      <c r="J30" s="106">
        <f>ROUND(J29+J29*'캐릭터 성장'!$Z$57,0)</f>
        <v>233</v>
      </c>
      <c r="K30" s="106">
        <f t="shared" si="4"/>
        <v>233</v>
      </c>
      <c r="L30" s="106">
        <f t="shared" si="12"/>
        <v>229</v>
      </c>
      <c r="M30" s="321">
        <v>70</v>
      </c>
      <c r="N30" s="100" t="s">
        <v>877</v>
      </c>
      <c r="O30" s="100">
        <v>0</v>
      </c>
      <c r="P30" s="100">
        <v>3</v>
      </c>
      <c r="Q30" s="100">
        <f t="shared" si="32"/>
        <v>130</v>
      </c>
      <c r="R30" s="100">
        <v>1</v>
      </c>
      <c r="S30" s="100">
        <v>50</v>
      </c>
      <c r="T30" s="100">
        <f t="shared" si="5"/>
        <v>120303004</v>
      </c>
      <c r="U30" s="100">
        <f t="shared" si="24"/>
        <v>120303006</v>
      </c>
      <c r="V30" s="100">
        <f t="shared" si="14"/>
        <v>1025</v>
      </c>
      <c r="W30" s="100">
        <v>1</v>
      </c>
      <c r="X30" s="100">
        <v>3</v>
      </c>
      <c r="Y30" s="100">
        <v>160002003</v>
      </c>
      <c r="Z30" s="100">
        <v>4</v>
      </c>
      <c r="AA30" s="95" t="s">
        <v>357</v>
      </c>
      <c r="AB30" s="95" t="s">
        <v>358</v>
      </c>
      <c r="AC30" s="95">
        <v>101000001</v>
      </c>
      <c r="AD30" s="100">
        <f t="shared" si="15"/>
        <v>25</v>
      </c>
      <c r="AE30" s="100">
        <f t="shared" si="6"/>
        <v>8025</v>
      </c>
      <c r="AF30" s="100">
        <f t="shared" si="6"/>
        <v>7025</v>
      </c>
      <c r="AG30" s="95">
        <v>-1</v>
      </c>
      <c r="AH30" s="100">
        <f t="shared" si="20"/>
        <v>9100003</v>
      </c>
      <c r="AJ30" s="236">
        <f t="shared" si="7"/>
        <v>83.764513717336186</v>
      </c>
      <c r="AK30" s="236">
        <f t="shared" si="8"/>
        <v>3782.1137907929397</v>
      </c>
      <c r="AL30" s="236">
        <f>VLOOKUP($AD$6:$AD$115,MonsterStandardStatus!$C$6:$R$185,2)</f>
        <v>1663</v>
      </c>
      <c r="AM30" s="236">
        <f>VLOOKUP($AD$6:$AD$115,MonsterStandardStatus!$C$6:$R$185,5)</f>
        <v>102.15184599675145</v>
      </c>
      <c r="AN30" s="236">
        <f>VLOOKUP($AD$6:$AD$115,MonsterStandardStatus!$C$6:$R$185,11)</f>
        <v>4612.333891210902</v>
      </c>
    </row>
    <row r="31" spans="1:40" x14ac:dyDescent="0.3">
      <c r="A31" s="100" t="b">
        <v>1</v>
      </c>
      <c r="B31" s="158" t="str">
        <f>TextStageName!D31</f>
        <v>[3-6] 에레시스와의 악연</v>
      </c>
      <c r="C31" s="100">
        <f t="shared" si="26"/>
        <v>120303006</v>
      </c>
      <c r="D31" s="100">
        <v>3</v>
      </c>
      <c r="E31" s="100">
        <f t="shared" si="29"/>
        <v>3</v>
      </c>
      <c r="F31" s="100">
        <f t="shared" si="27"/>
        <v>6</v>
      </c>
      <c r="G31" s="100">
        <f t="shared" si="28"/>
        <v>1566</v>
      </c>
      <c r="H31" s="123">
        <f t="shared" si="30"/>
        <v>0.83</v>
      </c>
      <c r="I31" s="123">
        <f t="shared" si="31"/>
        <v>0.83</v>
      </c>
      <c r="J31" s="106">
        <f>ROUND(J30+J30*'캐릭터 성장'!$Z$57,0)</f>
        <v>235</v>
      </c>
      <c r="K31" s="106">
        <f t="shared" si="4"/>
        <v>235</v>
      </c>
      <c r="L31" s="106">
        <f t="shared" si="12"/>
        <v>236</v>
      </c>
      <c r="M31" s="321">
        <v>70</v>
      </c>
      <c r="N31" s="100" t="s">
        <v>879</v>
      </c>
      <c r="O31" s="100">
        <v>50</v>
      </c>
      <c r="P31" s="100">
        <v>3</v>
      </c>
      <c r="Q31" s="100">
        <f t="shared" si="32"/>
        <v>130</v>
      </c>
      <c r="R31" s="100">
        <v>1</v>
      </c>
      <c r="S31" s="100">
        <v>50</v>
      </c>
      <c r="T31" s="100">
        <f t="shared" si="5"/>
        <v>120303005</v>
      </c>
      <c r="U31" s="100">
        <f t="shared" si="24"/>
        <v>120303007</v>
      </c>
      <c r="V31" s="100">
        <f t="shared" si="14"/>
        <v>1026</v>
      </c>
      <c r="W31" s="100">
        <v>1</v>
      </c>
      <c r="X31" s="100">
        <v>3</v>
      </c>
      <c r="Y31" s="100">
        <v>160002003</v>
      </c>
      <c r="Z31" s="100">
        <v>4</v>
      </c>
      <c r="AA31" s="95" t="s">
        <v>357</v>
      </c>
      <c r="AB31" s="95" t="s">
        <v>358</v>
      </c>
      <c r="AC31" s="95">
        <v>101000001</v>
      </c>
      <c r="AD31" s="100">
        <f t="shared" si="15"/>
        <v>26</v>
      </c>
      <c r="AE31" s="100">
        <f t="shared" si="6"/>
        <v>8026</v>
      </c>
      <c r="AF31" s="100">
        <f t="shared" si="6"/>
        <v>7026</v>
      </c>
      <c r="AG31" s="95">
        <v>-1</v>
      </c>
      <c r="AH31" s="100">
        <f t="shared" si="20"/>
        <v>9100003</v>
      </c>
      <c r="AJ31" s="236">
        <f t="shared" si="7"/>
        <v>88.092687432218526</v>
      </c>
      <c r="AK31" s="236">
        <f t="shared" si="8"/>
        <v>3897.1453980397396</v>
      </c>
      <c r="AL31" s="236">
        <f>VLOOKUP($AD$6:$AD$115,MonsterStandardStatus!$C$6:$R$185,2)</f>
        <v>1829</v>
      </c>
      <c r="AM31" s="236">
        <f>VLOOKUP($AD$6:$AD$115,MonsterStandardStatus!$C$6:$R$185,5)</f>
        <v>106.13576799062474</v>
      </c>
      <c r="AN31" s="236">
        <f>VLOOKUP($AD$6:$AD$115,MonsterStandardStatus!$C$6:$R$185,11)</f>
        <v>4695.3559012526985</v>
      </c>
    </row>
    <row r="32" spans="1:40" x14ac:dyDescent="0.3">
      <c r="A32" s="100" t="b">
        <v>1</v>
      </c>
      <c r="B32" s="158" t="str">
        <f>TextStageName!D32</f>
        <v>[3-7] 그림자 나가 일족</v>
      </c>
      <c r="C32" s="100">
        <f t="shared" si="26"/>
        <v>120303007</v>
      </c>
      <c r="D32" s="100">
        <v>3</v>
      </c>
      <c r="E32" s="100">
        <f t="shared" si="29"/>
        <v>3</v>
      </c>
      <c r="F32" s="100">
        <f t="shared" si="27"/>
        <v>7</v>
      </c>
      <c r="G32" s="100">
        <f t="shared" si="28"/>
        <v>1648</v>
      </c>
      <c r="H32" s="123">
        <f t="shared" si="30"/>
        <v>0.84</v>
      </c>
      <c r="I32" s="123">
        <f t="shared" si="31"/>
        <v>0.84</v>
      </c>
      <c r="J32" s="106">
        <f>ROUND(J31+J31*'캐릭터 성장'!$Z$57,0)</f>
        <v>237</v>
      </c>
      <c r="K32" s="106">
        <f t="shared" si="4"/>
        <v>237</v>
      </c>
      <c r="L32" s="106">
        <f t="shared" si="12"/>
        <v>243</v>
      </c>
      <c r="M32" s="321">
        <v>70</v>
      </c>
      <c r="N32" s="100" t="s">
        <v>877</v>
      </c>
      <c r="O32" s="100">
        <v>0</v>
      </c>
      <c r="P32" s="100">
        <v>3</v>
      </c>
      <c r="Q32" s="100">
        <f t="shared" si="32"/>
        <v>130</v>
      </c>
      <c r="R32" s="100">
        <v>1</v>
      </c>
      <c r="S32" s="100">
        <v>50</v>
      </c>
      <c r="T32" s="100">
        <f t="shared" si="5"/>
        <v>120303006</v>
      </c>
      <c r="U32" s="100">
        <f t="shared" si="24"/>
        <v>120303008</v>
      </c>
      <c r="V32" s="100">
        <f t="shared" si="14"/>
        <v>1027</v>
      </c>
      <c r="W32" s="100">
        <v>1</v>
      </c>
      <c r="X32" s="100">
        <v>3</v>
      </c>
      <c r="Y32" s="100">
        <v>160002003</v>
      </c>
      <c r="Z32" s="100">
        <v>4</v>
      </c>
      <c r="AA32" s="95" t="s">
        <v>357</v>
      </c>
      <c r="AB32" s="95" t="s">
        <v>358</v>
      </c>
      <c r="AC32" s="95">
        <v>101000001</v>
      </c>
      <c r="AD32" s="100">
        <f t="shared" si="15"/>
        <v>27</v>
      </c>
      <c r="AE32" s="100">
        <f t="shared" si="6"/>
        <v>8027</v>
      </c>
      <c r="AF32" s="100">
        <f t="shared" si="6"/>
        <v>7027</v>
      </c>
      <c r="AG32" s="95">
        <v>-1</v>
      </c>
      <c r="AH32" s="100">
        <f t="shared" si="20"/>
        <v>9100003</v>
      </c>
      <c r="AJ32" s="236">
        <f t="shared" si="7"/>
        <v>92.631052871497644</v>
      </c>
      <c r="AK32" s="236">
        <f t="shared" si="8"/>
        <v>4015.0927382792074</v>
      </c>
      <c r="AL32" s="236">
        <f>VLOOKUP($AD$6:$AD$115,MonsterStandardStatus!$C$6:$R$185,2)</f>
        <v>2011</v>
      </c>
      <c r="AM32" s="236">
        <f>VLOOKUP($AD$6:$AD$115,MonsterStandardStatus!$C$6:$R$185,5)</f>
        <v>110.2750629422591</v>
      </c>
      <c r="AN32" s="236">
        <f>VLOOKUP($AD$6:$AD$115,MonsterStandardStatus!$C$6:$R$185,11)</f>
        <v>4779.872307475247</v>
      </c>
    </row>
    <row r="33" spans="1:40" x14ac:dyDescent="0.3">
      <c r="A33" s="100" t="b">
        <v>1</v>
      </c>
      <c r="B33" s="158" t="str">
        <f>TextStageName!D33</f>
        <v>[3-8] 에레시스의 시련</v>
      </c>
      <c r="C33" s="100">
        <f t="shared" si="26"/>
        <v>120303008</v>
      </c>
      <c r="D33" s="100">
        <v>3</v>
      </c>
      <c r="E33" s="100">
        <f t="shared" si="29"/>
        <v>3</v>
      </c>
      <c r="F33" s="100">
        <f t="shared" si="27"/>
        <v>8</v>
      </c>
      <c r="G33" s="100">
        <f t="shared" si="28"/>
        <v>1735</v>
      </c>
      <c r="H33" s="123">
        <f t="shared" si="30"/>
        <v>0.85</v>
      </c>
      <c r="I33" s="123">
        <f t="shared" si="31"/>
        <v>0.85</v>
      </c>
      <c r="J33" s="106">
        <f>ROUND(J32+J32*'캐릭터 성장'!$Z$57,0)</f>
        <v>239</v>
      </c>
      <c r="K33" s="106">
        <f t="shared" si="4"/>
        <v>239</v>
      </c>
      <c r="L33" s="106">
        <f t="shared" si="12"/>
        <v>250</v>
      </c>
      <c r="M33" s="321">
        <v>70</v>
      </c>
      <c r="N33" s="100" t="s">
        <v>877</v>
      </c>
      <c r="O33" s="100">
        <v>0</v>
      </c>
      <c r="P33" s="100">
        <v>3</v>
      </c>
      <c r="Q33" s="100">
        <f t="shared" si="32"/>
        <v>130</v>
      </c>
      <c r="R33" s="100">
        <v>1</v>
      </c>
      <c r="S33" s="100">
        <v>50</v>
      </c>
      <c r="T33" s="100">
        <f t="shared" si="5"/>
        <v>120303007</v>
      </c>
      <c r="U33" s="100">
        <f t="shared" si="24"/>
        <v>120303009</v>
      </c>
      <c r="V33" s="100">
        <f t="shared" si="14"/>
        <v>1028</v>
      </c>
      <c r="W33" s="100">
        <v>1</v>
      </c>
      <c r="X33" s="100">
        <v>3</v>
      </c>
      <c r="Y33" s="100">
        <v>160002003</v>
      </c>
      <c r="Z33" s="100">
        <v>4</v>
      </c>
      <c r="AA33" s="95" t="s">
        <v>357</v>
      </c>
      <c r="AB33" s="95" t="s">
        <v>358</v>
      </c>
      <c r="AC33" s="95">
        <v>101000001</v>
      </c>
      <c r="AD33" s="100">
        <f t="shared" si="15"/>
        <v>28</v>
      </c>
      <c r="AE33" s="100">
        <f t="shared" si="6"/>
        <v>8028</v>
      </c>
      <c r="AF33" s="100">
        <f t="shared" si="6"/>
        <v>7028</v>
      </c>
      <c r="AG33" s="95">
        <v>-1</v>
      </c>
      <c r="AH33" s="100">
        <f t="shared" si="20"/>
        <v>9100003</v>
      </c>
      <c r="AJ33" s="236">
        <f t="shared" si="7"/>
        <v>97.389421837456112</v>
      </c>
      <c r="AK33" s="236">
        <f t="shared" si="8"/>
        <v>4136.0235076583313</v>
      </c>
      <c r="AL33" s="236">
        <f>VLOOKUP($AD$6:$AD$115,MonsterStandardStatus!$C$6:$R$185,2)</f>
        <v>2212</v>
      </c>
      <c r="AM33" s="236">
        <f>VLOOKUP($AD$6:$AD$115,MonsterStandardStatus!$C$6:$R$185,5)</f>
        <v>114.5757903970072</v>
      </c>
      <c r="AN33" s="236">
        <f>VLOOKUP($AD$6:$AD$115,MonsterStandardStatus!$C$6:$R$185,11)</f>
        <v>4865.9100090098018</v>
      </c>
    </row>
    <row r="34" spans="1:40" x14ac:dyDescent="0.3">
      <c r="A34" s="100" t="b">
        <v>1</v>
      </c>
      <c r="B34" s="158" t="str">
        <f>TextStageName!D34</f>
        <v>[3-9] 로아나프 지하 영혼 감옥소</v>
      </c>
      <c r="C34" s="100">
        <f t="shared" si="26"/>
        <v>120303009</v>
      </c>
      <c r="D34" s="100">
        <v>3</v>
      </c>
      <c r="E34" s="100">
        <f t="shared" si="29"/>
        <v>3</v>
      </c>
      <c r="F34" s="100">
        <f t="shared" si="27"/>
        <v>9</v>
      </c>
      <c r="G34" s="100">
        <f t="shared" si="28"/>
        <v>1826</v>
      </c>
      <c r="H34" s="123">
        <f t="shared" si="30"/>
        <v>0.87</v>
      </c>
      <c r="I34" s="123">
        <f t="shared" si="31"/>
        <v>0.87</v>
      </c>
      <c r="J34" s="106">
        <f>ROUND(J33+J33*'캐릭터 성장'!$Z$57,0)</f>
        <v>241</v>
      </c>
      <c r="K34" s="106">
        <f t="shared" si="4"/>
        <v>241</v>
      </c>
      <c r="L34" s="106">
        <f t="shared" si="12"/>
        <v>258</v>
      </c>
      <c r="M34" s="321">
        <v>70</v>
      </c>
      <c r="N34" s="100" t="s">
        <v>878</v>
      </c>
      <c r="O34" s="100">
        <v>50</v>
      </c>
      <c r="P34" s="100">
        <v>3</v>
      </c>
      <c r="Q34" s="100">
        <f t="shared" si="32"/>
        <v>130</v>
      </c>
      <c r="R34" s="100">
        <v>1</v>
      </c>
      <c r="S34" s="100">
        <v>50</v>
      </c>
      <c r="T34" s="100">
        <f t="shared" si="5"/>
        <v>120303008</v>
      </c>
      <c r="U34" s="100">
        <f t="shared" si="24"/>
        <v>120303010</v>
      </c>
      <c r="V34" s="100">
        <f t="shared" si="14"/>
        <v>1029</v>
      </c>
      <c r="W34" s="100">
        <v>1</v>
      </c>
      <c r="X34" s="100">
        <v>3</v>
      </c>
      <c r="Y34" s="100">
        <v>160002003</v>
      </c>
      <c r="Z34" s="100">
        <v>4</v>
      </c>
      <c r="AA34" s="95" t="s">
        <v>357</v>
      </c>
      <c r="AB34" s="95" t="s">
        <v>358</v>
      </c>
      <c r="AC34" s="95">
        <v>101000001</v>
      </c>
      <c r="AD34" s="100">
        <f t="shared" si="15"/>
        <v>29</v>
      </c>
      <c r="AE34" s="100">
        <f t="shared" si="6"/>
        <v>8029</v>
      </c>
      <c r="AF34" s="100">
        <f t="shared" si="6"/>
        <v>7029</v>
      </c>
      <c r="AG34" s="95">
        <v>-1</v>
      </c>
      <c r="AH34" s="100">
        <f t="shared" si="20"/>
        <v>9100003</v>
      </c>
      <c r="AJ34" s="236">
        <f t="shared" si="7"/>
        <v>103.56849421356671</v>
      </c>
      <c r="AK34" s="236">
        <f t="shared" si="8"/>
        <v>4309.5418585796206</v>
      </c>
      <c r="AL34" s="236">
        <f>VLOOKUP($AD$6:$AD$115,MonsterStandardStatus!$C$6:$R$185,2)</f>
        <v>2433</v>
      </c>
      <c r="AM34" s="236">
        <f>VLOOKUP($AD$6:$AD$115,MonsterStandardStatus!$C$6:$R$185,5)</f>
        <v>119.04424622249047</v>
      </c>
      <c r="AN34" s="236">
        <f>VLOOKUP($AD$6:$AD$115,MonsterStandardStatus!$C$6:$R$185,11)</f>
        <v>4953.4963891719781</v>
      </c>
    </row>
    <row r="35" spans="1:40" x14ac:dyDescent="0.3">
      <c r="A35" s="100" t="b">
        <v>1</v>
      </c>
      <c r="B35" s="158" t="str">
        <f>TextStageName!D35</f>
        <v>[3-10] 로아나프 지하 성채</v>
      </c>
      <c r="C35" s="100">
        <f t="shared" si="26"/>
        <v>120303010</v>
      </c>
      <c r="D35" s="100">
        <v>3</v>
      </c>
      <c r="E35" s="100">
        <f t="shared" si="29"/>
        <v>3</v>
      </c>
      <c r="F35" s="100">
        <f t="shared" si="27"/>
        <v>10</v>
      </c>
      <c r="G35" s="100">
        <f>INT(G34*I$1)</f>
        <v>1922</v>
      </c>
      <c r="H35" s="123">
        <f t="shared" si="30"/>
        <v>0.89</v>
      </c>
      <c r="I35" s="123">
        <f t="shared" si="31"/>
        <v>0.89</v>
      </c>
      <c r="J35" s="106">
        <f>ROUND(J34+J34*'캐릭터 성장'!$Z$57,0)</f>
        <v>243</v>
      </c>
      <c r="K35" s="106">
        <f t="shared" si="4"/>
        <v>243</v>
      </c>
      <c r="L35" s="106">
        <f t="shared" si="12"/>
        <v>266</v>
      </c>
      <c r="M35" s="321">
        <v>70</v>
      </c>
      <c r="N35" s="100" t="s">
        <v>877</v>
      </c>
      <c r="O35" s="100">
        <v>0</v>
      </c>
      <c r="P35" s="100">
        <v>3</v>
      </c>
      <c r="Q35" s="100">
        <f t="shared" si="32"/>
        <v>130</v>
      </c>
      <c r="R35" s="100">
        <v>1</v>
      </c>
      <c r="S35" s="100">
        <v>50</v>
      </c>
      <c r="T35" s="100">
        <f t="shared" si="5"/>
        <v>120303009</v>
      </c>
      <c r="U35" s="100">
        <f t="shared" si="24"/>
        <v>120304001</v>
      </c>
      <c r="V35" s="100">
        <f t="shared" si="14"/>
        <v>1030</v>
      </c>
      <c r="W35" s="100">
        <v>1</v>
      </c>
      <c r="X35" s="100">
        <v>3</v>
      </c>
      <c r="Y35" s="100">
        <v>160002003</v>
      </c>
      <c r="Z35" s="100">
        <v>4</v>
      </c>
      <c r="AA35" s="95" t="s">
        <v>357</v>
      </c>
      <c r="AB35" s="95" t="s">
        <v>358</v>
      </c>
      <c r="AC35" s="95">
        <v>101000001</v>
      </c>
      <c r="AD35" s="100">
        <f t="shared" si="15"/>
        <v>30</v>
      </c>
      <c r="AE35" s="100">
        <f t="shared" si="6"/>
        <v>8030</v>
      </c>
      <c r="AF35" s="100">
        <f t="shared" si="6"/>
        <v>7030</v>
      </c>
      <c r="AG35" s="95">
        <v>-1</v>
      </c>
      <c r="AH35" s="100">
        <f t="shared" si="20"/>
        <v>9100003</v>
      </c>
      <c r="AJ35" s="236">
        <f t="shared" si="7"/>
        <v>110.08140492439915</v>
      </c>
      <c r="AK35" s="236">
        <f t="shared" si="8"/>
        <v>4487.9667985175956</v>
      </c>
      <c r="AL35" s="236">
        <f>VLOOKUP($AD$6:$AD$115,MonsterStandardStatus!$C$6:$R$185,2)</f>
        <v>2676</v>
      </c>
      <c r="AM35" s="236">
        <f>VLOOKUP($AD$6:$AD$115,MonsterStandardStatus!$C$6:$R$185,5)</f>
        <v>123.68697182516759</v>
      </c>
      <c r="AN35" s="236">
        <f>VLOOKUP($AD$6:$AD$115,MonsterStandardStatus!$C$6:$R$185,11)</f>
        <v>5042.6593241770734</v>
      </c>
    </row>
    <row r="36" spans="1:40" x14ac:dyDescent="0.3">
      <c r="A36" s="107" t="b">
        <v>1</v>
      </c>
      <c r="B36" s="159" t="str">
        <f>TextStageName!D36</f>
        <v>[4-1] 아그문트 용암 지대</v>
      </c>
      <c r="C36" s="107">
        <f>C26+1000</f>
        <v>120304001</v>
      </c>
      <c r="D36" s="107">
        <v>3</v>
      </c>
      <c r="E36" s="107">
        <f t="shared" ref="E36" si="33">E26+1</f>
        <v>4</v>
      </c>
      <c r="F36" s="107">
        <f t="shared" si="27"/>
        <v>1</v>
      </c>
      <c r="G36" s="107">
        <f>INT(G35*I$1)</f>
        <v>2023</v>
      </c>
      <c r="H36" s="107">
        <v>0.97</v>
      </c>
      <c r="I36" s="151">
        <f>H36</f>
        <v>0.97</v>
      </c>
      <c r="J36" s="109">
        <f>ROUND($J35+$J35*'캐릭터 성장'!$V$57,0)</f>
        <v>253</v>
      </c>
      <c r="K36" s="109">
        <f t="shared" si="4"/>
        <v>253</v>
      </c>
      <c r="L36" s="109">
        <f t="shared" si="12"/>
        <v>274</v>
      </c>
      <c r="M36" s="322">
        <v>100</v>
      </c>
      <c r="N36" s="107" t="s">
        <v>877</v>
      </c>
      <c r="O36" s="107">
        <v>0</v>
      </c>
      <c r="P36" s="107">
        <v>4</v>
      </c>
      <c r="Q36" s="107">
        <f>Q35</f>
        <v>130</v>
      </c>
      <c r="R36" s="107">
        <v>1</v>
      </c>
      <c r="S36" s="107">
        <v>50</v>
      </c>
      <c r="T36" s="107">
        <f t="shared" si="5"/>
        <v>120303010</v>
      </c>
      <c r="U36" s="107">
        <f t="shared" si="24"/>
        <v>120304002</v>
      </c>
      <c r="V36" s="107">
        <f t="shared" si="14"/>
        <v>1031</v>
      </c>
      <c r="W36" s="107">
        <v>1</v>
      </c>
      <c r="X36" s="107">
        <v>3</v>
      </c>
      <c r="Y36" s="107">
        <v>160002003</v>
      </c>
      <c r="Z36" s="107">
        <v>4</v>
      </c>
      <c r="AA36" s="95" t="s">
        <v>357</v>
      </c>
      <c r="AB36" s="95" t="s">
        <v>358</v>
      </c>
      <c r="AC36" s="95">
        <v>101000001</v>
      </c>
      <c r="AD36" s="331">
        <v>34</v>
      </c>
      <c r="AE36" s="107">
        <f t="shared" si="6"/>
        <v>8031</v>
      </c>
      <c r="AF36" s="107">
        <f t="shared" si="6"/>
        <v>7031</v>
      </c>
      <c r="AG36" s="95">
        <v>-1</v>
      </c>
      <c r="AH36" s="107">
        <f t="shared" ref="AH36" si="34">AH26+1</f>
        <v>9100004</v>
      </c>
      <c r="AJ36" s="237">
        <f t="shared" si="7"/>
        <v>139.81632460239248</v>
      </c>
      <c r="AK36" s="237">
        <f t="shared" si="8"/>
        <v>5253.1823330661746</v>
      </c>
      <c r="AL36" s="237">
        <f>VLOOKUP($AD$6:$AD$115,MonsterStandardStatus!$C$6:$R$185,2)</f>
        <v>3250</v>
      </c>
      <c r="AM36" s="237">
        <f>VLOOKUP($AD$6:$AD$115,MonsterStandardStatus!$C$6:$R$185,5)</f>
        <v>144.14054082720875</v>
      </c>
      <c r="AN36" s="237">
        <f>VLOOKUP($AD$6:$AD$115,MonsterStandardStatus!$C$6:$R$185,11)</f>
        <v>5415.6518897589431</v>
      </c>
    </row>
    <row r="37" spans="1:40" x14ac:dyDescent="0.3">
      <c r="A37" s="107" t="b">
        <v>1</v>
      </c>
      <c r="B37" s="159" t="str">
        <f>TextStageName!D37</f>
        <v>[4-2] 아그문트 북부 용암 지대</v>
      </c>
      <c r="C37" s="107">
        <f>C36+1</f>
        <v>120304002</v>
      </c>
      <c r="D37" s="107">
        <v>3</v>
      </c>
      <c r="E37" s="107">
        <f t="shared" ref="E37:E45" si="35">E36</f>
        <v>4</v>
      </c>
      <c r="F37" s="107">
        <f t="shared" si="27"/>
        <v>2</v>
      </c>
      <c r="G37" s="107">
        <f t="shared" ref="G37:G73" si="36">INT(G36*I$1)</f>
        <v>2130</v>
      </c>
      <c r="H37" s="151">
        <f>H36-0.004*F26</f>
        <v>0.96599999999999997</v>
      </c>
      <c r="I37" s="151">
        <f>H37</f>
        <v>0.96599999999999997</v>
      </c>
      <c r="J37" s="109">
        <f>ROUND(J36+J36*'캐릭터 성장'!$Z$57,0)</f>
        <v>256</v>
      </c>
      <c r="K37" s="109">
        <f t="shared" si="4"/>
        <v>256</v>
      </c>
      <c r="L37" s="109">
        <f t="shared" si="12"/>
        <v>282</v>
      </c>
      <c r="M37" s="322">
        <v>100</v>
      </c>
      <c r="N37" s="107" t="s">
        <v>877</v>
      </c>
      <c r="O37" s="107">
        <v>0</v>
      </c>
      <c r="P37" s="107">
        <v>4</v>
      </c>
      <c r="Q37" s="107">
        <f>Q36</f>
        <v>130</v>
      </c>
      <c r="R37" s="107">
        <v>1</v>
      </c>
      <c r="S37" s="107">
        <v>50</v>
      </c>
      <c r="T37" s="107">
        <f t="shared" si="5"/>
        <v>120304001</v>
      </c>
      <c r="U37" s="107">
        <f t="shared" si="24"/>
        <v>120304003</v>
      </c>
      <c r="V37" s="107">
        <f t="shared" si="14"/>
        <v>1032</v>
      </c>
      <c r="W37" s="107">
        <v>1</v>
      </c>
      <c r="X37" s="107">
        <v>3</v>
      </c>
      <c r="Y37" s="107">
        <v>160002003</v>
      </c>
      <c r="Z37" s="107">
        <v>4</v>
      </c>
      <c r="AA37" s="95" t="s">
        <v>357</v>
      </c>
      <c r="AB37" s="95" t="s">
        <v>358</v>
      </c>
      <c r="AC37" s="95">
        <v>101000001</v>
      </c>
      <c r="AD37" s="107">
        <f t="shared" si="15"/>
        <v>35</v>
      </c>
      <c r="AE37" s="107">
        <f t="shared" si="6"/>
        <v>8032</v>
      </c>
      <c r="AF37" s="107">
        <f t="shared" si="6"/>
        <v>7032</v>
      </c>
      <c r="AG37" s="95">
        <v>-1</v>
      </c>
      <c r="AH37" s="107">
        <f t="shared" si="20"/>
        <v>9100004</v>
      </c>
      <c r="AJ37" s="237">
        <f t="shared" si="7"/>
        <v>144.6701131742079</v>
      </c>
      <c r="AK37" s="237">
        <f t="shared" si="8"/>
        <v>5325.6870805662675</v>
      </c>
      <c r="AL37" s="237">
        <f>VLOOKUP($AD$6:$AD$115,MonsterStandardStatus!$C$6:$R$185,2)</f>
        <v>3412</v>
      </c>
      <c r="AM37" s="237">
        <f>VLOOKUP($AD$6:$AD$115,MonsterStandardStatus!$C$6:$R$185,5)</f>
        <v>149.76202191946987</v>
      </c>
      <c r="AN37" s="237">
        <f>VLOOKUP($AD$6:$AD$115,MonsterStandardStatus!$C$6:$R$185,11)</f>
        <v>5513.1336237746045</v>
      </c>
    </row>
    <row r="38" spans="1:40" x14ac:dyDescent="0.3">
      <c r="A38" s="107" t="b">
        <v>1</v>
      </c>
      <c r="B38" s="159" t="str">
        <f>TextStageName!D38</f>
        <v>[4-3] 아그문트 북부 용암 광산</v>
      </c>
      <c r="C38" s="107">
        <f t="shared" ref="C38:C45" si="37">C37+1</f>
        <v>120304003</v>
      </c>
      <c r="D38" s="107">
        <v>3</v>
      </c>
      <c r="E38" s="107">
        <f t="shared" si="35"/>
        <v>4</v>
      </c>
      <c r="F38" s="107">
        <f t="shared" si="27"/>
        <v>3</v>
      </c>
      <c r="G38" s="107">
        <f t="shared" si="36"/>
        <v>2242</v>
      </c>
      <c r="H38" s="151">
        <f t="shared" ref="H38:H45" si="38">H37-0.004*F27</f>
        <v>0.95799999999999996</v>
      </c>
      <c r="I38" s="151">
        <f t="shared" ref="I38:I45" si="39">H38</f>
        <v>0.95799999999999996</v>
      </c>
      <c r="J38" s="109">
        <f>ROUND(J37+J37*'캐릭터 성장'!$Z$57,0)</f>
        <v>259</v>
      </c>
      <c r="K38" s="109">
        <f t="shared" si="4"/>
        <v>259</v>
      </c>
      <c r="L38" s="109">
        <f t="shared" si="12"/>
        <v>290</v>
      </c>
      <c r="M38" s="322">
        <v>100</v>
      </c>
      <c r="N38" s="107" t="s">
        <v>878</v>
      </c>
      <c r="O38" s="107">
        <v>50</v>
      </c>
      <c r="P38" s="107">
        <v>4</v>
      </c>
      <c r="Q38" s="107">
        <f t="shared" ref="Q38:Q45" si="40">Q37</f>
        <v>130</v>
      </c>
      <c r="R38" s="107">
        <v>1</v>
      </c>
      <c r="S38" s="107">
        <v>50</v>
      </c>
      <c r="T38" s="107">
        <f t="shared" si="5"/>
        <v>120304002</v>
      </c>
      <c r="U38" s="107">
        <f t="shared" si="24"/>
        <v>120304004</v>
      </c>
      <c r="V38" s="107">
        <f t="shared" si="14"/>
        <v>1033</v>
      </c>
      <c r="W38" s="107">
        <v>1</v>
      </c>
      <c r="X38" s="107">
        <v>3</v>
      </c>
      <c r="Y38" s="107">
        <v>160002003</v>
      </c>
      <c r="Z38" s="107">
        <v>4</v>
      </c>
      <c r="AA38" s="95" t="s">
        <v>357</v>
      </c>
      <c r="AB38" s="95" t="s">
        <v>358</v>
      </c>
      <c r="AC38" s="95">
        <v>101000001</v>
      </c>
      <c r="AD38" s="107">
        <f t="shared" si="15"/>
        <v>36</v>
      </c>
      <c r="AE38" s="107">
        <f t="shared" si="6"/>
        <v>8033</v>
      </c>
      <c r="AF38" s="107">
        <f t="shared" si="6"/>
        <v>7033</v>
      </c>
      <c r="AG38" s="95">
        <v>-1</v>
      </c>
      <c r="AH38" s="107">
        <f t="shared" si="20"/>
        <v>9100004</v>
      </c>
      <c r="AJ38" s="237">
        <f t="shared" si="7"/>
        <v>149.06742566180736</v>
      </c>
      <c r="AK38" s="237">
        <f t="shared" si="8"/>
        <v>5376.65048778444</v>
      </c>
      <c r="AL38" s="237">
        <f>VLOOKUP($AD$6:$AD$115,MonsterStandardStatus!$C$6:$R$185,2)</f>
        <v>3582</v>
      </c>
      <c r="AM38" s="237">
        <f>VLOOKUP($AD$6:$AD$115,MonsterStandardStatus!$C$6:$R$185,5)</f>
        <v>155.60274077432919</v>
      </c>
      <c r="AN38" s="237">
        <f>VLOOKUP($AD$6:$AD$115,MonsterStandardStatus!$C$6:$R$185,11)</f>
        <v>5612.3700290025472</v>
      </c>
    </row>
    <row r="39" spans="1:40" x14ac:dyDescent="0.3">
      <c r="A39" s="107" t="b">
        <v>1</v>
      </c>
      <c r="B39" s="159" t="str">
        <f>TextStageName!D39</f>
        <v>[4-4] 아그문트 용암 감옥 입구</v>
      </c>
      <c r="C39" s="107">
        <f t="shared" si="37"/>
        <v>120304004</v>
      </c>
      <c r="D39" s="107">
        <v>3</v>
      </c>
      <c r="E39" s="107">
        <f t="shared" si="35"/>
        <v>4</v>
      </c>
      <c r="F39" s="107">
        <f t="shared" si="27"/>
        <v>4</v>
      </c>
      <c r="G39" s="107">
        <f t="shared" si="36"/>
        <v>2360</v>
      </c>
      <c r="H39" s="151">
        <f t="shared" si="38"/>
        <v>0.94599999999999995</v>
      </c>
      <c r="I39" s="151">
        <f t="shared" si="39"/>
        <v>0.94599999999999995</v>
      </c>
      <c r="J39" s="109">
        <f>ROUND(J38+J38*'캐릭터 성장'!$Z$57,0)</f>
        <v>262</v>
      </c>
      <c r="K39" s="109">
        <f t="shared" si="4"/>
        <v>262</v>
      </c>
      <c r="L39" s="109">
        <f t="shared" si="12"/>
        <v>299</v>
      </c>
      <c r="M39" s="322">
        <v>100</v>
      </c>
      <c r="N39" s="107" t="s">
        <v>877</v>
      </c>
      <c r="O39" s="107">
        <v>0</v>
      </c>
      <c r="P39" s="107">
        <v>4</v>
      </c>
      <c r="Q39" s="107">
        <f t="shared" si="40"/>
        <v>130</v>
      </c>
      <c r="R39" s="107">
        <v>1</v>
      </c>
      <c r="S39" s="107">
        <v>50</v>
      </c>
      <c r="T39" s="107">
        <f t="shared" ref="T39:T70" si="41">C38</f>
        <v>120304003</v>
      </c>
      <c r="U39" s="107">
        <f t="shared" si="24"/>
        <v>120304005</v>
      </c>
      <c r="V39" s="107">
        <f t="shared" si="14"/>
        <v>1034</v>
      </c>
      <c r="W39" s="107">
        <v>1</v>
      </c>
      <c r="X39" s="107">
        <v>3</v>
      </c>
      <c r="Y39" s="107">
        <v>160002003</v>
      </c>
      <c r="Z39" s="107">
        <v>4</v>
      </c>
      <c r="AA39" s="95" t="s">
        <v>357</v>
      </c>
      <c r="AB39" s="95" t="s">
        <v>358</v>
      </c>
      <c r="AC39" s="95">
        <v>101000001</v>
      </c>
      <c r="AD39" s="107">
        <f t="shared" si="15"/>
        <v>37</v>
      </c>
      <c r="AE39" s="107">
        <f t="shared" si="6"/>
        <v>8034</v>
      </c>
      <c r="AF39" s="107">
        <f t="shared" si="6"/>
        <v>7034</v>
      </c>
      <c r="AG39" s="95">
        <v>-1</v>
      </c>
      <c r="AH39" s="107">
        <f t="shared" si="20"/>
        <v>9100004</v>
      </c>
      <c r="AJ39" s="237">
        <f t="shared" si="7"/>
        <v>152.9410002906435</v>
      </c>
      <c r="AK39" s="237">
        <f t="shared" si="8"/>
        <v>5404.8694842902651</v>
      </c>
      <c r="AL39" s="237">
        <f>VLOOKUP($AD$6:$AD$115,MonsterStandardStatus!$C$6:$R$185,2)</f>
        <v>3761</v>
      </c>
      <c r="AM39" s="237">
        <f>VLOOKUP($AD$6:$AD$115,MonsterStandardStatus!$C$6:$R$185,5)</f>
        <v>161.67124766452801</v>
      </c>
      <c r="AN39" s="237">
        <f>VLOOKUP($AD$6:$AD$115,MonsterStandardStatus!$C$6:$R$185,11)</f>
        <v>5713.3926895245932</v>
      </c>
    </row>
    <row r="40" spans="1:40" x14ac:dyDescent="0.3">
      <c r="A40" s="107" t="b">
        <v>1</v>
      </c>
      <c r="B40" s="159" t="str">
        <f>TextStageName!D40</f>
        <v>[4-5] 용암 감옥 수문장</v>
      </c>
      <c r="C40" s="107">
        <f t="shared" si="37"/>
        <v>120304005</v>
      </c>
      <c r="D40" s="107">
        <v>3</v>
      </c>
      <c r="E40" s="107">
        <f t="shared" si="35"/>
        <v>4</v>
      </c>
      <c r="F40" s="107">
        <f t="shared" si="27"/>
        <v>5</v>
      </c>
      <c r="G40" s="107">
        <f t="shared" si="36"/>
        <v>2485</v>
      </c>
      <c r="H40" s="151">
        <f t="shared" si="38"/>
        <v>0.92999999999999994</v>
      </c>
      <c r="I40" s="151">
        <f t="shared" si="39"/>
        <v>0.92999999999999994</v>
      </c>
      <c r="J40" s="109">
        <f>ROUND(J39+J39*'캐릭터 성장'!$Z$57,0)</f>
        <v>265</v>
      </c>
      <c r="K40" s="109">
        <f t="shared" si="4"/>
        <v>265</v>
      </c>
      <c r="L40" s="109">
        <f t="shared" si="12"/>
        <v>308</v>
      </c>
      <c r="M40" s="322">
        <v>100</v>
      </c>
      <c r="N40" s="107" t="s">
        <v>877</v>
      </c>
      <c r="O40" s="107">
        <v>0</v>
      </c>
      <c r="P40" s="107">
        <v>4</v>
      </c>
      <c r="Q40" s="107">
        <f t="shared" si="40"/>
        <v>130</v>
      </c>
      <c r="R40" s="107">
        <v>1</v>
      </c>
      <c r="S40" s="107">
        <v>50</v>
      </c>
      <c r="T40" s="107">
        <f t="shared" si="41"/>
        <v>120304004</v>
      </c>
      <c r="U40" s="107">
        <f t="shared" si="24"/>
        <v>120304006</v>
      </c>
      <c r="V40" s="107">
        <f t="shared" si="14"/>
        <v>1035</v>
      </c>
      <c r="W40" s="107">
        <v>1</v>
      </c>
      <c r="X40" s="107">
        <v>3</v>
      </c>
      <c r="Y40" s="107">
        <v>160002003</v>
      </c>
      <c r="Z40" s="107">
        <v>4</v>
      </c>
      <c r="AA40" s="95" t="s">
        <v>357</v>
      </c>
      <c r="AB40" s="95" t="s">
        <v>358</v>
      </c>
      <c r="AC40" s="95">
        <v>101000001</v>
      </c>
      <c r="AD40" s="107">
        <f t="shared" si="15"/>
        <v>38</v>
      </c>
      <c r="AE40" s="107">
        <f t="shared" si="6"/>
        <v>8035</v>
      </c>
      <c r="AF40" s="107">
        <f t="shared" si="6"/>
        <v>7035</v>
      </c>
      <c r="AG40" s="95">
        <v>-1</v>
      </c>
      <c r="AH40" s="107">
        <f t="shared" si="20"/>
        <v>9100004</v>
      </c>
      <c r="AJ40" s="237">
        <f t="shared" si="7"/>
        <v>156.21807648080346</v>
      </c>
      <c r="AK40" s="237">
        <f t="shared" si="8"/>
        <v>5409.0973948805131</v>
      </c>
      <c r="AL40" s="237">
        <f>VLOOKUP($AD$6:$AD$115,MonsterStandardStatus!$C$6:$R$185,2)</f>
        <v>3949</v>
      </c>
      <c r="AM40" s="237">
        <f>VLOOKUP($AD$6:$AD$115,MonsterStandardStatus!$C$6:$R$185,5)</f>
        <v>167.9764263234446</v>
      </c>
      <c r="AN40" s="237">
        <f>VLOOKUP($AD$6:$AD$115,MonsterStandardStatus!$C$6:$R$185,11)</f>
        <v>5816.2337579360355</v>
      </c>
    </row>
    <row r="41" spans="1:40" x14ac:dyDescent="0.3">
      <c r="A41" s="107" t="b">
        <v>1</v>
      </c>
      <c r="B41" s="159" t="str">
        <f>TextStageName!D41</f>
        <v>[4-6] 아그문트 용암 감옥 내부</v>
      </c>
      <c r="C41" s="107">
        <f t="shared" si="37"/>
        <v>120304006</v>
      </c>
      <c r="D41" s="107">
        <v>3</v>
      </c>
      <c r="E41" s="107">
        <f t="shared" si="35"/>
        <v>4</v>
      </c>
      <c r="F41" s="107">
        <f t="shared" si="27"/>
        <v>6</v>
      </c>
      <c r="G41" s="107">
        <f t="shared" si="36"/>
        <v>2616</v>
      </c>
      <c r="H41" s="151">
        <f t="shared" si="38"/>
        <v>0.90999999999999992</v>
      </c>
      <c r="I41" s="151">
        <f t="shared" si="39"/>
        <v>0.90999999999999992</v>
      </c>
      <c r="J41" s="109">
        <f>ROUND(J40+J40*'캐릭터 성장'!$Z$57,0)</f>
        <v>268</v>
      </c>
      <c r="K41" s="109">
        <f t="shared" si="4"/>
        <v>268</v>
      </c>
      <c r="L41" s="109">
        <f t="shared" si="12"/>
        <v>317</v>
      </c>
      <c r="M41" s="322">
        <v>100</v>
      </c>
      <c r="N41" s="107" t="s">
        <v>879</v>
      </c>
      <c r="O41" s="107">
        <v>50</v>
      </c>
      <c r="P41" s="107">
        <v>4</v>
      </c>
      <c r="Q41" s="107">
        <f t="shared" si="40"/>
        <v>130</v>
      </c>
      <c r="R41" s="107">
        <v>1</v>
      </c>
      <c r="S41" s="107">
        <v>50</v>
      </c>
      <c r="T41" s="107">
        <f t="shared" si="41"/>
        <v>120304005</v>
      </c>
      <c r="U41" s="107">
        <f t="shared" si="24"/>
        <v>120304007</v>
      </c>
      <c r="V41" s="107">
        <f t="shared" si="14"/>
        <v>1036</v>
      </c>
      <c r="W41" s="107">
        <v>1</v>
      </c>
      <c r="X41" s="107">
        <v>3</v>
      </c>
      <c r="Y41" s="107">
        <v>160002003</v>
      </c>
      <c r="Z41" s="107">
        <v>4</v>
      </c>
      <c r="AA41" s="95" t="s">
        <v>357</v>
      </c>
      <c r="AB41" s="95" t="s">
        <v>358</v>
      </c>
      <c r="AC41" s="95">
        <v>101000001</v>
      </c>
      <c r="AD41" s="107">
        <f t="shared" si="15"/>
        <v>39</v>
      </c>
      <c r="AE41" s="107">
        <f t="shared" si="6"/>
        <v>8036</v>
      </c>
      <c r="AF41" s="107">
        <f t="shared" si="6"/>
        <v>7036</v>
      </c>
      <c r="AG41" s="95">
        <v>-1</v>
      </c>
      <c r="AH41" s="107">
        <f t="shared" si="20"/>
        <v>9100004</v>
      </c>
      <c r="AJ41" s="237">
        <f t="shared" si="7"/>
        <v>158.82003132455361</v>
      </c>
      <c r="AK41" s="237">
        <f t="shared" si="8"/>
        <v>5388.0426286767843</v>
      </c>
      <c r="AL41" s="237">
        <f>VLOOKUP($AD$6:$AD$115,MonsterStandardStatus!$C$6:$R$185,2)</f>
        <v>4146</v>
      </c>
      <c r="AM41" s="237">
        <f>VLOOKUP($AD$6:$AD$115,MonsterStandardStatus!$C$6:$R$185,5)</f>
        <v>174.52750695005892</v>
      </c>
      <c r="AN41" s="237">
        <f>VLOOKUP($AD$6:$AD$115,MonsterStandardStatus!$C$6:$R$185,11)</f>
        <v>5920.9259655788846</v>
      </c>
    </row>
    <row r="42" spans="1:40" x14ac:dyDescent="0.3">
      <c r="A42" s="107" t="b">
        <v>1</v>
      </c>
      <c r="B42" s="159" t="str">
        <f>TextStageName!D42</f>
        <v>[4-7] 또 다른 용암 감옥으로</v>
      </c>
      <c r="C42" s="107">
        <f t="shared" si="37"/>
        <v>120304007</v>
      </c>
      <c r="D42" s="107">
        <v>3</v>
      </c>
      <c r="E42" s="107">
        <f t="shared" si="35"/>
        <v>4</v>
      </c>
      <c r="F42" s="107">
        <f t="shared" si="27"/>
        <v>7</v>
      </c>
      <c r="G42" s="107">
        <f t="shared" si="36"/>
        <v>2754</v>
      </c>
      <c r="H42" s="151">
        <f t="shared" si="38"/>
        <v>0.8859999999999999</v>
      </c>
      <c r="I42" s="151">
        <f t="shared" si="39"/>
        <v>0.8859999999999999</v>
      </c>
      <c r="J42" s="109">
        <f>ROUND(J41+J41*'캐릭터 성장'!$Z$57,0)</f>
        <v>271</v>
      </c>
      <c r="K42" s="109">
        <f t="shared" si="4"/>
        <v>271</v>
      </c>
      <c r="L42" s="109">
        <f t="shared" si="12"/>
        <v>327</v>
      </c>
      <c r="M42" s="322">
        <v>100</v>
      </c>
      <c r="N42" s="107" t="s">
        <v>877</v>
      </c>
      <c r="O42" s="107">
        <v>0</v>
      </c>
      <c r="P42" s="107">
        <v>4</v>
      </c>
      <c r="Q42" s="107">
        <f t="shared" si="40"/>
        <v>130</v>
      </c>
      <c r="R42" s="107">
        <v>1</v>
      </c>
      <c r="S42" s="107">
        <v>50</v>
      </c>
      <c r="T42" s="107">
        <f t="shared" si="41"/>
        <v>120304006</v>
      </c>
      <c r="U42" s="107">
        <f t="shared" si="24"/>
        <v>120304008</v>
      </c>
      <c r="V42" s="107">
        <f t="shared" si="14"/>
        <v>1037</v>
      </c>
      <c r="W42" s="107">
        <v>1</v>
      </c>
      <c r="X42" s="107">
        <v>3</v>
      </c>
      <c r="Y42" s="107">
        <v>160002003</v>
      </c>
      <c r="Z42" s="107">
        <v>4</v>
      </c>
      <c r="AA42" s="95" t="s">
        <v>357</v>
      </c>
      <c r="AB42" s="95" t="s">
        <v>358</v>
      </c>
      <c r="AC42" s="95">
        <v>101000001</v>
      </c>
      <c r="AD42" s="107">
        <f t="shared" si="15"/>
        <v>40</v>
      </c>
      <c r="AE42" s="107">
        <f t="shared" si="6"/>
        <v>8037</v>
      </c>
      <c r="AF42" s="107">
        <f t="shared" si="6"/>
        <v>7037</v>
      </c>
      <c r="AG42" s="95">
        <v>-1</v>
      </c>
      <c r="AH42" s="107">
        <f t="shared" si="20"/>
        <v>9100004</v>
      </c>
      <c r="AJ42" s="237">
        <f t="shared" si="7"/>
        <v>160.66199463290451</v>
      </c>
      <c r="AK42" s="237">
        <f t="shared" si="8"/>
        <v>5340.3673328019431</v>
      </c>
      <c r="AL42" s="237">
        <f>VLOOKUP($AD$6:$AD$115,MonsterStandardStatus!$C$6:$R$185,2)</f>
        <v>4353</v>
      </c>
      <c r="AM42" s="237">
        <f>VLOOKUP($AD$6:$AD$115,MonsterStandardStatus!$C$6:$R$185,5)</f>
        <v>181.33407972111121</v>
      </c>
      <c r="AN42" s="237">
        <f>VLOOKUP($AD$6:$AD$115,MonsterStandardStatus!$C$6:$R$185,11)</f>
        <v>6027.5026329593047</v>
      </c>
    </row>
    <row r="43" spans="1:40" x14ac:dyDescent="0.3">
      <c r="A43" s="107" t="b">
        <v>1</v>
      </c>
      <c r="B43" s="159" t="str">
        <f>TextStageName!D43</f>
        <v>[4-8] 아그문트 용암 감옥 본부</v>
      </c>
      <c r="C43" s="107">
        <f t="shared" si="37"/>
        <v>120304008</v>
      </c>
      <c r="D43" s="107">
        <v>3</v>
      </c>
      <c r="E43" s="107">
        <f t="shared" si="35"/>
        <v>4</v>
      </c>
      <c r="F43" s="107">
        <f t="shared" si="27"/>
        <v>8</v>
      </c>
      <c r="G43" s="107">
        <f t="shared" si="36"/>
        <v>2899</v>
      </c>
      <c r="H43" s="151">
        <f t="shared" si="38"/>
        <v>0.85799999999999987</v>
      </c>
      <c r="I43" s="151">
        <f t="shared" si="39"/>
        <v>0.85799999999999987</v>
      </c>
      <c r="J43" s="109">
        <f>ROUND(J42+J42*'캐릭터 성장'!$Z$57,0)</f>
        <v>274</v>
      </c>
      <c r="K43" s="109">
        <f t="shared" si="4"/>
        <v>274</v>
      </c>
      <c r="L43" s="109">
        <f t="shared" si="12"/>
        <v>337</v>
      </c>
      <c r="M43" s="322">
        <v>100</v>
      </c>
      <c r="N43" s="107" t="s">
        <v>877</v>
      </c>
      <c r="O43" s="107">
        <v>0</v>
      </c>
      <c r="P43" s="107">
        <v>4</v>
      </c>
      <c r="Q43" s="107">
        <f t="shared" si="40"/>
        <v>130</v>
      </c>
      <c r="R43" s="107">
        <v>1</v>
      </c>
      <c r="S43" s="107">
        <v>50</v>
      </c>
      <c r="T43" s="107">
        <f t="shared" si="41"/>
        <v>120304007</v>
      </c>
      <c r="U43" s="107">
        <f t="shared" si="24"/>
        <v>120304009</v>
      </c>
      <c r="V43" s="107">
        <f t="shared" si="14"/>
        <v>1038</v>
      </c>
      <c r="W43" s="107">
        <v>1</v>
      </c>
      <c r="X43" s="107">
        <v>3</v>
      </c>
      <c r="Y43" s="107">
        <v>160002003</v>
      </c>
      <c r="Z43" s="107">
        <v>4</v>
      </c>
      <c r="AA43" s="95" t="s">
        <v>357</v>
      </c>
      <c r="AB43" s="95" t="s">
        <v>358</v>
      </c>
      <c r="AC43" s="95">
        <v>101000001</v>
      </c>
      <c r="AD43" s="107">
        <f t="shared" si="15"/>
        <v>41</v>
      </c>
      <c r="AE43" s="107">
        <f t="shared" si="6"/>
        <v>8038</v>
      </c>
      <c r="AF43" s="107">
        <f t="shared" si="6"/>
        <v>7038</v>
      </c>
      <c r="AG43" s="95">
        <v>-1</v>
      </c>
      <c r="AH43" s="107">
        <f t="shared" si="20"/>
        <v>9100004</v>
      </c>
      <c r="AJ43" s="237">
        <f t="shared" si="7"/>
        <v>161.65244137634122</v>
      </c>
      <c r="AK43" s="237">
        <f t="shared" si="8"/>
        <v>5264.686009742506</v>
      </c>
      <c r="AL43" s="237">
        <f>VLOOKUP($AD$6:$AD$115,MonsterStandardStatus!$C$6:$R$185,2)</f>
        <v>4570</v>
      </c>
      <c r="AM43" s="237">
        <f>VLOOKUP($AD$6:$AD$115,MonsterStandardStatus!$C$6:$R$185,5)</f>
        <v>188.40610883023453</v>
      </c>
      <c r="AN43" s="237">
        <f>VLOOKUP($AD$6:$AD$115,MonsterStandardStatus!$C$6:$R$185,11)</f>
        <v>6135.9976803525724</v>
      </c>
    </row>
    <row r="44" spans="1:40" x14ac:dyDescent="0.3">
      <c r="A44" s="107" t="b">
        <v>1</v>
      </c>
      <c r="B44" s="159" t="str">
        <f>TextStageName!D44</f>
        <v>[4-9] 타락한 빛을 찾아서</v>
      </c>
      <c r="C44" s="107">
        <f t="shared" si="37"/>
        <v>120304009</v>
      </c>
      <c r="D44" s="107">
        <v>3</v>
      </c>
      <c r="E44" s="107">
        <f t="shared" si="35"/>
        <v>4</v>
      </c>
      <c r="F44" s="107">
        <f t="shared" si="27"/>
        <v>9</v>
      </c>
      <c r="G44" s="107">
        <f t="shared" si="36"/>
        <v>3052</v>
      </c>
      <c r="H44" s="151">
        <f t="shared" si="38"/>
        <v>0.82599999999999985</v>
      </c>
      <c r="I44" s="151">
        <f t="shared" si="39"/>
        <v>0.82599999999999985</v>
      </c>
      <c r="J44" s="109">
        <f>ROUND(J43+J43*'캐릭터 성장'!$Z$57,0)</f>
        <v>277</v>
      </c>
      <c r="K44" s="109">
        <f t="shared" si="4"/>
        <v>277</v>
      </c>
      <c r="L44" s="109">
        <f t="shared" si="12"/>
        <v>347</v>
      </c>
      <c r="M44" s="322">
        <v>100</v>
      </c>
      <c r="N44" s="107" t="s">
        <v>878</v>
      </c>
      <c r="O44" s="107">
        <v>50</v>
      </c>
      <c r="P44" s="107">
        <v>4</v>
      </c>
      <c r="Q44" s="107">
        <f t="shared" si="40"/>
        <v>130</v>
      </c>
      <c r="R44" s="107">
        <v>1</v>
      </c>
      <c r="S44" s="107">
        <v>50</v>
      </c>
      <c r="T44" s="107">
        <f t="shared" si="41"/>
        <v>120304008</v>
      </c>
      <c r="U44" s="107">
        <f t="shared" si="24"/>
        <v>120304010</v>
      </c>
      <c r="V44" s="107">
        <f t="shared" si="14"/>
        <v>1039</v>
      </c>
      <c r="W44" s="107">
        <v>1</v>
      </c>
      <c r="X44" s="107">
        <v>3</v>
      </c>
      <c r="Y44" s="107">
        <v>160002003</v>
      </c>
      <c r="Z44" s="107">
        <v>4</v>
      </c>
      <c r="AA44" s="95" t="s">
        <v>357</v>
      </c>
      <c r="AB44" s="95" t="s">
        <v>358</v>
      </c>
      <c r="AC44" s="95">
        <v>101000001</v>
      </c>
      <c r="AD44" s="107">
        <f t="shared" si="15"/>
        <v>42</v>
      </c>
      <c r="AE44" s="107">
        <f t="shared" si="6"/>
        <v>8039</v>
      </c>
      <c r="AF44" s="107">
        <f t="shared" si="6"/>
        <v>7039</v>
      </c>
      <c r="AG44" s="95">
        <v>-1</v>
      </c>
      <c r="AH44" s="107">
        <f t="shared" si="20"/>
        <v>9100004</v>
      </c>
      <c r="AJ44" s="237">
        <f t="shared" si="7"/>
        <v>161.69276028363083</v>
      </c>
      <c r="AK44" s="237">
        <f t="shared" si="8"/>
        <v>5159.5640974827056</v>
      </c>
      <c r="AL44" s="237">
        <f>VLOOKUP($AD$6:$AD$115,MonsterStandardStatus!$C$6:$R$185,2)</f>
        <v>4798</v>
      </c>
      <c r="AM44" s="237">
        <f>VLOOKUP($AD$6:$AD$115,MonsterStandardStatus!$C$6:$R$185,5)</f>
        <v>195.75394707461365</v>
      </c>
      <c r="AN44" s="237">
        <f>VLOOKUP($AD$6:$AD$115,MonsterStandardStatus!$C$6:$R$185,11)</f>
        <v>6246.4456385989188</v>
      </c>
    </row>
    <row r="45" spans="1:40" x14ac:dyDescent="0.3">
      <c r="A45" s="107" t="b">
        <v>1</v>
      </c>
      <c r="B45" s="159" t="str">
        <f>TextStageName!D45</f>
        <v>[4-10] 로난의 참회</v>
      </c>
      <c r="C45" s="107">
        <f t="shared" si="37"/>
        <v>120304010</v>
      </c>
      <c r="D45" s="107">
        <v>3</v>
      </c>
      <c r="E45" s="107">
        <f t="shared" si="35"/>
        <v>4</v>
      </c>
      <c r="F45" s="107">
        <f t="shared" si="27"/>
        <v>10</v>
      </c>
      <c r="G45" s="107">
        <f t="shared" si="36"/>
        <v>3213</v>
      </c>
      <c r="H45" s="151">
        <f t="shared" si="38"/>
        <v>0.78999999999999981</v>
      </c>
      <c r="I45" s="151">
        <f t="shared" si="39"/>
        <v>0.78999999999999981</v>
      </c>
      <c r="J45" s="109">
        <f>ROUND(J44+J44*'캐릭터 성장'!$Z$57,0)</f>
        <v>280</v>
      </c>
      <c r="K45" s="109">
        <f t="shared" si="4"/>
        <v>280</v>
      </c>
      <c r="L45" s="109">
        <f t="shared" si="12"/>
        <v>357</v>
      </c>
      <c r="M45" s="322">
        <v>100</v>
      </c>
      <c r="N45" s="107" t="s">
        <v>877</v>
      </c>
      <c r="O45" s="107">
        <v>0</v>
      </c>
      <c r="P45" s="107">
        <v>4</v>
      </c>
      <c r="Q45" s="107">
        <f t="shared" si="40"/>
        <v>130</v>
      </c>
      <c r="R45" s="107">
        <v>1</v>
      </c>
      <c r="S45" s="107">
        <v>50</v>
      </c>
      <c r="T45" s="107">
        <f t="shared" si="41"/>
        <v>120304009</v>
      </c>
      <c r="U45" s="107">
        <f t="shared" si="24"/>
        <v>120305001</v>
      </c>
      <c r="V45" s="107">
        <f t="shared" si="14"/>
        <v>1040</v>
      </c>
      <c r="W45" s="107">
        <v>1</v>
      </c>
      <c r="X45" s="107">
        <v>3</v>
      </c>
      <c r="Y45" s="107">
        <v>160002003</v>
      </c>
      <c r="Z45" s="107">
        <v>4</v>
      </c>
      <c r="AA45" s="95" t="s">
        <v>357</v>
      </c>
      <c r="AB45" s="95" t="s">
        <v>358</v>
      </c>
      <c r="AC45" s="95">
        <v>101000001</v>
      </c>
      <c r="AD45" s="107">
        <f t="shared" si="15"/>
        <v>43</v>
      </c>
      <c r="AE45" s="107">
        <f t="shared" si="6"/>
        <v>8040</v>
      </c>
      <c r="AF45" s="107">
        <f t="shared" si="6"/>
        <v>7040</v>
      </c>
      <c r="AG45" s="95">
        <v>-1</v>
      </c>
      <c r="AH45" s="107">
        <f t="shared" si="20"/>
        <v>9100004</v>
      </c>
      <c r="AJ45" s="237">
        <f t="shared" si="7"/>
        <v>160.67679729831357</v>
      </c>
      <c r="AK45" s="237">
        <f t="shared" si="8"/>
        <v>5023.5165114740221</v>
      </c>
      <c r="AL45" s="237">
        <f>VLOOKUP($AD$6:$AD$115,MonsterStandardStatus!$C$6:$R$185,2)</f>
        <v>5037</v>
      </c>
      <c r="AM45" s="237">
        <f>VLOOKUP($AD$6:$AD$115,MonsterStandardStatus!$C$6:$R$185,5)</f>
        <v>203.38835101052356</v>
      </c>
      <c r="AN45" s="237">
        <f>VLOOKUP($AD$6:$AD$115,MonsterStandardStatus!$C$6:$R$185,11)</f>
        <v>6358.8816600936998</v>
      </c>
    </row>
    <row r="46" spans="1:40" x14ac:dyDescent="0.3">
      <c r="A46" s="100" t="b">
        <v>1</v>
      </c>
      <c r="B46" s="158" t="str">
        <f>TextStageName!D46</f>
        <v>[5-1] 레피루스 고룡 신전</v>
      </c>
      <c r="C46" s="100">
        <f>C36+1000</f>
        <v>120305001</v>
      </c>
      <c r="D46" s="100">
        <v>3</v>
      </c>
      <c r="E46" s="100">
        <f t="shared" ref="E46" si="42">E36+1</f>
        <v>5</v>
      </c>
      <c r="F46" s="100">
        <f t="shared" si="27"/>
        <v>1</v>
      </c>
      <c r="G46" s="100">
        <f>INT(G45*I$1)</f>
        <v>3383</v>
      </c>
      <c r="H46" s="100">
        <v>0.9</v>
      </c>
      <c r="I46" s="123">
        <f>H46</f>
        <v>0.9</v>
      </c>
      <c r="J46" s="206">
        <f>ROUND($J45+$J45*'캐릭터 성장'!$W$57,0)</f>
        <v>356</v>
      </c>
      <c r="K46" s="106">
        <f t="shared" si="4"/>
        <v>356</v>
      </c>
      <c r="L46" s="106">
        <f t="shared" si="12"/>
        <v>368</v>
      </c>
      <c r="M46" s="321">
        <v>150</v>
      </c>
      <c r="N46" s="100" t="s">
        <v>877</v>
      </c>
      <c r="O46" s="100">
        <v>0</v>
      </c>
      <c r="P46" s="100">
        <v>2</v>
      </c>
      <c r="Q46" s="263">
        <f>Q26+10</f>
        <v>140</v>
      </c>
      <c r="R46" s="100">
        <v>1</v>
      </c>
      <c r="S46" s="100">
        <v>50</v>
      </c>
      <c r="T46" s="100">
        <f t="shared" si="41"/>
        <v>120304010</v>
      </c>
      <c r="U46" s="100">
        <f t="shared" si="24"/>
        <v>120305002</v>
      </c>
      <c r="V46" s="100">
        <f t="shared" si="14"/>
        <v>1041</v>
      </c>
      <c r="W46" s="100">
        <v>1</v>
      </c>
      <c r="X46" s="100">
        <v>3</v>
      </c>
      <c r="Y46" s="100">
        <v>160002003</v>
      </c>
      <c r="Z46" s="100">
        <v>5</v>
      </c>
      <c r="AA46" s="95" t="s">
        <v>357</v>
      </c>
      <c r="AB46" s="95" t="s">
        <v>358</v>
      </c>
      <c r="AC46" s="95">
        <v>101000001</v>
      </c>
      <c r="AD46" s="100">
        <f t="shared" si="15"/>
        <v>44</v>
      </c>
      <c r="AE46" s="100">
        <f t="shared" si="6"/>
        <v>8041</v>
      </c>
      <c r="AF46" s="100">
        <f t="shared" si="6"/>
        <v>7041</v>
      </c>
      <c r="AG46" s="95">
        <v>-1</v>
      </c>
      <c r="AH46" s="100">
        <f t="shared" ref="AH46" si="43">AH36+1</f>
        <v>9100005</v>
      </c>
      <c r="AJ46" s="236">
        <f t="shared" si="7"/>
        <v>190.18844702994056</v>
      </c>
      <c r="AK46" s="236">
        <f t="shared" si="8"/>
        <v>5826.0073769778473</v>
      </c>
      <c r="AL46" s="236">
        <f>VLOOKUP($AD$6:$AD$115,MonsterStandardStatus!$C$6:$R$185,2)</f>
        <v>5288</v>
      </c>
      <c r="AM46" s="236">
        <f>VLOOKUP($AD$6:$AD$115,MonsterStandardStatus!$C$6:$R$185,5)</f>
        <v>211.32049669993395</v>
      </c>
      <c r="AN46" s="236">
        <f>VLOOKUP($AD$6:$AD$115,MonsterStandardStatus!$C$6:$R$185,11)</f>
        <v>6473.341529975386</v>
      </c>
    </row>
    <row r="47" spans="1:40" x14ac:dyDescent="0.3">
      <c r="A47" s="100" t="b">
        <v>1</v>
      </c>
      <c r="B47" s="158" t="str">
        <f>TextStageName!D47</f>
        <v>[5-2] 버려진 고룡 신전</v>
      </c>
      <c r="C47" s="100">
        <f t="shared" ref="C47:C55" si="44">C46+1</f>
        <v>120305002</v>
      </c>
      <c r="D47" s="100">
        <v>3</v>
      </c>
      <c r="E47" s="100">
        <f t="shared" ref="E47:E55" si="45">E46</f>
        <v>5</v>
      </c>
      <c r="F47" s="100">
        <f t="shared" si="27"/>
        <v>2</v>
      </c>
      <c r="G47" s="100">
        <f t="shared" si="36"/>
        <v>3562</v>
      </c>
      <c r="H47" s="123">
        <f>H46-0.013*$F$26</f>
        <v>0.88700000000000001</v>
      </c>
      <c r="I47" s="123">
        <f>H47</f>
        <v>0.88700000000000001</v>
      </c>
      <c r="J47" s="106">
        <f>ROUND(J46+J46*'캐릭터 성장'!$Z$57,0)</f>
        <v>360</v>
      </c>
      <c r="K47" s="106">
        <f t="shared" si="4"/>
        <v>360</v>
      </c>
      <c r="L47" s="106">
        <f t="shared" si="12"/>
        <v>379</v>
      </c>
      <c r="M47" s="321">
        <v>150</v>
      </c>
      <c r="N47" s="100" t="s">
        <v>877</v>
      </c>
      <c r="O47" s="100">
        <v>0</v>
      </c>
      <c r="P47" s="100">
        <v>2</v>
      </c>
      <c r="Q47" s="100">
        <f>Q46</f>
        <v>140</v>
      </c>
      <c r="R47" s="100">
        <v>1</v>
      </c>
      <c r="S47" s="100">
        <v>50</v>
      </c>
      <c r="T47" s="100">
        <f t="shared" si="41"/>
        <v>120305001</v>
      </c>
      <c r="U47" s="100">
        <f t="shared" si="24"/>
        <v>120305003</v>
      </c>
      <c r="V47" s="100">
        <f t="shared" si="14"/>
        <v>1042</v>
      </c>
      <c r="W47" s="100">
        <v>1</v>
      </c>
      <c r="X47" s="100">
        <v>3</v>
      </c>
      <c r="Y47" s="100">
        <v>160002003</v>
      </c>
      <c r="Z47" s="100">
        <v>5</v>
      </c>
      <c r="AA47" s="95" t="s">
        <v>357</v>
      </c>
      <c r="AB47" s="95" t="s">
        <v>358</v>
      </c>
      <c r="AC47" s="95">
        <v>101000001</v>
      </c>
      <c r="AD47" s="100">
        <f t="shared" si="15"/>
        <v>45</v>
      </c>
      <c r="AE47" s="100">
        <f t="shared" si="6"/>
        <v>8042</v>
      </c>
      <c r="AF47" s="100">
        <f t="shared" si="6"/>
        <v>7042</v>
      </c>
      <c r="AG47" s="95">
        <v>-1</v>
      </c>
      <c r="AH47" s="100">
        <f t="shared" si="20"/>
        <v>9100005</v>
      </c>
      <c r="AJ47" s="236">
        <f t="shared" si="7"/>
        <v>194.75149051518221</v>
      </c>
      <c r="AK47" s="236">
        <f t="shared" si="8"/>
        <v>5845.2073079557549</v>
      </c>
      <c r="AL47" s="236">
        <f>VLOOKUP($AD$6:$AD$115,MonsterStandardStatus!$C$6:$R$185,2)</f>
        <v>5552</v>
      </c>
      <c r="AM47" s="236">
        <f>VLOOKUP($AD$6:$AD$115,MonsterStandardStatus!$C$6:$R$185,5)</f>
        <v>219.56199607123136</v>
      </c>
      <c r="AN47" s="236">
        <f>VLOOKUP($AD$6:$AD$115,MonsterStandardStatus!$C$6:$R$185,11)</f>
        <v>6589.861677514943</v>
      </c>
    </row>
    <row r="48" spans="1:40" x14ac:dyDescent="0.3">
      <c r="A48" s="100" t="b">
        <v>1</v>
      </c>
      <c r="B48" s="158" t="str">
        <f>TextStageName!D48</f>
        <v>[5-3] 버려진 고룡 신전 깊은 곳</v>
      </c>
      <c r="C48" s="100">
        <f t="shared" si="44"/>
        <v>120305003</v>
      </c>
      <c r="D48" s="100">
        <v>3</v>
      </c>
      <c r="E48" s="100">
        <f t="shared" si="45"/>
        <v>5</v>
      </c>
      <c r="F48" s="100">
        <f t="shared" si="27"/>
        <v>3</v>
      </c>
      <c r="G48" s="100">
        <f t="shared" si="36"/>
        <v>3750</v>
      </c>
      <c r="H48" s="123">
        <f t="shared" ref="H48:H55" si="46">H47-0.013*$F$26</f>
        <v>0.874</v>
      </c>
      <c r="I48" s="123">
        <f t="shared" ref="I48:I55" si="47">H48</f>
        <v>0.874</v>
      </c>
      <c r="J48" s="106">
        <f>ROUND(J47+J47*'캐릭터 성장'!$Z$57,0)</f>
        <v>364</v>
      </c>
      <c r="K48" s="106">
        <f t="shared" si="4"/>
        <v>364</v>
      </c>
      <c r="L48" s="106">
        <f t="shared" si="12"/>
        <v>390</v>
      </c>
      <c r="M48" s="321">
        <v>150</v>
      </c>
      <c r="N48" s="100" t="s">
        <v>878</v>
      </c>
      <c r="O48" s="100">
        <v>50</v>
      </c>
      <c r="P48" s="100">
        <v>2</v>
      </c>
      <c r="Q48" s="100">
        <f t="shared" ref="Q48:Q55" si="48">Q47</f>
        <v>140</v>
      </c>
      <c r="R48" s="100">
        <v>1</v>
      </c>
      <c r="S48" s="100">
        <v>50</v>
      </c>
      <c r="T48" s="100">
        <f t="shared" si="41"/>
        <v>120305002</v>
      </c>
      <c r="U48" s="100">
        <f t="shared" si="24"/>
        <v>120305004</v>
      </c>
      <c r="V48" s="100">
        <f t="shared" si="14"/>
        <v>1043</v>
      </c>
      <c r="W48" s="100">
        <v>1</v>
      </c>
      <c r="X48" s="100">
        <v>3</v>
      </c>
      <c r="Y48" s="100">
        <v>160002003</v>
      </c>
      <c r="Z48" s="100">
        <v>5</v>
      </c>
      <c r="AA48" s="95" t="s">
        <v>357</v>
      </c>
      <c r="AB48" s="95" t="s">
        <v>358</v>
      </c>
      <c r="AC48" s="95">
        <v>101000001</v>
      </c>
      <c r="AD48" s="100">
        <f t="shared" si="15"/>
        <v>46</v>
      </c>
      <c r="AE48" s="100">
        <f t="shared" si="6"/>
        <v>8043</v>
      </c>
      <c r="AF48" s="100">
        <f t="shared" si="6"/>
        <v>7043</v>
      </c>
      <c r="AG48" s="95">
        <v>-1</v>
      </c>
      <c r="AH48" s="100">
        <f t="shared" si="20"/>
        <v>9100005</v>
      </c>
      <c r="AJ48" s="236">
        <f t="shared" si="7"/>
        <v>199.38117476434019</v>
      </c>
      <c r="AK48" s="236">
        <f t="shared" si="8"/>
        <v>5863.2108100587257</v>
      </c>
      <c r="AL48" s="236">
        <f>VLOOKUP($AD$6:$AD$115,MonsterStandardStatus!$C$6:$R$185,2)</f>
        <v>5829</v>
      </c>
      <c r="AM48" s="236">
        <f>VLOOKUP($AD$6:$AD$115,MonsterStandardStatus!$C$6:$R$185,5)</f>
        <v>228.12491391800936</v>
      </c>
      <c r="AN48" s="236">
        <f>VLOOKUP($AD$6:$AD$115,MonsterStandardStatus!$C$6:$R$185,11)</f>
        <v>6708.4791877102125</v>
      </c>
    </row>
    <row r="49" spans="1:40" x14ac:dyDescent="0.3">
      <c r="A49" s="100" t="b">
        <v>1</v>
      </c>
      <c r="B49" s="158" t="str">
        <f>TextStageName!D49</f>
        <v>[5-4] 용린의 길</v>
      </c>
      <c r="C49" s="100">
        <f t="shared" si="44"/>
        <v>120305004</v>
      </c>
      <c r="D49" s="100">
        <v>3</v>
      </c>
      <c r="E49" s="100">
        <f t="shared" si="45"/>
        <v>5</v>
      </c>
      <c r="F49" s="100">
        <f t="shared" si="27"/>
        <v>4</v>
      </c>
      <c r="G49" s="100">
        <f t="shared" si="36"/>
        <v>3948</v>
      </c>
      <c r="H49" s="123">
        <f t="shared" si="46"/>
        <v>0.86099999999999999</v>
      </c>
      <c r="I49" s="123">
        <f t="shared" si="47"/>
        <v>0.86099999999999999</v>
      </c>
      <c r="J49" s="106">
        <f>ROUND(J48+J48*'캐릭터 성장'!$Z$57,0)</f>
        <v>368</v>
      </c>
      <c r="K49" s="106">
        <f t="shared" si="4"/>
        <v>368</v>
      </c>
      <c r="L49" s="106">
        <f t="shared" si="12"/>
        <v>402</v>
      </c>
      <c r="M49" s="321">
        <v>150</v>
      </c>
      <c r="N49" s="100" t="s">
        <v>877</v>
      </c>
      <c r="O49" s="100">
        <v>0</v>
      </c>
      <c r="P49" s="100">
        <v>2</v>
      </c>
      <c r="Q49" s="100">
        <f t="shared" si="48"/>
        <v>140</v>
      </c>
      <c r="R49" s="100">
        <v>1</v>
      </c>
      <c r="S49" s="100">
        <v>50</v>
      </c>
      <c r="T49" s="100">
        <f t="shared" si="41"/>
        <v>120305003</v>
      </c>
      <c r="U49" s="100">
        <f t="shared" si="24"/>
        <v>120305005</v>
      </c>
      <c r="V49" s="100">
        <f t="shared" si="14"/>
        <v>1044</v>
      </c>
      <c r="W49" s="100">
        <v>1</v>
      </c>
      <c r="X49" s="100">
        <v>3</v>
      </c>
      <c r="Y49" s="100">
        <v>160002003</v>
      </c>
      <c r="Z49" s="100">
        <v>5</v>
      </c>
      <c r="AA49" s="95" t="s">
        <v>357</v>
      </c>
      <c r="AB49" s="95" t="s">
        <v>358</v>
      </c>
      <c r="AC49" s="95">
        <v>101000001</v>
      </c>
      <c r="AD49" s="100">
        <f t="shared" si="15"/>
        <v>47</v>
      </c>
      <c r="AE49" s="100">
        <f t="shared" si="6"/>
        <v>8044</v>
      </c>
      <c r="AF49" s="100">
        <f t="shared" si="6"/>
        <v>7044</v>
      </c>
      <c r="AG49" s="95">
        <v>-1</v>
      </c>
      <c r="AH49" s="100">
        <f t="shared" si="20"/>
        <v>9100005</v>
      </c>
      <c r="AJ49" s="236">
        <f t="shared" si="7"/>
        <v>204.07575736785887</v>
      </c>
      <c r="AK49" s="236">
        <f t="shared" si="8"/>
        <v>5879.9685910696253</v>
      </c>
      <c r="AL49" s="236">
        <f>VLOOKUP($AD$6:$AD$115,MonsterStandardStatus!$C$6:$R$185,2)</f>
        <v>6120</v>
      </c>
      <c r="AM49" s="236">
        <f>VLOOKUP($AD$6:$AD$115,MonsterStandardStatus!$C$6:$R$185,5)</f>
        <v>237.02178556081171</v>
      </c>
      <c r="AN49" s="236">
        <f>VLOOKUP($AD$6:$AD$115,MonsterStandardStatus!$C$6:$R$185,11)</f>
        <v>6829.2318130889962</v>
      </c>
    </row>
    <row r="50" spans="1:40" x14ac:dyDescent="0.3">
      <c r="A50" s="100" t="b">
        <v>1</v>
      </c>
      <c r="B50" s="158" t="str">
        <f>TextStageName!D50</f>
        <v xml:space="preserve">[5-5] 고룡 신전 수문장 </v>
      </c>
      <c r="C50" s="100">
        <f t="shared" si="44"/>
        <v>120305005</v>
      </c>
      <c r="D50" s="100">
        <v>3</v>
      </c>
      <c r="E50" s="100">
        <f t="shared" si="45"/>
        <v>5</v>
      </c>
      <c r="F50" s="100">
        <f t="shared" si="27"/>
        <v>5</v>
      </c>
      <c r="G50" s="100">
        <f t="shared" si="36"/>
        <v>4157</v>
      </c>
      <c r="H50" s="123">
        <f t="shared" si="46"/>
        <v>0.84799999999999998</v>
      </c>
      <c r="I50" s="123">
        <f t="shared" si="47"/>
        <v>0.84799999999999998</v>
      </c>
      <c r="J50" s="106">
        <f>ROUND(J49+J49*'캐릭터 성장'!$Z$57,0)</f>
        <v>372</v>
      </c>
      <c r="K50" s="106">
        <f t="shared" si="4"/>
        <v>372</v>
      </c>
      <c r="L50" s="106">
        <f t="shared" si="12"/>
        <v>414</v>
      </c>
      <c r="M50" s="321">
        <v>150</v>
      </c>
      <c r="N50" s="100" t="s">
        <v>877</v>
      </c>
      <c r="O50" s="100">
        <v>0</v>
      </c>
      <c r="P50" s="100">
        <v>2</v>
      </c>
      <c r="Q50" s="100">
        <f t="shared" si="48"/>
        <v>140</v>
      </c>
      <c r="R50" s="100">
        <v>1</v>
      </c>
      <c r="S50" s="100">
        <v>50</v>
      </c>
      <c r="T50" s="100">
        <f t="shared" si="41"/>
        <v>120305004</v>
      </c>
      <c r="U50" s="100">
        <f t="shared" si="24"/>
        <v>120305006</v>
      </c>
      <c r="V50" s="100">
        <f t="shared" si="14"/>
        <v>1045</v>
      </c>
      <c r="W50" s="100">
        <v>1</v>
      </c>
      <c r="X50" s="100">
        <v>3</v>
      </c>
      <c r="Y50" s="100">
        <v>160002003</v>
      </c>
      <c r="Z50" s="100">
        <v>5</v>
      </c>
      <c r="AA50" s="95" t="s">
        <v>357</v>
      </c>
      <c r="AB50" s="95" t="s">
        <v>358</v>
      </c>
      <c r="AC50" s="95">
        <v>101000001</v>
      </c>
      <c r="AD50" s="100">
        <f t="shared" si="15"/>
        <v>48</v>
      </c>
      <c r="AE50" s="100">
        <f t="shared" si="6"/>
        <v>8045</v>
      </c>
      <c r="AF50" s="100">
        <f t="shared" si="6"/>
        <v>7045</v>
      </c>
      <c r="AG50" s="95">
        <v>-1</v>
      </c>
      <c r="AH50" s="100">
        <f t="shared" si="20"/>
        <v>9100005</v>
      </c>
      <c r="AJ50" s="236">
        <f t="shared" si="7"/>
        <v>208.83325864763546</v>
      </c>
      <c r="AK50" s="236">
        <f t="shared" si="8"/>
        <v>5895.4299718944585</v>
      </c>
      <c r="AL50" s="236">
        <f>VLOOKUP($AD$6:$AD$115,MonsterStandardStatus!$C$6:$R$185,2)</f>
        <v>6426</v>
      </c>
      <c r="AM50" s="236">
        <f>VLOOKUP($AD$6:$AD$115,MonsterStandardStatus!$C$6:$R$185,5)</f>
        <v>246.26563519768334</v>
      </c>
      <c r="AN50" s="236">
        <f>VLOOKUP($AD$6:$AD$115,MonsterStandardStatus!$C$6:$R$185,11)</f>
        <v>6952.1579857245979</v>
      </c>
    </row>
    <row r="51" spans="1:40" x14ac:dyDescent="0.3">
      <c r="A51" s="100" t="b">
        <v>1</v>
      </c>
      <c r="B51" s="158" t="str">
        <f>TextStageName!D51</f>
        <v>[5-6] 레피루스 고룡 신전 내부</v>
      </c>
      <c r="C51" s="100">
        <f t="shared" si="44"/>
        <v>120305006</v>
      </c>
      <c r="D51" s="100">
        <v>3</v>
      </c>
      <c r="E51" s="100">
        <f t="shared" si="45"/>
        <v>5</v>
      </c>
      <c r="F51" s="100">
        <f t="shared" si="27"/>
        <v>6</v>
      </c>
      <c r="G51" s="100">
        <f t="shared" si="36"/>
        <v>4377</v>
      </c>
      <c r="H51" s="123">
        <f t="shared" si="46"/>
        <v>0.83499999999999996</v>
      </c>
      <c r="I51" s="123">
        <f t="shared" si="47"/>
        <v>0.83499999999999996</v>
      </c>
      <c r="J51" s="106">
        <f>ROUND(J50+J50*'캐릭터 성장'!$Z$57,0)</f>
        <v>376</v>
      </c>
      <c r="K51" s="106">
        <f t="shared" si="4"/>
        <v>376</v>
      </c>
      <c r="L51" s="106">
        <f t="shared" si="12"/>
        <v>426</v>
      </c>
      <c r="M51" s="321">
        <v>150</v>
      </c>
      <c r="N51" s="100" t="s">
        <v>879</v>
      </c>
      <c r="O51" s="100">
        <v>50</v>
      </c>
      <c r="P51" s="100">
        <v>2</v>
      </c>
      <c r="Q51" s="100">
        <f t="shared" si="48"/>
        <v>140</v>
      </c>
      <c r="R51" s="100">
        <v>1</v>
      </c>
      <c r="S51" s="100">
        <v>50</v>
      </c>
      <c r="T51" s="100">
        <f t="shared" si="41"/>
        <v>120305005</v>
      </c>
      <c r="U51" s="100">
        <f t="shared" si="24"/>
        <v>120305007</v>
      </c>
      <c r="V51" s="100">
        <f t="shared" si="14"/>
        <v>1046</v>
      </c>
      <c r="W51" s="100">
        <v>1</v>
      </c>
      <c r="X51" s="100">
        <v>3</v>
      </c>
      <c r="Y51" s="100">
        <v>160002003</v>
      </c>
      <c r="Z51" s="100">
        <v>5</v>
      </c>
      <c r="AA51" s="95" t="s">
        <v>357</v>
      </c>
      <c r="AB51" s="95" t="s">
        <v>358</v>
      </c>
      <c r="AC51" s="95">
        <v>101000001</v>
      </c>
      <c r="AD51" s="100">
        <f t="shared" si="15"/>
        <v>49</v>
      </c>
      <c r="AE51" s="100">
        <f t="shared" si="6"/>
        <v>8046</v>
      </c>
      <c r="AF51" s="100">
        <f t="shared" si="6"/>
        <v>7046</v>
      </c>
      <c r="AG51" s="95">
        <v>-1</v>
      </c>
      <c r="AH51" s="100">
        <f t="shared" si="20"/>
        <v>9100005</v>
      </c>
      <c r="AJ51" s="236">
        <f t="shared" si="7"/>
        <v>213.65144580027814</v>
      </c>
      <c r="AK51" s="236">
        <f t="shared" si="8"/>
        <v>5909.5428526054802</v>
      </c>
      <c r="AL51" s="236">
        <f>VLOOKUP($AD$6:$AD$115,MonsterStandardStatus!$C$6:$R$185,2)</f>
        <v>6747</v>
      </c>
      <c r="AM51" s="236">
        <f>VLOOKUP($AD$6:$AD$115,MonsterStandardStatus!$C$6:$R$185,5)</f>
        <v>255.86999497039298</v>
      </c>
      <c r="AN51" s="236">
        <f>VLOOKUP($AD$6:$AD$115,MonsterStandardStatus!$C$6:$R$185,11)</f>
        <v>7077.2968294676411</v>
      </c>
    </row>
    <row r="52" spans="1:40" x14ac:dyDescent="0.3">
      <c r="A52" s="100" t="b">
        <v>1</v>
      </c>
      <c r="B52" s="158" t="str">
        <f>TextStageName!D52</f>
        <v>[5-7] 레피루스 고룡 신전 진입로</v>
      </c>
      <c r="C52" s="100">
        <f t="shared" si="44"/>
        <v>120305007</v>
      </c>
      <c r="D52" s="100">
        <v>3</v>
      </c>
      <c r="E52" s="100">
        <f t="shared" si="45"/>
        <v>5</v>
      </c>
      <c r="F52" s="100">
        <f t="shared" si="27"/>
        <v>7</v>
      </c>
      <c r="G52" s="100">
        <f t="shared" si="36"/>
        <v>4608</v>
      </c>
      <c r="H52" s="123">
        <f t="shared" si="46"/>
        <v>0.82199999999999995</v>
      </c>
      <c r="I52" s="123">
        <f t="shared" si="47"/>
        <v>0.82199999999999995</v>
      </c>
      <c r="J52" s="106">
        <f>ROUND(J51+J51*'캐릭터 성장'!$Z$57,0)</f>
        <v>380</v>
      </c>
      <c r="K52" s="106">
        <f t="shared" si="4"/>
        <v>380</v>
      </c>
      <c r="L52" s="106">
        <f t="shared" si="12"/>
        <v>439</v>
      </c>
      <c r="M52" s="321">
        <v>150</v>
      </c>
      <c r="N52" s="100" t="s">
        <v>877</v>
      </c>
      <c r="O52" s="100">
        <v>0</v>
      </c>
      <c r="P52" s="100">
        <v>2</v>
      </c>
      <c r="Q52" s="100">
        <f t="shared" si="48"/>
        <v>140</v>
      </c>
      <c r="R52" s="100">
        <v>1</v>
      </c>
      <c r="S52" s="100">
        <v>50</v>
      </c>
      <c r="T52" s="100">
        <f t="shared" si="41"/>
        <v>120305006</v>
      </c>
      <c r="U52" s="100">
        <f t="shared" si="24"/>
        <v>120305008</v>
      </c>
      <c r="V52" s="100">
        <f t="shared" si="14"/>
        <v>1047</v>
      </c>
      <c r="W52" s="100">
        <v>1</v>
      </c>
      <c r="X52" s="100">
        <v>3</v>
      </c>
      <c r="Y52" s="100">
        <v>160002003</v>
      </c>
      <c r="Z52" s="100">
        <v>5</v>
      </c>
      <c r="AA52" s="95" t="s">
        <v>357</v>
      </c>
      <c r="AB52" s="95" t="s">
        <v>358</v>
      </c>
      <c r="AC52" s="95">
        <v>101000001</v>
      </c>
      <c r="AD52" s="100">
        <f t="shared" si="15"/>
        <v>50</v>
      </c>
      <c r="AE52" s="100">
        <f t="shared" si="6"/>
        <v>8047</v>
      </c>
      <c r="AF52" s="100">
        <f t="shared" si="6"/>
        <v>7047</v>
      </c>
      <c r="AG52" s="95">
        <v>-1</v>
      </c>
      <c r="AH52" s="100">
        <f t="shared" si="20"/>
        <v>9100005</v>
      </c>
      <c r="AJ52" s="236">
        <f t="shared" si="7"/>
        <v>218.52781616442388</v>
      </c>
      <c r="AK52" s="236">
        <f t="shared" si="8"/>
        <v>5922.2536777112036</v>
      </c>
      <c r="AL52" s="236">
        <f>VLOOKUP($AD$6:$AD$115,MonsterStandardStatus!$C$6:$R$185,2)</f>
        <v>7084</v>
      </c>
      <c r="AM52" s="236">
        <f>VLOOKUP($AD$6:$AD$115,MonsterStandardStatus!$C$6:$R$185,5)</f>
        <v>265.8489247742383</v>
      </c>
      <c r="AN52" s="236">
        <f>VLOOKUP($AD$6:$AD$115,MonsterStandardStatus!$C$6:$R$185,11)</f>
        <v>7204.6881723980587</v>
      </c>
    </row>
    <row r="53" spans="1:40" x14ac:dyDescent="0.3">
      <c r="A53" s="100" t="b">
        <v>1</v>
      </c>
      <c r="B53" s="158" t="str">
        <f>TextStageName!D53</f>
        <v>[5-8] 레피루스 고룡 신전 입구</v>
      </c>
      <c r="C53" s="100">
        <f t="shared" si="44"/>
        <v>120305008</v>
      </c>
      <c r="D53" s="100">
        <v>3</v>
      </c>
      <c r="E53" s="100">
        <f t="shared" si="45"/>
        <v>5</v>
      </c>
      <c r="F53" s="100">
        <f t="shared" si="27"/>
        <v>8</v>
      </c>
      <c r="G53" s="100">
        <f t="shared" si="36"/>
        <v>4852</v>
      </c>
      <c r="H53" s="123">
        <f t="shared" si="46"/>
        <v>0.80899999999999994</v>
      </c>
      <c r="I53" s="123">
        <f t="shared" si="47"/>
        <v>0.80899999999999994</v>
      </c>
      <c r="J53" s="106">
        <f>ROUND(J52+J52*'캐릭터 성장'!$Z$57,0)</f>
        <v>384</v>
      </c>
      <c r="K53" s="106">
        <f t="shared" si="4"/>
        <v>384</v>
      </c>
      <c r="L53" s="106">
        <f t="shared" si="12"/>
        <v>452</v>
      </c>
      <c r="M53" s="321">
        <v>150</v>
      </c>
      <c r="N53" s="100" t="s">
        <v>877</v>
      </c>
      <c r="O53" s="100">
        <v>0</v>
      </c>
      <c r="P53" s="100">
        <v>2</v>
      </c>
      <c r="Q53" s="100">
        <f t="shared" si="48"/>
        <v>140</v>
      </c>
      <c r="R53" s="100">
        <v>1</v>
      </c>
      <c r="S53" s="100">
        <v>50</v>
      </c>
      <c r="T53" s="100">
        <f t="shared" si="41"/>
        <v>120305007</v>
      </c>
      <c r="U53" s="100">
        <f t="shared" si="24"/>
        <v>120305009</v>
      </c>
      <c r="V53" s="100">
        <f t="shared" si="14"/>
        <v>1048</v>
      </c>
      <c r="W53" s="100">
        <v>1</v>
      </c>
      <c r="X53" s="100">
        <v>3</v>
      </c>
      <c r="Y53" s="100">
        <v>160002003</v>
      </c>
      <c r="Z53" s="100">
        <v>5</v>
      </c>
      <c r="AA53" s="95" t="s">
        <v>357</v>
      </c>
      <c r="AB53" s="95" t="s">
        <v>358</v>
      </c>
      <c r="AC53" s="95">
        <v>101000001</v>
      </c>
      <c r="AD53" s="100">
        <f t="shared" si="15"/>
        <v>51</v>
      </c>
      <c r="AE53" s="100">
        <f t="shared" si="6"/>
        <v>8048</v>
      </c>
      <c r="AF53" s="100">
        <f t="shared" si="6"/>
        <v>7048</v>
      </c>
      <c r="AG53" s="95">
        <v>-1</v>
      </c>
      <c r="AH53" s="100">
        <f t="shared" si="20"/>
        <v>9100005</v>
      </c>
      <c r="AJ53" s="236">
        <f t="shared" si="7"/>
        <v>223.45957956791074</v>
      </c>
      <c r="AK53" s="236">
        <f t="shared" si="8"/>
        <v>5933.5074006364894</v>
      </c>
      <c r="AL53" s="236">
        <f>VLOOKUP($AD$6:$AD$115,MonsterStandardStatus!$C$6:$R$185,2)</f>
        <v>7296</v>
      </c>
      <c r="AM53" s="236">
        <f>VLOOKUP($AD$6:$AD$115,MonsterStandardStatus!$C$6:$R$185,5)</f>
        <v>276.21703284043355</v>
      </c>
      <c r="AN53" s="236">
        <f>VLOOKUP($AD$6:$AD$115,MonsterStandardStatus!$C$6:$R$185,11)</f>
        <v>7334.3725595012238</v>
      </c>
    </row>
    <row r="54" spans="1:40" x14ac:dyDescent="0.3">
      <c r="A54" s="100" t="b">
        <v>1</v>
      </c>
      <c r="B54" s="158" t="str">
        <f>TextStageName!D54</f>
        <v>[5-9] 레피루스 고룡 신전 중심부</v>
      </c>
      <c r="C54" s="100">
        <f t="shared" si="44"/>
        <v>120305009</v>
      </c>
      <c r="D54" s="100">
        <v>3</v>
      </c>
      <c r="E54" s="100">
        <f t="shared" si="45"/>
        <v>5</v>
      </c>
      <c r="F54" s="100">
        <f t="shared" si="27"/>
        <v>9</v>
      </c>
      <c r="G54" s="100">
        <f t="shared" si="36"/>
        <v>5109</v>
      </c>
      <c r="H54" s="123">
        <f t="shared" si="46"/>
        <v>0.79599999999999993</v>
      </c>
      <c r="I54" s="123">
        <f t="shared" si="47"/>
        <v>0.79599999999999993</v>
      </c>
      <c r="J54" s="106">
        <f>ROUND(J53+J53*'캐릭터 성장'!$Z$57,0)</f>
        <v>388</v>
      </c>
      <c r="K54" s="106">
        <f t="shared" si="4"/>
        <v>388</v>
      </c>
      <c r="L54" s="106">
        <f t="shared" si="12"/>
        <v>466</v>
      </c>
      <c r="M54" s="321">
        <v>150</v>
      </c>
      <c r="N54" s="100" t="s">
        <v>878</v>
      </c>
      <c r="O54" s="100">
        <v>50</v>
      </c>
      <c r="P54" s="100">
        <v>2</v>
      </c>
      <c r="Q54" s="100">
        <f t="shared" si="48"/>
        <v>140</v>
      </c>
      <c r="R54" s="100">
        <v>1</v>
      </c>
      <c r="S54" s="100">
        <v>50</v>
      </c>
      <c r="T54" s="100">
        <f t="shared" si="41"/>
        <v>120305008</v>
      </c>
      <c r="U54" s="100">
        <f t="shared" si="24"/>
        <v>120305010</v>
      </c>
      <c r="V54" s="100">
        <f t="shared" si="14"/>
        <v>1049</v>
      </c>
      <c r="W54" s="100">
        <v>1</v>
      </c>
      <c r="X54" s="100">
        <v>3</v>
      </c>
      <c r="Y54" s="100">
        <v>160002003</v>
      </c>
      <c r="Z54" s="100">
        <v>5</v>
      </c>
      <c r="AA54" s="95" t="s">
        <v>357</v>
      </c>
      <c r="AB54" s="95" t="s">
        <v>358</v>
      </c>
      <c r="AC54" s="95">
        <v>101000001</v>
      </c>
      <c r="AD54" s="100">
        <f t="shared" si="15"/>
        <v>52</v>
      </c>
      <c r="AE54" s="100">
        <f t="shared" si="6"/>
        <v>8049</v>
      </c>
      <c r="AF54" s="100">
        <f t="shared" si="6"/>
        <v>7049</v>
      </c>
      <c r="AG54" s="95">
        <v>-1</v>
      </c>
      <c r="AH54" s="100">
        <f t="shared" si="20"/>
        <v>9100005</v>
      </c>
      <c r="AJ54" s="236">
        <f t="shared" si="7"/>
        <v>228.44363970848349</v>
      </c>
      <c r="AK54" s="236">
        <f t="shared" si="8"/>
        <v>5943.2474473955072</v>
      </c>
      <c r="AL54" s="236">
        <f>VLOOKUP($AD$6:$AD$115,MonsterStandardStatus!$C$6:$R$185,2)</f>
        <v>7514</v>
      </c>
      <c r="AM54" s="236">
        <f>VLOOKUP($AD$6:$AD$115,MonsterStandardStatus!$C$6:$R$185,5)</f>
        <v>286.98949712121043</v>
      </c>
      <c r="AN54" s="236">
        <f>VLOOKUP($AD$6:$AD$115,MonsterStandardStatus!$C$6:$R$185,11)</f>
        <v>7466.3912655722461</v>
      </c>
    </row>
    <row r="55" spans="1:40" x14ac:dyDescent="0.3">
      <c r="A55" s="100" t="b">
        <v>1</v>
      </c>
      <c r="B55" s="158" t="str">
        <f>TextStageName!D55</f>
        <v>[5-10] 신전 수호자의 성소</v>
      </c>
      <c r="C55" s="100">
        <f t="shared" si="44"/>
        <v>120305010</v>
      </c>
      <c r="D55" s="100">
        <v>3</v>
      </c>
      <c r="E55" s="100">
        <f t="shared" si="45"/>
        <v>5</v>
      </c>
      <c r="F55" s="100">
        <f t="shared" si="27"/>
        <v>10</v>
      </c>
      <c r="G55" s="100">
        <f t="shared" si="36"/>
        <v>5379</v>
      </c>
      <c r="H55" s="123">
        <f t="shared" si="46"/>
        <v>0.78299999999999992</v>
      </c>
      <c r="I55" s="123">
        <f t="shared" si="47"/>
        <v>0.78299999999999992</v>
      </c>
      <c r="J55" s="106">
        <f>ROUND(J54+J54*'캐릭터 성장'!$Z$57,0)</f>
        <v>392</v>
      </c>
      <c r="K55" s="106">
        <f t="shared" si="4"/>
        <v>392</v>
      </c>
      <c r="L55" s="106">
        <f t="shared" si="12"/>
        <v>480</v>
      </c>
      <c r="M55" s="321">
        <v>150</v>
      </c>
      <c r="N55" s="100" t="s">
        <v>877</v>
      </c>
      <c r="O55" s="100">
        <v>0</v>
      </c>
      <c r="P55" s="100">
        <v>2</v>
      </c>
      <c r="Q55" s="100">
        <f t="shared" si="48"/>
        <v>140</v>
      </c>
      <c r="R55" s="100">
        <v>1</v>
      </c>
      <c r="S55" s="100">
        <v>50</v>
      </c>
      <c r="T55" s="100">
        <f t="shared" si="41"/>
        <v>120305009</v>
      </c>
      <c r="U55" s="100">
        <f t="shared" si="24"/>
        <v>120306001</v>
      </c>
      <c r="V55" s="100">
        <f t="shared" si="14"/>
        <v>1050</v>
      </c>
      <c r="W55" s="100">
        <v>1</v>
      </c>
      <c r="X55" s="100">
        <v>3</v>
      </c>
      <c r="Y55" s="100">
        <v>160002003</v>
      </c>
      <c r="Z55" s="100">
        <v>5</v>
      </c>
      <c r="AA55" s="95" t="s">
        <v>357</v>
      </c>
      <c r="AB55" s="95" t="s">
        <v>358</v>
      </c>
      <c r="AC55" s="95">
        <v>101000001</v>
      </c>
      <c r="AD55" s="100">
        <f t="shared" si="15"/>
        <v>53</v>
      </c>
      <c r="AE55" s="100">
        <f t="shared" si="6"/>
        <v>8050</v>
      </c>
      <c r="AF55" s="100">
        <f t="shared" si="6"/>
        <v>7050</v>
      </c>
      <c r="AG55" s="95">
        <v>-1</v>
      </c>
      <c r="AH55" s="100">
        <f t="shared" si="20"/>
        <v>9100005</v>
      </c>
      <c r="AJ55" s="236">
        <f t="shared" si="7"/>
        <v>233.47657451949814</v>
      </c>
      <c r="AK55" s="236">
        <f t="shared" si="8"/>
        <v>5951.4156794400433</v>
      </c>
      <c r="AL55" s="236">
        <f>VLOOKUP($AD$6:$AD$115,MonsterStandardStatus!$C$6:$R$185,2)</f>
        <v>7739</v>
      </c>
      <c r="AM55" s="236">
        <f>VLOOKUP($AD$6:$AD$115,MonsterStandardStatus!$C$6:$R$185,5)</f>
        <v>298.18208750893763</v>
      </c>
      <c r="AN55" s="236">
        <f>VLOOKUP($AD$6:$AD$115,MonsterStandardStatus!$C$6:$R$185,11)</f>
        <v>7600.7863083525463</v>
      </c>
    </row>
    <row r="56" spans="1:40" x14ac:dyDescent="0.3">
      <c r="A56" s="107" t="b">
        <v>1</v>
      </c>
      <c r="B56" s="159" t="str">
        <f>TextStageName!D56</f>
        <v>[6-1] 붉은 모래 사막 지대</v>
      </c>
      <c r="C56" s="107">
        <f>C46+1000</f>
        <v>120306001</v>
      </c>
      <c r="D56" s="107">
        <v>3</v>
      </c>
      <c r="E56" s="107">
        <f t="shared" ref="E56" si="49">E46+1</f>
        <v>6</v>
      </c>
      <c r="F56" s="107">
        <f t="shared" si="27"/>
        <v>1</v>
      </c>
      <c r="G56" s="107">
        <f>INT(G55*I$1)</f>
        <v>5664</v>
      </c>
      <c r="H56" s="107">
        <v>1</v>
      </c>
      <c r="I56" s="107">
        <v>1</v>
      </c>
      <c r="J56" s="109">
        <f>ROUND($J55+$J55*'캐릭터 성장'!$V$57,0)</f>
        <v>408</v>
      </c>
      <c r="K56" s="109">
        <f t="shared" si="4"/>
        <v>408</v>
      </c>
      <c r="L56" s="109">
        <f t="shared" si="12"/>
        <v>494</v>
      </c>
      <c r="M56" s="322">
        <v>200</v>
      </c>
      <c r="N56" s="107" t="s">
        <v>877</v>
      </c>
      <c r="O56" s="107">
        <v>0</v>
      </c>
      <c r="P56" s="107">
        <v>4</v>
      </c>
      <c r="Q56" s="107">
        <f>Q55</f>
        <v>140</v>
      </c>
      <c r="R56" s="107">
        <v>1</v>
      </c>
      <c r="S56" s="107">
        <v>50</v>
      </c>
      <c r="T56" s="107">
        <f t="shared" si="41"/>
        <v>120305010</v>
      </c>
      <c r="U56" s="107">
        <f t="shared" si="24"/>
        <v>120306002</v>
      </c>
      <c r="V56" s="107">
        <f t="shared" si="14"/>
        <v>1051</v>
      </c>
      <c r="W56" s="107">
        <v>1</v>
      </c>
      <c r="X56" s="107">
        <v>3</v>
      </c>
      <c r="Y56" s="107">
        <v>160002003</v>
      </c>
      <c r="Z56" s="107">
        <v>5</v>
      </c>
      <c r="AA56" s="95" t="s">
        <v>357</v>
      </c>
      <c r="AB56" s="95" t="s">
        <v>358</v>
      </c>
      <c r="AC56" s="95">
        <v>101000001</v>
      </c>
      <c r="AD56" s="331">
        <v>57</v>
      </c>
      <c r="AE56" s="107">
        <f t="shared" si="6"/>
        <v>8051</v>
      </c>
      <c r="AF56" s="107">
        <f t="shared" si="6"/>
        <v>7051</v>
      </c>
      <c r="AG56" s="95">
        <v>-1</v>
      </c>
      <c r="AH56" s="107">
        <f t="shared" ref="AH56" si="50">AH46+1</f>
        <v>9100006</v>
      </c>
      <c r="AJ56" s="237">
        <f t="shared" si="7"/>
        <v>347.49114417060088</v>
      </c>
      <c r="AK56" s="237">
        <f t="shared" si="8"/>
        <v>8162.9969601805115</v>
      </c>
      <c r="AL56" s="237">
        <f>VLOOKUP($AD$6:$AD$115,MonsterStandardStatus!$C$6:$R$185,2)</f>
        <v>8709</v>
      </c>
      <c r="AM56" s="237">
        <f>VLOOKUP($AD$6:$AD$115,MonsterStandardStatus!$C$6:$R$185,5)</f>
        <v>347.49114417060088</v>
      </c>
      <c r="AN56" s="237">
        <f>VLOOKUP($AD$6:$AD$115,MonsterStandardStatus!$C$6:$R$185,11)</f>
        <v>8162.9969601805115</v>
      </c>
    </row>
    <row r="57" spans="1:40" x14ac:dyDescent="0.3">
      <c r="A57" s="107" t="b">
        <v>1</v>
      </c>
      <c r="B57" s="159" t="str">
        <f>TextStageName!D57</f>
        <v>[6-2] 붉은 모래 수렁</v>
      </c>
      <c r="C57" s="107">
        <f>C56+1</f>
        <v>120306002</v>
      </c>
      <c r="D57" s="107">
        <v>3</v>
      </c>
      <c r="E57" s="107">
        <f t="shared" ref="E57:E65" si="51">E56</f>
        <v>6</v>
      </c>
      <c r="F57" s="107">
        <f t="shared" si="27"/>
        <v>2</v>
      </c>
      <c r="G57" s="107">
        <f t="shared" si="36"/>
        <v>5964</v>
      </c>
      <c r="H57" s="107">
        <v>1</v>
      </c>
      <c r="I57" s="107">
        <v>1</v>
      </c>
      <c r="J57" s="109">
        <f>ROUND(J56+J56*'캐릭터 성장'!$Z$57,0)</f>
        <v>412</v>
      </c>
      <c r="K57" s="109">
        <f t="shared" si="4"/>
        <v>412</v>
      </c>
      <c r="L57" s="109">
        <f t="shared" si="12"/>
        <v>509</v>
      </c>
      <c r="M57" s="322">
        <v>200</v>
      </c>
      <c r="N57" s="107" t="s">
        <v>877</v>
      </c>
      <c r="O57" s="107">
        <v>0</v>
      </c>
      <c r="P57" s="107">
        <v>4</v>
      </c>
      <c r="Q57" s="107">
        <f>Q56</f>
        <v>140</v>
      </c>
      <c r="R57" s="107">
        <v>1</v>
      </c>
      <c r="S57" s="107">
        <v>50</v>
      </c>
      <c r="T57" s="107">
        <f t="shared" si="41"/>
        <v>120306001</v>
      </c>
      <c r="U57" s="107">
        <f t="shared" ref="U57:U88" si="52">C58</f>
        <v>120306003</v>
      </c>
      <c r="V57" s="107">
        <f t="shared" si="14"/>
        <v>1052</v>
      </c>
      <c r="W57" s="107">
        <v>1</v>
      </c>
      <c r="X57" s="107">
        <v>3</v>
      </c>
      <c r="Y57" s="107">
        <v>160002003</v>
      </c>
      <c r="Z57" s="107">
        <v>5</v>
      </c>
      <c r="AA57" s="95" t="s">
        <v>357</v>
      </c>
      <c r="AB57" s="95" t="s">
        <v>358</v>
      </c>
      <c r="AC57" s="95">
        <v>101000001</v>
      </c>
      <c r="AD57" s="107">
        <f>AD56+2</f>
        <v>59</v>
      </c>
      <c r="AE57" s="107">
        <f t="shared" si="6"/>
        <v>8052</v>
      </c>
      <c r="AF57" s="107">
        <f t="shared" si="6"/>
        <v>7052</v>
      </c>
      <c r="AG57" s="95">
        <v>-1</v>
      </c>
      <c r="AH57" s="107">
        <f t="shared" si="20"/>
        <v>9100006</v>
      </c>
      <c r="AJ57" s="237">
        <f t="shared" si="7"/>
        <v>375.12398744619117</v>
      </c>
      <c r="AK57" s="237">
        <f t="shared" si="8"/>
        <v>8459.5096617621093</v>
      </c>
      <c r="AL57" s="237">
        <f>VLOOKUP($AD$6:$AD$115,MonsterStandardStatus!$C$6:$R$185,2)</f>
        <v>9239</v>
      </c>
      <c r="AM57" s="237">
        <f>VLOOKUP($AD$6:$AD$115,MonsterStandardStatus!$C$6:$R$185,5)</f>
        <v>375.12398744619117</v>
      </c>
      <c r="AN57" s="237">
        <f>VLOOKUP($AD$6:$AD$115,MonsterStandardStatus!$C$6:$R$185,11)</f>
        <v>8459.5096617621093</v>
      </c>
    </row>
    <row r="58" spans="1:40" x14ac:dyDescent="0.3">
      <c r="A58" s="107" t="b">
        <v>1</v>
      </c>
      <c r="B58" s="159" t="str">
        <f>TextStageName!D58</f>
        <v>[6-3] 붉은 모래의 신전 초입부</v>
      </c>
      <c r="C58" s="107">
        <f t="shared" ref="C58:C65" si="53">C57+1</f>
        <v>120306003</v>
      </c>
      <c r="D58" s="107">
        <v>3</v>
      </c>
      <c r="E58" s="107">
        <f t="shared" si="51"/>
        <v>6</v>
      </c>
      <c r="F58" s="107">
        <f t="shared" si="27"/>
        <v>3</v>
      </c>
      <c r="G58" s="107">
        <f t="shared" si="36"/>
        <v>6280</v>
      </c>
      <c r="H58" s="107">
        <v>1</v>
      </c>
      <c r="I58" s="107">
        <v>1</v>
      </c>
      <c r="J58" s="109">
        <f>ROUND(J57+J57*'캐릭터 성장'!$Z$57,0)</f>
        <v>416</v>
      </c>
      <c r="K58" s="109">
        <f t="shared" si="4"/>
        <v>416</v>
      </c>
      <c r="L58" s="109">
        <f t="shared" si="12"/>
        <v>524</v>
      </c>
      <c r="M58" s="322">
        <v>200</v>
      </c>
      <c r="N58" s="107" t="s">
        <v>878</v>
      </c>
      <c r="O58" s="107">
        <v>50</v>
      </c>
      <c r="P58" s="107">
        <v>4</v>
      </c>
      <c r="Q58" s="107">
        <f t="shared" ref="Q58:Q65" si="54">Q57</f>
        <v>140</v>
      </c>
      <c r="R58" s="107">
        <v>1</v>
      </c>
      <c r="S58" s="107">
        <v>50</v>
      </c>
      <c r="T58" s="107">
        <f t="shared" si="41"/>
        <v>120306002</v>
      </c>
      <c r="U58" s="107">
        <f t="shared" si="52"/>
        <v>120306004</v>
      </c>
      <c r="V58" s="107">
        <f t="shared" si="14"/>
        <v>1053</v>
      </c>
      <c r="W58" s="107">
        <v>1</v>
      </c>
      <c r="X58" s="107">
        <v>3</v>
      </c>
      <c r="Y58" s="107">
        <v>160002003</v>
      </c>
      <c r="Z58" s="107">
        <v>5</v>
      </c>
      <c r="AA58" s="95" t="s">
        <v>357</v>
      </c>
      <c r="AB58" s="95" t="s">
        <v>358</v>
      </c>
      <c r="AC58" s="95">
        <v>101000001</v>
      </c>
      <c r="AD58" s="107">
        <f t="shared" ref="AD58:AD65" si="55">AD57+2</f>
        <v>61</v>
      </c>
      <c r="AE58" s="107">
        <f t="shared" si="6"/>
        <v>8053</v>
      </c>
      <c r="AF58" s="107">
        <f t="shared" si="6"/>
        <v>7053</v>
      </c>
      <c r="AG58" s="95">
        <v>-1</v>
      </c>
      <c r="AH58" s="107">
        <f t="shared" si="20"/>
        <v>9100006</v>
      </c>
      <c r="AJ58" s="237">
        <f t="shared" si="7"/>
        <v>404.95422205189971</v>
      </c>
      <c r="AK58" s="237">
        <f t="shared" si="8"/>
        <v>8766.7928907159567</v>
      </c>
      <c r="AL58" s="237">
        <f>VLOOKUP($AD$6:$AD$115,MonsterStandardStatus!$C$6:$R$185,2)</f>
        <v>9801</v>
      </c>
      <c r="AM58" s="237">
        <f>VLOOKUP($AD$6:$AD$115,MonsterStandardStatus!$C$6:$R$185,5)</f>
        <v>404.95422205189971</v>
      </c>
      <c r="AN58" s="237">
        <f>VLOOKUP($AD$6:$AD$115,MonsterStandardStatus!$C$6:$R$185,11)</f>
        <v>8766.7928907159567</v>
      </c>
    </row>
    <row r="59" spans="1:40" x14ac:dyDescent="0.3">
      <c r="A59" s="107" t="b">
        <v>1</v>
      </c>
      <c r="B59" s="159" t="str">
        <f>TextStageName!D59</f>
        <v>[6-4] 황야의 시련</v>
      </c>
      <c r="C59" s="107">
        <f t="shared" si="53"/>
        <v>120306004</v>
      </c>
      <c r="D59" s="107">
        <v>3</v>
      </c>
      <c r="E59" s="107">
        <f t="shared" si="51"/>
        <v>6</v>
      </c>
      <c r="F59" s="107">
        <f t="shared" si="27"/>
        <v>4</v>
      </c>
      <c r="G59" s="107">
        <f t="shared" si="36"/>
        <v>6612</v>
      </c>
      <c r="H59" s="107">
        <v>1</v>
      </c>
      <c r="I59" s="107">
        <v>1</v>
      </c>
      <c r="J59" s="109">
        <f>ROUND(J58+J58*'캐릭터 성장'!$Z$57,0)</f>
        <v>420</v>
      </c>
      <c r="K59" s="109">
        <f t="shared" si="4"/>
        <v>420</v>
      </c>
      <c r="L59" s="109">
        <f t="shared" si="12"/>
        <v>540</v>
      </c>
      <c r="M59" s="322">
        <v>200</v>
      </c>
      <c r="N59" s="107" t="s">
        <v>877</v>
      </c>
      <c r="O59" s="107">
        <v>0</v>
      </c>
      <c r="P59" s="107">
        <v>4</v>
      </c>
      <c r="Q59" s="107">
        <f t="shared" si="54"/>
        <v>140</v>
      </c>
      <c r="R59" s="107">
        <v>1</v>
      </c>
      <c r="S59" s="107">
        <v>50</v>
      </c>
      <c r="T59" s="107">
        <f t="shared" si="41"/>
        <v>120306003</v>
      </c>
      <c r="U59" s="107">
        <f t="shared" si="52"/>
        <v>120306005</v>
      </c>
      <c r="V59" s="107">
        <f t="shared" si="14"/>
        <v>1054</v>
      </c>
      <c r="W59" s="107">
        <v>1</v>
      </c>
      <c r="X59" s="107">
        <v>3</v>
      </c>
      <c r="Y59" s="107">
        <v>160002003</v>
      </c>
      <c r="Z59" s="107">
        <v>5</v>
      </c>
      <c r="AA59" s="95" t="s">
        <v>357</v>
      </c>
      <c r="AB59" s="95" t="s">
        <v>358</v>
      </c>
      <c r="AC59" s="95">
        <v>101000001</v>
      </c>
      <c r="AD59" s="107">
        <f t="shared" si="55"/>
        <v>63</v>
      </c>
      <c r="AE59" s="107">
        <f t="shared" si="6"/>
        <v>8054</v>
      </c>
      <c r="AF59" s="107">
        <f t="shared" si="6"/>
        <v>7054</v>
      </c>
      <c r="AG59" s="95">
        <v>-1</v>
      </c>
      <c r="AH59" s="107">
        <f t="shared" si="20"/>
        <v>9100006</v>
      </c>
      <c r="AJ59" s="237">
        <f t="shared" si="7"/>
        <v>437.15658674368871</v>
      </c>
      <c r="AK59" s="237">
        <f t="shared" si="8"/>
        <v>9085.2378756783237</v>
      </c>
      <c r="AL59" s="237">
        <f>VLOOKUP($AD$6:$AD$115,MonsterStandardStatus!$C$6:$R$185,2)</f>
        <v>10397</v>
      </c>
      <c r="AM59" s="237">
        <f>VLOOKUP($AD$6:$AD$115,MonsterStandardStatus!$C$6:$R$185,5)</f>
        <v>437.15658674368871</v>
      </c>
      <c r="AN59" s="237">
        <f>VLOOKUP($AD$6:$AD$115,MonsterStandardStatus!$C$6:$R$185,11)</f>
        <v>9085.2378756783237</v>
      </c>
    </row>
    <row r="60" spans="1:40" x14ac:dyDescent="0.3">
      <c r="A60" s="107" t="b">
        <v>1</v>
      </c>
      <c r="B60" s="159" t="str">
        <f>TextStageName!D60</f>
        <v>[6-5] 모래 바위 무덤 수호자</v>
      </c>
      <c r="C60" s="107">
        <f t="shared" si="53"/>
        <v>120306005</v>
      </c>
      <c r="D60" s="107">
        <v>3</v>
      </c>
      <c r="E60" s="107">
        <f t="shared" si="51"/>
        <v>6</v>
      </c>
      <c r="F60" s="107">
        <f t="shared" si="27"/>
        <v>5</v>
      </c>
      <c r="G60" s="107">
        <f t="shared" si="36"/>
        <v>6962</v>
      </c>
      <c r="H60" s="107">
        <v>1</v>
      </c>
      <c r="I60" s="107">
        <v>1</v>
      </c>
      <c r="J60" s="109">
        <f>ROUND(J59+J59*'캐릭터 성장'!$Z$57,0)</f>
        <v>424</v>
      </c>
      <c r="K60" s="109">
        <f t="shared" si="4"/>
        <v>424</v>
      </c>
      <c r="L60" s="109">
        <f t="shared" si="12"/>
        <v>556</v>
      </c>
      <c r="M60" s="322">
        <v>200</v>
      </c>
      <c r="N60" s="107" t="s">
        <v>877</v>
      </c>
      <c r="O60" s="107">
        <v>0</v>
      </c>
      <c r="P60" s="107">
        <v>4</v>
      </c>
      <c r="Q60" s="107">
        <f t="shared" si="54"/>
        <v>140</v>
      </c>
      <c r="R60" s="107">
        <v>1</v>
      </c>
      <c r="S60" s="107">
        <v>50</v>
      </c>
      <c r="T60" s="107">
        <f t="shared" si="41"/>
        <v>120306004</v>
      </c>
      <c r="U60" s="107">
        <f t="shared" si="52"/>
        <v>120306006</v>
      </c>
      <c r="V60" s="107">
        <f t="shared" si="14"/>
        <v>1055</v>
      </c>
      <c r="W60" s="107">
        <v>1</v>
      </c>
      <c r="X60" s="107">
        <v>3</v>
      </c>
      <c r="Y60" s="107">
        <v>160002003</v>
      </c>
      <c r="Z60" s="107">
        <v>5</v>
      </c>
      <c r="AA60" s="95" t="s">
        <v>357</v>
      </c>
      <c r="AB60" s="95" t="s">
        <v>358</v>
      </c>
      <c r="AC60" s="95">
        <v>101000001</v>
      </c>
      <c r="AD60" s="107">
        <f t="shared" si="55"/>
        <v>65</v>
      </c>
      <c r="AE60" s="107">
        <f t="shared" si="6"/>
        <v>8055</v>
      </c>
      <c r="AF60" s="107">
        <f t="shared" si="6"/>
        <v>7055</v>
      </c>
      <c r="AG60" s="95">
        <v>-1</v>
      </c>
      <c r="AH60" s="107">
        <f t="shared" si="20"/>
        <v>9100006</v>
      </c>
      <c r="AJ60" s="237">
        <f t="shared" si="7"/>
        <v>471.91971567813351</v>
      </c>
      <c r="AK60" s="237">
        <f t="shared" si="8"/>
        <v>9415.2500562744626</v>
      </c>
      <c r="AL60" s="237">
        <f>VLOOKUP($AD$6:$AD$115,MonsterStandardStatus!$C$6:$R$185,2)</f>
        <v>11029</v>
      </c>
      <c r="AM60" s="237">
        <f>VLOOKUP($AD$6:$AD$115,MonsterStandardStatus!$C$6:$R$185,5)</f>
        <v>471.91971567813351</v>
      </c>
      <c r="AN60" s="237">
        <f>VLOOKUP($AD$6:$AD$115,MonsterStandardStatus!$C$6:$R$185,11)</f>
        <v>9415.2500562744626</v>
      </c>
    </row>
    <row r="61" spans="1:40" x14ac:dyDescent="0.3">
      <c r="A61" s="107" t="b">
        <v>1</v>
      </c>
      <c r="B61" s="159" t="str">
        <f>TextStageName!D61</f>
        <v>[6-6] 붉은 모래의 신전 내부</v>
      </c>
      <c r="C61" s="107">
        <f t="shared" si="53"/>
        <v>120306006</v>
      </c>
      <c r="D61" s="107">
        <v>3</v>
      </c>
      <c r="E61" s="107">
        <f t="shared" si="51"/>
        <v>6</v>
      </c>
      <c r="F61" s="107">
        <f t="shared" si="27"/>
        <v>6</v>
      </c>
      <c r="G61" s="107">
        <f t="shared" si="36"/>
        <v>7330</v>
      </c>
      <c r="H61" s="107">
        <v>1</v>
      </c>
      <c r="I61" s="107">
        <v>1</v>
      </c>
      <c r="J61" s="109">
        <f>ROUND(J60+J60*'캐릭터 성장'!$Z$57,0)</f>
        <v>428</v>
      </c>
      <c r="K61" s="109">
        <f t="shared" si="4"/>
        <v>428</v>
      </c>
      <c r="L61" s="109">
        <f t="shared" si="12"/>
        <v>573</v>
      </c>
      <c r="M61" s="322">
        <v>200</v>
      </c>
      <c r="N61" s="107" t="s">
        <v>879</v>
      </c>
      <c r="O61" s="107">
        <v>50</v>
      </c>
      <c r="P61" s="107">
        <v>4</v>
      </c>
      <c r="Q61" s="107">
        <f t="shared" si="54"/>
        <v>140</v>
      </c>
      <c r="R61" s="107">
        <v>1</v>
      </c>
      <c r="S61" s="107">
        <v>50</v>
      </c>
      <c r="T61" s="107">
        <f t="shared" si="41"/>
        <v>120306005</v>
      </c>
      <c r="U61" s="107">
        <f t="shared" si="52"/>
        <v>120306007</v>
      </c>
      <c r="V61" s="107">
        <f t="shared" si="14"/>
        <v>1056</v>
      </c>
      <c r="W61" s="107">
        <v>1</v>
      </c>
      <c r="X61" s="107">
        <v>3</v>
      </c>
      <c r="Y61" s="107">
        <v>160002003</v>
      </c>
      <c r="Z61" s="107">
        <v>5</v>
      </c>
      <c r="AA61" s="95" t="s">
        <v>357</v>
      </c>
      <c r="AB61" s="95" t="s">
        <v>358</v>
      </c>
      <c r="AC61" s="95">
        <v>101000001</v>
      </c>
      <c r="AD61" s="107">
        <f t="shared" si="55"/>
        <v>67</v>
      </c>
      <c r="AE61" s="107">
        <f t="shared" si="6"/>
        <v>8056</v>
      </c>
      <c r="AF61" s="107">
        <f t="shared" si="6"/>
        <v>7056</v>
      </c>
      <c r="AG61" s="95">
        <v>-1</v>
      </c>
      <c r="AH61" s="107">
        <f t="shared" si="20"/>
        <v>9100006</v>
      </c>
      <c r="AJ61" s="237">
        <f t="shared" si="7"/>
        <v>509.44724338857429</v>
      </c>
      <c r="AK61" s="237">
        <f t="shared" si="8"/>
        <v>9757.2495993185767</v>
      </c>
      <c r="AL61" s="237">
        <f>VLOOKUP($AD$6:$AD$115,MonsterStandardStatus!$C$6:$R$185,2)</f>
        <v>11699</v>
      </c>
      <c r="AM61" s="237">
        <f>VLOOKUP($AD$6:$AD$115,MonsterStandardStatus!$C$6:$R$185,5)</f>
        <v>509.44724338857429</v>
      </c>
      <c r="AN61" s="237">
        <f>VLOOKUP($AD$6:$AD$115,MonsterStandardStatus!$C$6:$R$185,11)</f>
        <v>9757.2495993185767</v>
      </c>
    </row>
    <row r="62" spans="1:40" x14ac:dyDescent="0.3">
      <c r="A62" s="107" t="b">
        <v>1</v>
      </c>
      <c r="B62" s="159" t="str">
        <f>TextStageName!D62</f>
        <v>[6-7] 죽음의 땅</v>
      </c>
      <c r="C62" s="107">
        <f t="shared" si="53"/>
        <v>120306007</v>
      </c>
      <c r="D62" s="107">
        <v>3</v>
      </c>
      <c r="E62" s="107">
        <f t="shared" si="51"/>
        <v>6</v>
      </c>
      <c r="F62" s="107">
        <f t="shared" si="27"/>
        <v>7</v>
      </c>
      <c r="G62" s="107">
        <f t="shared" si="36"/>
        <v>7718</v>
      </c>
      <c r="H62" s="107">
        <v>1</v>
      </c>
      <c r="I62" s="107">
        <v>1</v>
      </c>
      <c r="J62" s="109">
        <f>ROUND(J61+J61*'캐릭터 성장'!$Z$57,0)</f>
        <v>432</v>
      </c>
      <c r="K62" s="109">
        <f t="shared" si="4"/>
        <v>432</v>
      </c>
      <c r="L62" s="109">
        <f t="shared" si="12"/>
        <v>590</v>
      </c>
      <c r="M62" s="322">
        <v>200</v>
      </c>
      <c r="N62" s="107" t="s">
        <v>877</v>
      </c>
      <c r="O62" s="107">
        <v>0</v>
      </c>
      <c r="P62" s="107">
        <v>4</v>
      </c>
      <c r="Q62" s="107">
        <f t="shared" si="54"/>
        <v>140</v>
      </c>
      <c r="R62" s="107">
        <v>1</v>
      </c>
      <c r="S62" s="107">
        <v>50</v>
      </c>
      <c r="T62" s="107">
        <f t="shared" si="41"/>
        <v>120306006</v>
      </c>
      <c r="U62" s="107">
        <f t="shared" si="52"/>
        <v>120306008</v>
      </c>
      <c r="V62" s="107">
        <f t="shared" si="14"/>
        <v>1057</v>
      </c>
      <c r="W62" s="107">
        <v>1</v>
      </c>
      <c r="X62" s="107">
        <v>3</v>
      </c>
      <c r="Y62" s="107">
        <v>160002003</v>
      </c>
      <c r="Z62" s="107">
        <v>5</v>
      </c>
      <c r="AA62" s="95" t="s">
        <v>357</v>
      </c>
      <c r="AB62" s="95" t="s">
        <v>358</v>
      </c>
      <c r="AC62" s="95">
        <v>101000001</v>
      </c>
      <c r="AD62" s="107">
        <f t="shared" si="55"/>
        <v>69</v>
      </c>
      <c r="AE62" s="107">
        <f t="shared" si="6"/>
        <v>8057</v>
      </c>
      <c r="AF62" s="107">
        <f t="shared" si="6"/>
        <v>7057</v>
      </c>
      <c r="AG62" s="95">
        <v>-1</v>
      </c>
      <c r="AH62" s="107">
        <f t="shared" si="20"/>
        <v>9100006</v>
      </c>
      <c r="AJ62" s="237">
        <f t="shared" si="7"/>
        <v>549.95899763007708</v>
      </c>
      <c r="AK62" s="237">
        <f t="shared" si="8"/>
        <v>10111.671933764226</v>
      </c>
      <c r="AL62" s="237">
        <f>VLOOKUP($AD$6:$AD$115,MonsterStandardStatus!$C$6:$R$185,2)</f>
        <v>12410</v>
      </c>
      <c r="AM62" s="237">
        <f>VLOOKUP($AD$6:$AD$115,MonsterStandardStatus!$C$6:$R$185,5)</f>
        <v>549.95899763007708</v>
      </c>
      <c r="AN62" s="237">
        <f>VLOOKUP($AD$6:$AD$115,MonsterStandardStatus!$C$6:$R$185,11)</f>
        <v>10111.671933764226</v>
      </c>
    </row>
    <row r="63" spans="1:40" x14ac:dyDescent="0.3">
      <c r="A63" s="107" t="b">
        <v>1</v>
      </c>
      <c r="B63" s="159" t="str">
        <f>TextStageName!D63</f>
        <v>[6-8] 붉은 모래의 신전 진입로</v>
      </c>
      <c r="C63" s="107">
        <f t="shared" si="53"/>
        <v>120306008</v>
      </c>
      <c r="D63" s="107">
        <v>3</v>
      </c>
      <c r="E63" s="107">
        <f t="shared" si="51"/>
        <v>6</v>
      </c>
      <c r="F63" s="107">
        <f t="shared" si="27"/>
        <v>8</v>
      </c>
      <c r="G63" s="107">
        <f t="shared" si="36"/>
        <v>8127</v>
      </c>
      <c r="H63" s="107">
        <v>1</v>
      </c>
      <c r="I63" s="107">
        <v>1</v>
      </c>
      <c r="J63" s="109">
        <f>ROUND(J62+J62*'캐릭터 성장'!$Z$57,0)</f>
        <v>436</v>
      </c>
      <c r="K63" s="109">
        <f t="shared" si="4"/>
        <v>436</v>
      </c>
      <c r="L63" s="109">
        <f t="shared" si="12"/>
        <v>608</v>
      </c>
      <c r="M63" s="322">
        <v>200</v>
      </c>
      <c r="N63" s="107" t="s">
        <v>877</v>
      </c>
      <c r="O63" s="107">
        <v>0</v>
      </c>
      <c r="P63" s="107">
        <v>4</v>
      </c>
      <c r="Q63" s="107">
        <f t="shared" si="54"/>
        <v>140</v>
      </c>
      <c r="R63" s="107">
        <v>1</v>
      </c>
      <c r="S63" s="107">
        <v>50</v>
      </c>
      <c r="T63" s="107">
        <f t="shared" si="41"/>
        <v>120306007</v>
      </c>
      <c r="U63" s="107">
        <f t="shared" si="52"/>
        <v>120306009</v>
      </c>
      <c r="V63" s="107">
        <f t="shared" si="14"/>
        <v>1058</v>
      </c>
      <c r="W63" s="107">
        <v>1</v>
      </c>
      <c r="X63" s="107">
        <v>3</v>
      </c>
      <c r="Y63" s="107">
        <v>160002003</v>
      </c>
      <c r="Z63" s="107">
        <v>5</v>
      </c>
      <c r="AA63" s="95" t="s">
        <v>357</v>
      </c>
      <c r="AB63" s="95" t="s">
        <v>358</v>
      </c>
      <c r="AC63" s="95">
        <v>101000001</v>
      </c>
      <c r="AD63" s="107">
        <f t="shared" si="55"/>
        <v>71</v>
      </c>
      <c r="AE63" s="107">
        <f t="shared" si="6"/>
        <v>8058</v>
      </c>
      <c r="AF63" s="107">
        <f t="shared" si="6"/>
        <v>7058</v>
      </c>
      <c r="AG63" s="95">
        <v>-1</v>
      </c>
      <c r="AH63" s="107">
        <f t="shared" si="20"/>
        <v>9100006</v>
      </c>
      <c r="AJ63" s="237">
        <f t="shared" si="7"/>
        <v>593.69228708061837</v>
      </c>
      <c r="AK63" s="237">
        <f t="shared" si="8"/>
        <v>10478.968305086279</v>
      </c>
      <c r="AL63" s="237">
        <f>VLOOKUP($AD$6:$AD$115,MonsterStandardStatus!$C$6:$R$185,2)</f>
        <v>13165</v>
      </c>
      <c r="AM63" s="237">
        <f>VLOOKUP($AD$6:$AD$115,MonsterStandardStatus!$C$6:$R$185,5)</f>
        <v>593.69228708061837</v>
      </c>
      <c r="AN63" s="237">
        <f>VLOOKUP($AD$6:$AD$115,MonsterStandardStatus!$C$6:$R$185,11)</f>
        <v>10478.968305086279</v>
      </c>
    </row>
    <row r="64" spans="1:40" x14ac:dyDescent="0.3">
      <c r="A64" s="107" t="b">
        <v>1</v>
      </c>
      <c r="B64" s="159" t="str">
        <f>TextStageName!D64</f>
        <v>[6-9] 붉은 모래의 신전 중심부</v>
      </c>
      <c r="C64" s="107">
        <f t="shared" si="53"/>
        <v>120306009</v>
      </c>
      <c r="D64" s="107">
        <v>3</v>
      </c>
      <c r="E64" s="107">
        <f t="shared" si="51"/>
        <v>6</v>
      </c>
      <c r="F64" s="107">
        <f t="shared" si="27"/>
        <v>9</v>
      </c>
      <c r="G64" s="107">
        <f t="shared" si="36"/>
        <v>8557</v>
      </c>
      <c r="H64" s="107">
        <v>1</v>
      </c>
      <c r="I64" s="107">
        <v>1</v>
      </c>
      <c r="J64" s="109">
        <f>ROUND(J63+J63*'캐릭터 성장'!$Z$57,0)</f>
        <v>440</v>
      </c>
      <c r="K64" s="109">
        <f t="shared" si="4"/>
        <v>440</v>
      </c>
      <c r="L64" s="109">
        <f t="shared" si="12"/>
        <v>626</v>
      </c>
      <c r="M64" s="322">
        <v>200</v>
      </c>
      <c r="N64" s="107" t="s">
        <v>878</v>
      </c>
      <c r="O64" s="107">
        <v>50</v>
      </c>
      <c r="P64" s="107">
        <v>4</v>
      </c>
      <c r="Q64" s="107">
        <f t="shared" si="54"/>
        <v>140</v>
      </c>
      <c r="R64" s="107">
        <v>1</v>
      </c>
      <c r="S64" s="107">
        <v>50</v>
      </c>
      <c r="T64" s="107">
        <f t="shared" si="41"/>
        <v>120306008</v>
      </c>
      <c r="U64" s="107">
        <f t="shared" si="52"/>
        <v>120306010</v>
      </c>
      <c r="V64" s="107">
        <f t="shared" si="14"/>
        <v>1059</v>
      </c>
      <c r="W64" s="107">
        <v>1</v>
      </c>
      <c r="X64" s="107">
        <v>3</v>
      </c>
      <c r="Y64" s="107">
        <v>160002003</v>
      </c>
      <c r="Z64" s="107">
        <v>5</v>
      </c>
      <c r="AA64" s="95" t="s">
        <v>357</v>
      </c>
      <c r="AB64" s="95" t="s">
        <v>358</v>
      </c>
      <c r="AC64" s="95">
        <v>101000001</v>
      </c>
      <c r="AD64" s="107">
        <f t="shared" si="55"/>
        <v>73</v>
      </c>
      <c r="AE64" s="107">
        <f t="shared" si="6"/>
        <v>8059</v>
      </c>
      <c r="AF64" s="107">
        <f t="shared" si="6"/>
        <v>7059</v>
      </c>
      <c r="AG64" s="95">
        <v>-1</v>
      </c>
      <c r="AH64" s="107">
        <f t="shared" si="20"/>
        <v>9100006</v>
      </c>
      <c r="AJ64" s="237">
        <f t="shared" si="7"/>
        <v>640.90329144155623</v>
      </c>
      <c r="AK64" s="237">
        <f t="shared" si="8"/>
        <v>10859.606349800233</v>
      </c>
      <c r="AL64" s="237">
        <f>VLOOKUP($AD$6:$AD$115,MonsterStandardStatus!$C$6:$R$185,2)</f>
        <v>13965</v>
      </c>
      <c r="AM64" s="237">
        <f>VLOOKUP($AD$6:$AD$115,MonsterStandardStatus!$C$6:$R$185,5)</f>
        <v>640.90329144155623</v>
      </c>
      <c r="AN64" s="237">
        <f>VLOOKUP($AD$6:$AD$115,MonsterStandardStatus!$C$6:$R$185,11)</f>
        <v>10859.606349800233</v>
      </c>
    </row>
    <row r="65" spans="1:40" x14ac:dyDescent="0.3">
      <c r="A65" s="107" t="b">
        <v>1</v>
      </c>
      <c r="B65" s="159" t="str">
        <f>TextStageName!D65</f>
        <v>[6-10] 황야의 지배자</v>
      </c>
      <c r="C65" s="107">
        <f t="shared" si="53"/>
        <v>120306010</v>
      </c>
      <c r="D65" s="107">
        <v>3</v>
      </c>
      <c r="E65" s="107">
        <f t="shared" si="51"/>
        <v>6</v>
      </c>
      <c r="F65" s="107">
        <f t="shared" si="27"/>
        <v>10</v>
      </c>
      <c r="G65" s="107">
        <f>INT(G64*I$1)</f>
        <v>9010</v>
      </c>
      <c r="H65" s="107">
        <v>1</v>
      </c>
      <c r="I65" s="107">
        <v>1</v>
      </c>
      <c r="J65" s="109">
        <f>ROUND(J64+J64*'캐릭터 성장'!$Z$57,0)</f>
        <v>444</v>
      </c>
      <c r="K65" s="109">
        <f t="shared" si="4"/>
        <v>444</v>
      </c>
      <c r="L65" s="109">
        <f t="shared" si="12"/>
        <v>645</v>
      </c>
      <c r="M65" s="322">
        <v>200</v>
      </c>
      <c r="N65" s="107" t="s">
        <v>877</v>
      </c>
      <c r="O65" s="107">
        <v>0</v>
      </c>
      <c r="P65" s="107">
        <v>4</v>
      </c>
      <c r="Q65" s="107">
        <f t="shared" si="54"/>
        <v>140</v>
      </c>
      <c r="R65" s="107">
        <v>1</v>
      </c>
      <c r="S65" s="107">
        <v>50</v>
      </c>
      <c r="T65" s="107">
        <f t="shared" si="41"/>
        <v>120306009</v>
      </c>
      <c r="U65" s="107">
        <f t="shared" si="52"/>
        <v>120307001</v>
      </c>
      <c r="V65" s="107">
        <f t="shared" si="14"/>
        <v>1060</v>
      </c>
      <c r="W65" s="107">
        <v>1</v>
      </c>
      <c r="X65" s="107">
        <v>3</v>
      </c>
      <c r="Y65" s="107">
        <v>160002003</v>
      </c>
      <c r="Z65" s="107">
        <v>5</v>
      </c>
      <c r="AA65" s="95" t="s">
        <v>357</v>
      </c>
      <c r="AB65" s="95" t="s">
        <v>358</v>
      </c>
      <c r="AC65" s="95">
        <v>101000001</v>
      </c>
      <c r="AD65" s="107">
        <f t="shared" si="55"/>
        <v>75</v>
      </c>
      <c r="AE65" s="107">
        <f t="shared" si="6"/>
        <v>8060</v>
      </c>
      <c r="AF65" s="107">
        <f t="shared" si="6"/>
        <v>7060</v>
      </c>
      <c r="AG65" s="95">
        <v>-1</v>
      </c>
      <c r="AH65" s="107">
        <f t="shared" si="20"/>
        <v>9100006</v>
      </c>
      <c r="AJ65" s="237">
        <f t="shared" si="7"/>
        <v>691.86856208028019</v>
      </c>
      <c r="AK65" s="237">
        <f t="shared" si="8"/>
        <v>11254.070690850376</v>
      </c>
      <c r="AL65" s="237">
        <f>VLOOKUP($AD$6:$AD$115,MonsterStandardStatus!$C$6:$R$185,2)</f>
        <v>14742</v>
      </c>
      <c r="AM65" s="237">
        <f>VLOOKUP($AD$6:$AD$115,MonsterStandardStatus!$C$6:$R$185,5)</f>
        <v>691.86856208028019</v>
      </c>
      <c r="AN65" s="237">
        <f>VLOOKUP($AD$6:$AD$115,MonsterStandardStatus!$C$6:$R$185,11)</f>
        <v>11254.070690850376</v>
      </c>
    </row>
    <row r="66" spans="1:40" x14ac:dyDescent="0.3">
      <c r="A66" s="100" t="b">
        <v>1</v>
      </c>
      <c r="B66" s="158" t="str">
        <f>TextStageName!D66</f>
        <v>[7-1] 카이온 빙한 지대</v>
      </c>
      <c r="C66" s="100">
        <f>C56+1000</f>
        <v>120307001</v>
      </c>
      <c r="D66" s="100">
        <v>3</v>
      </c>
      <c r="E66" s="100">
        <f t="shared" ref="E66" si="56">E56+1</f>
        <v>7</v>
      </c>
      <c r="F66" s="100">
        <f t="shared" si="27"/>
        <v>1</v>
      </c>
      <c r="G66" s="100">
        <f>INT(G65*I$1)</f>
        <v>9487</v>
      </c>
      <c r="H66" s="100">
        <v>1</v>
      </c>
      <c r="I66" s="123">
        <f t="shared" ref="I66:I75" si="57">H66</f>
        <v>1</v>
      </c>
      <c r="J66" s="206">
        <f>ROUND($J65+$J65*'캐릭터 성장'!$W$57,0)</f>
        <v>565</v>
      </c>
      <c r="K66" s="106">
        <f t="shared" si="4"/>
        <v>565</v>
      </c>
      <c r="L66" s="106">
        <f t="shared" si="12"/>
        <v>664</v>
      </c>
      <c r="M66" s="321">
        <v>250</v>
      </c>
      <c r="N66" s="100" t="s">
        <v>877</v>
      </c>
      <c r="O66" s="100">
        <v>0</v>
      </c>
      <c r="P66" s="100">
        <v>2</v>
      </c>
      <c r="Q66" s="263">
        <f>Q46+10</f>
        <v>150</v>
      </c>
      <c r="R66" s="100">
        <v>1</v>
      </c>
      <c r="S66" s="100">
        <v>50</v>
      </c>
      <c r="T66" s="100">
        <f t="shared" si="41"/>
        <v>120306010</v>
      </c>
      <c r="U66" s="100">
        <f t="shared" si="52"/>
        <v>120307002</v>
      </c>
      <c r="V66" s="100">
        <f t="shared" si="14"/>
        <v>1061</v>
      </c>
      <c r="W66" s="100">
        <v>1</v>
      </c>
      <c r="X66" s="100">
        <v>3</v>
      </c>
      <c r="Y66" s="100">
        <v>160002003</v>
      </c>
      <c r="Z66" s="100">
        <v>6</v>
      </c>
      <c r="AA66" s="95" t="s">
        <v>357</v>
      </c>
      <c r="AB66" s="95" t="s">
        <v>358</v>
      </c>
      <c r="AC66" s="95">
        <v>101000001</v>
      </c>
      <c r="AD66" s="331">
        <v>79</v>
      </c>
      <c r="AE66" s="100">
        <f t="shared" si="6"/>
        <v>8061</v>
      </c>
      <c r="AF66" s="100">
        <f t="shared" si="6"/>
        <v>7061</v>
      </c>
      <c r="AG66" s="95">
        <v>-1</v>
      </c>
      <c r="AH66" s="100">
        <f t="shared" ref="AH66" si="58">AH56+1</f>
        <v>9100007</v>
      </c>
      <c r="AJ66" s="236">
        <f t="shared" si="7"/>
        <v>806.27981466438257</v>
      </c>
      <c r="AK66" s="236">
        <f t="shared" si="8"/>
        <v>12086.505410383017</v>
      </c>
      <c r="AL66" s="236">
        <f>VLOOKUP($AD$6:$AD$115,MonsterStandardStatus!$C$6:$R$185,2)</f>
        <v>16270</v>
      </c>
      <c r="AM66" s="236">
        <f>VLOOKUP($AD$6:$AD$115,MonsterStandardStatus!$C$6:$R$185,5)</f>
        <v>806.27981466438257</v>
      </c>
      <c r="AN66" s="236">
        <f>VLOOKUP($AD$6:$AD$115,MonsterStandardStatus!$C$6:$R$185,11)</f>
        <v>12086.505410383017</v>
      </c>
    </row>
    <row r="67" spans="1:40" x14ac:dyDescent="0.3">
      <c r="A67" s="100" t="b">
        <v>1</v>
      </c>
      <c r="B67" s="158" t="str">
        <f>TextStageName!D67</f>
        <v>[7-2] 타락한 정령들</v>
      </c>
      <c r="C67" s="100">
        <f t="shared" ref="C67:C75" si="59">C66+1</f>
        <v>120307002</v>
      </c>
      <c r="D67" s="100">
        <v>3</v>
      </c>
      <c r="E67" s="100">
        <f t="shared" ref="E67:E75" si="60">E66</f>
        <v>7</v>
      </c>
      <c r="F67" s="100">
        <f t="shared" si="27"/>
        <v>2</v>
      </c>
      <c r="G67" s="100">
        <f t="shared" si="36"/>
        <v>9989</v>
      </c>
      <c r="H67" s="123">
        <f>H66+0.03*$F$26</f>
        <v>1.03</v>
      </c>
      <c r="I67" s="123">
        <f t="shared" si="57"/>
        <v>1.03</v>
      </c>
      <c r="J67" s="106">
        <f>ROUND(J66+J66*'캐릭터 성장'!$Z$57,0)</f>
        <v>571</v>
      </c>
      <c r="K67" s="106">
        <f t="shared" si="4"/>
        <v>571</v>
      </c>
      <c r="L67" s="106">
        <f t="shared" si="12"/>
        <v>684</v>
      </c>
      <c r="M67" s="321">
        <v>250</v>
      </c>
      <c r="N67" s="100" t="s">
        <v>877</v>
      </c>
      <c r="O67" s="100">
        <v>0</v>
      </c>
      <c r="P67" s="100">
        <v>2</v>
      </c>
      <c r="Q67" s="100">
        <f>Q66</f>
        <v>150</v>
      </c>
      <c r="R67" s="100">
        <v>1</v>
      </c>
      <c r="S67" s="100">
        <v>50</v>
      </c>
      <c r="T67" s="100">
        <f t="shared" si="41"/>
        <v>120307001</v>
      </c>
      <c r="U67" s="100">
        <f t="shared" si="52"/>
        <v>120307003</v>
      </c>
      <c r="V67" s="100">
        <f t="shared" si="14"/>
        <v>1062</v>
      </c>
      <c r="W67" s="100">
        <v>1</v>
      </c>
      <c r="X67" s="100">
        <v>3</v>
      </c>
      <c r="Y67" s="100">
        <v>160002003</v>
      </c>
      <c r="Z67" s="100">
        <v>6</v>
      </c>
      <c r="AA67" s="95" t="s">
        <v>357</v>
      </c>
      <c r="AB67" s="95" t="s">
        <v>358</v>
      </c>
      <c r="AC67" s="95">
        <v>101000001</v>
      </c>
      <c r="AD67" s="100">
        <f>AD66+2</f>
        <v>81</v>
      </c>
      <c r="AE67" s="100">
        <f t="shared" si="6"/>
        <v>8062</v>
      </c>
      <c r="AF67" s="100">
        <f t="shared" si="6"/>
        <v>7062</v>
      </c>
      <c r="AG67" s="95">
        <v>-1</v>
      </c>
      <c r="AH67" s="100">
        <f t="shared" si="20"/>
        <v>9100007</v>
      </c>
      <c r="AJ67" s="236">
        <f t="shared" si="7"/>
        <v>896.50787156049807</v>
      </c>
      <c r="AK67" s="236">
        <f t="shared" si="8"/>
        <v>12901.301701897064</v>
      </c>
      <c r="AL67" s="236">
        <f>VLOOKUP($AD$6:$AD$115,MonsterStandardStatus!$C$6:$R$185,2)</f>
        <v>17092</v>
      </c>
      <c r="AM67" s="236">
        <f>VLOOKUP($AD$6:$AD$115,MonsterStandardStatus!$C$6:$R$185,5)</f>
        <v>870.39599180630876</v>
      </c>
      <c r="AN67" s="236">
        <f>VLOOKUP($AD$6:$AD$115,MonsterStandardStatus!$C$6:$R$185,11)</f>
        <v>12525.53563290977</v>
      </c>
    </row>
    <row r="68" spans="1:40" x14ac:dyDescent="0.3">
      <c r="A68" s="100" t="b">
        <v>1</v>
      </c>
      <c r="B68" s="158" t="str">
        <f>TextStageName!D68</f>
        <v>[7-3] 얼어붙은 숲</v>
      </c>
      <c r="C68" s="100">
        <f t="shared" si="59"/>
        <v>120307003</v>
      </c>
      <c r="D68" s="100">
        <v>3</v>
      </c>
      <c r="E68" s="100">
        <f t="shared" si="60"/>
        <v>7</v>
      </c>
      <c r="F68" s="100">
        <f t="shared" si="27"/>
        <v>3</v>
      </c>
      <c r="G68" s="100">
        <f t="shared" si="36"/>
        <v>10518</v>
      </c>
      <c r="H68" s="123">
        <f t="shared" ref="H68:H75" si="61">H67+0.03*$F$26</f>
        <v>1.06</v>
      </c>
      <c r="I68" s="123">
        <f t="shared" si="57"/>
        <v>1.06</v>
      </c>
      <c r="J68" s="106">
        <f>ROUND(J67+J67*'캐릭터 성장'!$Z$57,0)</f>
        <v>577</v>
      </c>
      <c r="K68" s="106">
        <f t="shared" si="4"/>
        <v>577</v>
      </c>
      <c r="L68" s="106">
        <f t="shared" si="12"/>
        <v>705</v>
      </c>
      <c r="M68" s="321">
        <v>250</v>
      </c>
      <c r="N68" s="100" t="s">
        <v>878</v>
      </c>
      <c r="O68" s="100">
        <v>50</v>
      </c>
      <c r="P68" s="100">
        <v>2</v>
      </c>
      <c r="Q68" s="100">
        <f t="shared" ref="Q68:Q75" si="62">Q67</f>
        <v>150</v>
      </c>
      <c r="R68" s="100">
        <v>1</v>
      </c>
      <c r="S68" s="100">
        <v>50</v>
      </c>
      <c r="T68" s="100">
        <f t="shared" si="41"/>
        <v>120307002</v>
      </c>
      <c r="U68" s="100">
        <f t="shared" si="52"/>
        <v>120307004</v>
      </c>
      <c r="V68" s="100">
        <f t="shared" si="14"/>
        <v>1063</v>
      </c>
      <c r="W68" s="100">
        <v>1</v>
      </c>
      <c r="X68" s="100">
        <v>3</v>
      </c>
      <c r="Y68" s="100">
        <v>160002003</v>
      </c>
      <c r="Z68" s="100">
        <v>6</v>
      </c>
      <c r="AA68" s="95" t="s">
        <v>357</v>
      </c>
      <c r="AB68" s="95" t="s">
        <v>358</v>
      </c>
      <c r="AC68" s="95">
        <v>101000001</v>
      </c>
      <c r="AD68" s="100">
        <f t="shared" ref="AD68:AD75" si="63">AD67+3</f>
        <v>84</v>
      </c>
      <c r="AE68" s="100">
        <f t="shared" si="6"/>
        <v>8063</v>
      </c>
      <c r="AF68" s="100">
        <f t="shared" si="6"/>
        <v>7063</v>
      </c>
      <c r="AG68" s="95">
        <v>-1</v>
      </c>
      <c r="AH68" s="100">
        <f t="shared" si="20"/>
        <v>9100007</v>
      </c>
      <c r="AJ68" s="236">
        <f t="shared" si="7"/>
        <v>1034.8309050247826</v>
      </c>
      <c r="AK68" s="236">
        <f t="shared" si="8"/>
        <v>14007.012172244651</v>
      </c>
      <c r="AL68" s="236">
        <f>VLOOKUP($AD$6:$AD$115,MonsterStandardStatus!$C$6:$R$185,2)</f>
        <v>18404</v>
      </c>
      <c r="AM68" s="236">
        <f>VLOOKUP($AD$6:$AD$115,MonsterStandardStatus!$C$6:$R$185,5)</f>
        <v>976.25557077809674</v>
      </c>
      <c r="AN68" s="236">
        <f>VLOOKUP($AD$6:$AD$115,MonsterStandardStatus!$C$6:$R$185,11)</f>
        <v>13214.162426645897</v>
      </c>
    </row>
    <row r="69" spans="1:40" x14ac:dyDescent="0.3">
      <c r="A69" s="100" t="b">
        <v>1</v>
      </c>
      <c r="B69" s="158" t="str">
        <f>TextStageName!D69</f>
        <v>[7-4] 빙정 호수로 가는 길</v>
      </c>
      <c r="C69" s="100">
        <f t="shared" si="59"/>
        <v>120307004</v>
      </c>
      <c r="D69" s="100">
        <v>3</v>
      </c>
      <c r="E69" s="100">
        <f t="shared" si="60"/>
        <v>7</v>
      </c>
      <c r="F69" s="100">
        <f t="shared" si="27"/>
        <v>4</v>
      </c>
      <c r="G69" s="100">
        <f t="shared" si="36"/>
        <v>11075</v>
      </c>
      <c r="H69" s="123">
        <f t="shared" si="61"/>
        <v>1.0900000000000001</v>
      </c>
      <c r="I69" s="123">
        <f t="shared" si="57"/>
        <v>1.0900000000000001</v>
      </c>
      <c r="J69" s="106">
        <f>ROUND(J68+J68*'캐릭터 성장'!$Z$57,0)</f>
        <v>583</v>
      </c>
      <c r="K69" s="106">
        <f t="shared" si="4"/>
        <v>583</v>
      </c>
      <c r="L69" s="106">
        <f t="shared" si="12"/>
        <v>726</v>
      </c>
      <c r="M69" s="321">
        <v>250</v>
      </c>
      <c r="N69" s="100" t="s">
        <v>877</v>
      </c>
      <c r="O69" s="100">
        <v>0</v>
      </c>
      <c r="P69" s="100">
        <v>2</v>
      </c>
      <c r="Q69" s="100">
        <f t="shared" si="62"/>
        <v>150</v>
      </c>
      <c r="R69" s="100">
        <v>1</v>
      </c>
      <c r="S69" s="100">
        <v>50</v>
      </c>
      <c r="T69" s="100">
        <f t="shared" si="41"/>
        <v>120307003</v>
      </c>
      <c r="U69" s="100">
        <f t="shared" si="52"/>
        <v>120307005</v>
      </c>
      <c r="V69" s="100">
        <f t="shared" si="14"/>
        <v>1064</v>
      </c>
      <c r="W69" s="100">
        <v>1</v>
      </c>
      <c r="X69" s="100">
        <v>3</v>
      </c>
      <c r="Y69" s="100">
        <v>160002003</v>
      </c>
      <c r="Z69" s="100">
        <v>6</v>
      </c>
      <c r="AA69" s="95" t="s">
        <v>357</v>
      </c>
      <c r="AB69" s="95" t="s">
        <v>358</v>
      </c>
      <c r="AC69" s="95">
        <v>101000001</v>
      </c>
      <c r="AD69" s="100">
        <f t="shared" si="63"/>
        <v>87</v>
      </c>
      <c r="AE69" s="100">
        <f t="shared" si="6"/>
        <v>8064</v>
      </c>
      <c r="AF69" s="100">
        <f t="shared" si="6"/>
        <v>7064</v>
      </c>
      <c r="AG69" s="95">
        <v>-1</v>
      </c>
      <c r="AH69" s="100">
        <f t="shared" si="20"/>
        <v>9100007</v>
      </c>
      <c r="AJ69" s="236">
        <f t="shared" si="7"/>
        <v>1193.539140583749</v>
      </c>
      <c r="AK69" s="236">
        <f t="shared" si="8"/>
        <v>15195.306787129037</v>
      </c>
      <c r="AL69" s="236">
        <f>VLOOKUP($AD$6:$AD$115,MonsterStandardStatus!$C$6:$R$185,2)</f>
        <v>19818</v>
      </c>
      <c r="AM69" s="236">
        <f>VLOOKUP($AD$6:$AD$115,MonsterStandardStatus!$C$6:$R$185,5)</f>
        <v>1094.9900372327972</v>
      </c>
      <c r="AN69" s="236">
        <f>VLOOKUP($AD$6:$AD$115,MonsterStandardStatus!$C$6:$R$185,11)</f>
        <v>13940.648428558748</v>
      </c>
    </row>
    <row r="70" spans="1:40" x14ac:dyDescent="0.3">
      <c r="A70" s="100" t="b">
        <v>1</v>
      </c>
      <c r="B70" s="158" t="str">
        <f>TextStageName!D70</f>
        <v>[7-5] 얼어붙은 군락지</v>
      </c>
      <c r="C70" s="100">
        <f t="shared" si="59"/>
        <v>120307005</v>
      </c>
      <c r="D70" s="100">
        <v>3</v>
      </c>
      <c r="E70" s="100">
        <f t="shared" si="60"/>
        <v>7</v>
      </c>
      <c r="F70" s="100">
        <f t="shared" si="27"/>
        <v>5</v>
      </c>
      <c r="G70" s="100">
        <f t="shared" si="36"/>
        <v>11661</v>
      </c>
      <c r="H70" s="123">
        <f t="shared" si="61"/>
        <v>1.1200000000000001</v>
      </c>
      <c r="I70" s="123">
        <f t="shared" si="57"/>
        <v>1.1200000000000001</v>
      </c>
      <c r="J70" s="106">
        <f>ROUND(J69+J69*'캐릭터 성장'!$Z$57,0)</f>
        <v>589</v>
      </c>
      <c r="K70" s="106">
        <f t="shared" si="4"/>
        <v>589</v>
      </c>
      <c r="L70" s="106">
        <f t="shared" si="12"/>
        <v>748</v>
      </c>
      <c r="M70" s="321">
        <v>250</v>
      </c>
      <c r="N70" s="100" t="s">
        <v>877</v>
      </c>
      <c r="O70" s="100">
        <v>0</v>
      </c>
      <c r="P70" s="100">
        <v>2</v>
      </c>
      <c r="Q70" s="100">
        <f t="shared" si="62"/>
        <v>150</v>
      </c>
      <c r="R70" s="100">
        <v>1</v>
      </c>
      <c r="S70" s="100">
        <v>50</v>
      </c>
      <c r="T70" s="100">
        <f t="shared" si="41"/>
        <v>120307004</v>
      </c>
      <c r="U70" s="100">
        <f t="shared" si="52"/>
        <v>120307006</v>
      </c>
      <c r="V70" s="100">
        <f t="shared" si="14"/>
        <v>1065</v>
      </c>
      <c r="W70" s="100">
        <v>1</v>
      </c>
      <c r="X70" s="100">
        <v>3</v>
      </c>
      <c r="Y70" s="100">
        <v>160002003</v>
      </c>
      <c r="Z70" s="100">
        <v>6</v>
      </c>
      <c r="AA70" s="95" t="s">
        <v>357</v>
      </c>
      <c r="AB70" s="95" t="s">
        <v>358</v>
      </c>
      <c r="AC70" s="95">
        <v>101000001</v>
      </c>
      <c r="AD70" s="100">
        <f>AD69+2</f>
        <v>89</v>
      </c>
      <c r="AE70" s="100">
        <f t="shared" si="6"/>
        <v>8065</v>
      </c>
      <c r="AF70" s="100">
        <f t="shared" si="6"/>
        <v>7065</v>
      </c>
      <c r="AG70" s="95">
        <v>-1</v>
      </c>
      <c r="AH70" s="100">
        <f t="shared" si="20"/>
        <v>9100007</v>
      </c>
      <c r="AJ70" s="236">
        <f t="shared" si="7"/>
        <v>1323.9125087816169</v>
      </c>
      <c r="AK70" s="236">
        <f t="shared" si="8"/>
        <v>16180.671967127044</v>
      </c>
      <c r="AL70" s="236">
        <f>VLOOKUP($AD$6:$AD$115,MonsterStandardStatus!$C$6:$R$185,2)</f>
        <v>20820</v>
      </c>
      <c r="AM70" s="236">
        <f>VLOOKUP($AD$6:$AD$115,MonsterStandardStatus!$C$6:$R$185,5)</f>
        <v>1182.0647399835864</v>
      </c>
      <c r="AN70" s="236">
        <f>VLOOKUP($AD$6:$AD$115,MonsterStandardStatus!$C$6:$R$185,11)</f>
        <v>14447.028542077716</v>
      </c>
    </row>
    <row r="71" spans="1:40" x14ac:dyDescent="0.3">
      <c r="A71" s="100" t="b">
        <v>1</v>
      </c>
      <c r="B71" s="158" t="str">
        <f>TextStageName!D71</f>
        <v>[7-6] 빙한의 나비스 평원</v>
      </c>
      <c r="C71" s="100">
        <f t="shared" si="59"/>
        <v>120307006</v>
      </c>
      <c r="D71" s="100">
        <v>3</v>
      </c>
      <c r="E71" s="100">
        <f t="shared" si="60"/>
        <v>7</v>
      </c>
      <c r="F71" s="100">
        <f t="shared" si="27"/>
        <v>6</v>
      </c>
      <c r="G71" s="100">
        <f t="shared" si="36"/>
        <v>12279</v>
      </c>
      <c r="H71" s="123">
        <f t="shared" si="61"/>
        <v>1.1500000000000001</v>
      </c>
      <c r="I71" s="123">
        <f t="shared" si="57"/>
        <v>1.1500000000000001</v>
      </c>
      <c r="J71" s="106">
        <f>ROUND(J70+J70*'캐릭터 성장'!$Z$57,0)</f>
        <v>595</v>
      </c>
      <c r="K71" s="106">
        <f t="shared" ref="K71:K115" si="64">J71</f>
        <v>595</v>
      </c>
      <c r="L71" s="106">
        <f t="shared" ref="L71:L115" si="65">ROUND(L70+L70*3%,0)</f>
        <v>770</v>
      </c>
      <c r="M71" s="321">
        <v>250</v>
      </c>
      <c r="N71" s="100" t="s">
        <v>879</v>
      </c>
      <c r="O71" s="100">
        <v>50</v>
      </c>
      <c r="P71" s="100">
        <v>2</v>
      </c>
      <c r="Q71" s="100">
        <f t="shared" si="62"/>
        <v>150</v>
      </c>
      <c r="R71" s="100">
        <v>1</v>
      </c>
      <c r="S71" s="100">
        <v>50</v>
      </c>
      <c r="T71" s="100">
        <f t="shared" ref="T71:T102" si="66">C70</f>
        <v>120307005</v>
      </c>
      <c r="U71" s="100">
        <f t="shared" si="52"/>
        <v>120307007</v>
      </c>
      <c r="V71" s="100">
        <f t="shared" si="14"/>
        <v>1066</v>
      </c>
      <c r="W71" s="100">
        <v>1</v>
      </c>
      <c r="X71" s="100">
        <v>3</v>
      </c>
      <c r="Y71" s="100">
        <v>160002003</v>
      </c>
      <c r="Z71" s="100">
        <v>6</v>
      </c>
      <c r="AA71" s="95" t="s">
        <v>357</v>
      </c>
      <c r="AB71" s="95" t="s">
        <v>358</v>
      </c>
      <c r="AC71" s="95">
        <v>101000001</v>
      </c>
      <c r="AD71" s="100">
        <f t="shared" si="63"/>
        <v>92</v>
      </c>
      <c r="AE71" s="100">
        <f t="shared" ref="AE71:AF115" si="67">AE70+1</f>
        <v>8066</v>
      </c>
      <c r="AF71" s="100">
        <f t="shared" si="67"/>
        <v>7066</v>
      </c>
      <c r="AG71" s="95">
        <v>-1</v>
      </c>
      <c r="AH71" s="100">
        <f t="shared" si="20"/>
        <v>9100007</v>
      </c>
      <c r="AJ71" s="236">
        <f t="shared" ref="AJ71:AJ115" si="68">AM71*H71</f>
        <v>1524.7047240988004</v>
      </c>
      <c r="AK71" s="236">
        <f t="shared" ref="AK71:AK115" si="69">AN71*I71</f>
        <v>17527.489077687762</v>
      </c>
      <c r="AL71" s="236">
        <f>VLOOKUP($AD$6:$AD$115,MonsterStandardStatus!$C$6:$R$185,2)</f>
        <v>22419</v>
      </c>
      <c r="AM71" s="236">
        <f>VLOOKUP($AD$6:$AD$115,MonsterStandardStatus!$C$6:$R$185,5)</f>
        <v>1325.8301948685219</v>
      </c>
      <c r="AN71" s="236">
        <f>VLOOKUP($AD$6:$AD$115,MonsterStandardStatus!$C$6:$R$185,11)</f>
        <v>15241.294850163271</v>
      </c>
    </row>
    <row r="72" spans="1:40" x14ac:dyDescent="0.3">
      <c r="A72" s="100" t="b">
        <v>1</v>
      </c>
      <c r="B72" s="158" t="str">
        <f>TextStageName!D72</f>
        <v>[7-7] 정령의 성역</v>
      </c>
      <c r="C72" s="100">
        <f t="shared" si="59"/>
        <v>120307007</v>
      </c>
      <c r="D72" s="100">
        <v>3</v>
      </c>
      <c r="E72" s="100">
        <f t="shared" si="60"/>
        <v>7</v>
      </c>
      <c r="F72" s="100">
        <f t="shared" si="27"/>
        <v>7</v>
      </c>
      <c r="G72" s="100">
        <f t="shared" si="36"/>
        <v>12929</v>
      </c>
      <c r="H72" s="123">
        <f t="shared" si="61"/>
        <v>1.1800000000000002</v>
      </c>
      <c r="I72" s="123">
        <f t="shared" si="57"/>
        <v>1.1800000000000002</v>
      </c>
      <c r="J72" s="106">
        <f>ROUND(J71+J71*'캐릭터 성장'!$Z$57,0)</f>
        <v>601</v>
      </c>
      <c r="K72" s="106">
        <f t="shared" si="64"/>
        <v>601</v>
      </c>
      <c r="L72" s="106">
        <f t="shared" si="65"/>
        <v>793</v>
      </c>
      <c r="M72" s="321">
        <v>250</v>
      </c>
      <c r="N72" s="100" t="s">
        <v>877</v>
      </c>
      <c r="O72" s="100">
        <v>0</v>
      </c>
      <c r="P72" s="100">
        <v>2</v>
      </c>
      <c r="Q72" s="100">
        <f t="shared" si="62"/>
        <v>150</v>
      </c>
      <c r="R72" s="100">
        <v>1</v>
      </c>
      <c r="S72" s="100">
        <v>50</v>
      </c>
      <c r="T72" s="100">
        <f t="shared" si="66"/>
        <v>120307006</v>
      </c>
      <c r="U72" s="100">
        <f t="shared" si="52"/>
        <v>120307008</v>
      </c>
      <c r="V72" s="100">
        <f t="shared" ref="V72:V115" si="70">V71+1</f>
        <v>1067</v>
      </c>
      <c r="W72" s="100">
        <v>1</v>
      </c>
      <c r="X72" s="100">
        <v>3</v>
      </c>
      <c r="Y72" s="100">
        <v>160002003</v>
      </c>
      <c r="Z72" s="100">
        <v>6</v>
      </c>
      <c r="AA72" s="95" t="s">
        <v>357</v>
      </c>
      <c r="AB72" s="95" t="s">
        <v>358</v>
      </c>
      <c r="AC72" s="95">
        <v>101000001</v>
      </c>
      <c r="AD72" s="100">
        <f t="shared" si="63"/>
        <v>95</v>
      </c>
      <c r="AE72" s="100">
        <f t="shared" si="67"/>
        <v>8067</v>
      </c>
      <c r="AF72" s="100">
        <f t="shared" si="67"/>
        <v>7067</v>
      </c>
      <c r="AG72" s="95">
        <v>-1</v>
      </c>
      <c r="AH72" s="100">
        <f t="shared" si="20"/>
        <v>9100007</v>
      </c>
      <c r="AJ72" s="236">
        <f t="shared" si="68"/>
        <v>1754.7552705670109</v>
      </c>
      <c r="AK72" s="236">
        <f t="shared" si="69"/>
        <v>18973.489273519659</v>
      </c>
      <c r="AL72" s="236">
        <f>VLOOKUP($AD$6:$AD$115,MonsterStandardStatus!$C$6:$R$185,2)</f>
        <v>24141</v>
      </c>
      <c r="AM72" s="236">
        <f>VLOOKUP($AD$6:$AD$115,MonsterStandardStatus!$C$6:$R$185,5)</f>
        <v>1487.0807377686531</v>
      </c>
      <c r="AN72" s="236">
        <f>VLOOKUP($AD$6:$AD$115,MonsterStandardStatus!$C$6:$R$185,11)</f>
        <v>16079.228197898014</v>
      </c>
    </row>
    <row r="73" spans="1:40" x14ac:dyDescent="0.3">
      <c r="A73" s="100" t="b">
        <v>1</v>
      </c>
      <c r="B73" s="158" t="str">
        <f>TextStageName!D73</f>
        <v>[7-8] 정령의 성소</v>
      </c>
      <c r="C73" s="100">
        <f t="shared" si="59"/>
        <v>120307008</v>
      </c>
      <c r="D73" s="100">
        <v>3</v>
      </c>
      <c r="E73" s="100">
        <f t="shared" si="60"/>
        <v>7</v>
      </c>
      <c r="F73" s="100">
        <f t="shared" si="27"/>
        <v>8</v>
      </c>
      <c r="G73" s="100">
        <f t="shared" si="36"/>
        <v>13614</v>
      </c>
      <c r="H73" s="123">
        <f t="shared" si="61"/>
        <v>1.2100000000000002</v>
      </c>
      <c r="I73" s="123">
        <f t="shared" si="57"/>
        <v>1.2100000000000002</v>
      </c>
      <c r="J73" s="106">
        <f>ROUND(J72+J72*'캐릭터 성장'!$Z$57,0)</f>
        <v>607</v>
      </c>
      <c r="K73" s="106">
        <f t="shared" si="64"/>
        <v>607</v>
      </c>
      <c r="L73" s="106">
        <f t="shared" si="65"/>
        <v>817</v>
      </c>
      <c r="M73" s="321">
        <v>250</v>
      </c>
      <c r="N73" s="100" t="s">
        <v>877</v>
      </c>
      <c r="O73" s="100">
        <v>0</v>
      </c>
      <c r="P73" s="100">
        <v>2</v>
      </c>
      <c r="Q73" s="100">
        <f t="shared" si="62"/>
        <v>150</v>
      </c>
      <c r="R73" s="100">
        <v>1</v>
      </c>
      <c r="S73" s="100">
        <v>50</v>
      </c>
      <c r="T73" s="100">
        <f t="shared" si="66"/>
        <v>120307007</v>
      </c>
      <c r="U73" s="100">
        <f t="shared" si="52"/>
        <v>120307009</v>
      </c>
      <c r="V73" s="100">
        <f t="shared" si="70"/>
        <v>1068</v>
      </c>
      <c r="W73" s="100">
        <v>1</v>
      </c>
      <c r="X73" s="100">
        <v>3</v>
      </c>
      <c r="Y73" s="100">
        <v>160002003</v>
      </c>
      <c r="Z73" s="100">
        <v>6</v>
      </c>
      <c r="AA73" s="95" t="s">
        <v>357</v>
      </c>
      <c r="AB73" s="95" t="s">
        <v>358</v>
      </c>
      <c r="AC73" s="95">
        <v>101000001</v>
      </c>
      <c r="AD73" s="100">
        <f t="shared" si="63"/>
        <v>98</v>
      </c>
      <c r="AE73" s="100">
        <f t="shared" si="67"/>
        <v>8068</v>
      </c>
      <c r="AF73" s="100">
        <f t="shared" si="67"/>
        <v>7068</v>
      </c>
      <c r="AG73" s="95">
        <v>-1</v>
      </c>
      <c r="AH73" s="100">
        <f t="shared" si="20"/>
        <v>9100007</v>
      </c>
      <c r="AJ73" s="236">
        <f t="shared" si="68"/>
        <v>2018.2109642199321</v>
      </c>
      <c r="AK73" s="236">
        <f t="shared" si="69"/>
        <v>20525.507458386575</v>
      </c>
      <c r="AL73" s="236">
        <f>VLOOKUP($AD$6:$AD$115,MonsterStandardStatus!$C$6:$R$185,2)</f>
        <v>25996</v>
      </c>
      <c r="AM73" s="236">
        <f>VLOOKUP($AD$6:$AD$115,MonsterStandardStatus!$C$6:$R$185,5)</f>
        <v>1667.9429456363073</v>
      </c>
      <c r="AN73" s="236">
        <f>VLOOKUP($AD$6:$AD$115,MonsterStandardStatus!$C$6:$R$185,11)</f>
        <v>16963.229304451714</v>
      </c>
    </row>
    <row r="74" spans="1:40" x14ac:dyDescent="0.3">
      <c r="A74" s="100" t="b">
        <v>1</v>
      </c>
      <c r="B74" s="158" t="str">
        <f>TextStageName!D74</f>
        <v>[7-9] 빙정 호수 진입로</v>
      </c>
      <c r="C74" s="100">
        <f t="shared" si="59"/>
        <v>120307009</v>
      </c>
      <c r="D74" s="100">
        <v>3</v>
      </c>
      <c r="E74" s="100">
        <f t="shared" si="60"/>
        <v>7</v>
      </c>
      <c r="F74" s="100">
        <f t="shared" si="27"/>
        <v>9</v>
      </c>
      <c r="G74" s="100">
        <f>INT(G73*I$1)</f>
        <v>14335</v>
      </c>
      <c r="H74" s="123">
        <f t="shared" si="61"/>
        <v>1.2400000000000002</v>
      </c>
      <c r="I74" s="123">
        <f t="shared" si="57"/>
        <v>1.2400000000000002</v>
      </c>
      <c r="J74" s="106">
        <f>ROUND(J73+J73*'캐릭터 성장'!$Z$57,0)</f>
        <v>613</v>
      </c>
      <c r="K74" s="106">
        <f t="shared" si="64"/>
        <v>613</v>
      </c>
      <c r="L74" s="106">
        <f t="shared" si="65"/>
        <v>842</v>
      </c>
      <c r="M74" s="321">
        <v>250</v>
      </c>
      <c r="N74" s="100" t="s">
        <v>878</v>
      </c>
      <c r="O74" s="100">
        <v>50</v>
      </c>
      <c r="P74" s="100">
        <v>2</v>
      </c>
      <c r="Q74" s="100">
        <f t="shared" si="62"/>
        <v>150</v>
      </c>
      <c r="R74" s="100">
        <v>1</v>
      </c>
      <c r="S74" s="100">
        <v>50</v>
      </c>
      <c r="T74" s="100">
        <f t="shared" si="66"/>
        <v>120307008</v>
      </c>
      <c r="U74" s="100">
        <f t="shared" si="52"/>
        <v>120307010</v>
      </c>
      <c r="V74" s="100">
        <f t="shared" si="70"/>
        <v>1069</v>
      </c>
      <c r="W74" s="100">
        <v>1</v>
      </c>
      <c r="X74" s="100">
        <v>3</v>
      </c>
      <c r="Y74" s="100">
        <v>160002003</v>
      </c>
      <c r="Z74" s="100">
        <v>6</v>
      </c>
      <c r="AA74" s="95" t="s">
        <v>357</v>
      </c>
      <c r="AB74" s="95" t="s">
        <v>358</v>
      </c>
      <c r="AC74" s="95">
        <v>101000001</v>
      </c>
      <c r="AD74" s="100">
        <f t="shared" si="63"/>
        <v>101</v>
      </c>
      <c r="AE74" s="100">
        <f t="shared" si="67"/>
        <v>8069</v>
      </c>
      <c r="AF74" s="100">
        <f t="shared" si="67"/>
        <v>7069</v>
      </c>
      <c r="AG74" s="95">
        <v>-1</v>
      </c>
      <c r="AH74" s="100">
        <f t="shared" si="20"/>
        <v>9100007</v>
      </c>
      <c r="AJ74" s="236">
        <f t="shared" si="68"/>
        <v>2319.7945229589145</v>
      </c>
      <c r="AK74" s="236">
        <f t="shared" si="69"/>
        <v>22190.830285408385</v>
      </c>
      <c r="AL74" s="236">
        <f>VLOOKUP($AD$6:$AD$115,MonsterStandardStatus!$C$6:$R$185,2)</f>
        <v>27993</v>
      </c>
      <c r="AM74" s="236">
        <f>VLOOKUP($AD$6:$AD$115,MonsterStandardStatus!$C$6:$R$185,5)</f>
        <v>1870.8020346442854</v>
      </c>
      <c r="AN74" s="236">
        <f>VLOOKUP($AD$6:$AD$115,MonsterStandardStatus!$C$6:$R$185,11)</f>
        <v>17895.830875329339</v>
      </c>
    </row>
    <row r="75" spans="1:40" x14ac:dyDescent="0.3">
      <c r="A75" s="100" t="b">
        <v>1</v>
      </c>
      <c r="B75" s="158" t="str">
        <f>TextStageName!D75</f>
        <v>[7-10] 베르디우스의 빙정 호수</v>
      </c>
      <c r="C75" s="100">
        <f t="shared" si="59"/>
        <v>120307010</v>
      </c>
      <c r="D75" s="100">
        <v>3</v>
      </c>
      <c r="E75" s="100">
        <f t="shared" si="60"/>
        <v>7</v>
      </c>
      <c r="F75" s="100">
        <f t="shared" si="27"/>
        <v>10</v>
      </c>
      <c r="G75" s="100">
        <f>INT(G74*I$1)</f>
        <v>15094</v>
      </c>
      <c r="H75" s="123">
        <f t="shared" si="61"/>
        <v>1.2700000000000002</v>
      </c>
      <c r="I75" s="123">
        <f t="shared" si="57"/>
        <v>1.2700000000000002</v>
      </c>
      <c r="J75" s="106">
        <f>ROUND(J74+J74*'캐릭터 성장'!$Z$57,0)</f>
        <v>619</v>
      </c>
      <c r="K75" s="106">
        <f t="shared" si="64"/>
        <v>619</v>
      </c>
      <c r="L75" s="106">
        <f t="shared" si="65"/>
        <v>867</v>
      </c>
      <c r="M75" s="321">
        <v>250</v>
      </c>
      <c r="N75" s="100" t="s">
        <v>877</v>
      </c>
      <c r="O75" s="100">
        <v>0</v>
      </c>
      <c r="P75" s="100">
        <v>2</v>
      </c>
      <c r="Q75" s="100">
        <f t="shared" si="62"/>
        <v>150</v>
      </c>
      <c r="R75" s="100">
        <v>1</v>
      </c>
      <c r="S75" s="100">
        <v>50</v>
      </c>
      <c r="T75" s="100">
        <f t="shared" si="66"/>
        <v>120307009</v>
      </c>
      <c r="U75" s="100">
        <f t="shared" si="52"/>
        <v>120308001</v>
      </c>
      <c r="V75" s="100">
        <f t="shared" si="70"/>
        <v>1070</v>
      </c>
      <c r="W75" s="100">
        <v>1</v>
      </c>
      <c r="X75" s="100">
        <v>3</v>
      </c>
      <c r="Y75" s="100">
        <v>160002003</v>
      </c>
      <c r="Z75" s="100">
        <v>6</v>
      </c>
      <c r="AA75" s="95" t="s">
        <v>357</v>
      </c>
      <c r="AB75" s="95" t="s">
        <v>358</v>
      </c>
      <c r="AC75" s="95">
        <v>101000001</v>
      </c>
      <c r="AD75" s="100">
        <f t="shared" si="63"/>
        <v>104</v>
      </c>
      <c r="AE75" s="100">
        <f t="shared" si="67"/>
        <v>8070</v>
      </c>
      <c r="AF75" s="100">
        <f t="shared" si="67"/>
        <v>7070</v>
      </c>
      <c r="AG75" s="95">
        <v>-1</v>
      </c>
      <c r="AH75" s="100">
        <f t="shared" si="20"/>
        <v>9100007</v>
      </c>
      <c r="AJ75" s="236">
        <f t="shared" si="68"/>
        <v>2664.8833119393048</v>
      </c>
      <c r="AK75" s="236">
        <f t="shared" si="69"/>
        <v>23977.225170540885</v>
      </c>
      <c r="AL75" s="236">
        <f>VLOOKUP($AD$6:$AD$115,MonsterStandardStatus!$C$6:$R$185,2)</f>
        <v>30144</v>
      </c>
      <c r="AM75" s="236">
        <f>VLOOKUP($AD$6:$AD$115,MonsterStandardStatus!$C$6:$R$185,5)</f>
        <v>2098.3333164876412</v>
      </c>
      <c r="AN75" s="236">
        <f>VLOOKUP($AD$6:$AD$115,MonsterStandardStatus!$C$6:$R$185,11)</f>
        <v>18879.704858693607</v>
      </c>
    </row>
    <row r="76" spans="1:40" x14ac:dyDescent="0.3">
      <c r="A76" s="107" t="b">
        <v>1</v>
      </c>
      <c r="B76" s="159" t="str">
        <f>TextStageName!D76</f>
        <v>[8-1] 아슬란 파멸 수렁 지대</v>
      </c>
      <c r="C76" s="107">
        <f>C66+1000</f>
        <v>120308001</v>
      </c>
      <c r="D76" s="107">
        <v>3</v>
      </c>
      <c r="E76" s="107">
        <f t="shared" ref="E76" si="71">E66+1</f>
        <v>8</v>
      </c>
      <c r="F76" s="107">
        <f t="shared" si="27"/>
        <v>1</v>
      </c>
      <c r="G76" s="263">
        <f>INT(G75*J$1)</f>
        <v>16226</v>
      </c>
      <c r="H76" s="152">
        <v>1.45</v>
      </c>
      <c r="I76" s="151">
        <f>H76-0.2</f>
        <v>1.25</v>
      </c>
      <c r="J76" s="109">
        <f>ROUND($J75+$J75*'캐릭터 성장'!$V$57,0)</f>
        <v>644</v>
      </c>
      <c r="K76" s="109">
        <f t="shared" si="64"/>
        <v>644</v>
      </c>
      <c r="L76" s="109">
        <f>ROUND(L75+L75*3%,0)</f>
        <v>893</v>
      </c>
      <c r="M76" s="322">
        <v>300</v>
      </c>
      <c r="N76" s="107" t="s">
        <v>877</v>
      </c>
      <c r="O76" s="107">
        <v>0</v>
      </c>
      <c r="P76" s="107">
        <v>3</v>
      </c>
      <c r="Q76" s="107">
        <f>Q75</f>
        <v>150</v>
      </c>
      <c r="R76" s="107">
        <v>1</v>
      </c>
      <c r="S76" s="107">
        <v>50</v>
      </c>
      <c r="T76" s="107">
        <f t="shared" si="66"/>
        <v>120307010</v>
      </c>
      <c r="U76" s="107">
        <f t="shared" si="52"/>
        <v>120308002</v>
      </c>
      <c r="V76" s="107">
        <f t="shared" si="70"/>
        <v>1071</v>
      </c>
      <c r="W76" s="107">
        <v>1</v>
      </c>
      <c r="X76" s="107">
        <v>3</v>
      </c>
      <c r="Y76" s="107">
        <v>160002003</v>
      </c>
      <c r="Z76" s="107">
        <v>6</v>
      </c>
      <c r="AA76" s="95" t="s">
        <v>357</v>
      </c>
      <c r="AB76" s="95" t="s">
        <v>358</v>
      </c>
      <c r="AC76" s="95">
        <v>101000001</v>
      </c>
      <c r="AD76" s="331">
        <v>109</v>
      </c>
      <c r="AE76" s="107">
        <f t="shared" si="67"/>
        <v>8071</v>
      </c>
      <c r="AF76" s="107">
        <f t="shared" si="67"/>
        <v>7071</v>
      </c>
      <c r="AG76" s="95">
        <v>-1</v>
      </c>
      <c r="AH76" s="107">
        <f t="shared" ref="AH76" si="72">AH66+1</f>
        <v>9100008</v>
      </c>
      <c r="AJ76" s="237">
        <f t="shared" si="68"/>
        <v>3684.005044964953</v>
      </c>
      <c r="AK76" s="237">
        <f t="shared" si="69"/>
        <v>25801.449436699411</v>
      </c>
      <c r="AL76" s="237">
        <f>VLOOKUP($AD$6:$AD$115,MonsterStandardStatus!$C$6:$R$185,2)</f>
        <v>34102</v>
      </c>
      <c r="AM76" s="237">
        <f>VLOOKUP($AD$6:$AD$115,MonsterStandardStatus!$C$6:$R$185,5)</f>
        <v>2540.6931344585882</v>
      </c>
      <c r="AN76" s="237">
        <f>VLOOKUP($AD$6:$AD$115,MonsterStandardStatus!$C$6:$R$185,11)</f>
        <v>20641.159549359531</v>
      </c>
    </row>
    <row r="77" spans="1:40" x14ac:dyDescent="0.3">
      <c r="A77" s="107" t="b">
        <v>1</v>
      </c>
      <c r="B77" s="159" t="str">
        <f>TextStageName!D77</f>
        <v>[8-2] 파멸 수렁 진입로</v>
      </c>
      <c r="C77" s="107">
        <f>C76+1</f>
        <v>120308002</v>
      </c>
      <c r="D77" s="107">
        <v>3</v>
      </c>
      <c r="E77" s="107">
        <f t="shared" ref="E77:E85" si="73">E76</f>
        <v>8</v>
      </c>
      <c r="F77" s="107">
        <f t="shared" si="27"/>
        <v>2</v>
      </c>
      <c r="G77" s="107">
        <f>INT(G76*J$1)</f>
        <v>17442</v>
      </c>
      <c r="H77" s="152">
        <f>H76+0.035*$F$26</f>
        <v>1.4849999999999999</v>
      </c>
      <c r="I77" s="151">
        <f t="shared" ref="I77:I85" si="74">H77-0.2</f>
        <v>1.2849999999999999</v>
      </c>
      <c r="J77" s="109">
        <f>ROUND(J76+J76*'캐릭터 성장'!$Z$57,0)</f>
        <v>650</v>
      </c>
      <c r="K77" s="109">
        <f t="shared" si="64"/>
        <v>650</v>
      </c>
      <c r="L77" s="109">
        <f t="shared" si="65"/>
        <v>920</v>
      </c>
      <c r="M77" s="322">
        <v>300</v>
      </c>
      <c r="N77" s="107" t="s">
        <v>877</v>
      </c>
      <c r="O77" s="107">
        <v>0</v>
      </c>
      <c r="P77" s="107">
        <v>3</v>
      </c>
      <c r="Q77" s="107">
        <f>Q76</f>
        <v>150</v>
      </c>
      <c r="R77" s="107">
        <v>1</v>
      </c>
      <c r="S77" s="107">
        <v>50</v>
      </c>
      <c r="T77" s="107">
        <f t="shared" si="66"/>
        <v>120308001</v>
      </c>
      <c r="U77" s="107">
        <f t="shared" si="52"/>
        <v>120308003</v>
      </c>
      <c r="V77" s="107">
        <f t="shared" si="70"/>
        <v>1072</v>
      </c>
      <c r="W77" s="107">
        <v>1</v>
      </c>
      <c r="X77" s="107">
        <v>3</v>
      </c>
      <c r="Y77" s="107">
        <v>160002003</v>
      </c>
      <c r="Z77" s="107">
        <v>6</v>
      </c>
      <c r="AA77" s="95" t="s">
        <v>357</v>
      </c>
      <c r="AB77" s="95" t="s">
        <v>358</v>
      </c>
      <c r="AC77" s="95">
        <v>101000001</v>
      </c>
      <c r="AD77" s="107">
        <f>AD76+3</f>
        <v>112</v>
      </c>
      <c r="AE77" s="107">
        <f t="shared" si="67"/>
        <v>8072</v>
      </c>
      <c r="AF77" s="107">
        <f t="shared" si="67"/>
        <v>7072</v>
      </c>
      <c r="AG77" s="95">
        <v>-1</v>
      </c>
      <c r="AH77" s="107">
        <f t="shared" si="20"/>
        <v>9100008</v>
      </c>
      <c r="AJ77" s="237">
        <f t="shared" si="68"/>
        <v>4231.8017161281468</v>
      </c>
      <c r="AK77" s="237">
        <f t="shared" si="69"/>
        <v>27982.115990483995</v>
      </c>
      <c r="AL77" s="237">
        <f>VLOOKUP($AD$6:$AD$115,MonsterStandardStatus!$C$6:$R$185,2)</f>
        <v>36722</v>
      </c>
      <c r="AM77" s="237">
        <f>VLOOKUP($AD$6:$AD$115,MonsterStandardStatus!$C$6:$R$185,5)</f>
        <v>2849.6981253388199</v>
      </c>
      <c r="AN77" s="237">
        <f>VLOOKUP($AD$6:$AD$115,MonsterStandardStatus!$C$6:$R$185,11)</f>
        <v>21775.965751349413</v>
      </c>
    </row>
    <row r="78" spans="1:40" x14ac:dyDescent="0.3">
      <c r="A78" s="107" t="b">
        <v>1</v>
      </c>
      <c r="B78" s="159" t="str">
        <f>TextStageName!D78</f>
        <v>[8-3] 망자들의 집념</v>
      </c>
      <c r="C78" s="107">
        <f t="shared" ref="C78:C85" si="75">C77+1</f>
        <v>120308003</v>
      </c>
      <c r="D78" s="107">
        <v>3</v>
      </c>
      <c r="E78" s="107">
        <f t="shared" si="73"/>
        <v>8</v>
      </c>
      <c r="F78" s="107">
        <f t="shared" si="27"/>
        <v>3</v>
      </c>
      <c r="G78" s="107">
        <f t="shared" ref="G78:G84" si="76">INT(G77*J$1)</f>
        <v>18750</v>
      </c>
      <c r="H78" s="152">
        <f t="shared" ref="H78:H85" si="77">H77+0.035*$F$26</f>
        <v>1.5199999999999998</v>
      </c>
      <c r="I78" s="151">
        <f t="shared" si="74"/>
        <v>1.3199999999999998</v>
      </c>
      <c r="J78" s="109">
        <f>ROUND(J77+J77*'캐릭터 성장'!$Z$57,0)</f>
        <v>657</v>
      </c>
      <c r="K78" s="109">
        <f t="shared" si="64"/>
        <v>657</v>
      </c>
      <c r="L78" s="109">
        <f t="shared" si="65"/>
        <v>948</v>
      </c>
      <c r="M78" s="322">
        <v>300</v>
      </c>
      <c r="N78" s="107" t="s">
        <v>878</v>
      </c>
      <c r="O78" s="107">
        <v>50</v>
      </c>
      <c r="P78" s="107">
        <v>3</v>
      </c>
      <c r="Q78" s="107">
        <f t="shared" ref="Q78:Q85" si="78">Q77</f>
        <v>150</v>
      </c>
      <c r="R78" s="107">
        <v>1</v>
      </c>
      <c r="S78" s="107">
        <v>50</v>
      </c>
      <c r="T78" s="107">
        <f t="shared" si="66"/>
        <v>120308002</v>
      </c>
      <c r="U78" s="107">
        <f t="shared" si="52"/>
        <v>120308004</v>
      </c>
      <c r="V78" s="107">
        <f t="shared" si="70"/>
        <v>1073</v>
      </c>
      <c r="W78" s="107">
        <v>1</v>
      </c>
      <c r="X78" s="107">
        <v>3</v>
      </c>
      <c r="Y78" s="107">
        <v>160002003</v>
      </c>
      <c r="Z78" s="107">
        <v>6</v>
      </c>
      <c r="AA78" s="95" t="s">
        <v>357</v>
      </c>
      <c r="AB78" s="95" t="s">
        <v>358</v>
      </c>
      <c r="AC78" s="95">
        <v>101000001</v>
      </c>
      <c r="AD78" s="107">
        <f t="shared" ref="AD78:AD80" si="79">AD77+3</f>
        <v>115</v>
      </c>
      <c r="AE78" s="107">
        <f t="shared" si="67"/>
        <v>8073</v>
      </c>
      <c r="AF78" s="107">
        <f t="shared" si="67"/>
        <v>7073</v>
      </c>
      <c r="AG78" s="95">
        <v>-1</v>
      </c>
      <c r="AH78" s="107">
        <f t="shared" si="20"/>
        <v>9100008</v>
      </c>
      <c r="AJ78" s="237">
        <f t="shared" si="68"/>
        <v>4858.3532300845682</v>
      </c>
      <c r="AK78" s="237">
        <f t="shared" si="69"/>
        <v>30324.572702245605</v>
      </c>
      <c r="AL78" s="237">
        <f>VLOOKUP($AD$6:$AD$115,MonsterStandardStatus!$C$6:$R$185,2)</f>
        <v>39545</v>
      </c>
      <c r="AM78" s="237">
        <f>VLOOKUP($AD$6:$AD$115,MonsterStandardStatus!$C$6:$R$185,5)</f>
        <v>3196.2850197924795</v>
      </c>
      <c r="AN78" s="237">
        <f>VLOOKUP($AD$6:$AD$115,MonsterStandardStatus!$C$6:$R$185,11)</f>
        <v>22973.161138064854</v>
      </c>
    </row>
    <row r="79" spans="1:40" x14ac:dyDescent="0.3">
      <c r="A79" s="107" t="b">
        <v>1</v>
      </c>
      <c r="B79" s="159" t="str">
        <f>TextStageName!D79</f>
        <v>[8-4] 파멸의 격전지</v>
      </c>
      <c r="C79" s="107">
        <f t="shared" si="75"/>
        <v>120308004</v>
      </c>
      <c r="D79" s="107">
        <v>3</v>
      </c>
      <c r="E79" s="107">
        <f t="shared" si="73"/>
        <v>8</v>
      </c>
      <c r="F79" s="107">
        <f t="shared" si="27"/>
        <v>4</v>
      </c>
      <c r="G79" s="107">
        <f t="shared" si="76"/>
        <v>20156</v>
      </c>
      <c r="H79" s="152">
        <f t="shared" si="77"/>
        <v>1.5549999999999997</v>
      </c>
      <c r="I79" s="151">
        <f t="shared" si="74"/>
        <v>1.3549999999999998</v>
      </c>
      <c r="J79" s="109">
        <f>ROUND(J78+J78*'캐릭터 성장'!$Z$57,0)</f>
        <v>664</v>
      </c>
      <c r="K79" s="109">
        <f t="shared" si="64"/>
        <v>664</v>
      </c>
      <c r="L79" s="109">
        <f t="shared" si="65"/>
        <v>976</v>
      </c>
      <c r="M79" s="322">
        <v>300</v>
      </c>
      <c r="N79" s="107" t="s">
        <v>877</v>
      </c>
      <c r="O79" s="107">
        <v>0</v>
      </c>
      <c r="P79" s="107">
        <v>3</v>
      </c>
      <c r="Q79" s="107">
        <f t="shared" si="78"/>
        <v>150</v>
      </c>
      <c r="R79" s="107">
        <v>1</v>
      </c>
      <c r="S79" s="107">
        <v>50</v>
      </c>
      <c r="T79" s="107">
        <f t="shared" si="66"/>
        <v>120308003</v>
      </c>
      <c r="U79" s="107">
        <f t="shared" si="52"/>
        <v>120308005</v>
      </c>
      <c r="V79" s="107">
        <f t="shared" si="70"/>
        <v>1074</v>
      </c>
      <c r="W79" s="107">
        <v>1</v>
      </c>
      <c r="X79" s="107">
        <v>3</v>
      </c>
      <c r="Y79" s="107">
        <v>160002003</v>
      </c>
      <c r="Z79" s="107">
        <v>6</v>
      </c>
      <c r="AA79" s="95" t="s">
        <v>357</v>
      </c>
      <c r="AB79" s="95" t="s">
        <v>358</v>
      </c>
      <c r="AC79" s="95">
        <v>101000001</v>
      </c>
      <c r="AD79" s="107">
        <f t="shared" si="79"/>
        <v>118</v>
      </c>
      <c r="AE79" s="107">
        <f t="shared" si="67"/>
        <v>8074</v>
      </c>
      <c r="AF79" s="107">
        <f t="shared" si="67"/>
        <v>7074</v>
      </c>
      <c r="AG79" s="95">
        <v>-1</v>
      </c>
      <c r="AH79" s="107">
        <f t="shared" si="20"/>
        <v>9100008</v>
      </c>
      <c r="AJ79" s="237">
        <f t="shared" si="68"/>
        <v>5574.7132780115535</v>
      </c>
      <c r="AK79" s="237">
        <f t="shared" si="69"/>
        <v>32840.018116348227</v>
      </c>
      <c r="AL79" s="237">
        <f>VLOOKUP($AD$6:$AD$115,MonsterStandardStatus!$C$6:$R$185,2)</f>
        <v>42584</v>
      </c>
      <c r="AM79" s="237">
        <f>VLOOKUP($AD$6:$AD$115,MonsterStandardStatus!$C$6:$R$185,5)</f>
        <v>3585.0246160846009</v>
      </c>
      <c r="AN79" s="237">
        <f>VLOOKUP($AD$6:$AD$115,MonsterStandardStatus!$C$6:$R$185,11)</f>
        <v>24236.175731622312</v>
      </c>
    </row>
    <row r="80" spans="1:40" x14ac:dyDescent="0.3">
      <c r="A80" s="107" t="b">
        <v>1</v>
      </c>
      <c r="B80" s="159" t="str">
        <f>TextStageName!D80</f>
        <v>[8-5] 포효하는 헤르케리움</v>
      </c>
      <c r="C80" s="107">
        <f t="shared" si="75"/>
        <v>120308005</v>
      </c>
      <c r="D80" s="107">
        <v>3</v>
      </c>
      <c r="E80" s="107">
        <f t="shared" si="73"/>
        <v>8</v>
      </c>
      <c r="F80" s="107">
        <f t="shared" si="27"/>
        <v>5</v>
      </c>
      <c r="G80" s="107">
        <f t="shared" si="76"/>
        <v>21667</v>
      </c>
      <c r="H80" s="152">
        <f t="shared" si="77"/>
        <v>1.5899999999999996</v>
      </c>
      <c r="I80" s="151">
        <f t="shared" si="74"/>
        <v>1.3899999999999997</v>
      </c>
      <c r="J80" s="109">
        <f>ROUND(J79+J79*'캐릭터 성장'!$Z$57,0)</f>
        <v>671</v>
      </c>
      <c r="K80" s="109">
        <f t="shared" si="64"/>
        <v>671</v>
      </c>
      <c r="L80" s="109">
        <f t="shared" si="65"/>
        <v>1005</v>
      </c>
      <c r="M80" s="322">
        <v>300</v>
      </c>
      <c r="N80" s="107" t="s">
        <v>877</v>
      </c>
      <c r="O80" s="107">
        <v>0</v>
      </c>
      <c r="P80" s="107">
        <v>3</v>
      </c>
      <c r="Q80" s="107">
        <f t="shared" si="78"/>
        <v>150</v>
      </c>
      <c r="R80" s="107">
        <v>1</v>
      </c>
      <c r="S80" s="107">
        <v>50</v>
      </c>
      <c r="T80" s="107">
        <f t="shared" si="66"/>
        <v>120308004</v>
      </c>
      <c r="U80" s="107">
        <f t="shared" si="52"/>
        <v>120308006</v>
      </c>
      <c r="V80" s="107">
        <f t="shared" si="70"/>
        <v>1075</v>
      </c>
      <c r="W80" s="107">
        <v>1</v>
      </c>
      <c r="X80" s="107">
        <v>3</v>
      </c>
      <c r="Y80" s="107">
        <v>160002003</v>
      </c>
      <c r="Z80" s="107">
        <v>6</v>
      </c>
      <c r="AA80" s="95" t="s">
        <v>357</v>
      </c>
      <c r="AB80" s="95" t="s">
        <v>358</v>
      </c>
      <c r="AC80" s="95">
        <v>101000001</v>
      </c>
      <c r="AD80" s="107">
        <f t="shared" si="79"/>
        <v>121</v>
      </c>
      <c r="AE80" s="107">
        <f t="shared" si="67"/>
        <v>8075</v>
      </c>
      <c r="AF80" s="107">
        <f t="shared" si="67"/>
        <v>7075</v>
      </c>
      <c r="AG80" s="95">
        <v>-1</v>
      </c>
      <c r="AH80" s="107">
        <f t="shared" si="20"/>
        <v>9100008</v>
      </c>
      <c r="AJ80" s="237">
        <f t="shared" si="68"/>
        <v>6040.4381093653537</v>
      </c>
      <c r="AK80" s="237">
        <f t="shared" si="69"/>
        <v>34622.029342054317</v>
      </c>
      <c r="AL80" s="237">
        <f>VLOOKUP($AD$6:$AD$115,MonsterStandardStatus!$C$6:$R$185,2)</f>
        <v>44966</v>
      </c>
      <c r="AM80" s="237">
        <f>VLOOKUP($AD$6:$AD$115,MonsterStandardStatus!$C$6:$R$185,5)</f>
        <v>3799.0176788461354</v>
      </c>
      <c r="AN80" s="237">
        <f>VLOOKUP($AD$6:$AD$115,MonsterStandardStatus!$C$6:$R$185,11)</f>
        <v>24907.934778456347</v>
      </c>
    </row>
    <row r="81" spans="1:40" x14ac:dyDescent="0.3">
      <c r="A81" s="107" t="b">
        <v>1</v>
      </c>
      <c r="B81" s="159" t="str">
        <f>TextStageName!D81</f>
        <v>[8-6] 파멸 지옥 늪수렁</v>
      </c>
      <c r="C81" s="107">
        <f t="shared" si="75"/>
        <v>120308006</v>
      </c>
      <c r="D81" s="107">
        <v>3</v>
      </c>
      <c r="E81" s="107">
        <f t="shared" si="73"/>
        <v>8</v>
      </c>
      <c r="F81" s="107">
        <f t="shared" si="27"/>
        <v>6</v>
      </c>
      <c r="G81" s="107">
        <f t="shared" si="76"/>
        <v>23292</v>
      </c>
      <c r="H81" s="152">
        <f t="shared" si="77"/>
        <v>1.6249999999999996</v>
      </c>
      <c r="I81" s="151">
        <f t="shared" si="74"/>
        <v>1.4249999999999996</v>
      </c>
      <c r="J81" s="109">
        <f>ROUND(J80+J80*'캐릭터 성장'!$Z$57,0)</f>
        <v>678</v>
      </c>
      <c r="K81" s="109">
        <f t="shared" si="64"/>
        <v>678</v>
      </c>
      <c r="L81" s="109">
        <f t="shared" si="65"/>
        <v>1035</v>
      </c>
      <c r="M81" s="322">
        <v>300</v>
      </c>
      <c r="N81" s="107" t="s">
        <v>879</v>
      </c>
      <c r="O81" s="107">
        <v>50</v>
      </c>
      <c r="P81" s="107">
        <v>3</v>
      </c>
      <c r="Q81" s="107">
        <f t="shared" si="78"/>
        <v>150</v>
      </c>
      <c r="R81" s="107">
        <v>1</v>
      </c>
      <c r="S81" s="107">
        <v>50</v>
      </c>
      <c r="T81" s="107">
        <f t="shared" si="66"/>
        <v>120308005</v>
      </c>
      <c r="U81" s="107">
        <f t="shared" si="52"/>
        <v>120308007</v>
      </c>
      <c r="V81" s="107">
        <f t="shared" si="70"/>
        <v>1076</v>
      </c>
      <c r="W81" s="107">
        <v>1</v>
      </c>
      <c r="X81" s="107">
        <v>3</v>
      </c>
      <c r="Y81" s="107">
        <v>160002003</v>
      </c>
      <c r="Z81" s="107">
        <v>6</v>
      </c>
      <c r="AA81" s="95" t="s">
        <v>357</v>
      </c>
      <c r="AB81" s="95" t="s">
        <v>358</v>
      </c>
      <c r="AC81" s="95">
        <v>101000001</v>
      </c>
      <c r="AD81" s="331">
        <f>AD80+4</f>
        <v>125</v>
      </c>
      <c r="AE81" s="107">
        <f t="shared" si="67"/>
        <v>8076</v>
      </c>
      <c r="AF81" s="107">
        <f t="shared" si="67"/>
        <v>7076</v>
      </c>
      <c r="AG81" s="95">
        <v>-1</v>
      </c>
      <c r="AH81" s="107">
        <f t="shared" ref="AH81:AH115" si="80">AH80</f>
        <v>9100008</v>
      </c>
      <c r="AJ81" s="237">
        <f t="shared" si="68"/>
        <v>6421.7283438633649</v>
      </c>
      <c r="AK81" s="237">
        <f t="shared" si="69"/>
        <v>35737.493544912213</v>
      </c>
      <c r="AL81" s="237">
        <f>VLOOKUP($AD$6:$AD$115,MonsterStandardStatus!$C$6:$R$185,2)</f>
        <v>47723</v>
      </c>
      <c r="AM81" s="237">
        <f>VLOOKUP($AD$6:$AD$115,MonsterStandardStatus!$C$6:$R$185,5)</f>
        <v>3951.8328269928411</v>
      </c>
      <c r="AN81" s="237">
        <f>VLOOKUP($AD$6:$AD$115,MonsterStandardStatus!$C$6:$R$185,11)</f>
        <v>25078.942838534895</v>
      </c>
    </row>
    <row r="82" spans="1:40" x14ac:dyDescent="0.3">
      <c r="A82" s="107" t="b">
        <v>1</v>
      </c>
      <c r="B82" s="159" t="str">
        <f>TextStageName!D82</f>
        <v>[8-7] 파멸의 신기루</v>
      </c>
      <c r="C82" s="107">
        <f t="shared" si="75"/>
        <v>120308007</v>
      </c>
      <c r="D82" s="107">
        <v>3</v>
      </c>
      <c r="E82" s="107">
        <f t="shared" si="73"/>
        <v>8</v>
      </c>
      <c r="F82" s="107">
        <f t="shared" si="27"/>
        <v>7</v>
      </c>
      <c r="G82" s="107">
        <f t="shared" si="76"/>
        <v>25038</v>
      </c>
      <c r="H82" s="152">
        <f t="shared" si="77"/>
        <v>1.6599999999999995</v>
      </c>
      <c r="I82" s="151">
        <f t="shared" si="74"/>
        <v>1.4599999999999995</v>
      </c>
      <c r="J82" s="109">
        <f>ROUND(J81+J81*'캐릭터 성장'!$Z$57,0)</f>
        <v>685</v>
      </c>
      <c r="K82" s="109">
        <f t="shared" si="64"/>
        <v>685</v>
      </c>
      <c r="L82" s="109">
        <f t="shared" si="65"/>
        <v>1066</v>
      </c>
      <c r="M82" s="322">
        <v>300</v>
      </c>
      <c r="N82" s="107" t="s">
        <v>877</v>
      </c>
      <c r="O82" s="107">
        <v>0</v>
      </c>
      <c r="P82" s="107">
        <v>3</v>
      </c>
      <c r="Q82" s="107">
        <f t="shared" si="78"/>
        <v>150</v>
      </c>
      <c r="R82" s="107">
        <v>1</v>
      </c>
      <c r="S82" s="107">
        <v>50</v>
      </c>
      <c r="T82" s="107">
        <f t="shared" si="66"/>
        <v>120308006</v>
      </c>
      <c r="U82" s="107">
        <f t="shared" si="52"/>
        <v>120308008</v>
      </c>
      <c r="V82" s="107">
        <f t="shared" si="70"/>
        <v>1077</v>
      </c>
      <c r="W82" s="107">
        <v>1</v>
      </c>
      <c r="X82" s="107">
        <v>3</v>
      </c>
      <c r="Y82" s="107">
        <v>160002003</v>
      </c>
      <c r="Z82" s="107">
        <v>6</v>
      </c>
      <c r="AA82" s="95" t="s">
        <v>357</v>
      </c>
      <c r="AB82" s="95" t="s">
        <v>358</v>
      </c>
      <c r="AC82" s="95">
        <v>101000001</v>
      </c>
      <c r="AD82" s="107">
        <f>AD81+4</f>
        <v>129</v>
      </c>
      <c r="AE82" s="107">
        <f t="shared" si="67"/>
        <v>8077</v>
      </c>
      <c r="AF82" s="107">
        <f t="shared" si="67"/>
        <v>7077</v>
      </c>
      <c r="AG82" s="95">
        <v>-1</v>
      </c>
      <c r="AH82" s="107">
        <f t="shared" si="80"/>
        <v>9100008</v>
      </c>
      <c r="AJ82" s="237">
        <f t="shared" si="68"/>
        <v>6823.9196184580351</v>
      </c>
      <c r="AK82" s="237">
        <f t="shared" si="69"/>
        <v>36866.642459898081</v>
      </c>
      <c r="AL82" s="237">
        <f>VLOOKUP($AD$6:$AD$115,MonsterStandardStatus!$C$6:$R$185,2)</f>
        <v>50649</v>
      </c>
      <c r="AM82" s="237">
        <f>VLOOKUP($AD$6:$AD$115,MonsterStandardStatus!$C$6:$R$185,5)</f>
        <v>4110.7949508783358</v>
      </c>
      <c r="AN82" s="237">
        <f>VLOOKUP($AD$6:$AD$115,MonsterStandardStatus!$C$6:$R$185,11)</f>
        <v>25251.12497253294</v>
      </c>
    </row>
    <row r="83" spans="1:40" x14ac:dyDescent="0.3">
      <c r="A83" s="107" t="b">
        <v>1</v>
      </c>
      <c r="B83" s="159" t="str">
        <f>TextStageName!D83</f>
        <v>[8-8] 신념의 끝</v>
      </c>
      <c r="C83" s="107">
        <f t="shared" si="75"/>
        <v>120308008</v>
      </c>
      <c r="D83" s="107">
        <v>3</v>
      </c>
      <c r="E83" s="107">
        <f t="shared" si="73"/>
        <v>8</v>
      </c>
      <c r="F83" s="107">
        <f t="shared" si="27"/>
        <v>8</v>
      </c>
      <c r="G83" s="107">
        <f t="shared" si="76"/>
        <v>26915</v>
      </c>
      <c r="H83" s="152">
        <f t="shared" si="77"/>
        <v>1.6949999999999994</v>
      </c>
      <c r="I83" s="151">
        <f t="shared" si="74"/>
        <v>1.4949999999999994</v>
      </c>
      <c r="J83" s="109">
        <f>ROUND(J82+J82*'캐릭터 성장'!$Z$57,0)</f>
        <v>692</v>
      </c>
      <c r="K83" s="109">
        <f t="shared" si="64"/>
        <v>692</v>
      </c>
      <c r="L83" s="109">
        <f t="shared" si="65"/>
        <v>1098</v>
      </c>
      <c r="M83" s="322">
        <v>300</v>
      </c>
      <c r="N83" s="107" t="s">
        <v>877</v>
      </c>
      <c r="O83" s="107">
        <v>0</v>
      </c>
      <c r="P83" s="107">
        <v>3</v>
      </c>
      <c r="Q83" s="107">
        <f t="shared" si="78"/>
        <v>150</v>
      </c>
      <c r="R83" s="107">
        <v>1</v>
      </c>
      <c r="S83" s="107">
        <v>50</v>
      </c>
      <c r="T83" s="107">
        <f t="shared" si="66"/>
        <v>120308007</v>
      </c>
      <c r="U83" s="107">
        <f t="shared" si="52"/>
        <v>120308009</v>
      </c>
      <c r="V83" s="107">
        <f t="shared" si="70"/>
        <v>1078</v>
      </c>
      <c r="W83" s="107">
        <v>1</v>
      </c>
      <c r="X83" s="107">
        <v>3</v>
      </c>
      <c r="Y83" s="107">
        <v>160002003</v>
      </c>
      <c r="Z83" s="107">
        <v>6</v>
      </c>
      <c r="AA83" s="95" t="s">
        <v>357</v>
      </c>
      <c r="AB83" s="95" t="s">
        <v>358</v>
      </c>
      <c r="AC83" s="95">
        <v>101000001</v>
      </c>
      <c r="AD83" s="107">
        <f t="shared" ref="AD83:AD85" si="81">AD82+4</f>
        <v>133</v>
      </c>
      <c r="AE83" s="107">
        <f t="shared" si="67"/>
        <v>8078</v>
      </c>
      <c r="AF83" s="107">
        <f t="shared" si="67"/>
        <v>7078</v>
      </c>
      <c r="AG83" s="95">
        <v>-1</v>
      </c>
      <c r="AH83" s="107">
        <f t="shared" si="80"/>
        <v>9100008</v>
      </c>
      <c r="AJ83" s="237">
        <f t="shared" si="68"/>
        <v>7248.0764739329479</v>
      </c>
      <c r="AK83" s="237">
        <f t="shared" si="69"/>
        <v>38009.611415562766</v>
      </c>
      <c r="AL83" s="237">
        <f>VLOOKUP($AD$6:$AD$115,MonsterStandardStatus!$C$6:$R$185,2)</f>
        <v>53755</v>
      </c>
      <c r="AM83" s="237">
        <f>VLOOKUP($AD$6:$AD$115,MonsterStandardStatus!$C$6:$R$185,5)</f>
        <v>4276.1513120548379</v>
      </c>
      <c r="AN83" s="237">
        <f>VLOOKUP($AD$6:$AD$115,MonsterStandardStatus!$C$6:$R$185,11)</f>
        <v>25424.489241179119</v>
      </c>
    </row>
    <row r="84" spans="1:40" x14ac:dyDescent="0.3">
      <c r="A84" s="107" t="b">
        <v>1</v>
      </c>
      <c r="B84" s="159" t="str">
        <f>TextStageName!D84</f>
        <v>[8-9] 망자들의 안식처</v>
      </c>
      <c r="C84" s="107">
        <f t="shared" si="75"/>
        <v>120308009</v>
      </c>
      <c r="D84" s="107">
        <v>3</v>
      </c>
      <c r="E84" s="107">
        <f t="shared" si="73"/>
        <v>8</v>
      </c>
      <c r="F84" s="107">
        <f t="shared" si="27"/>
        <v>9</v>
      </c>
      <c r="G84" s="107">
        <f t="shared" si="76"/>
        <v>28933</v>
      </c>
      <c r="H84" s="152">
        <f t="shared" si="77"/>
        <v>1.7299999999999993</v>
      </c>
      <c r="I84" s="151">
        <f t="shared" si="74"/>
        <v>1.5299999999999994</v>
      </c>
      <c r="J84" s="109">
        <f>ROUND(J83+J83*'캐릭터 성장'!$Z$57,0)</f>
        <v>699</v>
      </c>
      <c r="K84" s="109">
        <f t="shared" si="64"/>
        <v>699</v>
      </c>
      <c r="L84" s="109">
        <f t="shared" si="65"/>
        <v>1131</v>
      </c>
      <c r="M84" s="322">
        <v>300</v>
      </c>
      <c r="N84" s="107" t="s">
        <v>878</v>
      </c>
      <c r="O84" s="107">
        <v>50</v>
      </c>
      <c r="P84" s="107">
        <v>3</v>
      </c>
      <c r="Q84" s="107">
        <f t="shared" si="78"/>
        <v>150</v>
      </c>
      <c r="R84" s="107">
        <v>1</v>
      </c>
      <c r="S84" s="107">
        <v>50</v>
      </c>
      <c r="T84" s="107">
        <f t="shared" si="66"/>
        <v>120308008</v>
      </c>
      <c r="U84" s="107">
        <f t="shared" si="52"/>
        <v>120308010</v>
      </c>
      <c r="V84" s="107">
        <f t="shared" si="70"/>
        <v>1079</v>
      </c>
      <c r="W84" s="107">
        <v>1</v>
      </c>
      <c r="X84" s="107">
        <v>3</v>
      </c>
      <c r="Y84" s="107">
        <v>160002003</v>
      </c>
      <c r="Z84" s="107">
        <v>6</v>
      </c>
      <c r="AA84" s="95" t="s">
        <v>357</v>
      </c>
      <c r="AB84" s="95" t="s">
        <v>358</v>
      </c>
      <c r="AC84" s="95">
        <v>101000001</v>
      </c>
      <c r="AD84" s="107">
        <f t="shared" si="81"/>
        <v>137</v>
      </c>
      <c r="AE84" s="107">
        <f t="shared" si="67"/>
        <v>8079</v>
      </c>
      <c r="AF84" s="107">
        <f t="shared" si="67"/>
        <v>7079</v>
      </c>
      <c r="AG84" s="95">
        <v>-1</v>
      </c>
      <c r="AH84" s="107">
        <f t="shared" si="80"/>
        <v>9100008</v>
      </c>
      <c r="AJ84" s="237">
        <f t="shared" si="68"/>
        <v>7695.3152743969131</v>
      </c>
      <c r="AK84" s="237">
        <f t="shared" si="69"/>
        <v>39166.536953632109</v>
      </c>
      <c r="AL84" s="237">
        <f>VLOOKUP($AD$6:$AD$115,MonsterStandardStatus!$C$6:$R$185,2)</f>
        <v>57052</v>
      </c>
      <c r="AM84" s="237">
        <f>VLOOKUP($AD$6:$AD$115,MonsterStandardStatus!$C$6:$R$185,5)</f>
        <v>4448.1591181485064</v>
      </c>
      <c r="AN84" s="237">
        <f>VLOOKUP($AD$6:$AD$115,MonsterStandardStatus!$C$6:$R$185,11)</f>
        <v>25599.043760543871</v>
      </c>
    </row>
    <row r="85" spans="1:40" x14ac:dyDescent="0.3">
      <c r="A85" s="107" t="b">
        <v>1</v>
      </c>
      <c r="B85" s="159" t="str">
        <f>TextStageName!D85</f>
        <v>[8-10] 보이드의 성역</v>
      </c>
      <c r="C85" s="107">
        <f t="shared" si="75"/>
        <v>120308010</v>
      </c>
      <c r="D85" s="107">
        <v>3</v>
      </c>
      <c r="E85" s="107">
        <f t="shared" si="73"/>
        <v>8</v>
      </c>
      <c r="F85" s="107">
        <f t="shared" si="27"/>
        <v>10</v>
      </c>
      <c r="G85" s="107">
        <f>INT(G84*J$1)</f>
        <v>31102</v>
      </c>
      <c r="H85" s="152">
        <f t="shared" si="77"/>
        <v>1.7649999999999992</v>
      </c>
      <c r="I85" s="151">
        <f t="shared" si="74"/>
        <v>1.5649999999999993</v>
      </c>
      <c r="J85" s="109">
        <f>ROUND(J84+J84*'캐릭터 성장'!$Z$57,0)</f>
        <v>706</v>
      </c>
      <c r="K85" s="109">
        <f t="shared" si="64"/>
        <v>706</v>
      </c>
      <c r="L85" s="109">
        <f t="shared" si="65"/>
        <v>1165</v>
      </c>
      <c r="M85" s="322">
        <v>300</v>
      </c>
      <c r="N85" s="107" t="s">
        <v>877</v>
      </c>
      <c r="O85" s="107">
        <v>0</v>
      </c>
      <c r="P85" s="107">
        <v>3</v>
      </c>
      <c r="Q85" s="107">
        <f t="shared" si="78"/>
        <v>150</v>
      </c>
      <c r="R85" s="107">
        <v>1</v>
      </c>
      <c r="S85" s="107">
        <v>50</v>
      </c>
      <c r="T85" s="107">
        <f t="shared" si="66"/>
        <v>120308009</v>
      </c>
      <c r="U85" s="293">
        <f t="shared" si="52"/>
        <v>120309001</v>
      </c>
      <c r="V85" s="107">
        <f t="shared" si="70"/>
        <v>1080</v>
      </c>
      <c r="W85" s="107">
        <v>1</v>
      </c>
      <c r="X85" s="107">
        <v>3</v>
      </c>
      <c r="Y85" s="107">
        <v>160002003</v>
      </c>
      <c r="Z85" s="107">
        <v>6</v>
      </c>
      <c r="AA85" s="95" t="s">
        <v>357</v>
      </c>
      <c r="AB85" s="95" t="s">
        <v>358</v>
      </c>
      <c r="AC85" s="95">
        <v>101000001</v>
      </c>
      <c r="AD85" s="107">
        <f t="shared" si="81"/>
        <v>141</v>
      </c>
      <c r="AE85" s="107">
        <f t="shared" si="67"/>
        <v>8080</v>
      </c>
      <c r="AF85" s="107">
        <f t="shared" si="67"/>
        <v>7080</v>
      </c>
      <c r="AG85" s="95">
        <v>-1</v>
      </c>
      <c r="AH85" s="107">
        <f t="shared" si="80"/>
        <v>9100008</v>
      </c>
      <c r="AJ85" s="237">
        <f t="shared" si="68"/>
        <v>8166.8066539880037</v>
      </c>
      <c r="AK85" s="237">
        <f t="shared" si="69"/>
        <v>40337.556839286277</v>
      </c>
      <c r="AL85" s="237">
        <f>VLOOKUP($AD$6:$AD$115,MonsterStandardStatus!$C$6:$R$185,2)</f>
        <v>59363</v>
      </c>
      <c r="AM85" s="237">
        <f>VLOOKUP($AD$6:$AD$115,MonsterStandardStatus!$C$6:$R$185,5)</f>
        <v>4627.0859229393809</v>
      </c>
      <c r="AN85" s="237">
        <f>VLOOKUP($AD$6:$AD$115,MonsterStandardStatus!$C$6:$R$185,11)</f>
        <v>25774.796702419357</v>
      </c>
    </row>
    <row r="86" spans="1:40" x14ac:dyDescent="0.3">
      <c r="A86" s="333" t="b">
        <v>1</v>
      </c>
      <c r="B86" s="158" t="str">
        <f>TextStageName!D86</f>
        <v>[9-1] 카이온 빙한 지대</v>
      </c>
      <c r="C86" s="100">
        <f>C76+1000</f>
        <v>120309001</v>
      </c>
      <c r="D86" s="100">
        <v>3</v>
      </c>
      <c r="E86" s="100">
        <f t="shared" ref="E86" si="82">E76+1</f>
        <v>9</v>
      </c>
      <c r="F86" s="100">
        <f t="shared" si="27"/>
        <v>1</v>
      </c>
      <c r="G86" s="263">
        <f>INT(G85*K$1)</f>
        <v>31413</v>
      </c>
      <c r="H86" s="100">
        <f>H85</f>
        <v>1.7649999999999992</v>
      </c>
      <c r="I86" s="123">
        <f t="shared" ref="I86" si="83">H86</f>
        <v>1.7649999999999992</v>
      </c>
      <c r="J86" s="298">
        <f>ROUND($J85+$J85*'캐릭터 성장'!$AA$57,0)</f>
        <v>826</v>
      </c>
      <c r="K86" s="106">
        <f t="shared" si="64"/>
        <v>826</v>
      </c>
      <c r="L86" s="106">
        <f>ROUND(L85+L85*3%,0)</f>
        <v>1200</v>
      </c>
      <c r="M86" s="321">
        <v>350</v>
      </c>
      <c r="N86" s="100" t="s">
        <v>877</v>
      </c>
      <c r="O86" s="100">
        <v>0</v>
      </c>
      <c r="P86" s="100">
        <v>2</v>
      </c>
      <c r="Q86" s="263">
        <f>Q66+10</f>
        <v>160</v>
      </c>
      <c r="R86" s="100">
        <v>1</v>
      </c>
      <c r="S86" s="100">
        <v>50</v>
      </c>
      <c r="T86" s="100">
        <f t="shared" si="66"/>
        <v>120308010</v>
      </c>
      <c r="U86" s="100">
        <f t="shared" si="52"/>
        <v>120309002</v>
      </c>
      <c r="V86" s="100">
        <f t="shared" si="70"/>
        <v>1081</v>
      </c>
      <c r="W86" s="100">
        <v>1</v>
      </c>
      <c r="X86" s="100">
        <v>3</v>
      </c>
      <c r="Y86" s="100">
        <v>160002003</v>
      </c>
      <c r="Z86" s="100">
        <v>7</v>
      </c>
      <c r="AA86" s="95" t="s">
        <v>357</v>
      </c>
      <c r="AB86" s="95" t="s">
        <v>358</v>
      </c>
      <c r="AC86" s="95">
        <v>101000001</v>
      </c>
      <c r="AD86" s="100">
        <f>AD85+2</f>
        <v>143</v>
      </c>
      <c r="AE86" s="100">
        <f t="shared" si="67"/>
        <v>8081</v>
      </c>
      <c r="AF86" s="100">
        <f t="shared" si="67"/>
        <v>7081</v>
      </c>
      <c r="AG86" s="95">
        <v>-1</v>
      </c>
      <c r="AH86" s="293">
        <f>AH76</f>
        <v>9100008</v>
      </c>
      <c r="AJ86" s="236">
        <f t="shared" si="68"/>
        <v>8329.4418175084338</v>
      </c>
      <c r="AK86" s="236">
        <f t="shared" si="69"/>
        <v>45648.415891187018</v>
      </c>
      <c r="AL86" s="236">
        <f>VLOOKUP($AD$6:$AD$115,MonsterStandardStatus!$C$6:$R$185,2)</f>
        <v>59957</v>
      </c>
      <c r="AM86" s="236">
        <f>VLOOKUP($AD$6:$AD$115,MonsterStandardStatus!$C$6:$R$185,5)</f>
        <v>4719.2304915061968</v>
      </c>
      <c r="AN86" s="236">
        <f>VLOOKUP($AD$6:$AD$115,MonsterStandardStatus!$C$6:$R$185,11)</f>
        <v>25863.125150814187</v>
      </c>
    </row>
    <row r="87" spans="1:40" x14ac:dyDescent="0.3">
      <c r="A87" s="333" t="b">
        <v>1</v>
      </c>
      <c r="B87" s="158" t="str">
        <f>TextStageName!D87</f>
        <v>[9-2] 타락한 정령들</v>
      </c>
      <c r="C87" s="100">
        <f t="shared" ref="C87:C95" si="84">C86+1</f>
        <v>120309002</v>
      </c>
      <c r="D87" s="100">
        <v>3</v>
      </c>
      <c r="E87" s="100">
        <f t="shared" ref="E87:E95" si="85">E86</f>
        <v>9</v>
      </c>
      <c r="F87" s="100">
        <f t="shared" si="27"/>
        <v>2</v>
      </c>
      <c r="G87" s="100">
        <f>INT(G86*K$1)</f>
        <v>31727</v>
      </c>
      <c r="H87" s="100">
        <f t="shared" ref="H87:H115" si="86">H86</f>
        <v>1.7649999999999992</v>
      </c>
      <c r="I87" s="123">
        <f t="shared" ref="I87:I115" si="87">H87</f>
        <v>1.7649999999999992</v>
      </c>
      <c r="J87" s="106">
        <f>ROUND(J86+J86*'캐릭터 성장'!$Z$57,0)</f>
        <v>834</v>
      </c>
      <c r="K87" s="106">
        <f t="shared" si="64"/>
        <v>834</v>
      </c>
      <c r="L87" s="106">
        <f t="shared" si="65"/>
        <v>1236</v>
      </c>
      <c r="M87" s="321">
        <v>350</v>
      </c>
      <c r="N87" s="100" t="s">
        <v>877</v>
      </c>
      <c r="O87" s="100">
        <v>0</v>
      </c>
      <c r="P87" s="100">
        <v>2</v>
      </c>
      <c r="Q87" s="100">
        <f>Q86</f>
        <v>160</v>
      </c>
      <c r="R87" s="100">
        <v>1</v>
      </c>
      <c r="S87" s="100">
        <v>50</v>
      </c>
      <c r="T87" s="100">
        <f t="shared" si="66"/>
        <v>120309001</v>
      </c>
      <c r="U87" s="100">
        <f t="shared" si="52"/>
        <v>120309003</v>
      </c>
      <c r="V87" s="100">
        <f t="shared" si="70"/>
        <v>1082</v>
      </c>
      <c r="W87" s="100">
        <v>1</v>
      </c>
      <c r="X87" s="100">
        <v>3</v>
      </c>
      <c r="Y87" s="100">
        <v>160002003</v>
      </c>
      <c r="Z87" s="100">
        <v>7</v>
      </c>
      <c r="AA87" s="95" t="s">
        <v>357</v>
      </c>
      <c r="AB87" s="95" t="s">
        <v>358</v>
      </c>
      <c r="AC87" s="95">
        <v>101000001</v>
      </c>
      <c r="AD87" s="100">
        <f>AD86+1</f>
        <v>144</v>
      </c>
      <c r="AE87" s="100">
        <f t="shared" si="67"/>
        <v>8082</v>
      </c>
      <c r="AF87" s="100">
        <f t="shared" si="67"/>
        <v>7082</v>
      </c>
      <c r="AG87" s="95">
        <v>-1</v>
      </c>
      <c r="AH87" s="293">
        <f t="shared" si="80"/>
        <v>9100008</v>
      </c>
      <c r="AJ87" s="236">
        <f t="shared" si="68"/>
        <v>8411.9699270363071</v>
      </c>
      <c r="AK87" s="236">
        <f t="shared" si="69"/>
        <v>45726.565979192732</v>
      </c>
      <c r="AL87" s="236">
        <f>VLOOKUP($AD$6:$AD$115,MonsterStandardStatus!$C$6:$R$185,2)</f>
        <v>60256</v>
      </c>
      <c r="AM87" s="236">
        <f>VLOOKUP($AD$6:$AD$115,MonsterStandardStatus!$C$6:$R$185,5)</f>
        <v>4765.9886272160402</v>
      </c>
      <c r="AN87" s="236">
        <f>VLOOKUP($AD$6:$AD$115,MonsterStandardStatus!$C$6:$R$185,11)</f>
        <v>25907.402821072381</v>
      </c>
    </row>
    <row r="88" spans="1:40" x14ac:dyDescent="0.3">
      <c r="A88" s="333" t="b">
        <v>1</v>
      </c>
      <c r="B88" s="158" t="str">
        <f>TextStageName!D88</f>
        <v>[9-3] 얼어붙은 숲</v>
      </c>
      <c r="C88" s="100">
        <f t="shared" si="84"/>
        <v>120309003</v>
      </c>
      <c r="D88" s="100">
        <v>3</v>
      </c>
      <c r="E88" s="100">
        <f t="shared" si="85"/>
        <v>9</v>
      </c>
      <c r="F88" s="100">
        <f t="shared" si="27"/>
        <v>3</v>
      </c>
      <c r="G88" s="100">
        <f t="shared" ref="G88:G115" si="88">INT(G87*K$1)</f>
        <v>32044</v>
      </c>
      <c r="H88" s="100">
        <f t="shared" si="86"/>
        <v>1.7649999999999992</v>
      </c>
      <c r="I88" s="123">
        <f t="shared" si="87"/>
        <v>1.7649999999999992</v>
      </c>
      <c r="J88" s="106">
        <f>ROUND(J87+J87*'캐릭터 성장'!$Z$57,0)</f>
        <v>842</v>
      </c>
      <c r="K88" s="106">
        <f t="shared" si="64"/>
        <v>842</v>
      </c>
      <c r="L88" s="106">
        <f t="shared" si="65"/>
        <v>1273</v>
      </c>
      <c r="M88" s="321">
        <v>350</v>
      </c>
      <c r="N88" s="100" t="s">
        <v>878</v>
      </c>
      <c r="O88" s="100">
        <v>50</v>
      </c>
      <c r="P88" s="100">
        <v>2</v>
      </c>
      <c r="Q88" s="100">
        <f t="shared" ref="Q88:Q95" si="89">Q87</f>
        <v>160</v>
      </c>
      <c r="R88" s="100">
        <v>1</v>
      </c>
      <c r="S88" s="100">
        <v>50</v>
      </c>
      <c r="T88" s="100">
        <f t="shared" si="66"/>
        <v>120309002</v>
      </c>
      <c r="U88" s="100">
        <f t="shared" si="52"/>
        <v>120309004</v>
      </c>
      <c r="V88" s="100">
        <f t="shared" si="70"/>
        <v>1083</v>
      </c>
      <c r="W88" s="100">
        <v>1</v>
      </c>
      <c r="X88" s="100">
        <v>3</v>
      </c>
      <c r="Y88" s="100">
        <v>160002003</v>
      </c>
      <c r="Z88" s="100">
        <v>7</v>
      </c>
      <c r="AA88" s="95" t="s">
        <v>357</v>
      </c>
      <c r="AB88" s="95" t="s">
        <v>358</v>
      </c>
      <c r="AC88" s="95">
        <v>101000001</v>
      </c>
      <c r="AD88" s="100">
        <f t="shared" ref="AD88:AD115" si="90">AD87+1</f>
        <v>145</v>
      </c>
      <c r="AE88" s="100">
        <f t="shared" si="67"/>
        <v>8083</v>
      </c>
      <c r="AF88" s="100">
        <f t="shared" si="67"/>
        <v>7083</v>
      </c>
      <c r="AG88" s="95">
        <v>-1</v>
      </c>
      <c r="AH88" s="293">
        <f t="shared" si="80"/>
        <v>9100008</v>
      </c>
      <c r="AJ88" s="236">
        <f t="shared" si="68"/>
        <v>8495.3157250733821</v>
      </c>
      <c r="AK88" s="236">
        <f t="shared" si="69"/>
        <v>45804.849860149108</v>
      </c>
      <c r="AL88" s="236">
        <f>VLOOKUP($AD$6:$AD$115,MonsterStandardStatus!$C$6:$R$185,2)</f>
        <v>60557</v>
      </c>
      <c r="AM88" s="236">
        <f>VLOOKUP($AD$6:$AD$115,MonsterStandardStatus!$C$6:$R$185,5)</f>
        <v>4813.2100425344961</v>
      </c>
      <c r="AN88" s="236">
        <f>VLOOKUP($AD$6:$AD$115,MonsterStandardStatus!$C$6:$R$185,11)</f>
        <v>25951.756294702056</v>
      </c>
    </row>
    <row r="89" spans="1:40" x14ac:dyDescent="0.3">
      <c r="A89" s="333" t="b">
        <v>1</v>
      </c>
      <c r="B89" s="158" t="str">
        <f>TextStageName!D89</f>
        <v>[9-4] 빙정 호수로 가는 길</v>
      </c>
      <c r="C89" s="100">
        <f t="shared" si="84"/>
        <v>120309004</v>
      </c>
      <c r="D89" s="100">
        <v>3</v>
      </c>
      <c r="E89" s="100">
        <f t="shared" si="85"/>
        <v>9</v>
      </c>
      <c r="F89" s="100">
        <f t="shared" si="27"/>
        <v>4</v>
      </c>
      <c r="G89" s="100">
        <f t="shared" si="88"/>
        <v>32364</v>
      </c>
      <c r="H89" s="100">
        <f t="shared" si="86"/>
        <v>1.7649999999999992</v>
      </c>
      <c r="I89" s="123">
        <f t="shared" si="87"/>
        <v>1.7649999999999992</v>
      </c>
      <c r="J89" s="106">
        <f>ROUND(J88+J88*'캐릭터 성장'!$Z$57,0)</f>
        <v>850</v>
      </c>
      <c r="K89" s="106">
        <f t="shared" si="64"/>
        <v>850</v>
      </c>
      <c r="L89" s="106">
        <f t="shared" si="65"/>
        <v>1311</v>
      </c>
      <c r="M89" s="321">
        <v>350</v>
      </c>
      <c r="N89" s="100" t="s">
        <v>877</v>
      </c>
      <c r="O89" s="100">
        <v>0</v>
      </c>
      <c r="P89" s="100">
        <v>2</v>
      </c>
      <c r="Q89" s="100">
        <f t="shared" si="89"/>
        <v>160</v>
      </c>
      <c r="R89" s="100">
        <v>1</v>
      </c>
      <c r="S89" s="100">
        <v>50</v>
      </c>
      <c r="T89" s="100">
        <f t="shared" si="66"/>
        <v>120309003</v>
      </c>
      <c r="U89" s="100">
        <f t="shared" ref="U89:U115" si="91">C90</f>
        <v>120309005</v>
      </c>
      <c r="V89" s="100">
        <f t="shared" si="70"/>
        <v>1084</v>
      </c>
      <c r="W89" s="100">
        <v>1</v>
      </c>
      <c r="X89" s="100">
        <v>3</v>
      </c>
      <c r="Y89" s="100">
        <v>160002003</v>
      </c>
      <c r="Z89" s="100">
        <v>7</v>
      </c>
      <c r="AA89" s="95" t="s">
        <v>357</v>
      </c>
      <c r="AB89" s="95" t="s">
        <v>358</v>
      </c>
      <c r="AC89" s="95">
        <v>101000001</v>
      </c>
      <c r="AD89" s="100">
        <f t="shared" si="90"/>
        <v>146</v>
      </c>
      <c r="AE89" s="100">
        <f t="shared" si="67"/>
        <v>8084</v>
      </c>
      <c r="AF89" s="100">
        <f t="shared" si="67"/>
        <v>7084</v>
      </c>
      <c r="AG89" s="95">
        <v>-1</v>
      </c>
      <c r="AH89" s="293">
        <f t="shared" si="80"/>
        <v>9100008</v>
      </c>
      <c r="AJ89" s="236">
        <f t="shared" si="68"/>
        <v>8579.4873132774082</v>
      </c>
      <c r="AK89" s="236">
        <f t="shared" si="69"/>
        <v>45883.267763109681</v>
      </c>
      <c r="AL89" s="236">
        <f>VLOOKUP($AD$6:$AD$115,MonsterStandardStatus!$C$6:$R$185,2)</f>
        <v>60859</v>
      </c>
      <c r="AM89" s="236">
        <f>VLOOKUP($AD$6:$AD$115,MonsterStandardStatus!$C$6:$R$185,5)</f>
        <v>4860.899327635927</v>
      </c>
      <c r="AN89" s="236">
        <f>VLOOKUP($AD$6:$AD$115,MonsterStandardStatus!$C$6:$R$185,11)</f>
        <v>25996.185701478586</v>
      </c>
    </row>
    <row r="90" spans="1:40" x14ac:dyDescent="0.3">
      <c r="A90" s="333" t="b">
        <v>1</v>
      </c>
      <c r="B90" s="158" t="str">
        <f>TextStageName!D90</f>
        <v>[9-5] 얼어붙은 군락지</v>
      </c>
      <c r="C90" s="100">
        <f t="shared" si="84"/>
        <v>120309005</v>
      </c>
      <c r="D90" s="100">
        <v>3</v>
      </c>
      <c r="E90" s="100">
        <f t="shared" si="85"/>
        <v>9</v>
      </c>
      <c r="F90" s="100">
        <f t="shared" si="27"/>
        <v>5</v>
      </c>
      <c r="G90" s="100">
        <f t="shared" si="88"/>
        <v>32687</v>
      </c>
      <c r="H90" s="100">
        <f t="shared" si="86"/>
        <v>1.7649999999999992</v>
      </c>
      <c r="I90" s="123">
        <f t="shared" si="87"/>
        <v>1.7649999999999992</v>
      </c>
      <c r="J90" s="106">
        <f>ROUND(J89+J89*'캐릭터 성장'!$Z$57,0)</f>
        <v>859</v>
      </c>
      <c r="K90" s="106">
        <f t="shared" si="64"/>
        <v>859</v>
      </c>
      <c r="L90" s="106">
        <f t="shared" si="65"/>
        <v>1350</v>
      </c>
      <c r="M90" s="321">
        <v>350</v>
      </c>
      <c r="N90" s="100" t="s">
        <v>877</v>
      </c>
      <c r="O90" s="100">
        <v>0</v>
      </c>
      <c r="P90" s="100">
        <v>2</v>
      </c>
      <c r="Q90" s="100">
        <f t="shared" si="89"/>
        <v>160</v>
      </c>
      <c r="R90" s="100">
        <v>1</v>
      </c>
      <c r="S90" s="100">
        <v>50</v>
      </c>
      <c r="T90" s="100">
        <f t="shared" si="66"/>
        <v>120309004</v>
      </c>
      <c r="U90" s="100">
        <f t="shared" si="91"/>
        <v>120309006</v>
      </c>
      <c r="V90" s="100">
        <f t="shared" si="70"/>
        <v>1085</v>
      </c>
      <c r="W90" s="100">
        <v>1</v>
      </c>
      <c r="X90" s="100">
        <v>3</v>
      </c>
      <c r="Y90" s="100">
        <v>160002003</v>
      </c>
      <c r="Z90" s="100">
        <v>7</v>
      </c>
      <c r="AA90" s="95" t="s">
        <v>357</v>
      </c>
      <c r="AB90" s="95" t="s">
        <v>358</v>
      </c>
      <c r="AC90" s="95">
        <v>101000001</v>
      </c>
      <c r="AD90" s="106">
        <f t="shared" si="90"/>
        <v>147</v>
      </c>
      <c r="AE90" s="100">
        <f t="shared" si="67"/>
        <v>8085</v>
      </c>
      <c r="AF90" s="100">
        <f t="shared" si="67"/>
        <v>7085</v>
      </c>
      <c r="AG90" s="95">
        <v>-1</v>
      </c>
      <c r="AH90" s="293">
        <f t="shared" si="80"/>
        <v>9100008</v>
      </c>
      <c r="AJ90" s="236">
        <f t="shared" si="68"/>
        <v>8664.4928735773592</v>
      </c>
      <c r="AK90" s="236">
        <f t="shared" si="69"/>
        <v>45961.81991752013</v>
      </c>
      <c r="AL90" s="236">
        <f>VLOOKUP($AD$6:$AD$115,MonsterStandardStatus!$C$6:$R$185,2)</f>
        <v>61163</v>
      </c>
      <c r="AM90" s="236">
        <f>VLOOKUP($AD$6:$AD$115,MonsterStandardStatus!$C$6:$R$185,5)</f>
        <v>4909.0611181741433</v>
      </c>
      <c r="AN90" s="236">
        <f>VLOOKUP($AD$6:$AD$115,MonsterStandardStatus!$C$6:$R$185,11)</f>
        <v>26040.691171399518</v>
      </c>
    </row>
    <row r="91" spans="1:40" x14ac:dyDescent="0.3">
      <c r="A91" s="333" t="b">
        <v>1</v>
      </c>
      <c r="B91" s="158" t="str">
        <f>TextStageName!D91</f>
        <v>[9-6] 빙한의 나비스 평원</v>
      </c>
      <c r="C91" s="100">
        <f t="shared" si="84"/>
        <v>120309006</v>
      </c>
      <c r="D91" s="100">
        <v>3</v>
      </c>
      <c r="E91" s="100">
        <f t="shared" si="85"/>
        <v>9</v>
      </c>
      <c r="F91" s="100">
        <f t="shared" ref="F91:F115" si="92">F81</f>
        <v>6</v>
      </c>
      <c r="G91" s="100">
        <f t="shared" si="88"/>
        <v>33013</v>
      </c>
      <c r="H91" s="100">
        <f t="shared" si="86"/>
        <v>1.7649999999999992</v>
      </c>
      <c r="I91" s="123">
        <f t="shared" si="87"/>
        <v>1.7649999999999992</v>
      </c>
      <c r="J91" s="106">
        <f>ROUND(J90+J90*'캐릭터 성장'!$Z$57,0)</f>
        <v>868</v>
      </c>
      <c r="K91" s="106">
        <f t="shared" si="64"/>
        <v>868</v>
      </c>
      <c r="L91" s="106">
        <f t="shared" si="65"/>
        <v>1391</v>
      </c>
      <c r="M91" s="321">
        <v>350</v>
      </c>
      <c r="N91" s="100" t="s">
        <v>879</v>
      </c>
      <c r="O91" s="100">
        <v>50</v>
      </c>
      <c r="P91" s="100">
        <v>2</v>
      </c>
      <c r="Q91" s="100">
        <f t="shared" si="89"/>
        <v>160</v>
      </c>
      <c r="R91" s="100">
        <v>1</v>
      </c>
      <c r="S91" s="100">
        <v>50</v>
      </c>
      <c r="T91" s="100">
        <f t="shared" si="66"/>
        <v>120309005</v>
      </c>
      <c r="U91" s="100">
        <f t="shared" si="91"/>
        <v>120309007</v>
      </c>
      <c r="V91" s="100">
        <f t="shared" si="70"/>
        <v>1086</v>
      </c>
      <c r="W91" s="100">
        <v>1</v>
      </c>
      <c r="X91" s="100">
        <v>3</v>
      </c>
      <c r="Y91" s="100">
        <v>160002003</v>
      </c>
      <c r="Z91" s="100">
        <v>7</v>
      </c>
      <c r="AA91" s="95" t="s">
        <v>357</v>
      </c>
      <c r="AB91" s="95" t="s">
        <v>358</v>
      </c>
      <c r="AC91" s="95">
        <v>101000001</v>
      </c>
      <c r="AD91" s="106">
        <f t="shared" si="90"/>
        <v>148</v>
      </c>
      <c r="AE91" s="100">
        <f t="shared" si="67"/>
        <v>8086</v>
      </c>
      <c r="AF91" s="100">
        <f t="shared" si="67"/>
        <v>7086</v>
      </c>
      <c r="AG91" s="95">
        <v>-1</v>
      </c>
      <c r="AH91" s="293">
        <f t="shared" si="80"/>
        <v>9100008</v>
      </c>
      <c r="AJ91" s="236">
        <f t="shared" si="68"/>
        <v>8750.3406689687617</v>
      </c>
      <c r="AK91" s="236">
        <f t="shared" si="69"/>
        <v>46040.506553218926</v>
      </c>
      <c r="AL91" s="236">
        <f>VLOOKUP($AD$6:$AD$115,MonsterStandardStatus!$C$6:$R$185,2)</f>
        <v>61468</v>
      </c>
      <c r="AM91" s="236">
        <f>VLOOKUP($AD$6:$AD$115,MonsterStandardStatus!$C$6:$R$185,5)</f>
        <v>4957.7000957330119</v>
      </c>
      <c r="AN91" s="236">
        <f>VLOOKUP($AD$6:$AD$115,MonsterStandardStatus!$C$6:$R$185,11)</f>
        <v>26085.272834684954</v>
      </c>
    </row>
    <row r="92" spans="1:40" x14ac:dyDescent="0.3">
      <c r="A92" s="333" t="b">
        <v>1</v>
      </c>
      <c r="B92" s="158" t="str">
        <f>TextStageName!D92</f>
        <v>[9-7] 정령의 성역</v>
      </c>
      <c r="C92" s="100">
        <f t="shared" si="84"/>
        <v>120309007</v>
      </c>
      <c r="D92" s="100">
        <v>3</v>
      </c>
      <c r="E92" s="100">
        <f t="shared" si="85"/>
        <v>9</v>
      </c>
      <c r="F92" s="100">
        <f t="shared" si="92"/>
        <v>7</v>
      </c>
      <c r="G92" s="100">
        <f t="shared" si="88"/>
        <v>33343</v>
      </c>
      <c r="H92" s="100">
        <f t="shared" si="86"/>
        <v>1.7649999999999992</v>
      </c>
      <c r="I92" s="123">
        <f t="shared" si="87"/>
        <v>1.7649999999999992</v>
      </c>
      <c r="J92" s="106">
        <f>ROUND(J91+J91*'캐릭터 성장'!$Z$57,0)</f>
        <v>877</v>
      </c>
      <c r="K92" s="106">
        <f t="shared" si="64"/>
        <v>877</v>
      </c>
      <c r="L92" s="106">
        <f t="shared" si="65"/>
        <v>1433</v>
      </c>
      <c r="M92" s="321">
        <v>350</v>
      </c>
      <c r="N92" s="100" t="s">
        <v>877</v>
      </c>
      <c r="O92" s="100">
        <v>0</v>
      </c>
      <c r="P92" s="100">
        <v>2</v>
      </c>
      <c r="Q92" s="100">
        <f t="shared" si="89"/>
        <v>160</v>
      </c>
      <c r="R92" s="100">
        <v>1</v>
      </c>
      <c r="S92" s="100">
        <v>50</v>
      </c>
      <c r="T92" s="100">
        <f t="shared" si="66"/>
        <v>120309006</v>
      </c>
      <c r="U92" s="100">
        <f t="shared" si="91"/>
        <v>120309008</v>
      </c>
      <c r="V92" s="100">
        <f t="shared" si="70"/>
        <v>1087</v>
      </c>
      <c r="W92" s="100">
        <v>1</v>
      </c>
      <c r="X92" s="100">
        <v>3</v>
      </c>
      <c r="Y92" s="100">
        <v>160002003</v>
      </c>
      <c r="Z92" s="100">
        <v>7</v>
      </c>
      <c r="AA92" s="95" t="s">
        <v>357</v>
      </c>
      <c r="AB92" s="95" t="s">
        <v>358</v>
      </c>
      <c r="AC92" s="95">
        <v>101000001</v>
      </c>
      <c r="AD92" s="106">
        <f t="shared" si="90"/>
        <v>149</v>
      </c>
      <c r="AE92" s="100">
        <f t="shared" si="67"/>
        <v>8087</v>
      </c>
      <c r="AF92" s="100">
        <f t="shared" si="67"/>
        <v>7087</v>
      </c>
      <c r="AG92" s="95">
        <v>-1</v>
      </c>
      <c r="AH92" s="293">
        <f t="shared" si="80"/>
        <v>9100008</v>
      </c>
      <c r="AJ92" s="236">
        <f t="shared" si="68"/>
        <v>8837.0390443169035</v>
      </c>
      <c r="AK92" s="236">
        <f t="shared" si="69"/>
        <v>46119.327900438038</v>
      </c>
      <c r="AL92" s="236">
        <f>VLOOKUP($AD$6:$AD$115,MonsterStandardStatus!$C$6:$R$185,2)</f>
        <v>61775</v>
      </c>
      <c r="AM92" s="236">
        <f>VLOOKUP($AD$6:$AD$115,MonsterStandardStatus!$C$6:$R$185,5)</f>
        <v>5006.8209882815336</v>
      </c>
      <c r="AN92" s="236">
        <f>VLOOKUP($AD$6:$AD$115,MonsterStandardStatus!$C$6:$R$185,11)</f>
        <v>26129.930821777936</v>
      </c>
    </row>
    <row r="93" spans="1:40" x14ac:dyDescent="0.3">
      <c r="A93" s="333" t="b">
        <v>1</v>
      </c>
      <c r="B93" s="158" t="str">
        <f>TextStageName!D93</f>
        <v>[9-8] 정령의 성소</v>
      </c>
      <c r="C93" s="100">
        <f t="shared" si="84"/>
        <v>120309008</v>
      </c>
      <c r="D93" s="100">
        <v>3</v>
      </c>
      <c r="E93" s="100">
        <f t="shared" si="85"/>
        <v>9</v>
      </c>
      <c r="F93" s="100">
        <f t="shared" si="92"/>
        <v>8</v>
      </c>
      <c r="G93" s="100">
        <f t="shared" si="88"/>
        <v>33676</v>
      </c>
      <c r="H93" s="100">
        <f t="shared" si="86"/>
        <v>1.7649999999999992</v>
      </c>
      <c r="I93" s="123">
        <f t="shared" si="87"/>
        <v>1.7649999999999992</v>
      </c>
      <c r="J93" s="106">
        <f>ROUND(J92+J92*'캐릭터 성장'!$Z$57,0)</f>
        <v>886</v>
      </c>
      <c r="K93" s="106">
        <f t="shared" si="64"/>
        <v>886</v>
      </c>
      <c r="L93" s="106">
        <f t="shared" si="65"/>
        <v>1476</v>
      </c>
      <c r="M93" s="321">
        <v>350</v>
      </c>
      <c r="N93" s="100" t="s">
        <v>877</v>
      </c>
      <c r="O93" s="100">
        <v>0</v>
      </c>
      <c r="P93" s="100">
        <v>2</v>
      </c>
      <c r="Q93" s="100">
        <f t="shared" si="89"/>
        <v>160</v>
      </c>
      <c r="R93" s="100">
        <v>1</v>
      </c>
      <c r="S93" s="100">
        <v>50</v>
      </c>
      <c r="T93" s="100">
        <f t="shared" si="66"/>
        <v>120309007</v>
      </c>
      <c r="U93" s="100">
        <f t="shared" si="91"/>
        <v>120309009</v>
      </c>
      <c r="V93" s="100">
        <f t="shared" si="70"/>
        <v>1088</v>
      </c>
      <c r="W93" s="100">
        <v>1</v>
      </c>
      <c r="X93" s="100">
        <v>3</v>
      </c>
      <c r="Y93" s="100">
        <v>160002003</v>
      </c>
      <c r="Z93" s="100">
        <v>7</v>
      </c>
      <c r="AA93" s="95" t="s">
        <v>357</v>
      </c>
      <c r="AB93" s="95" t="s">
        <v>358</v>
      </c>
      <c r="AC93" s="95">
        <v>101000001</v>
      </c>
      <c r="AD93" s="106">
        <f t="shared" si="90"/>
        <v>150</v>
      </c>
      <c r="AE93" s="100">
        <f t="shared" si="67"/>
        <v>8088</v>
      </c>
      <c r="AF93" s="100">
        <f t="shared" si="67"/>
        <v>7088</v>
      </c>
      <c r="AG93" s="95">
        <v>-1</v>
      </c>
      <c r="AH93" s="293">
        <f t="shared" si="80"/>
        <v>9100008</v>
      </c>
      <c r="AJ93" s="236">
        <f t="shared" si="68"/>
        <v>8924.596427167995</v>
      </c>
      <c r="AK93" s="236">
        <f t="shared" si="69"/>
        <v>46198.284189803591</v>
      </c>
      <c r="AL93" s="236">
        <f>VLOOKUP($AD$6:$AD$115,MonsterStandardStatus!$C$6:$R$185,2)</f>
        <v>62083</v>
      </c>
      <c r="AM93" s="236">
        <f>VLOOKUP($AD$6:$AD$115,MonsterStandardStatus!$C$6:$R$185,5)</f>
        <v>5056.4285706334267</v>
      </c>
      <c r="AN93" s="236">
        <f>VLOOKUP($AD$6:$AD$115,MonsterStandardStatus!$C$6:$R$185,11)</f>
        <v>26174.665263344821</v>
      </c>
    </row>
    <row r="94" spans="1:40" x14ac:dyDescent="0.3">
      <c r="A94" s="333" t="b">
        <v>1</v>
      </c>
      <c r="B94" s="158" t="str">
        <f>TextStageName!D94</f>
        <v>[9-9] 빙정 호수 진입로</v>
      </c>
      <c r="C94" s="100">
        <f t="shared" si="84"/>
        <v>120309009</v>
      </c>
      <c r="D94" s="100">
        <v>3</v>
      </c>
      <c r="E94" s="100">
        <f t="shared" si="85"/>
        <v>9</v>
      </c>
      <c r="F94" s="100">
        <f t="shared" si="92"/>
        <v>9</v>
      </c>
      <c r="G94" s="100">
        <f t="shared" si="88"/>
        <v>34012</v>
      </c>
      <c r="H94" s="100">
        <f t="shared" si="86"/>
        <v>1.7649999999999992</v>
      </c>
      <c r="I94" s="123">
        <f t="shared" si="87"/>
        <v>1.7649999999999992</v>
      </c>
      <c r="J94" s="106">
        <f>ROUND(J93+J93*'캐릭터 성장'!$Z$57,0)</f>
        <v>895</v>
      </c>
      <c r="K94" s="106">
        <f t="shared" si="64"/>
        <v>895</v>
      </c>
      <c r="L94" s="106">
        <f t="shared" si="65"/>
        <v>1520</v>
      </c>
      <c r="M94" s="321">
        <v>350</v>
      </c>
      <c r="N94" s="100" t="s">
        <v>878</v>
      </c>
      <c r="O94" s="100">
        <v>50</v>
      </c>
      <c r="P94" s="100">
        <v>2</v>
      </c>
      <c r="Q94" s="100">
        <f t="shared" si="89"/>
        <v>160</v>
      </c>
      <c r="R94" s="100">
        <v>1</v>
      </c>
      <c r="S94" s="100">
        <v>50</v>
      </c>
      <c r="T94" s="100">
        <f t="shared" si="66"/>
        <v>120309008</v>
      </c>
      <c r="U94" s="100">
        <f t="shared" si="91"/>
        <v>120309010</v>
      </c>
      <c r="V94" s="100">
        <f t="shared" si="70"/>
        <v>1089</v>
      </c>
      <c r="W94" s="100">
        <v>1</v>
      </c>
      <c r="X94" s="100">
        <v>3</v>
      </c>
      <c r="Y94" s="100">
        <v>160002003</v>
      </c>
      <c r="Z94" s="100">
        <v>7</v>
      </c>
      <c r="AA94" s="95" t="s">
        <v>357</v>
      </c>
      <c r="AB94" s="95" t="s">
        <v>358</v>
      </c>
      <c r="AC94" s="95">
        <v>101000001</v>
      </c>
      <c r="AD94" s="106">
        <f t="shared" si="90"/>
        <v>151</v>
      </c>
      <c r="AE94" s="100">
        <f t="shared" si="67"/>
        <v>8089</v>
      </c>
      <c r="AF94" s="100">
        <f t="shared" si="67"/>
        <v>7089</v>
      </c>
      <c r="AG94" s="95">
        <v>-1</v>
      </c>
      <c r="AH94" s="293">
        <f t="shared" si="80"/>
        <v>9100008</v>
      </c>
      <c r="AJ94" s="236">
        <f>AM94*H94</f>
        <v>9013.0213285683749</v>
      </c>
      <c r="AK94" s="236">
        <f t="shared" si="69"/>
        <v>46277.37565233653</v>
      </c>
      <c r="AL94" s="236">
        <f>VLOOKUP($AD$6:$AD$115,MonsterStandardStatus!$C$6:$R$185,2)</f>
        <v>62393</v>
      </c>
      <c r="AM94" s="236">
        <f>VLOOKUP($AD$6:$AD$115,MonsterStandardStatus!$C$6:$R$185,5)</f>
        <v>5106.5276649112629</v>
      </c>
      <c r="AN94" s="236">
        <f>VLOOKUP($AD$6:$AD$115,MonsterStandardStatus!$C$6:$R$185,11)</f>
        <v>26219.476290275667</v>
      </c>
    </row>
    <row r="95" spans="1:40" x14ac:dyDescent="0.3">
      <c r="A95" s="333" t="b">
        <v>1</v>
      </c>
      <c r="B95" s="158" t="str">
        <f>TextStageName!D95</f>
        <v>[9-10] 베르디우스의 빙정 호수</v>
      </c>
      <c r="C95" s="100">
        <f t="shared" si="84"/>
        <v>120309010</v>
      </c>
      <c r="D95" s="100">
        <v>3</v>
      </c>
      <c r="E95" s="100">
        <f t="shared" si="85"/>
        <v>9</v>
      </c>
      <c r="F95" s="100">
        <f t="shared" si="92"/>
        <v>10</v>
      </c>
      <c r="G95" s="100">
        <f t="shared" si="88"/>
        <v>34352</v>
      </c>
      <c r="H95" s="100">
        <f t="shared" si="86"/>
        <v>1.7649999999999992</v>
      </c>
      <c r="I95" s="123">
        <f t="shared" si="87"/>
        <v>1.7649999999999992</v>
      </c>
      <c r="J95" s="106">
        <f>ROUND(J94+J94*'캐릭터 성장'!$Z$57,0)</f>
        <v>904</v>
      </c>
      <c r="K95" s="106">
        <f t="shared" si="64"/>
        <v>904</v>
      </c>
      <c r="L95" s="106">
        <f>ROUND(L94+L94*3%,0)</f>
        <v>1566</v>
      </c>
      <c r="M95" s="321">
        <v>350</v>
      </c>
      <c r="N95" s="100" t="s">
        <v>877</v>
      </c>
      <c r="O95" s="100">
        <v>0</v>
      </c>
      <c r="P95" s="100">
        <v>2</v>
      </c>
      <c r="Q95" s="100">
        <f t="shared" si="89"/>
        <v>160</v>
      </c>
      <c r="R95" s="100">
        <v>1</v>
      </c>
      <c r="S95" s="100">
        <v>50</v>
      </c>
      <c r="T95" s="100">
        <f t="shared" si="66"/>
        <v>120309009</v>
      </c>
      <c r="U95" s="100">
        <f t="shared" si="91"/>
        <v>120310001</v>
      </c>
      <c r="V95" s="100">
        <f t="shared" si="70"/>
        <v>1090</v>
      </c>
      <c r="W95" s="100">
        <v>1</v>
      </c>
      <c r="X95" s="100">
        <v>3</v>
      </c>
      <c r="Y95" s="100">
        <v>160002003</v>
      </c>
      <c r="Z95" s="100">
        <v>7</v>
      </c>
      <c r="AA95" s="95" t="s">
        <v>357</v>
      </c>
      <c r="AB95" s="95" t="s">
        <v>358</v>
      </c>
      <c r="AC95" s="95">
        <v>101000001</v>
      </c>
      <c r="AD95" s="106">
        <f t="shared" si="90"/>
        <v>152</v>
      </c>
      <c r="AE95" s="100">
        <f t="shared" si="67"/>
        <v>8090</v>
      </c>
      <c r="AF95" s="100">
        <f t="shared" si="67"/>
        <v>7090</v>
      </c>
      <c r="AG95" s="95">
        <v>-1</v>
      </c>
      <c r="AH95" s="293">
        <f t="shared" si="80"/>
        <v>9100008</v>
      </c>
      <c r="AJ95" s="236">
        <f t="shared" si="68"/>
        <v>9102.3223438918303</v>
      </c>
      <c r="AK95" s="236">
        <f t="shared" si="69"/>
        <v>46356.602519453329</v>
      </c>
      <c r="AL95" s="236">
        <f>VLOOKUP($AD$6:$AD$115,MonsterStandardStatus!$C$6:$R$185,2)</f>
        <v>62704</v>
      </c>
      <c r="AM95" s="236">
        <f>VLOOKUP($AD$6:$AD$115,MonsterStandardStatus!$C$6:$R$185,5)</f>
        <v>5157.1231410152031</v>
      </c>
      <c r="AN95" s="236">
        <f>VLOOKUP($AD$6:$AD$115,MonsterStandardStatus!$C$6:$R$185,11)</f>
        <v>26264.364033684618</v>
      </c>
    </row>
    <row r="96" spans="1:40" x14ac:dyDescent="0.3">
      <c r="A96" s="333" t="b">
        <v>1</v>
      </c>
      <c r="B96" s="159" t="str">
        <f>TextStageName!D96</f>
        <v>[10-1]  베히모스 요새 서문</v>
      </c>
      <c r="C96" s="107">
        <f>C86+1000</f>
        <v>120310001</v>
      </c>
      <c r="D96" s="107">
        <v>3</v>
      </c>
      <c r="E96" s="107">
        <f t="shared" ref="E96" si="93">E86+1</f>
        <v>10</v>
      </c>
      <c r="F96" s="107">
        <f t="shared" si="92"/>
        <v>1</v>
      </c>
      <c r="G96" s="107">
        <f t="shared" si="88"/>
        <v>34695</v>
      </c>
      <c r="H96" s="152">
        <f t="shared" si="86"/>
        <v>1.7649999999999992</v>
      </c>
      <c r="I96" s="151">
        <f t="shared" si="87"/>
        <v>1.7649999999999992</v>
      </c>
      <c r="J96" s="109">
        <f>ROUND($J95+$J95*'캐릭터 성장'!$V$57,0)</f>
        <v>940</v>
      </c>
      <c r="K96" s="109">
        <f t="shared" si="64"/>
        <v>940</v>
      </c>
      <c r="L96" s="109">
        <f t="shared" si="65"/>
        <v>1613</v>
      </c>
      <c r="M96" s="322">
        <v>400</v>
      </c>
      <c r="N96" s="107" t="s">
        <v>877</v>
      </c>
      <c r="O96" s="107">
        <v>0</v>
      </c>
      <c r="P96" s="107">
        <v>3</v>
      </c>
      <c r="Q96" s="107">
        <f>Q95</f>
        <v>160</v>
      </c>
      <c r="R96" s="107">
        <v>1</v>
      </c>
      <c r="S96" s="107">
        <v>50</v>
      </c>
      <c r="T96" s="107">
        <f t="shared" si="66"/>
        <v>120309010</v>
      </c>
      <c r="U96" s="107">
        <f t="shared" si="91"/>
        <v>120310002</v>
      </c>
      <c r="V96" s="107">
        <f t="shared" si="70"/>
        <v>1091</v>
      </c>
      <c r="W96" s="107">
        <v>1</v>
      </c>
      <c r="X96" s="107">
        <v>3</v>
      </c>
      <c r="Y96" s="107">
        <v>160002003</v>
      </c>
      <c r="Z96" s="107">
        <v>7</v>
      </c>
      <c r="AA96" s="95" t="s">
        <v>357</v>
      </c>
      <c r="AB96" s="95" t="s">
        <v>358</v>
      </c>
      <c r="AC96" s="95">
        <v>101000001</v>
      </c>
      <c r="AD96" s="109">
        <f t="shared" si="90"/>
        <v>153</v>
      </c>
      <c r="AE96" s="107">
        <f t="shared" si="67"/>
        <v>8091</v>
      </c>
      <c r="AF96" s="107">
        <f t="shared" si="67"/>
        <v>7091</v>
      </c>
      <c r="AG96" s="95">
        <v>-1</v>
      </c>
      <c r="AH96" s="293">
        <f>AH86</f>
        <v>9100008</v>
      </c>
      <c r="AJ96" s="237">
        <f t="shared" si="68"/>
        <v>9192.5081536751095</v>
      </c>
      <c r="AK96" s="237">
        <f t="shared" si="69"/>
        <v>46435.965022966637</v>
      </c>
      <c r="AL96" s="237">
        <f>VLOOKUP($AD$6:$AD$115,MonsterStandardStatus!$C$6:$R$185,2)</f>
        <v>63017</v>
      </c>
      <c r="AM96" s="237">
        <f>VLOOKUP($AD$6:$AD$115,MonsterStandardStatus!$C$6:$R$185,5)</f>
        <v>5208.2199170963813</v>
      </c>
      <c r="AN96" s="237">
        <f>VLOOKUP($AD$6:$AD$115,MonsterStandardStatus!$C$6:$R$185,11)</f>
        <v>26309.328624910286</v>
      </c>
    </row>
    <row r="97" spans="1:40" x14ac:dyDescent="0.3">
      <c r="A97" s="333" t="b">
        <v>1</v>
      </c>
      <c r="B97" s="159" t="str">
        <f>TextStageName!D97</f>
        <v>[10-2] 베히모스 요새 남서부 경계 초소 I</v>
      </c>
      <c r="C97" s="107">
        <f>C96+1</f>
        <v>120310002</v>
      </c>
      <c r="D97" s="107">
        <v>3</v>
      </c>
      <c r="E97" s="107">
        <f t="shared" ref="E97:E105" si="94">E96</f>
        <v>10</v>
      </c>
      <c r="F97" s="107">
        <f t="shared" si="92"/>
        <v>2</v>
      </c>
      <c r="G97" s="107">
        <f t="shared" si="88"/>
        <v>35041</v>
      </c>
      <c r="H97" s="152">
        <f t="shared" si="86"/>
        <v>1.7649999999999992</v>
      </c>
      <c r="I97" s="151">
        <f t="shared" si="87"/>
        <v>1.7649999999999992</v>
      </c>
      <c r="J97" s="109">
        <f>ROUND(J96+J96*'캐릭터 성장'!$Z$57,0)</f>
        <v>949</v>
      </c>
      <c r="K97" s="109">
        <f t="shared" si="64"/>
        <v>949</v>
      </c>
      <c r="L97" s="109">
        <f t="shared" si="65"/>
        <v>1661</v>
      </c>
      <c r="M97" s="322">
        <v>400</v>
      </c>
      <c r="N97" s="107" t="s">
        <v>877</v>
      </c>
      <c r="O97" s="107">
        <v>0</v>
      </c>
      <c r="P97" s="107">
        <v>3</v>
      </c>
      <c r="Q97" s="107">
        <f>Q96</f>
        <v>160</v>
      </c>
      <c r="R97" s="107">
        <v>1</v>
      </c>
      <c r="S97" s="107">
        <v>50</v>
      </c>
      <c r="T97" s="107">
        <f t="shared" si="66"/>
        <v>120310001</v>
      </c>
      <c r="U97" s="107">
        <f t="shared" si="91"/>
        <v>120310003</v>
      </c>
      <c r="V97" s="107">
        <f t="shared" si="70"/>
        <v>1092</v>
      </c>
      <c r="W97" s="107">
        <v>1</v>
      </c>
      <c r="X97" s="107">
        <v>3</v>
      </c>
      <c r="Y97" s="107">
        <v>160002003</v>
      </c>
      <c r="Z97" s="107">
        <v>7</v>
      </c>
      <c r="AA97" s="95" t="s">
        <v>357</v>
      </c>
      <c r="AB97" s="95" t="s">
        <v>358</v>
      </c>
      <c r="AC97" s="95">
        <v>101000001</v>
      </c>
      <c r="AD97" s="109">
        <f t="shared" si="90"/>
        <v>154</v>
      </c>
      <c r="AE97" s="107">
        <f t="shared" si="67"/>
        <v>8092</v>
      </c>
      <c r="AF97" s="107">
        <f t="shared" si="67"/>
        <v>7092</v>
      </c>
      <c r="AG97" s="95">
        <v>-1</v>
      </c>
      <c r="AH97" s="293">
        <f t="shared" si="80"/>
        <v>9100008</v>
      </c>
      <c r="AJ97" s="237">
        <f t="shared" si="68"/>
        <v>9283.5875244617218</v>
      </c>
      <c r="AK97" s="237">
        <f t="shared" si="69"/>
        <v>46515.463395085957</v>
      </c>
      <c r="AL97" s="237">
        <f>VLOOKUP($AD$6:$AD$115,MonsterStandardStatus!$C$6:$R$185,2)</f>
        <v>63332</v>
      </c>
      <c r="AM97" s="237">
        <f>VLOOKUP($AD$6:$AD$115,MonsterStandardStatus!$C$6:$R$185,5)</f>
        <v>5259.8229600349723</v>
      </c>
      <c r="AN97" s="237">
        <f>VLOOKUP($AD$6:$AD$115,MonsterStandardStatus!$C$6:$R$185,11)</f>
        <v>26354.370195516134</v>
      </c>
    </row>
    <row r="98" spans="1:40" x14ac:dyDescent="0.3">
      <c r="A98" s="333" t="b">
        <v>1</v>
      </c>
      <c r="B98" s="159" t="str">
        <f>TextStageName!D98</f>
        <v>[10-3] 베히모스 요새 남서부 경계 초소 II</v>
      </c>
      <c r="C98" s="107">
        <f t="shared" ref="C98:C105" si="95">C97+1</f>
        <v>120310003</v>
      </c>
      <c r="D98" s="107">
        <v>3</v>
      </c>
      <c r="E98" s="107">
        <f t="shared" si="94"/>
        <v>10</v>
      </c>
      <c r="F98" s="107">
        <f t="shared" si="92"/>
        <v>3</v>
      </c>
      <c r="G98" s="107">
        <f t="shared" si="88"/>
        <v>35391</v>
      </c>
      <c r="H98" s="152">
        <f t="shared" si="86"/>
        <v>1.7649999999999992</v>
      </c>
      <c r="I98" s="151">
        <f t="shared" si="87"/>
        <v>1.7649999999999992</v>
      </c>
      <c r="J98" s="109">
        <f>ROUND(J97+J97*'캐릭터 성장'!$Z$57,0)</f>
        <v>958</v>
      </c>
      <c r="K98" s="109">
        <f t="shared" si="64"/>
        <v>958</v>
      </c>
      <c r="L98" s="109">
        <f t="shared" si="65"/>
        <v>1711</v>
      </c>
      <c r="M98" s="322">
        <v>400</v>
      </c>
      <c r="N98" s="107" t="s">
        <v>878</v>
      </c>
      <c r="O98" s="107">
        <v>50</v>
      </c>
      <c r="P98" s="107">
        <v>3</v>
      </c>
      <c r="Q98" s="107">
        <f t="shared" ref="Q98:Q115" si="96">Q97</f>
        <v>160</v>
      </c>
      <c r="R98" s="107">
        <v>1</v>
      </c>
      <c r="S98" s="107">
        <v>50</v>
      </c>
      <c r="T98" s="107">
        <f t="shared" si="66"/>
        <v>120310002</v>
      </c>
      <c r="U98" s="107">
        <f t="shared" si="91"/>
        <v>120310004</v>
      </c>
      <c r="V98" s="107">
        <f t="shared" si="70"/>
        <v>1093</v>
      </c>
      <c r="W98" s="107">
        <v>1</v>
      </c>
      <c r="X98" s="107">
        <v>3</v>
      </c>
      <c r="Y98" s="107">
        <v>160002003</v>
      </c>
      <c r="Z98" s="107">
        <v>7</v>
      </c>
      <c r="AA98" s="95" t="s">
        <v>357</v>
      </c>
      <c r="AB98" s="95" t="s">
        <v>358</v>
      </c>
      <c r="AC98" s="95">
        <v>101000001</v>
      </c>
      <c r="AD98" s="109">
        <f t="shared" si="90"/>
        <v>155</v>
      </c>
      <c r="AE98" s="107">
        <f t="shared" si="67"/>
        <v>8093</v>
      </c>
      <c r="AF98" s="107">
        <f t="shared" si="67"/>
        <v>7093</v>
      </c>
      <c r="AG98" s="95">
        <v>-1</v>
      </c>
      <c r="AH98" s="293">
        <f t="shared" si="80"/>
        <v>9100008</v>
      </c>
      <c r="AJ98" s="237">
        <f t="shared" si="68"/>
        <v>9375.5693096540872</v>
      </c>
      <c r="AK98" s="237">
        <f t="shared" si="69"/>
        <v>46595.09786841835</v>
      </c>
      <c r="AL98" s="237">
        <f>VLOOKUP($AD$6:$AD$115,MonsterStandardStatus!$C$6:$R$185,2)</f>
        <v>63648</v>
      </c>
      <c r="AM98" s="237">
        <f>VLOOKUP($AD$6:$AD$115,MonsterStandardStatus!$C$6:$R$185,5)</f>
        <v>5311.9372859229979</v>
      </c>
      <c r="AN98" s="237">
        <f>VLOOKUP($AD$6:$AD$115,MonsterStandardStatus!$C$6:$R$185,11)</f>
        <v>26399.48887729086</v>
      </c>
    </row>
    <row r="99" spans="1:40" x14ac:dyDescent="0.3">
      <c r="A99" s="333" t="b">
        <v>1</v>
      </c>
      <c r="B99" s="159" t="str">
        <f>TextStageName!D99</f>
        <v>[10-4] 베히모스 요새 남부 진지</v>
      </c>
      <c r="C99" s="107">
        <f t="shared" si="95"/>
        <v>120310004</v>
      </c>
      <c r="D99" s="107">
        <v>3</v>
      </c>
      <c r="E99" s="107">
        <f t="shared" si="94"/>
        <v>10</v>
      </c>
      <c r="F99" s="107">
        <f t="shared" si="92"/>
        <v>4</v>
      </c>
      <c r="G99" s="107">
        <f t="shared" si="88"/>
        <v>35744</v>
      </c>
      <c r="H99" s="152">
        <f t="shared" si="86"/>
        <v>1.7649999999999992</v>
      </c>
      <c r="I99" s="151">
        <f t="shared" si="87"/>
        <v>1.7649999999999992</v>
      </c>
      <c r="J99" s="109">
        <f>ROUND(J98+J98*'캐릭터 성장'!$Z$57,0)</f>
        <v>968</v>
      </c>
      <c r="K99" s="109">
        <f t="shared" si="64"/>
        <v>968</v>
      </c>
      <c r="L99" s="109">
        <f t="shared" si="65"/>
        <v>1762</v>
      </c>
      <c r="M99" s="322">
        <v>400</v>
      </c>
      <c r="N99" s="107" t="s">
        <v>877</v>
      </c>
      <c r="O99" s="107">
        <v>0</v>
      </c>
      <c r="P99" s="107">
        <v>3</v>
      </c>
      <c r="Q99" s="107">
        <f t="shared" si="96"/>
        <v>160</v>
      </c>
      <c r="R99" s="107">
        <v>1</v>
      </c>
      <c r="S99" s="107">
        <v>50</v>
      </c>
      <c r="T99" s="107">
        <f t="shared" si="66"/>
        <v>120310003</v>
      </c>
      <c r="U99" s="107">
        <f t="shared" si="91"/>
        <v>120310005</v>
      </c>
      <c r="V99" s="107">
        <f t="shared" si="70"/>
        <v>1094</v>
      </c>
      <c r="W99" s="107">
        <v>1</v>
      </c>
      <c r="X99" s="107">
        <v>3</v>
      </c>
      <c r="Y99" s="107">
        <v>160002003</v>
      </c>
      <c r="Z99" s="107">
        <v>7</v>
      </c>
      <c r="AA99" s="95" t="s">
        <v>357</v>
      </c>
      <c r="AB99" s="95" t="s">
        <v>358</v>
      </c>
      <c r="AC99" s="95">
        <v>101000001</v>
      </c>
      <c r="AD99" s="109">
        <f t="shared" si="90"/>
        <v>156</v>
      </c>
      <c r="AE99" s="107">
        <f t="shared" si="67"/>
        <v>8094</v>
      </c>
      <c r="AF99" s="107">
        <f t="shared" si="67"/>
        <v>7094</v>
      </c>
      <c r="AG99" s="95">
        <v>-1</v>
      </c>
      <c r="AH99" s="293">
        <f t="shared" si="80"/>
        <v>9100008</v>
      </c>
      <c r="AJ99" s="237">
        <f t="shared" si="68"/>
        <v>9468.4624503741397</v>
      </c>
      <c r="AK99" s="237">
        <f t="shared" si="69"/>
        <v>46674.868675969075</v>
      </c>
      <c r="AL99" s="237">
        <f>VLOOKUP($AD$6:$AD$115,MonsterStandardStatus!$C$6:$R$185,2)</f>
        <v>63966</v>
      </c>
      <c r="AM99" s="237">
        <f>VLOOKUP($AD$6:$AD$115,MonsterStandardStatus!$C$6:$R$185,5)</f>
        <v>5364.5679605519226</v>
      </c>
      <c r="AN99" s="237">
        <f>VLOOKUP($AD$6:$AD$115,MonsterStandardStatus!$C$6:$R$185,11)</f>
        <v>26444.684802248779</v>
      </c>
    </row>
    <row r="100" spans="1:40" x14ac:dyDescent="0.3">
      <c r="A100" s="333" t="b">
        <v>1</v>
      </c>
      <c r="B100" s="159" t="str">
        <f>TextStageName!D100</f>
        <v>[10-5] 베히모스 요새 남동부 경계 초소</v>
      </c>
      <c r="C100" s="107">
        <f t="shared" si="95"/>
        <v>120310005</v>
      </c>
      <c r="D100" s="107">
        <v>3</v>
      </c>
      <c r="E100" s="107">
        <f t="shared" si="94"/>
        <v>10</v>
      </c>
      <c r="F100" s="107">
        <f t="shared" si="92"/>
        <v>5</v>
      </c>
      <c r="G100" s="107">
        <f t="shared" si="88"/>
        <v>36101</v>
      </c>
      <c r="H100" s="152">
        <f t="shared" si="86"/>
        <v>1.7649999999999992</v>
      </c>
      <c r="I100" s="151">
        <f t="shared" si="87"/>
        <v>1.7649999999999992</v>
      </c>
      <c r="J100" s="109">
        <f>ROUND(J99+J99*'캐릭터 성장'!$Z$57,0)</f>
        <v>978</v>
      </c>
      <c r="K100" s="109">
        <f t="shared" si="64"/>
        <v>978</v>
      </c>
      <c r="L100" s="109">
        <f t="shared" si="65"/>
        <v>1815</v>
      </c>
      <c r="M100" s="322">
        <v>400</v>
      </c>
      <c r="N100" s="107" t="s">
        <v>877</v>
      </c>
      <c r="O100" s="107">
        <v>0</v>
      </c>
      <c r="P100" s="107">
        <v>3</v>
      </c>
      <c r="Q100" s="107">
        <f t="shared" si="96"/>
        <v>160</v>
      </c>
      <c r="R100" s="107">
        <v>1</v>
      </c>
      <c r="S100" s="107">
        <v>50</v>
      </c>
      <c r="T100" s="107">
        <f t="shared" si="66"/>
        <v>120310004</v>
      </c>
      <c r="U100" s="107">
        <f t="shared" si="91"/>
        <v>120310006</v>
      </c>
      <c r="V100" s="107">
        <f t="shared" si="70"/>
        <v>1095</v>
      </c>
      <c r="W100" s="107">
        <v>1</v>
      </c>
      <c r="X100" s="107">
        <v>3</v>
      </c>
      <c r="Y100" s="107">
        <v>160002003</v>
      </c>
      <c r="Z100" s="107">
        <v>7</v>
      </c>
      <c r="AA100" s="95" t="s">
        <v>357</v>
      </c>
      <c r="AB100" s="95" t="s">
        <v>358</v>
      </c>
      <c r="AC100" s="95">
        <v>101000001</v>
      </c>
      <c r="AD100" s="109">
        <f t="shared" si="90"/>
        <v>157</v>
      </c>
      <c r="AE100" s="107">
        <f t="shared" si="67"/>
        <v>8095</v>
      </c>
      <c r="AF100" s="107">
        <f t="shared" si="67"/>
        <v>7095</v>
      </c>
      <c r="AG100" s="95">
        <v>-1</v>
      </c>
      <c r="AH100" s="293">
        <f t="shared" si="80"/>
        <v>9100008</v>
      </c>
      <c r="AJ100" s="237">
        <f t="shared" si="68"/>
        <v>9562.2759763324448</v>
      </c>
      <c r="AK100" s="237">
        <f t="shared" si="69"/>
        <v>46754.776051142333</v>
      </c>
      <c r="AL100" s="237">
        <f>VLOOKUP($AD$6:$AD$115,MonsterStandardStatus!$C$6:$R$185,2)</f>
        <v>64285</v>
      </c>
      <c r="AM100" s="237">
        <f>VLOOKUP($AD$6:$AD$115,MonsterStandardStatus!$C$6:$R$185,5)</f>
        <v>5417.7200999050701</v>
      </c>
      <c r="AN100" s="237">
        <f>VLOOKUP($AD$6:$AD$115,MonsterStandardStatus!$C$6:$R$185,11)</f>
        <v>26489.958102630229</v>
      </c>
    </row>
    <row r="101" spans="1:40" x14ac:dyDescent="0.3">
      <c r="A101" s="333" t="b">
        <v>1</v>
      </c>
      <c r="B101" s="159" t="str">
        <f>TextStageName!D101</f>
        <v>[10-6] 베히모스 요새 동부 진지</v>
      </c>
      <c r="C101" s="107">
        <f t="shared" si="95"/>
        <v>120310006</v>
      </c>
      <c r="D101" s="107">
        <v>3</v>
      </c>
      <c r="E101" s="107">
        <f t="shared" si="94"/>
        <v>10</v>
      </c>
      <c r="F101" s="107">
        <f t="shared" si="92"/>
        <v>6</v>
      </c>
      <c r="G101" s="107">
        <f t="shared" si="88"/>
        <v>36462</v>
      </c>
      <c r="H101" s="152">
        <f t="shared" si="86"/>
        <v>1.7649999999999992</v>
      </c>
      <c r="I101" s="151">
        <f t="shared" si="87"/>
        <v>1.7649999999999992</v>
      </c>
      <c r="J101" s="109">
        <f>ROUND(J100+J100*'캐릭터 성장'!$Z$57,0)</f>
        <v>988</v>
      </c>
      <c r="K101" s="109">
        <f t="shared" si="64"/>
        <v>988</v>
      </c>
      <c r="L101" s="109">
        <f t="shared" si="65"/>
        <v>1869</v>
      </c>
      <c r="M101" s="322">
        <v>400</v>
      </c>
      <c r="N101" s="107" t="s">
        <v>879</v>
      </c>
      <c r="O101" s="107">
        <v>50</v>
      </c>
      <c r="P101" s="107">
        <v>3</v>
      </c>
      <c r="Q101" s="107">
        <f t="shared" si="96"/>
        <v>160</v>
      </c>
      <c r="R101" s="107">
        <v>1</v>
      </c>
      <c r="S101" s="107">
        <v>50</v>
      </c>
      <c r="T101" s="107">
        <f t="shared" si="66"/>
        <v>120310005</v>
      </c>
      <c r="U101" s="107">
        <f t="shared" si="91"/>
        <v>120310007</v>
      </c>
      <c r="V101" s="107">
        <f t="shared" si="70"/>
        <v>1096</v>
      </c>
      <c r="W101" s="107">
        <v>1</v>
      </c>
      <c r="X101" s="107">
        <v>3</v>
      </c>
      <c r="Y101" s="107">
        <v>160002003</v>
      </c>
      <c r="Z101" s="107">
        <v>7</v>
      </c>
      <c r="AA101" s="95" t="s">
        <v>357</v>
      </c>
      <c r="AB101" s="95" t="s">
        <v>358</v>
      </c>
      <c r="AC101" s="95">
        <v>101000001</v>
      </c>
      <c r="AD101" s="109">
        <f t="shared" si="90"/>
        <v>158</v>
      </c>
      <c r="AE101" s="107">
        <f t="shared" si="67"/>
        <v>8096</v>
      </c>
      <c r="AF101" s="107">
        <f t="shared" si="67"/>
        <v>7096</v>
      </c>
      <c r="AG101" s="95">
        <v>-1</v>
      </c>
      <c r="AH101" s="293">
        <f t="shared" si="80"/>
        <v>9100008</v>
      </c>
      <c r="AJ101" s="237">
        <f t="shared" si="68"/>
        <v>9657.0190067059448</v>
      </c>
      <c r="AK101" s="237">
        <f t="shared" si="69"/>
        <v>46834.820227741897</v>
      </c>
      <c r="AL101" s="237">
        <f>VLOOKUP($AD$6:$AD$115,MonsterStandardStatus!$C$6:$R$185,2)</f>
        <v>64606</v>
      </c>
      <c r="AM101" s="237">
        <f>VLOOKUP($AD$6:$AD$115,MonsterStandardStatus!$C$6:$R$185,5)</f>
        <v>5471.3988706549289</v>
      </c>
      <c r="AN101" s="237">
        <f>VLOOKUP($AD$6:$AD$115,MonsterStandardStatus!$C$6:$R$185,11)</f>
        <v>26535.308910901935</v>
      </c>
    </row>
    <row r="102" spans="1:40" x14ac:dyDescent="0.3">
      <c r="A102" s="333" t="b">
        <v>1</v>
      </c>
      <c r="B102" s="159" t="str">
        <f>TextStageName!D102</f>
        <v>[10-7] 베히모스 요새 북동부 경계 초소</v>
      </c>
      <c r="C102" s="107">
        <f t="shared" si="95"/>
        <v>120310007</v>
      </c>
      <c r="D102" s="107">
        <v>3</v>
      </c>
      <c r="E102" s="107">
        <f t="shared" si="94"/>
        <v>10</v>
      </c>
      <c r="F102" s="107">
        <f t="shared" si="92"/>
        <v>7</v>
      </c>
      <c r="G102" s="107">
        <f t="shared" si="88"/>
        <v>36826</v>
      </c>
      <c r="H102" s="152">
        <f t="shared" si="86"/>
        <v>1.7649999999999992</v>
      </c>
      <c r="I102" s="151">
        <f t="shared" si="87"/>
        <v>1.7649999999999992</v>
      </c>
      <c r="J102" s="109">
        <f>ROUND(J101+J101*'캐릭터 성장'!$Z$57,0)</f>
        <v>998</v>
      </c>
      <c r="K102" s="109">
        <f t="shared" si="64"/>
        <v>998</v>
      </c>
      <c r="L102" s="109">
        <f t="shared" si="65"/>
        <v>1925</v>
      </c>
      <c r="M102" s="322">
        <v>400</v>
      </c>
      <c r="N102" s="107" t="s">
        <v>877</v>
      </c>
      <c r="O102" s="107">
        <v>0</v>
      </c>
      <c r="P102" s="107">
        <v>3</v>
      </c>
      <c r="Q102" s="107">
        <f t="shared" si="96"/>
        <v>160</v>
      </c>
      <c r="R102" s="107">
        <v>1</v>
      </c>
      <c r="S102" s="107">
        <v>50</v>
      </c>
      <c r="T102" s="107">
        <f t="shared" si="66"/>
        <v>120310006</v>
      </c>
      <c r="U102" s="107">
        <f t="shared" si="91"/>
        <v>120310008</v>
      </c>
      <c r="V102" s="107">
        <f t="shared" si="70"/>
        <v>1097</v>
      </c>
      <c r="W102" s="107">
        <v>1</v>
      </c>
      <c r="X102" s="107">
        <v>3</v>
      </c>
      <c r="Y102" s="107">
        <v>160002003</v>
      </c>
      <c r="Z102" s="107">
        <v>7</v>
      </c>
      <c r="AA102" s="95" t="s">
        <v>357</v>
      </c>
      <c r="AB102" s="95" t="s">
        <v>358</v>
      </c>
      <c r="AC102" s="95">
        <v>101000001</v>
      </c>
      <c r="AD102" s="109">
        <f t="shared" si="90"/>
        <v>159</v>
      </c>
      <c r="AE102" s="107">
        <f t="shared" si="67"/>
        <v>8097</v>
      </c>
      <c r="AF102" s="107">
        <f t="shared" si="67"/>
        <v>7097</v>
      </c>
      <c r="AG102" s="95">
        <v>-1</v>
      </c>
      <c r="AH102" s="293">
        <f t="shared" si="80"/>
        <v>9100008</v>
      </c>
      <c r="AJ102" s="237">
        <f t="shared" si="68"/>
        <v>9752.7007510243875</v>
      </c>
      <c r="AK102" s="237">
        <f t="shared" si="69"/>
        <v>46915.001439971791</v>
      </c>
      <c r="AL102" s="237">
        <f>VLOOKUP($AD$6:$AD$115,MonsterStandardStatus!$C$6:$R$185,2)</f>
        <v>64929</v>
      </c>
      <c r="AM102" s="237">
        <f>VLOOKUP($AD$6:$AD$115,MonsterStandardStatus!$C$6:$R$185,5)</f>
        <v>5525.609490665378</v>
      </c>
      <c r="AN102" s="237">
        <f>VLOOKUP($AD$6:$AD$115,MonsterStandardStatus!$C$6:$R$185,11)</f>
        <v>26580.737359757401</v>
      </c>
    </row>
    <row r="103" spans="1:40" x14ac:dyDescent="0.3">
      <c r="A103" s="333" t="b">
        <v>1</v>
      </c>
      <c r="B103" s="159" t="str">
        <f>TextStageName!D103</f>
        <v>[10-8] 베히모스 요새 북부 진지</v>
      </c>
      <c r="C103" s="107">
        <f t="shared" si="95"/>
        <v>120310008</v>
      </c>
      <c r="D103" s="107">
        <v>3</v>
      </c>
      <c r="E103" s="107">
        <f t="shared" si="94"/>
        <v>10</v>
      </c>
      <c r="F103" s="107">
        <f t="shared" si="92"/>
        <v>8</v>
      </c>
      <c r="G103" s="107">
        <f t="shared" si="88"/>
        <v>37194</v>
      </c>
      <c r="H103" s="152">
        <f t="shared" si="86"/>
        <v>1.7649999999999992</v>
      </c>
      <c r="I103" s="151">
        <f t="shared" si="87"/>
        <v>1.7649999999999992</v>
      </c>
      <c r="J103" s="109">
        <f>ROUND(J102+J102*'캐릭터 성장'!$Z$57,0)</f>
        <v>1008</v>
      </c>
      <c r="K103" s="109">
        <f t="shared" si="64"/>
        <v>1008</v>
      </c>
      <c r="L103" s="109">
        <f t="shared" si="65"/>
        <v>1983</v>
      </c>
      <c r="M103" s="322">
        <v>400</v>
      </c>
      <c r="N103" s="107" t="s">
        <v>877</v>
      </c>
      <c r="O103" s="107">
        <v>0</v>
      </c>
      <c r="P103" s="107">
        <v>3</v>
      </c>
      <c r="Q103" s="107">
        <f t="shared" si="96"/>
        <v>160</v>
      </c>
      <c r="R103" s="107">
        <v>1</v>
      </c>
      <c r="S103" s="107">
        <v>50</v>
      </c>
      <c r="T103" s="107">
        <f t="shared" ref="T103:T115" si="97">C102</f>
        <v>120310007</v>
      </c>
      <c r="U103" s="107">
        <f t="shared" si="91"/>
        <v>120310009</v>
      </c>
      <c r="V103" s="107">
        <f t="shared" si="70"/>
        <v>1098</v>
      </c>
      <c r="W103" s="107">
        <v>1</v>
      </c>
      <c r="X103" s="107">
        <v>3</v>
      </c>
      <c r="Y103" s="107">
        <v>160002003</v>
      </c>
      <c r="Z103" s="107">
        <v>7</v>
      </c>
      <c r="AA103" s="95" t="s">
        <v>357</v>
      </c>
      <c r="AB103" s="95" t="s">
        <v>358</v>
      </c>
      <c r="AC103" s="95">
        <v>101000001</v>
      </c>
      <c r="AD103" s="109">
        <f t="shared" si="90"/>
        <v>160</v>
      </c>
      <c r="AE103" s="107">
        <f t="shared" si="67"/>
        <v>8098</v>
      </c>
      <c r="AF103" s="107">
        <f t="shared" si="67"/>
        <v>7098</v>
      </c>
      <c r="AG103" s="95">
        <v>-1</v>
      </c>
      <c r="AH103" s="293">
        <f t="shared" si="80"/>
        <v>9100008</v>
      </c>
      <c r="AJ103" s="237">
        <f t="shared" si="68"/>
        <v>9849.3305100655361</v>
      </c>
      <c r="AK103" s="237">
        <f t="shared" si="69"/>
        <v>46995.319922437018</v>
      </c>
      <c r="AL103" s="237">
        <f>VLOOKUP($AD$6:$AD$115,MonsterStandardStatus!$C$6:$R$185,2)</f>
        <v>65123</v>
      </c>
      <c r="AM103" s="237">
        <f>VLOOKUP($AD$6:$AD$115,MonsterStandardStatus!$C$6:$R$185,5)</f>
        <v>5580.3572294988899</v>
      </c>
      <c r="AN103" s="237">
        <f>VLOOKUP($AD$6:$AD$115,MonsterStandardStatus!$C$6:$R$185,11)</f>
        <v>26626.243582117302</v>
      </c>
    </row>
    <row r="104" spans="1:40" x14ac:dyDescent="0.3">
      <c r="A104" s="333" t="b">
        <v>1</v>
      </c>
      <c r="B104" s="159" t="str">
        <f>TextStageName!D104</f>
        <v>[10-9] 베히모스 요새 중심부</v>
      </c>
      <c r="C104" s="107">
        <f t="shared" si="95"/>
        <v>120310009</v>
      </c>
      <c r="D104" s="107">
        <v>3</v>
      </c>
      <c r="E104" s="107">
        <f t="shared" si="94"/>
        <v>10</v>
      </c>
      <c r="F104" s="107">
        <f t="shared" si="92"/>
        <v>9</v>
      </c>
      <c r="G104" s="107">
        <f t="shared" si="88"/>
        <v>37565</v>
      </c>
      <c r="H104" s="152">
        <f t="shared" si="86"/>
        <v>1.7649999999999992</v>
      </c>
      <c r="I104" s="151">
        <f t="shared" si="87"/>
        <v>1.7649999999999992</v>
      </c>
      <c r="J104" s="109">
        <f>ROUND(J103+J103*'캐릭터 성장'!$Z$57,0)</f>
        <v>1018</v>
      </c>
      <c r="K104" s="109">
        <f t="shared" si="64"/>
        <v>1018</v>
      </c>
      <c r="L104" s="109">
        <f t="shared" si="65"/>
        <v>2042</v>
      </c>
      <c r="M104" s="322">
        <v>400</v>
      </c>
      <c r="N104" s="107" t="s">
        <v>878</v>
      </c>
      <c r="O104" s="107">
        <v>50</v>
      </c>
      <c r="P104" s="107">
        <v>3</v>
      </c>
      <c r="Q104" s="107">
        <f t="shared" si="96"/>
        <v>160</v>
      </c>
      <c r="R104" s="107">
        <v>1</v>
      </c>
      <c r="S104" s="107">
        <v>50</v>
      </c>
      <c r="T104" s="107">
        <f t="shared" si="97"/>
        <v>120310008</v>
      </c>
      <c r="U104" s="107">
        <f t="shared" si="91"/>
        <v>120310010</v>
      </c>
      <c r="V104" s="107">
        <f t="shared" si="70"/>
        <v>1099</v>
      </c>
      <c r="W104" s="107">
        <v>1</v>
      </c>
      <c r="X104" s="107">
        <v>3</v>
      </c>
      <c r="Y104" s="107">
        <v>160002003</v>
      </c>
      <c r="Z104" s="107">
        <v>7</v>
      </c>
      <c r="AA104" s="95" t="s">
        <v>357</v>
      </c>
      <c r="AB104" s="95" t="s">
        <v>358</v>
      </c>
      <c r="AC104" s="95">
        <v>101000001</v>
      </c>
      <c r="AD104" s="109">
        <f t="shared" si="90"/>
        <v>161</v>
      </c>
      <c r="AE104" s="107">
        <f t="shared" si="67"/>
        <v>8099</v>
      </c>
      <c r="AF104" s="107">
        <f t="shared" si="67"/>
        <v>7099</v>
      </c>
      <c r="AG104" s="95">
        <v>-1</v>
      </c>
      <c r="AH104" s="293">
        <f t="shared" si="80"/>
        <v>9100008</v>
      </c>
      <c r="AJ104" s="237">
        <f t="shared" si="68"/>
        <v>9946.9176767592635</v>
      </c>
      <c r="AK104" s="237">
        <f t="shared" si="69"/>
        <v>47075.775910144228</v>
      </c>
      <c r="AL104" s="237">
        <f>VLOOKUP($AD$6:$AD$115,MonsterStandardStatus!$C$6:$R$185,2)</f>
        <v>65318</v>
      </c>
      <c r="AM104" s="237">
        <f>VLOOKUP($AD$6:$AD$115,MonsterStandardStatus!$C$6:$R$185,5)</f>
        <v>5635.647408928764</v>
      </c>
      <c r="AN104" s="237">
        <f>VLOOKUP($AD$6:$AD$115,MonsterStandardStatus!$C$6:$R$185,11)</f>
        <v>26671.827711129885</v>
      </c>
    </row>
    <row r="105" spans="1:40" x14ac:dyDescent="0.3">
      <c r="A105" s="333" t="b">
        <v>1</v>
      </c>
      <c r="B105" s="159" t="str">
        <f>TextStageName!D105</f>
        <v>[10-10] 페르페투스의 전당</v>
      </c>
      <c r="C105" s="107">
        <f t="shared" si="95"/>
        <v>120310010</v>
      </c>
      <c r="D105" s="107">
        <v>3</v>
      </c>
      <c r="E105" s="107">
        <f t="shared" si="94"/>
        <v>10</v>
      </c>
      <c r="F105" s="107">
        <f t="shared" si="92"/>
        <v>10</v>
      </c>
      <c r="G105" s="107">
        <f t="shared" si="88"/>
        <v>37940</v>
      </c>
      <c r="H105" s="152">
        <f t="shared" si="86"/>
        <v>1.7649999999999992</v>
      </c>
      <c r="I105" s="151">
        <f t="shared" si="87"/>
        <v>1.7649999999999992</v>
      </c>
      <c r="J105" s="109">
        <f>ROUND(J104+J104*'캐릭터 성장'!$Z$57,0)</f>
        <v>1028</v>
      </c>
      <c r="K105" s="109">
        <f t="shared" si="64"/>
        <v>1028</v>
      </c>
      <c r="L105" s="109">
        <f t="shared" si="65"/>
        <v>2103</v>
      </c>
      <c r="M105" s="322">
        <v>400</v>
      </c>
      <c r="N105" s="107" t="s">
        <v>877</v>
      </c>
      <c r="O105" s="107">
        <v>0</v>
      </c>
      <c r="P105" s="107">
        <v>3</v>
      </c>
      <c r="Q105" s="107">
        <f t="shared" si="96"/>
        <v>160</v>
      </c>
      <c r="R105" s="107">
        <v>1</v>
      </c>
      <c r="S105" s="107">
        <v>50</v>
      </c>
      <c r="T105" s="107">
        <f t="shared" si="97"/>
        <v>120310009</v>
      </c>
      <c r="U105" s="107">
        <f t="shared" si="91"/>
        <v>120311001</v>
      </c>
      <c r="V105" s="107">
        <f t="shared" si="70"/>
        <v>1100</v>
      </c>
      <c r="W105" s="107">
        <v>1</v>
      </c>
      <c r="X105" s="107">
        <v>3</v>
      </c>
      <c r="Y105" s="107">
        <v>160002003</v>
      </c>
      <c r="Z105" s="107">
        <v>7</v>
      </c>
      <c r="AA105" s="95" t="s">
        <v>357</v>
      </c>
      <c r="AB105" s="95" t="s">
        <v>358</v>
      </c>
      <c r="AC105" s="95">
        <v>101000001</v>
      </c>
      <c r="AD105" s="109">
        <f t="shared" si="90"/>
        <v>162</v>
      </c>
      <c r="AE105" s="107">
        <f t="shared" si="67"/>
        <v>8100</v>
      </c>
      <c r="AF105" s="107">
        <f t="shared" si="67"/>
        <v>7100</v>
      </c>
      <c r="AG105" s="95">
        <v>-1</v>
      </c>
      <c r="AH105" s="293">
        <f t="shared" si="80"/>
        <v>9100008</v>
      </c>
      <c r="AJ105" s="237">
        <f t="shared" si="68"/>
        <v>10045.471737100594</v>
      </c>
      <c r="AK105" s="237">
        <f t="shared" si="69"/>
        <v>47156.369638502394</v>
      </c>
      <c r="AL105" s="237">
        <f>VLOOKUP($AD$6:$AD$115,MonsterStandardStatus!$C$6:$R$185,2)</f>
        <v>65513</v>
      </c>
      <c r="AM105" s="237">
        <f>VLOOKUP($AD$6:$AD$115,MonsterStandardStatus!$C$6:$R$185,5)</f>
        <v>5691.4854034564296</v>
      </c>
      <c r="AN105" s="237">
        <f>VLOOKUP($AD$6:$AD$115,MonsterStandardStatus!$C$6:$R$185,11)</f>
        <v>26717.489880171339</v>
      </c>
    </row>
    <row r="106" spans="1:40" x14ac:dyDescent="0.3">
      <c r="A106" s="333" t="b">
        <v>1</v>
      </c>
      <c r="B106" s="158" t="str">
        <f>TextStageName!D106</f>
        <v>[11-1] 로아나프 지하 성채 입구</v>
      </c>
      <c r="C106" s="100">
        <f>C96+1000</f>
        <v>120311001</v>
      </c>
      <c r="D106" s="100">
        <v>3</v>
      </c>
      <c r="E106" s="100">
        <f t="shared" ref="E106" si="98">E96+1</f>
        <v>11</v>
      </c>
      <c r="F106" s="100">
        <f t="shared" si="92"/>
        <v>1</v>
      </c>
      <c r="G106" s="100">
        <f t="shared" si="88"/>
        <v>38319</v>
      </c>
      <c r="H106" s="100">
        <f t="shared" si="86"/>
        <v>1.7649999999999992</v>
      </c>
      <c r="I106" s="123">
        <f t="shared" si="87"/>
        <v>1.7649999999999992</v>
      </c>
      <c r="J106" s="106">
        <f>ROUND($J105+$J105*'캐릭터 성장'!$V$57,0)</f>
        <v>1069</v>
      </c>
      <c r="K106" s="106">
        <f t="shared" si="64"/>
        <v>1069</v>
      </c>
      <c r="L106" s="106">
        <f t="shared" si="65"/>
        <v>2166</v>
      </c>
      <c r="M106" s="321">
        <v>500</v>
      </c>
      <c r="N106" s="100" t="s">
        <v>877</v>
      </c>
      <c r="O106" s="100">
        <v>0</v>
      </c>
      <c r="P106" s="100">
        <v>2</v>
      </c>
      <c r="Q106" s="100">
        <f t="shared" si="96"/>
        <v>160</v>
      </c>
      <c r="R106" s="100">
        <v>1</v>
      </c>
      <c r="S106" s="100">
        <v>50</v>
      </c>
      <c r="T106" s="100">
        <f t="shared" si="97"/>
        <v>120310010</v>
      </c>
      <c r="U106" s="100">
        <f t="shared" si="91"/>
        <v>120311002</v>
      </c>
      <c r="V106" s="100">
        <f t="shared" si="70"/>
        <v>1101</v>
      </c>
      <c r="W106" s="100">
        <v>1</v>
      </c>
      <c r="X106" s="100">
        <v>3</v>
      </c>
      <c r="Y106" s="100">
        <v>160002003</v>
      </c>
      <c r="Z106" s="100">
        <v>7</v>
      </c>
      <c r="AA106" s="95" t="s">
        <v>357</v>
      </c>
      <c r="AB106" s="95" t="s">
        <v>358</v>
      </c>
      <c r="AC106" s="95">
        <v>101000001</v>
      </c>
      <c r="AD106" s="106">
        <f t="shared" si="90"/>
        <v>163</v>
      </c>
      <c r="AE106" s="100">
        <f t="shared" si="67"/>
        <v>8101</v>
      </c>
      <c r="AF106" s="100">
        <f t="shared" si="67"/>
        <v>7101</v>
      </c>
      <c r="AG106" s="95">
        <v>-1</v>
      </c>
      <c r="AH106" s="293">
        <f>AH96</f>
        <v>9100008</v>
      </c>
      <c r="AJ106" s="236">
        <f t="shared" si="68"/>
        <v>10145.002271071786</v>
      </c>
      <c r="AK106" s="236">
        <f t="shared" si="69"/>
        <v>47237.101343323506</v>
      </c>
      <c r="AL106" s="236">
        <f>VLOOKUP($AD$6:$AD$115,MonsterStandardStatus!$C$6:$R$185,2)</f>
        <v>65709</v>
      </c>
      <c r="AM106" s="236">
        <f>VLOOKUP($AD$6:$AD$115,MonsterStandardStatus!$C$6:$R$185,5)</f>
        <v>5747.8766408338752</v>
      </c>
      <c r="AN106" s="236">
        <f>VLOOKUP($AD$6:$AD$115,MonsterStandardStatus!$C$6:$R$185,11)</f>
        <v>26763.230222846192</v>
      </c>
    </row>
    <row r="107" spans="1:40" x14ac:dyDescent="0.3">
      <c r="A107" s="333" t="b">
        <v>1</v>
      </c>
      <c r="B107" s="158" t="str">
        <f>TextStageName!D107</f>
        <v>[11-2] 로아나프 지하 성채 통로</v>
      </c>
      <c r="C107" s="100">
        <f t="shared" ref="C107:C115" si="99">C106+1</f>
        <v>120311002</v>
      </c>
      <c r="D107" s="100">
        <v>3</v>
      </c>
      <c r="E107" s="100">
        <f t="shared" ref="E107:E115" si="100">E106</f>
        <v>11</v>
      </c>
      <c r="F107" s="100">
        <f t="shared" si="92"/>
        <v>2</v>
      </c>
      <c r="G107" s="100">
        <f t="shared" si="88"/>
        <v>38702</v>
      </c>
      <c r="H107" s="100">
        <f t="shared" si="86"/>
        <v>1.7649999999999992</v>
      </c>
      <c r="I107" s="123">
        <f t="shared" si="87"/>
        <v>1.7649999999999992</v>
      </c>
      <c r="J107" s="106">
        <f>ROUND(J106+J106*'캐릭터 성장'!$Z$57,0)</f>
        <v>1080</v>
      </c>
      <c r="K107" s="106">
        <f t="shared" si="64"/>
        <v>1080</v>
      </c>
      <c r="L107" s="106">
        <f t="shared" si="65"/>
        <v>2231</v>
      </c>
      <c r="M107" s="321">
        <v>500</v>
      </c>
      <c r="N107" s="100" t="s">
        <v>877</v>
      </c>
      <c r="O107" s="100">
        <v>0</v>
      </c>
      <c r="P107" s="100">
        <v>2</v>
      </c>
      <c r="Q107" s="100">
        <f t="shared" si="96"/>
        <v>160</v>
      </c>
      <c r="R107" s="100">
        <v>1</v>
      </c>
      <c r="S107" s="100">
        <v>50</v>
      </c>
      <c r="T107" s="100">
        <f t="shared" si="97"/>
        <v>120311001</v>
      </c>
      <c r="U107" s="100">
        <f t="shared" si="91"/>
        <v>120311003</v>
      </c>
      <c r="V107" s="100">
        <f t="shared" si="70"/>
        <v>1102</v>
      </c>
      <c r="W107" s="100">
        <v>1</v>
      </c>
      <c r="X107" s="100">
        <v>3</v>
      </c>
      <c r="Y107" s="100">
        <v>160002003</v>
      </c>
      <c r="Z107" s="100">
        <v>7</v>
      </c>
      <c r="AA107" s="95" t="s">
        <v>357</v>
      </c>
      <c r="AB107" s="95" t="s">
        <v>358</v>
      </c>
      <c r="AC107" s="95">
        <v>101000001</v>
      </c>
      <c r="AD107" s="100">
        <f t="shared" si="90"/>
        <v>164</v>
      </c>
      <c r="AE107" s="100">
        <f t="shared" si="67"/>
        <v>8102</v>
      </c>
      <c r="AF107" s="100">
        <f t="shared" si="67"/>
        <v>7102</v>
      </c>
      <c r="AG107" s="95">
        <v>-1</v>
      </c>
      <c r="AH107" s="293">
        <f t="shared" si="80"/>
        <v>9100008</v>
      </c>
      <c r="AJ107" s="236">
        <f t="shared" si="68"/>
        <v>10245.518953573564</v>
      </c>
      <c r="AK107" s="236">
        <f t="shared" si="69"/>
        <v>47317.97126082328</v>
      </c>
      <c r="AL107" s="236">
        <f>VLOOKUP($AD$6:$AD$115,MonsterStandardStatus!$C$6:$R$185,2)</f>
        <v>65906</v>
      </c>
      <c r="AM107" s="236">
        <f>VLOOKUP($AD$6:$AD$115,MonsterStandardStatus!$C$6:$R$185,5)</f>
        <v>5804.8266025912571</v>
      </c>
      <c r="AN107" s="236">
        <f>VLOOKUP($AD$6:$AD$115,MonsterStandardStatus!$C$6:$R$185,11)</f>
        <v>26809.048872987707</v>
      </c>
    </row>
    <row r="108" spans="1:40" x14ac:dyDescent="0.3">
      <c r="A108" s="333" t="b">
        <v>1</v>
      </c>
      <c r="B108" s="158" t="str">
        <f>TextStageName!D108</f>
        <v>[11-3] 로아나프 지하 시체 안치소</v>
      </c>
      <c r="C108" s="100">
        <f t="shared" si="99"/>
        <v>120311003</v>
      </c>
      <c r="D108" s="100">
        <v>3</v>
      </c>
      <c r="E108" s="100">
        <f t="shared" si="100"/>
        <v>11</v>
      </c>
      <c r="F108" s="100">
        <f t="shared" si="92"/>
        <v>3</v>
      </c>
      <c r="G108" s="100">
        <f t="shared" si="88"/>
        <v>39089</v>
      </c>
      <c r="H108" s="100">
        <f t="shared" si="86"/>
        <v>1.7649999999999992</v>
      </c>
      <c r="I108" s="123">
        <f t="shared" si="87"/>
        <v>1.7649999999999992</v>
      </c>
      <c r="J108" s="106">
        <f>ROUND(J107+J107*'캐릭터 성장'!$Z$57,0)</f>
        <v>1091</v>
      </c>
      <c r="K108" s="106">
        <f t="shared" si="64"/>
        <v>1091</v>
      </c>
      <c r="L108" s="106">
        <f t="shared" si="65"/>
        <v>2298</v>
      </c>
      <c r="M108" s="321">
        <v>500</v>
      </c>
      <c r="N108" s="100" t="s">
        <v>878</v>
      </c>
      <c r="O108" s="100">
        <v>50</v>
      </c>
      <c r="P108" s="100">
        <v>2</v>
      </c>
      <c r="Q108" s="100">
        <f t="shared" si="96"/>
        <v>160</v>
      </c>
      <c r="R108" s="100">
        <v>1</v>
      </c>
      <c r="S108" s="100">
        <v>50</v>
      </c>
      <c r="T108" s="100">
        <f t="shared" si="97"/>
        <v>120311002</v>
      </c>
      <c r="U108" s="100">
        <f t="shared" si="91"/>
        <v>120311004</v>
      </c>
      <c r="V108" s="100">
        <f t="shared" si="70"/>
        <v>1103</v>
      </c>
      <c r="W108" s="100">
        <v>1</v>
      </c>
      <c r="X108" s="100">
        <v>3</v>
      </c>
      <c r="Y108" s="100">
        <v>160002003</v>
      </c>
      <c r="Z108" s="100">
        <v>7</v>
      </c>
      <c r="AA108" s="95" t="s">
        <v>357</v>
      </c>
      <c r="AB108" s="95" t="s">
        <v>358</v>
      </c>
      <c r="AC108" s="95">
        <v>101000001</v>
      </c>
      <c r="AD108" s="100">
        <f t="shared" si="90"/>
        <v>165</v>
      </c>
      <c r="AE108" s="100">
        <f t="shared" si="67"/>
        <v>8103</v>
      </c>
      <c r="AF108" s="100">
        <f t="shared" si="67"/>
        <v>7103</v>
      </c>
      <c r="AG108" s="95">
        <v>-1</v>
      </c>
      <c r="AH108" s="293">
        <f t="shared" si="80"/>
        <v>9100008</v>
      </c>
      <c r="AJ108" s="236">
        <f t="shared" si="68"/>
        <v>10347.031555365571</v>
      </c>
      <c r="AK108" s="236">
        <f t="shared" si="69"/>
        <v>47398.979627621811</v>
      </c>
      <c r="AL108" s="236">
        <f>VLOOKUP($AD$6:$AD$115,MonsterStandardStatus!$C$6:$R$185,2)</f>
        <v>66103</v>
      </c>
      <c r="AM108" s="236">
        <f>VLOOKUP($AD$6:$AD$115,MonsterStandardStatus!$C$6:$R$185,5)</f>
        <v>5862.340824569731</v>
      </c>
      <c r="AN108" s="236">
        <f>VLOOKUP($AD$6:$AD$115,MonsterStandardStatus!$C$6:$R$185,11)</f>
        <v>26854.945964658262</v>
      </c>
    </row>
    <row r="109" spans="1:40" x14ac:dyDescent="0.3">
      <c r="A109" s="333" t="b">
        <v>1</v>
      </c>
      <c r="B109" s="158" t="str">
        <f>TextStageName!D109</f>
        <v>[11-4] 로아나프 지하 비밀 회당</v>
      </c>
      <c r="C109" s="100">
        <f t="shared" si="99"/>
        <v>120311004</v>
      </c>
      <c r="D109" s="100">
        <v>3</v>
      </c>
      <c r="E109" s="100">
        <f t="shared" si="100"/>
        <v>11</v>
      </c>
      <c r="F109" s="100">
        <f t="shared" si="92"/>
        <v>4</v>
      </c>
      <c r="G109" s="100">
        <f t="shared" si="88"/>
        <v>39479</v>
      </c>
      <c r="H109" s="100">
        <f t="shared" si="86"/>
        <v>1.7649999999999992</v>
      </c>
      <c r="I109" s="123">
        <f t="shared" si="87"/>
        <v>1.7649999999999992</v>
      </c>
      <c r="J109" s="106">
        <f>ROUND(J108+J108*'캐릭터 성장'!$Z$57,0)</f>
        <v>1102</v>
      </c>
      <c r="K109" s="106">
        <f t="shared" si="64"/>
        <v>1102</v>
      </c>
      <c r="L109" s="106">
        <f t="shared" si="65"/>
        <v>2367</v>
      </c>
      <c r="M109" s="321">
        <v>500</v>
      </c>
      <c r="N109" s="100" t="s">
        <v>877</v>
      </c>
      <c r="O109" s="100">
        <v>0</v>
      </c>
      <c r="P109" s="100">
        <v>2</v>
      </c>
      <c r="Q109" s="100">
        <f t="shared" si="96"/>
        <v>160</v>
      </c>
      <c r="R109" s="100">
        <v>1</v>
      </c>
      <c r="S109" s="100">
        <v>50</v>
      </c>
      <c r="T109" s="100">
        <f t="shared" si="97"/>
        <v>120311003</v>
      </c>
      <c r="U109" s="100">
        <f t="shared" si="91"/>
        <v>120311005</v>
      </c>
      <c r="V109" s="100">
        <f t="shared" si="70"/>
        <v>1104</v>
      </c>
      <c r="W109" s="100">
        <v>1</v>
      </c>
      <c r="X109" s="100">
        <v>3</v>
      </c>
      <c r="Y109" s="100">
        <v>160002003</v>
      </c>
      <c r="Z109" s="100">
        <v>7</v>
      </c>
      <c r="AA109" s="95" t="s">
        <v>357</v>
      </c>
      <c r="AB109" s="95" t="s">
        <v>358</v>
      </c>
      <c r="AC109" s="95">
        <v>101000001</v>
      </c>
      <c r="AD109" s="100">
        <f t="shared" si="90"/>
        <v>166</v>
      </c>
      <c r="AE109" s="100">
        <f t="shared" si="67"/>
        <v>8104</v>
      </c>
      <c r="AF109" s="100">
        <f t="shared" si="67"/>
        <v>7104</v>
      </c>
      <c r="AG109" s="95">
        <v>-1</v>
      </c>
      <c r="AH109" s="293">
        <f t="shared" si="80"/>
        <v>9100008</v>
      </c>
      <c r="AJ109" s="236">
        <f t="shared" si="68"/>
        <v>10449.549944016133</v>
      </c>
      <c r="AK109" s="236">
        <f t="shared" si="69"/>
        <v>47480.126680744303</v>
      </c>
      <c r="AL109" s="236">
        <f>VLOOKUP($AD$6:$AD$115,MonsterStandardStatus!$C$6:$R$185,2)</f>
        <v>66301</v>
      </c>
      <c r="AM109" s="236">
        <f>VLOOKUP($AD$6:$AD$115,MonsterStandardStatus!$C$6:$R$185,5)</f>
        <v>5920.4248974595675</v>
      </c>
      <c r="AN109" s="236">
        <f>VLOOKUP($AD$6:$AD$115,MonsterStandardStatus!$C$6:$R$185,11)</f>
        <v>26900.921632149759</v>
      </c>
    </row>
    <row r="110" spans="1:40" x14ac:dyDescent="0.3">
      <c r="A110" s="333" t="b">
        <v>1</v>
      </c>
      <c r="B110" s="158" t="str">
        <f>TextStageName!D110</f>
        <v>[11-5] 셀레투스 의식의 성소</v>
      </c>
      <c r="C110" s="100">
        <f t="shared" si="99"/>
        <v>120311005</v>
      </c>
      <c r="D110" s="100">
        <v>3</v>
      </c>
      <c r="E110" s="100">
        <f t="shared" si="100"/>
        <v>11</v>
      </c>
      <c r="F110" s="100">
        <f t="shared" si="92"/>
        <v>5</v>
      </c>
      <c r="G110" s="100">
        <f t="shared" si="88"/>
        <v>39873</v>
      </c>
      <c r="H110" s="100">
        <f t="shared" si="86"/>
        <v>1.7649999999999992</v>
      </c>
      <c r="I110" s="123">
        <f t="shared" si="87"/>
        <v>1.7649999999999992</v>
      </c>
      <c r="J110" s="106">
        <f>ROUND(J109+J109*'캐릭터 성장'!$Z$57,0)</f>
        <v>1113</v>
      </c>
      <c r="K110" s="106">
        <f t="shared" si="64"/>
        <v>1113</v>
      </c>
      <c r="L110" s="106">
        <f t="shared" si="65"/>
        <v>2438</v>
      </c>
      <c r="M110" s="321">
        <v>500</v>
      </c>
      <c r="N110" s="100" t="s">
        <v>877</v>
      </c>
      <c r="O110" s="100">
        <v>0</v>
      </c>
      <c r="P110" s="100">
        <v>2</v>
      </c>
      <c r="Q110" s="100">
        <f t="shared" si="96"/>
        <v>160</v>
      </c>
      <c r="R110" s="100">
        <v>1</v>
      </c>
      <c r="S110" s="100">
        <v>50</v>
      </c>
      <c r="T110" s="100">
        <f t="shared" si="97"/>
        <v>120311004</v>
      </c>
      <c r="U110" s="100">
        <f t="shared" si="91"/>
        <v>120311006</v>
      </c>
      <c r="V110" s="100">
        <f t="shared" si="70"/>
        <v>1105</v>
      </c>
      <c r="W110" s="100">
        <v>1</v>
      </c>
      <c r="X110" s="100">
        <v>3</v>
      </c>
      <c r="Y110" s="100">
        <v>160002003</v>
      </c>
      <c r="Z110" s="100">
        <v>7</v>
      </c>
      <c r="AA110" s="95" t="s">
        <v>357</v>
      </c>
      <c r="AB110" s="95" t="s">
        <v>358</v>
      </c>
      <c r="AC110" s="95">
        <v>101000001</v>
      </c>
      <c r="AD110" s="100">
        <f t="shared" si="90"/>
        <v>167</v>
      </c>
      <c r="AE110" s="100">
        <f t="shared" si="67"/>
        <v>8105</v>
      </c>
      <c r="AF110" s="100">
        <f t="shared" si="67"/>
        <v>7105</v>
      </c>
      <c r="AG110" s="95">
        <v>-1</v>
      </c>
      <c r="AH110" s="293">
        <f t="shared" si="80"/>
        <v>9100008</v>
      </c>
      <c r="AJ110" s="236">
        <f t="shared" si="68"/>
        <v>10553.084084861443</v>
      </c>
      <c r="AK110" s="236">
        <f t="shared" si="69"/>
        <v>47561.412657621739</v>
      </c>
      <c r="AL110" s="236">
        <f>VLOOKUP($AD$6:$AD$115,MonsterStandardStatus!$C$6:$R$185,2)</f>
        <v>66499</v>
      </c>
      <c r="AM110" s="236">
        <f>VLOOKUP($AD$6:$AD$115,MonsterStandardStatus!$C$6:$R$185,5)</f>
        <v>5979.0844673435959</v>
      </c>
      <c r="AN110" s="236">
        <f>VLOOKUP($AD$6:$AD$115,MonsterStandardStatus!$C$6:$R$185,11)</f>
        <v>26946.976009983999</v>
      </c>
    </row>
    <row r="111" spans="1:40" x14ac:dyDescent="0.3">
      <c r="A111" s="333" t="b">
        <v>1</v>
      </c>
      <c r="B111" s="158" t="str">
        <f>TextStageName!D111</f>
        <v>[11-6] 에레시스와의 악연</v>
      </c>
      <c r="C111" s="100">
        <f t="shared" si="99"/>
        <v>120311006</v>
      </c>
      <c r="D111" s="100">
        <v>3</v>
      </c>
      <c r="E111" s="100">
        <f t="shared" si="100"/>
        <v>11</v>
      </c>
      <c r="F111" s="100">
        <f t="shared" si="92"/>
        <v>6</v>
      </c>
      <c r="G111" s="100">
        <f t="shared" si="88"/>
        <v>40271</v>
      </c>
      <c r="H111" s="100">
        <f t="shared" si="86"/>
        <v>1.7649999999999992</v>
      </c>
      <c r="I111" s="123">
        <f t="shared" si="87"/>
        <v>1.7649999999999992</v>
      </c>
      <c r="J111" s="106">
        <f>ROUND(J110+J110*'캐릭터 성장'!$Z$57,0)</f>
        <v>1124</v>
      </c>
      <c r="K111" s="106">
        <f t="shared" si="64"/>
        <v>1124</v>
      </c>
      <c r="L111" s="106">
        <f t="shared" si="65"/>
        <v>2511</v>
      </c>
      <c r="M111" s="321">
        <v>500</v>
      </c>
      <c r="N111" s="100" t="s">
        <v>879</v>
      </c>
      <c r="O111" s="100">
        <v>50</v>
      </c>
      <c r="P111" s="100">
        <v>2</v>
      </c>
      <c r="Q111" s="100">
        <f t="shared" si="96"/>
        <v>160</v>
      </c>
      <c r="R111" s="100">
        <v>1</v>
      </c>
      <c r="S111" s="100">
        <v>50</v>
      </c>
      <c r="T111" s="100">
        <f t="shared" si="97"/>
        <v>120311005</v>
      </c>
      <c r="U111" s="100">
        <f t="shared" si="91"/>
        <v>120311007</v>
      </c>
      <c r="V111" s="100">
        <f t="shared" si="70"/>
        <v>1106</v>
      </c>
      <c r="W111" s="100">
        <v>1</v>
      </c>
      <c r="X111" s="100">
        <v>3</v>
      </c>
      <c r="Y111" s="100">
        <v>160002003</v>
      </c>
      <c r="Z111" s="100">
        <v>7</v>
      </c>
      <c r="AA111" s="95" t="s">
        <v>357</v>
      </c>
      <c r="AB111" s="95" t="s">
        <v>358</v>
      </c>
      <c r="AC111" s="95">
        <v>101000001</v>
      </c>
      <c r="AD111" s="100">
        <f t="shared" si="90"/>
        <v>168</v>
      </c>
      <c r="AE111" s="100">
        <f t="shared" si="67"/>
        <v>8106</v>
      </c>
      <c r="AF111" s="100">
        <f t="shared" si="67"/>
        <v>7106</v>
      </c>
      <c r="AG111" s="95">
        <v>-1</v>
      </c>
      <c r="AH111" s="293">
        <f t="shared" si="80"/>
        <v>9100008</v>
      </c>
      <c r="AJ111" s="236">
        <f t="shared" si="68"/>
        <v>10657.644041974248</v>
      </c>
      <c r="AK111" s="236">
        <f t="shared" si="69"/>
        <v>47642.83779609159</v>
      </c>
      <c r="AL111" s="236">
        <f>VLOOKUP($AD$6:$AD$115,MonsterStandardStatus!$C$6:$R$185,2)</f>
        <v>66698</v>
      </c>
      <c r="AM111" s="236">
        <f>VLOOKUP($AD$6:$AD$115,MonsterStandardStatus!$C$6:$R$185,5)</f>
        <v>6038.3252362460362</v>
      </c>
      <c r="AN111" s="236">
        <f>VLOOKUP($AD$6:$AD$115,MonsterStandardStatus!$C$6:$R$185,11)</f>
        <v>26993.109232913092</v>
      </c>
    </row>
    <row r="112" spans="1:40" x14ac:dyDescent="0.3">
      <c r="A112" s="333" t="b">
        <v>1</v>
      </c>
      <c r="B112" s="158" t="str">
        <f>TextStageName!D112</f>
        <v>[11-7] 그림자 나가 일족</v>
      </c>
      <c r="C112" s="100">
        <f t="shared" si="99"/>
        <v>120311007</v>
      </c>
      <c r="D112" s="100">
        <v>3</v>
      </c>
      <c r="E112" s="100">
        <f t="shared" si="100"/>
        <v>11</v>
      </c>
      <c r="F112" s="100">
        <f t="shared" si="92"/>
        <v>7</v>
      </c>
      <c r="G112" s="100">
        <f t="shared" si="88"/>
        <v>40673</v>
      </c>
      <c r="H112" s="100">
        <f t="shared" si="86"/>
        <v>1.7649999999999992</v>
      </c>
      <c r="I112" s="123">
        <f t="shared" si="87"/>
        <v>1.7649999999999992</v>
      </c>
      <c r="J112" s="106">
        <f>ROUND(J111+J111*'캐릭터 성장'!$Z$57,0)</f>
        <v>1135</v>
      </c>
      <c r="K112" s="106">
        <f t="shared" si="64"/>
        <v>1135</v>
      </c>
      <c r="L112" s="106">
        <f t="shared" si="65"/>
        <v>2586</v>
      </c>
      <c r="M112" s="321">
        <v>500</v>
      </c>
      <c r="N112" s="100" t="s">
        <v>877</v>
      </c>
      <c r="O112" s="100">
        <v>0</v>
      </c>
      <c r="P112" s="100">
        <v>2</v>
      </c>
      <c r="Q112" s="100">
        <f t="shared" si="96"/>
        <v>160</v>
      </c>
      <c r="R112" s="100">
        <v>1</v>
      </c>
      <c r="S112" s="100">
        <v>50</v>
      </c>
      <c r="T112" s="100">
        <f t="shared" si="97"/>
        <v>120311006</v>
      </c>
      <c r="U112" s="100">
        <f t="shared" si="91"/>
        <v>120311008</v>
      </c>
      <c r="V112" s="100">
        <f t="shared" si="70"/>
        <v>1107</v>
      </c>
      <c r="W112" s="100">
        <v>1</v>
      </c>
      <c r="X112" s="100">
        <v>3</v>
      </c>
      <c r="Y112" s="100">
        <v>160002003</v>
      </c>
      <c r="Z112" s="100">
        <v>7</v>
      </c>
      <c r="AA112" s="95" t="s">
        <v>357</v>
      </c>
      <c r="AB112" s="95" t="s">
        <v>358</v>
      </c>
      <c r="AC112" s="95">
        <v>101000001</v>
      </c>
      <c r="AD112" s="100">
        <f t="shared" si="90"/>
        <v>169</v>
      </c>
      <c r="AE112" s="100">
        <f t="shared" si="67"/>
        <v>8107</v>
      </c>
      <c r="AF112" s="100">
        <f t="shared" si="67"/>
        <v>7107</v>
      </c>
      <c r="AG112" s="95">
        <v>-1</v>
      </c>
      <c r="AH112" s="293">
        <f t="shared" si="80"/>
        <v>9100008</v>
      </c>
      <c r="AJ112" s="236">
        <f t="shared" si="68"/>
        <v>10763.239979142129</v>
      </c>
      <c r="AK112" s="236">
        <f t="shared" si="69"/>
        <v>47724.402334398495</v>
      </c>
      <c r="AL112" s="236">
        <f>VLOOKUP($AD$6:$AD$115,MonsterStandardStatus!$C$6:$R$185,2)</f>
        <v>66898</v>
      </c>
      <c r="AM112" s="236">
        <f>VLOOKUP($AD$6:$AD$115,MonsterStandardStatus!$C$6:$R$185,5)</f>
        <v>6098.1529626867614</v>
      </c>
      <c r="AN112" s="236">
        <f>VLOOKUP($AD$6:$AD$115,MonsterStandardStatus!$C$6:$R$185,11)</f>
        <v>27039.321435919839</v>
      </c>
    </row>
    <row r="113" spans="1:40" x14ac:dyDescent="0.3">
      <c r="A113" s="333" t="b">
        <v>1</v>
      </c>
      <c r="B113" s="158" t="str">
        <f>TextStageName!D113</f>
        <v>[11-8] 에레시스의 시련</v>
      </c>
      <c r="C113" s="100">
        <f t="shared" si="99"/>
        <v>120311008</v>
      </c>
      <c r="D113" s="100">
        <v>3</v>
      </c>
      <c r="E113" s="100">
        <f t="shared" si="100"/>
        <v>11</v>
      </c>
      <c r="F113" s="100">
        <f t="shared" si="92"/>
        <v>8</v>
      </c>
      <c r="G113" s="100">
        <f t="shared" si="88"/>
        <v>41079</v>
      </c>
      <c r="H113" s="100">
        <f t="shared" si="86"/>
        <v>1.7649999999999992</v>
      </c>
      <c r="I113" s="123">
        <f t="shared" si="87"/>
        <v>1.7649999999999992</v>
      </c>
      <c r="J113" s="106">
        <f>ROUND(J112+J112*'캐릭터 성장'!$Z$57,0)</f>
        <v>1146</v>
      </c>
      <c r="K113" s="106">
        <f t="shared" si="64"/>
        <v>1146</v>
      </c>
      <c r="L113" s="106">
        <f t="shared" si="65"/>
        <v>2664</v>
      </c>
      <c r="M113" s="321">
        <v>500</v>
      </c>
      <c r="N113" s="100" t="s">
        <v>877</v>
      </c>
      <c r="O113" s="100">
        <v>0</v>
      </c>
      <c r="P113" s="100">
        <v>2</v>
      </c>
      <c r="Q113" s="100">
        <f t="shared" si="96"/>
        <v>160</v>
      </c>
      <c r="R113" s="100">
        <v>1</v>
      </c>
      <c r="S113" s="100">
        <v>50</v>
      </c>
      <c r="T113" s="100">
        <f t="shared" si="97"/>
        <v>120311007</v>
      </c>
      <c r="U113" s="100">
        <f t="shared" si="91"/>
        <v>120311009</v>
      </c>
      <c r="V113" s="100">
        <f t="shared" si="70"/>
        <v>1108</v>
      </c>
      <c r="W113" s="100">
        <v>1</v>
      </c>
      <c r="X113" s="100">
        <v>3</v>
      </c>
      <c r="Y113" s="100">
        <v>160002003</v>
      </c>
      <c r="Z113" s="100">
        <v>7</v>
      </c>
      <c r="AA113" s="95" t="s">
        <v>357</v>
      </c>
      <c r="AB113" s="95" t="s">
        <v>358</v>
      </c>
      <c r="AC113" s="95">
        <v>101000001</v>
      </c>
      <c r="AD113" s="100">
        <f t="shared" si="90"/>
        <v>170</v>
      </c>
      <c r="AE113" s="100">
        <f t="shared" si="67"/>
        <v>8108</v>
      </c>
      <c r="AF113" s="100">
        <f t="shared" si="67"/>
        <v>7108</v>
      </c>
      <c r="AG113" s="95">
        <v>-1</v>
      </c>
      <c r="AH113" s="293">
        <f t="shared" si="80"/>
        <v>9100008</v>
      </c>
      <c r="AJ113" s="236">
        <f t="shared" si="68"/>
        <v>10869.882160855468</v>
      </c>
      <c r="AK113" s="236">
        <f t="shared" si="69"/>
        <v>47806.106511194979</v>
      </c>
      <c r="AL113" s="236">
        <f>VLOOKUP($AD$6:$AD$115,MonsterStandardStatus!$C$6:$R$185,2)</f>
        <v>67098</v>
      </c>
      <c r="AM113" s="236">
        <f>VLOOKUP($AD$6:$AD$115,MonsterStandardStatus!$C$6:$R$185,5)</f>
        <v>6158.573462241061</v>
      </c>
      <c r="AN113" s="236">
        <f>VLOOKUP($AD$6:$AD$115,MonsterStandardStatus!$C$6:$R$185,11)</f>
        <v>27085.612754218131</v>
      </c>
    </row>
    <row r="114" spans="1:40" x14ac:dyDescent="0.3">
      <c r="A114" s="333" t="b">
        <v>1</v>
      </c>
      <c r="B114" s="158" t="str">
        <f>TextStageName!D114</f>
        <v>[11-9] 로아나프 지하 영혼 감옥소</v>
      </c>
      <c r="C114" s="100">
        <f t="shared" si="99"/>
        <v>120311009</v>
      </c>
      <c r="D114" s="100">
        <v>3</v>
      </c>
      <c r="E114" s="100">
        <f t="shared" si="100"/>
        <v>11</v>
      </c>
      <c r="F114" s="100">
        <f t="shared" si="92"/>
        <v>9</v>
      </c>
      <c r="G114" s="100">
        <f t="shared" si="88"/>
        <v>41489</v>
      </c>
      <c r="H114" s="100">
        <f t="shared" si="86"/>
        <v>1.7649999999999992</v>
      </c>
      <c r="I114" s="123">
        <f t="shared" si="87"/>
        <v>1.7649999999999992</v>
      </c>
      <c r="J114" s="106">
        <f>ROUND(J113+J113*'캐릭터 성장'!$Z$57,0)</f>
        <v>1157</v>
      </c>
      <c r="K114" s="106">
        <f t="shared" si="64"/>
        <v>1157</v>
      </c>
      <c r="L114" s="106">
        <f t="shared" si="65"/>
        <v>2744</v>
      </c>
      <c r="M114" s="321">
        <v>500</v>
      </c>
      <c r="N114" s="100" t="s">
        <v>878</v>
      </c>
      <c r="O114" s="100">
        <v>50</v>
      </c>
      <c r="P114" s="100">
        <v>2</v>
      </c>
      <c r="Q114" s="100">
        <f t="shared" si="96"/>
        <v>160</v>
      </c>
      <c r="R114" s="100">
        <v>1</v>
      </c>
      <c r="S114" s="100">
        <v>50</v>
      </c>
      <c r="T114" s="100">
        <f t="shared" si="97"/>
        <v>120311008</v>
      </c>
      <c r="U114" s="100">
        <f t="shared" si="91"/>
        <v>120311010</v>
      </c>
      <c r="V114" s="100">
        <f t="shared" si="70"/>
        <v>1109</v>
      </c>
      <c r="W114" s="100">
        <v>1</v>
      </c>
      <c r="X114" s="100">
        <v>3</v>
      </c>
      <c r="Y114" s="100">
        <v>160002003</v>
      </c>
      <c r="Z114" s="100">
        <v>7</v>
      </c>
      <c r="AA114" s="95" t="s">
        <v>357</v>
      </c>
      <c r="AB114" s="95" t="s">
        <v>358</v>
      </c>
      <c r="AC114" s="95">
        <v>101000001</v>
      </c>
      <c r="AD114" s="100">
        <f t="shared" si="90"/>
        <v>171</v>
      </c>
      <c r="AE114" s="100">
        <f t="shared" si="67"/>
        <v>8109</v>
      </c>
      <c r="AF114" s="100">
        <f t="shared" si="67"/>
        <v>7109</v>
      </c>
      <c r="AG114" s="95">
        <v>-1</v>
      </c>
      <c r="AH114" s="293">
        <f t="shared" si="80"/>
        <v>9100008</v>
      </c>
      <c r="AJ114" s="236">
        <f t="shared" si="68"/>
        <v>10977.580953305223</v>
      </c>
      <c r="AK114" s="236">
        <f t="shared" si="69"/>
        <v>47887.950565542145</v>
      </c>
      <c r="AL114" s="236">
        <f>VLOOKUP($AD$6:$AD$115,MonsterStandardStatus!$C$6:$R$185,2)</f>
        <v>67299</v>
      </c>
      <c r="AM114" s="236">
        <f>VLOOKUP($AD$6:$AD$115,MonsterStandardStatus!$C$6:$R$185,5)</f>
        <v>6219.5926081049456</v>
      </c>
      <c r="AN114" s="236">
        <f>VLOOKUP($AD$6:$AD$115,MonsterStandardStatus!$C$6:$R$185,11)</f>
        <v>27131.983323253353</v>
      </c>
    </row>
    <row r="115" spans="1:40" x14ac:dyDescent="0.3">
      <c r="A115" s="333" t="b">
        <v>1</v>
      </c>
      <c r="B115" s="158" t="str">
        <f>TextStageName!D115</f>
        <v>[11-10] 로아나프 지하 성채</v>
      </c>
      <c r="C115" s="100">
        <f t="shared" si="99"/>
        <v>120311010</v>
      </c>
      <c r="D115" s="100">
        <v>3</v>
      </c>
      <c r="E115" s="100">
        <f t="shared" si="100"/>
        <v>11</v>
      </c>
      <c r="F115" s="100">
        <f t="shared" si="92"/>
        <v>10</v>
      </c>
      <c r="G115" s="100">
        <f t="shared" si="88"/>
        <v>41903</v>
      </c>
      <c r="H115" s="100">
        <f t="shared" si="86"/>
        <v>1.7649999999999992</v>
      </c>
      <c r="I115" s="123">
        <f t="shared" si="87"/>
        <v>1.7649999999999992</v>
      </c>
      <c r="J115" s="106">
        <f>ROUND(J114+J114*'캐릭터 성장'!$Z$57,0)</f>
        <v>1169</v>
      </c>
      <c r="K115" s="106">
        <f t="shared" si="64"/>
        <v>1169</v>
      </c>
      <c r="L115" s="106">
        <f t="shared" si="65"/>
        <v>2826</v>
      </c>
      <c r="M115" s="321">
        <v>500</v>
      </c>
      <c r="N115" s="100" t="s">
        <v>877</v>
      </c>
      <c r="O115" s="100">
        <v>0</v>
      </c>
      <c r="P115" s="100">
        <v>2</v>
      </c>
      <c r="Q115" s="100">
        <f t="shared" si="96"/>
        <v>160</v>
      </c>
      <c r="R115" s="100">
        <v>1</v>
      </c>
      <c r="S115" s="100">
        <v>50</v>
      </c>
      <c r="T115" s="100">
        <f t="shared" si="97"/>
        <v>120311009</v>
      </c>
      <c r="U115" s="100">
        <f t="shared" si="91"/>
        <v>0</v>
      </c>
      <c r="V115" s="100">
        <f t="shared" si="70"/>
        <v>1110</v>
      </c>
      <c r="W115" s="100">
        <v>1</v>
      </c>
      <c r="X115" s="100">
        <v>3</v>
      </c>
      <c r="Y115" s="100">
        <v>160002003</v>
      </c>
      <c r="Z115" s="100">
        <v>7</v>
      </c>
      <c r="AA115" s="95" t="s">
        <v>357</v>
      </c>
      <c r="AB115" s="95" t="s">
        <v>358</v>
      </c>
      <c r="AC115" s="95">
        <v>101000001</v>
      </c>
      <c r="AD115" s="100">
        <f t="shared" si="90"/>
        <v>172</v>
      </c>
      <c r="AE115" s="100">
        <f t="shared" si="67"/>
        <v>8110</v>
      </c>
      <c r="AF115" s="100">
        <f t="shared" si="67"/>
        <v>7110</v>
      </c>
      <c r="AG115" s="95">
        <v>-1</v>
      </c>
      <c r="AH115" s="293">
        <f t="shared" si="80"/>
        <v>9100008</v>
      </c>
      <c r="AJ115" s="236">
        <f t="shared" si="68"/>
        <v>11086.346825390572</v>
      </c>
      <c r="AK115" s="236">
        <f t="shared" si="69"/>
        <v>47969.934736910356</v>
      </c>
      <c r="AL115" s="236">
        <f>VLOOKUP($AD$6:$AD$115,MonsterStandardStatus!$C$6:$R$185,2)</f>
        <v>67500</v>
      </c>
      <c r="AM115" s="236">
        <f>VLOOKUP($AD$6:$AD$115,MonsterStandardStatus!$C$6:$R$185,5)</f>
        <v>6281.216331666049</v>
      </c>
      <c r="AN115" s="236">
        <f>VLOOKUP($AD$6:$AD$115,MonsterStandardStatus!$C$6:$R$185,11)</f>
        <v>27178.433278702763</v>
      </c>
    </row>
  </sheetData>
  <mergeCells count="2">
    <mergeCell ref="AL4:AN4"/>
    <mergeCell ref="AJ4:AK4"/>
  </mergeCells>
  <phoneticPr fontId="26" type="noConversion"/>
  <conditionalFormatting sqref="A86:A115">
    <cfRule type="containsText" dxfId="1" priority="3" operator="containsText" text="TRUE">
      <formula>NOT(ISERROR(SEARCH("TRUE",A86)))</formula>
    </cfRule>
  </conditionalFormatting>
  <pageMargins left="0.7" right="0.7" top="0.75" bottom="0.75" header="0.3" footer="0.3"/>
  <pageSetup paperSize="9" orientation="portrait" verticalDpi="0" r:id="rId1"/>
  <ignoredErrors>
    <ignoredError sqref="J26:J56 J66:J1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5"/>
  <sheetViews>
    <sheetView workbookViewId="0">
      <pane xSplit="2" ySplit="5" topLeftCell="C84" activePane="bottomRight" state="frozen"/>
      <selection pane="topRight" activeCell="C1" sqref="C1"/>
      <selection pane="bottomLeft" activeCell="A6" sqref="A6"/>
      <selection pane="bottomRight" activeCell="H24" sqref="H24"/>
    </sheetView>
  </sheetViews>
  <sheetFormatPr defaultRowHeight="16.5" x14ac:dyDescent="0.3"/>
  <cols>
    <col min="2" max="2" width="33" bestFit="1" customWidth="1"/>
    <col min="14" max="32" width="9" customWidth="1"/>
  </cols>
  <sheetData>
    <row r="1" spans="1:37" x14ac:dyDescent="0.3">
      <c r="A1" s="28" t="s">
        <v>880</v>
      </c>
      <c r="B1" s="2" t="s">
        <v>880</v>
      </c>
      <c r="C1" s="69"/>
      <c r="D1" s="70"/>
      <c r="E1" s="30"/>
      <c r="F1" s="30"/>
      <c r="G1" s="30" t="s">
        <v>2722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spans="1:37" ht="59.25" customHeight="1" x14ac:dyDescent="0.3">
      <c r="A2" s="62" t="s">
        <v>6</v>
      </c>
      <c r="B2" s="62" t="s">
        <v>6</v>
      </c>
      <c r="C2" s="71" t="s">
        <v>308</v>
      </c>
      <c r="D2" s="72" t="s">
        <v>309</v>
      </c>
      <c r="E2" s="62" t="s">
        <v>6</v>
      </c>
      <c r="F2" s="62" t="s">
        <v>6</v>
      </c>
      <c r="G2" s="62" t="s">
        <v>992</v>
      </c>
      <c r="H2" s="72" t="s">
        <v>310</v>
      </c>
      <c r="I2" s="72" t="s">
        <v>311</v>
      </c>
      <c r="J2" s="72" t="s">
        <v>824</v>
      </c>
      <c r="K2" s="72" t="s">
        <v>481</v>
      </c>
      <c r="L2" s="72" t="s">
        <v>315</v>
      </c>
      <c r="M2" s="72" t="s">
        <v>2827</v>
      </c>
      <c r="N2" s="72" t="s">
        <v>865</v>
      </c>
      <c r="O2" s="72" t="s">
        <v>866</v>
      </c>
      <c r="P2" s="72" t="s">
        <v>482</v>
      </c>
      <c r="Q2" s="72" t="s">
        <v>316</v>
      </c>
      <c r="R2" s="72" t="s">
        <v>867</v>
      </c>
      <c r="S2" s="99" t="s">
        <v>881</v>
      </c>
      <c r="T2" s="62" t="s">
        <v>6</v>
      </c>
      <c r="U2" s="62" t="s">
        <v>6</v>
      </c>
      <c r="V2" s="72" t="s">
        <v>825</v>
      </c>
      <c r="W2" s="72" t="s">
        <v>6</v>
      </c>
      <c r="X2" s="72" t="s">
        <v>6</v>
      </c>
      <c r="Y2" s="72" t="s">
        <v>882</v>
      </c>
      <c r="Z2" s="72" t="s">
        <v>883</v>
      </c>
      <c r="AA2" s="72" t="s">
        <v>884</v>
      </c>
      <c r="AB2" s="72" t="s">
        <v>491</v>
      </c>
      <c r="AC2" s="72" t="s">
        <v>322</v>
      </c>
      <c r="AD2" s="97" t="s">
        <v>2972</v>
      </c>
      <c r="AE2" s="99" t="s">
        <v>2971</v>
      </c>
      <c r="AF2" s="99" t="s">
        <v>325</v>
      </c>
      <c r="AG2" s="72" t="s">
        <v>2974</v>
      </c>
      <c r="AH2" s="72" t="s">
        <v>885</v>
      </c>
      <c r="AI2" s="72" t="s">
        <v>886</v>
      </c>
      <c r="AJ2" s="97" t="s">
        <v>2973</v>
      </c>
      <c r="AK2" s="72" t="s">
        <v>1207</v>
      </c>
    </row>
    <row r="3" spans="1:37" x14ac:dyDescent="0.3">
      <c r="A3" s="74" t="s">
        <v>22</v>
      </c>
      <c r="B3" s="33" t="s">
        <v>22</v>
      </c>
      <c r="C3" s="74" t="s">
        <v>23</v>
      </c>
      <c r="D3" s="74" t="s">
        <v>23</v>
      </c>
      <c r="E3" s="74" t="s">
        <v>23</v>
      </c>
      <c r="F3" s="74" t="s">
        <v>23</v>
      </c>
      <c r="G3" s="74" t="s">
        <v>23</v>
      </c>
      <c r="H3" s="74" t="s">
        <v>23</v>
      </c>
      <c r="I3" s="74" t="s">
        <v>23</v>
      </c>
      <c r="J3" s="74" t="s">
        <v>23</v>
      </c>
      <c r="K3" s="74" t="s">
        <v>23</v>
      </c>
      <c r="L3" s="74" t="s">
        <v>23</v>
      </c>
      <c r="M3" s="74" t="s">
        <v>23</v>
      </c>
      <c r="N3" s="74" t="s">
        <v>23</v>
      </c>
      <c r="O3" s="74" t="s">
        <v>23</v>
      </c>
      <c r="P3" s="74" t="s">
        <v>24</v>
      </c>
      <c r="Q3" s="74" t="s">
        <v>23</v>
      </c>
      <c r="R3" s="74" t="s">
        <v>23</v>
      </c>
      <c r="S3" s="74" t="s">
        <v>23</v>
      </c>
      <c r="T3" s="74" t="s">
        <v>23</v>
      </c>
      <c r="U3" s="74" t="s">
        <v>23</v>
      </c>
      <c r="V3" s="74" t="s">
        <v>23</v>
      </c>
      <c r="W3" s="74" t="s">
        <v>23</v>
      </c>
      <c r="X3" s="74" t="s">
        <v>23</v>
      </c>
      <c r="Y3" s="74" t="s">
        <v>23</v>
      </c>
      <c r="Z3" s="74" t="s">
        <v>23</v>
      </c>
      <c r="AA3" s="74" t="s">
        <v>23</v>
      </c>
      <c r="AB3" s="74" t="s">
        <v>23</v>
      </c>
      <c r="AC3" s="74" t="s">
        <v>23</v>
      </c>
      <c r="AD3" s="95" t="s">
        <v>23</v>
      </c>
      <c r="AE3" s="95" t="s">
        <v>23</v>
      </c>
      <c r="AF3" s="95" t="s">
        <v>23</v>
      </c>
      <c r="AG3" s="74" t="s">
        <v>23</v>
      </c>
      <c r="AH3" s="74" t="s">
        <v>24</v>
      </c>
      <c r="AI3" s="74" t="s">
        <v>24</v>
      </c>
      <c r="AJ3" s="99" t="s">
        <v>23</v>
      </c>
      <c r="AK3" s="74" t="s">
        <v>23</v>
      </c>
    </row>
    <row r="4" spans="1:37" ht="54" x14ac:dyDescent="0.3">
      <c r="A4" s="94" t="s">
        <v>25</v>
      </c>
      <c r="B4" s="94" t="s">
        <v>26</v>
      </c>
      <c r="C4" s="94" t="s">
        <v>27</v>
      </c>
      <c r="D4" s="94" t="s">
        <v>27</v>
      </c>
      <c r="E4" s="94" t="s">
        <v>27</v>
      </c>
      <c r="F4" s="94" t="s">
        <v>27</v>
      </c>
      <c r="G4" s="94" t="s">
        <v>27</v>
      </c>
      <c r="H4" s="94" t="s">
        <v>29</v>
      </c>
      <c r="I4" s="94" t="s">
        <v>29</v>
      </c>
      <c r="J4" s="94" t="s">
        <v>27</v>
      </c>
      <c r="K4" s="94" t="s">
        <v>27</v>
      </c>
      <c r="L4" s="94" t="s">
        <v>27</v>
      </c>
      <c r="M4" s="299" t="s">
        <v>27</v>
      </c>
      <c r="N4" s="98" t="s">
        <v>871</v>
      </c>
      <c r="O4" s="94" t="s">
        <v>29</v>
      </c>
      <c r="P4" s="94" t="s">
        <v>27</v>
      </c>
      <c r="Q4" s="94" t="s">
        <v>29</v>
      </c>
      <c r="R4" s="94" t="s">
        <v>27</v>
      </c>
      <c r="S4" s="94" t="s">
        <v>27</v>
      </c>
      <c r="T4" s="94" t="s">
        <v>27</v>
      </c>
      <c r="U4" s="94" t="s">
        <v>27</v>
      </c>
      <c r="V4" s="94" t="s">
        <v>27</v>
      </c>
      <c r="W4" s="94" t="s">
        <v>27</v>
      </c>
      <c r="X4" s="94" t="s">
        <v>27</v>
      </c>
      <c r="Y4" s="94" t="s">
        <v>27</v>
      </c>
      <c r="Z4" s="94" t="s">
        <v>27</v>
      </c>
      <c r="AA4" s="94" t="s">
        <v>27</v>
      </c>
      <c r="AB4" s="94" t="s">
        <v>27</v>
      </c>
      <c r="AC4" s="94" t="s">
        <v>27</v>
      </c>
      <c r="AD4" s="95" t="s">
        <v>25</v>
      </c>
      <c r="AE4" s="95" t="s">
        <v>27</v>
      </c>
      <c r="AF4" s="95" t="s">
        <v>27</v>
      </c>
      <c r="AG4" s="94" t="s">
        <v>27</v>
      </c>
      <c r="AH4" s="94" t="s">
        <v>27</v>
      </c>
      <c r="AI4" s="94" t="s">
        <v>27</v>
      </c>
      <c r="AJ4" s="99" t="s">
        <v>27</v>
      </c>
      <c r="AK4" s="94" t="s">
        <v>27</v>
      </c>
    </row>
    <row r="5" spans="1:37" x14ac:dyDescent="0.3">
      <c r="A5" s="95" t="s">
        <v>30</v>
      </c>
      <c r="B5" s="95" t="s">
        <v>31</v>
      </c>
      <c r="C5" s="95" t="s">
        <v>32</v>
      </c>
      <c r="D5" s="95" t="s">
        <v>329</v>
      </c>
      <c r="E5" s="95" t="s">
        <v>494</v>
      </c>
      <c r="F5" s="95" t="s">
        <v>330</v>
      </c>
      <c r="G5" s="95" t="s">
        <v>830</v>
      </c>
      <c r="H5" s="110" t="s">
        <v>331</v>
      </c>
      <c r="I5" s="110" t="s">
        <v>332</v>
      </c>
      <c r="J5" s="95" t="s">
        <v>333</v>
      </c>
      <c r="K5" s="95" t="s">
        <v>334</v>
      </c>
      <c r="L5" s="95" t="s">
        <v>336</v>
      </c>
      <c r="M5" s="300" t="s">
        <v>2828</v>
      </c>
      <c r="N5" s="95" t="s">
        <v>872</v>
      </c>
      <c r="O5" s="95" t="s">
        <v>873</v>
      </c>
      <c r="P5" s="95" t="s">
        <v>337</v>
      </c>
      <c r="Q5" s="95" t="s">
        <v>338</v>
      </c>
      <c r="R5" s="95" t="s">
        <v>874</v>
      </c>
      <c r="S5" s="95" t="s">
        <v>875</v>
      </c>
      <c r="T5" s="95" t="s">
        <v>876</v>
      </c>
      <c r="U5" s="95" t="s">
        <v>496</v>
      </c>
      <c r="V5" s="95" t="s">
        <v>340</v>
      </c>
      <c r="W5" s="95" t="s">
        <v>341</v>
      </c>
      <c r="X5" s="95" t="s">
        <v>342</v>
      </c>
      <c r="Y5" s="95" t="s">
        <v>344</v>
      </c>
      <c r="Z5" s="95" t="s">
        <v>345</v>
      </c>
      <c r="AA5" s="95" t="s">
        <v>346</v>
      </c>
      <c r="AB5" s="95" t="s">
        <v>348</v>
      </c>
      <c r="AC5" s="95" t="s">
        <v>349</v>
      </c>
      <c r="AD5" s="95" t="s">
        <v>350</v>
      </c>
      <c r="AE5" s="95" t="s">
        <v>351</v>
      </c>
      <c r="AF5" s="95" t="s">
        <v>352</v>
      </c>
      <c r="AG5" s="95" t="s">
        <v>353</v>
      </c>
      <c r="AH5" s="95" t="s">
        <v>354</v>
      </c>
      <c r="AI5" s="95" t="s">
        <v>33</v>
      </c>
      <c r="AJ5" s="99" t="s">
        <v>355</v>
      </c>
      <c r="AK5" s="95" t="s">
        <v>1208</v>
      </c>
    </row>
    <row r="6" spans="1:37" x14ac:dyDescent="0.3">
      <c r="A6" s="100" t="b">
        <v>1</v>
      </c>
      <c r="B6" s="158" t="str">
        <f>TextEliteStageName!D6</f>
        <v>[1-1] 피그미 군락</v>
      </c>
      <c r="C6" s="100">
        <v>120401001</v>
      </c>
      <c r="D6" s="100">
        <v>4</v>
      </c>
      <c r="E6" s="100">
        <v>1</v>
      </c>
      <c r="F6" s="100">
        <v>1</v>
      </c>
      <c r="G6" s="100">
        <f>Stage!G16</f>
        <v>500</v>
      </c>
      <c r="H6" s="100">
        <f>Stage!H6</f>
        <v>0.5</v>
      </c>
      <c r="I6" s="100">
        <f>Stage!I6</f>
        <v>0.28999999999999998</v>
      </c>
      <c r="J6" s="106">
        <f>Stage!J6*2</f>
        <v>270</v>
      </c>
      <c r="K6" s="106">
        <f>J6</f>
        <v>270</v>
      </c>
      <c r="L6" s="106">
        <f>Stage!L6*2</f>
        <v>226</v>
      </c>
      <c r="M6" s="321">
        <v>50</v>
      </c>
      <c r="N6" s="100" t="s">
        <v>877</v>
      </c>
      <c r="O6" s="100">
        <v>0</v>
      </c>
      <c r="P6" s="100">
        <v>2</v>
      </c>
      <c r="Q6" s="100">
        <f>Stage!Q6</f>
        <v>120</v>
      </c>
      <c r="R6" s="100">
        <v>5</v>
      </c>
      <c r="S6" s="100">
        <v>50</v>
      </c>
      <c r="T6" s="100">
        <v>0</v>
      </c>
      <c r="U6" s="100">
        <f t="shared" ref="U6:U15" si="0">C7</f>
        <v>120401002</v>
      </c>
      <c r="V6" s="100">
        <v>2001</v>
      </c>
      <c r="W6" s="100">
        <v>2</v>
      </c>
      <c r="X6" s="100">
        <v>3</v>
      </c>
      <c r="Y6" s="100">
        <v>2501</v>
      </c>
      <c r="Z6" s="100">
        <v>1</v>
      </c>
      <c r="AA6" s="100">
        <v>1</v>
      </c>
      <c r="AB6" s="100">
        <v>160002003</v>
      </c>
      <c r="AC6" s="100">
        <f>Stage!Z6*2</f>
        <v>6</v>
      </c>
      <c r="AD6" s="99" t="s">
        <v>834</v>
      </c>
      <c r="AE6" s="99" t="s">
        <v>1214</v>
      </c>
      <c r="AF6" s="99">
        <v>101000001</v>
      </c>
      <c r="AG6" s="100">
        <f>Stage!AD16</f>
        <v>8</v>
      </c>
      <c r="AH6" s="100">
        <v>11001</v>
      </c>
      <c r="AI6" s="100">
        <v>10001</v>
      </c>
      <c r="AJ6" s="99">
        <v>-1</v>
      </c>
      <c r="AK6" s="100">
        <v>9100001</v>
      </c>
    </row>
    <row r="7" spans="1:37" x14ac:dyDescent="0.3">
      <c r="A7" s="100" t="b">
        <v>1</v>
      </c>
      <c r="B7" s="158" t="str">
        <f>TextEliteStageName!D7</f>
        <v>[1-2] 웨르의 숲 입구</v>
      </c>
      <c r="C7" s="100">
        <f>C6+1</f>
        <v>120401002</v>
      </c>
      <c r="D7" s="100">
        <v>4</v>
      </c>
      <c r="E7" s="100">
        <f>E6</f>
        <v>1</v>
      </c>
      <c r="F7" s="100">
        <f t="shared" ref="F7:F15" si="1">F6+1</f>
        <v>2</v>
      </c>
      <c r="G7" s="100">
        <f>Stage!G17</f>
        <v>549</v>
      </c>
      <c r="H7" s="100">
        <f>Stage!H7</f>
        <v>0.51</v>
      </c>
      <c r="I7" s="100">
        <f>Stage!I7</f>
        <v>0.3</v>
      </c>
      <c r="J7" s="106">
        <f>Stage!J7*2</f>
        <v>272</v>
      </c>
      <c r="K7" s="106">
        <f t="shared" ref="K7:K70" si="2">J7</f>
        <v>272</v>
      </c>
      <c r="L7" s="106">
        <f>Stage!L7*2</f>
        <v>232</v>
      </c>
      <c r="M7" s="321">
        <v>50</v>
      </c>
      <c r="N7" s="100" t="s">
        <v>877</v>
      </c>
      <c r="O7" s="100">
        <v>0</v>
      </c>
      <c r="P7" s="100">
        <v>2</v>
      </c>
      <c r="Q7" s="100">
        <f>Stage!Q7</f>
        <v>120</v>
      </c>
      <c r="R7" s="100">
        <v>5</v>
      </c>
      <c r="S7" s="100">
        <v>50</v>
      </c>
      <c r="T7" s="100">
        <f t="shared" ref="T7:T38" si="3">C6</f>
        <v>120401001</v>
      </c>
      <c r="U7" s="100">
        <f t="shared" si="0"/>
        <v>120401003</v>
      </c>
      <c r="V7" s="100">
        <f>V6+1</f>
        <v>2002</v>
      </c>
      <c r="W7" s="100">
        <v>2</v>
      </c>
      <c r="X7" s="100">
        <v>3</v>
      </c>
      <c r="Y7" s="100">
        <f>Y6+1</f>
        <v>2502</v>
      </c>
      <c r="Z7" s="100">
        <v>1</v>
      </c>
      <c r="AA7" s="100">
        <v>1</v>
      </c>
      <c r="AB7" s="100">
        <v>160002003</v>
      </c>
      <c r="AC7" s="100">
        <f>Stage!Z7*2</f>
        <v>6</v>
      </c>
      <c r="AD7" s="99" t="s">
        <v>834</v>
      </c>
      <c r="AE7" s="99" t="s">
        <v>1214</v>
      </c>
      <c r="AF7" s="99">
        <v>101000001</v>
      </c>
      <c r="AG7" s="100">
        <f>Stage!AD17</f>
        <v>8</v>
      </c>
      <c r="AH7" s="100">
        <f t="shared" ref="AH7:AI70" si="4">AH6+1</f>
        <v>11002</v>
      </c>
      <c r="AI7" s="100">
        <f t="shared" si="4"/>
        <v>10002</v>
      </c>
      <c r="AJ7" s="99">
        <v>-1</v>
      </c>
      <c r="AK7" s="100">
        <f>AK6</f>
        <v>9100001</v>
      </c>
    </row>
    <row r="8" spans="1:37" x14ac:dyDescent="0.3">
      <c r="A8" s="100" t="b">
        <v>1</v>
      </c>
      <c r="B8" s="158" t="str">
        <f>TextEliteStageName!D8</f>
        <v>[1-3] 나가 일족 야영지</v>
      </c>
      <c r="C8" s="100">
        <f t="shared" ref="C8:C15" si="5">C7+1</f>
        <v>120401003</v>
      </c>
      <c r="D8" s="100">
        <v>4</v>
      </c>
      <c r="E8" s="100">
        <f t="shared" ref="E8:E15" si="6">E7</f>
        <v>1</v>
      </c>
      <c r="F8" s="100">
        <f t="shared" si="1"/>
        <v>3</v>
      </c>
      <c r="G8" s="100">
        <f>Stage!G18</f>
        <v>602</v>
      </c>
      <c r="H8" s="100">
        <f>Stage!H8</f>
        <v>0.52</v>
      </c>
      <c r="I8" s="100">
        <f>Stage!I8</f>
        <v>0.32</v>
      </c>
      <c r="J8" s="106">
        <f>Stage!J8*2</f>
        <v>274</v>
      </c>
      <c r="K8" s="106">
        <f t="shared" si="2"/>
        <v>274</v>
      </c>
      <c r="L8" s="106">
        <f>Stage!L8*2</f>
        <v>238</v>
      </c>
      <c r="M8" s="321">
        <v>50</v>
      </c>
      <c r="N8" s="100" t="s">
        <v>878</v>
      </c>
      <c r="O8" s="100">
        <v>50</v>
      </c>
      <c r="P8" s="100">
        <v>2</v>
      </c>
      <c r="Q8" s="100">
        <f>Stage!Q8</f>
        <v>120</v>
      </c>
      <c r="R8" s="100">
        <v>5</v>
      </c>
      <c r="S8" s="100">
        <v>50</v>
      </c>
      <c r="T8" s="100">
        <f t="shared" si="3"/>
        <v>120401002</v>
      </c>
      <c r="U8" s="100">
        <f t="shared" si="0"/>
        <v>120401004</v>
      </c>
      <c r="V8" s="100">
        <f t="shared" ref="V8:V71" si="7">V7+1</f>
        <v>2003</v>
      </c>
      <c r="W8" s="100">
        <v>2</v>
      </c>
      <c r="X8" s="100">
        <v>3</v>
      </c>
      <c r="Y8" s="100">
        <f t="shared" ref="Y8:Y71" si="8">Y7+1</f>
        <v>2503</v>
      </c>
      <c r="Z8" s="100">
        <v>1</v>
      </c>
      <c r="AA8" s="100">
        <v>1</v>
      </c>
      <c r="AB8" s="100">
        <v>160002003</v>
      </c>
      <c r="AC8" s="100">
        <f>Stage!Z8*2</f>
        <v>6</v>
      </c>
      <c r="AD8" s="99" t="s">
        <v>834</v>
      </c>
      <c r="AE8" s="99" t="s">
        <v>1214</v>
      </c>
      <c r="AF8" s="99">
        <v>101000001</v>
      </c>
      <c r="AG8" s="100">
        <f>Stage!AD18</f>
        <v>9</v>
      </c>
      <c r="AH8" s="100">
        <f t="shared" si="4"/>
        <v>11003</v>
      </c>
      <c r="AI8" s="100">
        <f t="shared" si="4"/>
        <v>10003</v>
      </c>
      <c r="AJ8" s="99">
        <v>-1</v>
      </c>
      <c r="AK8" s="100">
        <f t="shared" ref="AK8:AK15" si="9">AK7</f>
        <v>9100001</v>
      </c>
    </row>
    <row r="9" spans="1:37" x14ac:dyDescent="0.3">
      <c r="A9" s="100" t="b">
        <v>1</v>
      </c>
      <c r="B9" s="158" t="str">
        <f>TextEliteStageName!D9</f>
        <v>[1-4] 나가 일족 본거지</v>
      </c>
      <c r="C9" s="100">
        <f t="shared" si="5"/>
        <v>120401004</v>
      </c>
      <c r="D9" s="100">
        <v>4</v>
      </c>
      <c r="E9" s="100">
        <f t="shared" si="6"/>
        <v>1</v>
      </c>
      <c r="F9" s="100">
        <f t="shared" si="1"/>
        <v>4</v>
      </c>
      <c r="G9" s="100">
        <f>Stage!G19</f>
        <v>660</v>
      </c>
      <c r="H9" s="100">
        <f>Stage!H9</f>
        <v>0.53</v>
      </c>
      <c r="I9" s="100">
        <f>Stage!I9</f>
        <v>0.34</v>
      </c>
      <c r="J9" s="106">
        <f>Stage!J9*2</f>
        <v>276</v>
      </c>
      <c r="K9" s="106">
        <f t="shared" si="2"/>
        <v>276</v>
      </c>
      <c r="L9" s="106">
        <f>Stage!L9*2</f>
        <v>246</v>
      </c>
      <c r="M9" s="321">
        <v>50</v>
      </c>
      <c r="N9" s="100" t="s">
        <v>877</v>
      </c>
      <c r="O9" s="100">
        <v>0</v>
      </c>
      <c r="P9" s="100">
        <v>2</v>
      </c>
      <c r="Q9" s="100">
        <f>Stage!Q9</f>
        <v>120</v>
      </c>
      <c r="R9" s="100">
        <v>5</v>
      </c>
      <c r="S9" s="100">
        <v>50</v>
      </c>
      <c r="T9" s="100">
        <f t="shared" si="3"/>
        <v>120401003</v>
      </c>
      <c r="U9" s="100">
        <f t="shared" si="0"/>
        <v>120401005</v>
      </c>
      <c r="V9" s="100">
        <f t="shared" si="7"/>
        <v>2004</v>
      </c>
      <c r="W9" s="100">
        <v>2</v>
      </c>
      <c r="X9" s="100">
        <v>3</v>
      </c>
      <c r="Y9" s="100">
        <f t="shared" si="8"/>
        <v>2504</v>
      </c>
      <c r="Z9" s="100">
        <v>1</v>
      </c>
      <c r="AA9" s="100">
        <v>1</v>
      </c>
      <c r="AB9" s="100">
        <v>160002003</v>
      </c>
      <c r="AC9" s="100">
        <f>Stage!Z9*2</f>
        <v>6</v>
      </c>
      <c r="AD9" s="99" t="s">
        <v>834</v>
      </c>
      <c r="AE9" s="99" t="s">
        <v>1214</v>
      </c>
      <c r="AF9" s="99">
        <v>101000001</v>
      </c>
      <c r="AG9" s="100">
        <f>Stage!AD19</f>
        <v>10</v>
      </c>
      <c r="AH9" s="100">
        <f t="shared" si="4"/>
        <v>11004</v>
      </c>
      <c r="AI9" s="100">
        <f t="shared" si="4"/>
        <v>10004</v>
      </c>
      <c r="AJ9" s="99">
        <v>-1</v>
      </c>
      <c r="AK9" s="100">
        <f t="shared" si="9"/>
        <v>9100001</v>
      </c>
    </row>
    <row r="10" spans="1:37" x14ac:dyDescent="0.3">
      <c r="A10" s="100" t="b">
        <v>1</v>
      </c>
      <c r="B10" s="158" t="str">
        <f>TextEliteStageName!D10</f>
        <v>[1-5] 보이드의 연락책</v>
      </c>
      <c r="C10" s="100">
        <f t="shared" si="5"/>
        <v>120401005</v>
      </c>
      <c r="D10" s="100">
        <v>4</v>
      </c>
      <c r="E10" s="100">
        <f t="shared" si="6"/>
        <v>1</v>
      </c>
      <c r="F10" s="100">
        <f t="shared" si="1"/>
        <v>5</v>
      </c>
      <c r="G10" s="100">
        <f>Stage!G20</f>
        <v>724</v>
      </c>
      <c r="H10" s="100">
        <f>Stage!H10</f>
        <v>0.54</v>
      </c>
      <c r="I10" s="100">
        <f>Stage!I10</f>
        <v>0.36</v>
      </c>
      <c r="J10" s="106">
        <f>Stage!J10*2</f>
        <v>278</v>
      </c>
      <c r="K10" s="106">
        <f t="shared" si="2"/>
        <v>278</v>
      </c>
      <c r="L10" s="106">
        <f>Stage!L10*2</f>
        <v>254</v>
      </c>
      <c r="M10" s="321">
        <v>50</v>
      </c>
      <c r="N10" s="100" t="s">
        <v>877</v>
      </c>
      <c r="O10" s="100">
        <v>0</v>
      </c>
      <c r="P10" s="100">
        <v>2</v>
      </c>
      <c r="Q10" s="100">
        <f>Stage!Q10</f>
        <v>120</v>
      </c>
      <c r="R10" s="100">
        <v>5</v>
      </c>
      <c r="S10" s="100">
        <v>50</v>
      </c>
      <c r="T10" s="100">
        <f t="shared" si="3"/>
        <v>120401004</v>
      </c>
      <c r="U10" s="100">
        <f t="shared" si="0"/>
        <v>120401006</v>
      </c>
      <c r="V10" s="100">
        <f t="shared" si="7"/>
        <v>2005</v>
      </c>
      <c r="W10" s="100">
        <v>2</v>
      </c>
      <c r="X10" s="100">
        <v>3</v>
      </c>
      <c r="Y10" s="100">
        <f t="shared" si="8"/>
        <v>2505</v>
      </c>
      <c r="Z10" s="100">
        <v>1</v>
      </c>
      <c r="AA10" s="100">
        <v>1</v>
      </c>
      <c r="AB10" s="100">
        <v>160002003</v>
      </c>
      <c r="AC10" s="100">
        <f>Stage!Z10*2</f>
        <v>6</v>
      </c>
      <c r="AD10" s="99" t="s">
        <v>834</v>
      </c>
      <c r="AE10" s="99" t="s">
        <v>1214</v>
      </c>
      <c r="AF10" s="99">
        <v>101000001</v>
      </c>
      <c r="AG10" s="100">
        <f>Stage!AD20</f>
        <v>11</v>
      </c>
      <c r="AH10" s="100">
        <f t="shared" si="4"/>
        <v>11005</v>
      </c>
      <c r="AI10" s="100">
        <f t="shared" si="4"/>
        <v>10005</v>
      </c>
      <c r="AJ10" s="99">
        <v>-1</v>
      </c>
      <c r="AK10" s="100">
        <f t="shared" si="9"/>
        <v>9100001</v>
      </c>
    </row>
    <row r="11" spans="1:37" x14ac:dyDescent="0.3">
      <c r="A11" s="100" t="b">
        <v>1</v>
      </c>
      <c r="B11" s="158" t="str">
        <f>TextEliteStageName!D11</f>
        <v>[1-6] 나가 일족의 반격 I</v>
      </c>
      <c r="C11" s="100">
        <f t="shared" si="5"/>
        <v>120401006</v>
      </c>
      <c r="D11" s="100">
        <v>4</v>
      </c>
      <c r="E11" s="100">
        <f t="shared" si="6"/>
        <v>1</v>
      </c>
      <c r="F11" s="100">
        <f t="shared" si="1"/>
        <v>6</v>
      </c>
      <c r="G11" s="100">
        <f>Stage!G21</f>
        <v>794</v>
      </c>
      <c r="H11" s="100">
        <f>Stage!H11</f>
        <v>0.55000000000000004</v>
      </c>
      <c r="I11" s="100">
        <f>Stage!I11</f>
        <v>0.38</v>
      </c>
      <c r="J11" s="106">
        <f>Stage!J11*2</f>
        <v>280</v>
      </c>
      <c r="K11" s="106">
        <f t="shared" si="2"/>
        <v>280</v>
      </c>
      <c r="L11" s="106">
        <f>Stage!L11*2</f>
        <v>262</v>
      </c>
      <c r="M11" s="321">
        <v>50</v>
      </c>
      <c r="N11" s="100" t="s">
        <v>879</v>
      </c>
      <c r="O11" s="100">
        <v>50</v>
      </c>
      <c r="P11" s="100">
        <v>2</v>
      </c>
      <c r="Q11" s="100">
        <f>Stage!Q11</f>
        <v>120</v>
      </c>
      <c r="R11" s="100">
        <v>5</v>
      </c>
      <c r="S11" s="100">
        <v>50</v>
      </c>
      <c r="T11" s="100">
        <f t="shared" si="3"/>
        <v>120401005</v>
      </c>
      <c r="U11" s="100">
        <f t="shared" si="0"/>
        <v>120401007</v>
      </c>
      <c r="V11" s="100">
        <f t="shared" si="7"/>
        <v>2006</v>
      </c>
      <c r="W11" s="100">
        <v>2</v>
      </c>
      <c r="X11" s="100">
        <v>3</v>
      </c>
      <c r="Y11" s="100">
        <f t="shared" si="8"/>
        <v>2506</v>
      </c>
      <c r="Z11" s="100">
        <v>1</v>
      </c>
      <c r="AA11" s="100">
        <v>1</v>
      </c>
      <c r="AB11" s="100">
        <v>160002003</v>
      </c>
      <c r="AC11" s="100">
        <f>Stage!Z11*2</f>
        <v>6</v>
      </c>
      <c r="AD11" s="99" t="s">
        <v>834</v>
      </c>
      <c r="AE11" s="99" t="s">
        <v>1214</v>
      </c>
      <c r="AF11" s="99">
        <v>101000001</v>
      </c>
      <c r="AG11" s="100">
        <f>Stage!AD21</f>
        <v>12</v>
      </c>
      <c r="AH11" s="100">
        <f t="shared" si="4"/>
        <v>11006</v>
      </c>
      <c r="AI11" s="100">
        <f t="shared" si="4"/>
        <v>10006</v>
      </c>
      <c r="AJ11" s="99">
        <v>-1</v>
      </c>
      <c r="AK11" s="100">
        <f t="shared" si="9"/>
        <v>9100001</v>
      </c>
    </row>
    <row r="12" spans="1:37" x14ac:dyDescent="0.3">
      <c r="A12" s="100" t="b">
        <v>1</v>
      </c>
      <c r="B12" s="158" t="str">
        <f>TextEliteStageName!D12</f>
        <v>[1-7] 나가 일족의 반격 II</v>
      </c>
      <c r="C12" s="100">
        <f t="shared" si="5"/>
        <v>120401007</v>
      </c>
      <c r="D12" s="100">
        <v>4</v>
      </c>
      <c r="E12" s="100">
        <f t="shared" si="6"/>
        <v>1</v>
      </c>
      <c r="F12" s="100">
        <f t="shared" si="1"/>
        <v>7</v>
      </c>
      <c r="G12" s="100">
        <f>Stage!G22</f>
        <v>871</v>
      </c>
      <c r="H12" s="100">
        <f>Stage!H12</f>
        <v>0.56000000000000005</v>
      </c>
      <c r="I12" s="100">
        <f>Stage!I12</f>
        <v>0.4</v>
      </c>
      <c r="J12" s="106">
        <f>Stage!J12*2</f>
        <v>282</v>
      </c>
      <c r="K12" s="106">
        <f t="shared" si="2"/>
        <v>282</v>
      </c>
      <c r="L12" s="106">
        <f>Stage!L12*2</f>
        <v>270</v>
      </c>
      <c r="M12" s="321">
        <v>50</v>
      </c>
      <c r="N12" s="100" t="s">
        <v>877</v>
      </c>
      <c r="O12" s="100">
        <v>0</v>
      </c>
      <c r="P12" s="100">
        <v>2</v>
      </c>
      <c r="Q12" s="100">
        <f>Stage!Q12</f>
        <v>120</v>
      </c>
      <c r="R12" s="100">
        <v>5</v>
      </c>
      <c r="S12" s="100">
        <v>50</v>
      </c>
      <c r="T12" s="100">
        <f t="shared" si="3"/>
        <v>120401006</v>
      </c>
      <c r="U12" s="100">
        <f t="shared" si="0"/>
        <v>120401008</v>
      </c>
      <c r="V12" s="100">
        <f t="shared" si="7"/>
        <v>2007</v>
      </c>
      <c r="W12" s="100">
        <v>2</v>
      </c>
      <c r="X12" s="100">
        <v>3</v>
      </c>
      <c r="Y12" s="100">
        <f t="shared" si="8"/>
        <v>2507</v>
      </c>
      <c r="Z12" s="100">
        <v>1</v>
      </c>
      <c r="AA12" s="100">
        <v>1</v>
      </c>
      <c r="AB12" s="100">
        <v>160002003</v>
      </c>
      <c r="AC12" s="100">
        <f>Stage!Z12*2</f>
        <v>6</v>
      </c>
      <c r="AD12" s="99" t="s">
        <v>834</v>
      </c>
      <c r="AE12" s="99" t="s">
        <v>1214</v>
      </c>
      <c r="AF12" s="99">
        <v>101000001</v>
      </c>
      <c r="AG12" s="100">
        <f>Stage!AD22</f>
        <v>12</v>
      </c>
      <c r="AH12" s="100">
        <f t="shared" si="4"/>
        <v>11007</v>
      </c>
      <c r="AI12" s="100">
        <f t="shared" si="4"/>
        <v>10007</v>
      </c>
      <c r="AJ12" s="99">
        <v>-1</v>
      </c>
      <c r="AK12" s="100">
        <f t="shared" si="9"/>
        <v>9100001</v>
      </c>
    </row>
    <row r="13" spans="1:37" x14ac:dyDescent="0.3">
      <c r="A13" s="100" t="b">
        <v>1</v>
      </c>
      <c r="B13" s="158" t="str">
        <f>TextEliteStageName!D13</f>
        <v>[1-8] 나가 일족의 반격 III</v>
      </c>
      <c r="C13" s="100">
        <f t="shared" si="5"/>
        <v>120401008</v>
      </c>
      <c r="D13" s="100">
        <v>4</v>
      </c>
      <c r="E13" s="100">
        <f t="shared" si="6"/>
        <v>1</v>
      </c>
      <c r="F13" s="100">
        <f t="shared" si="1"/>
        <v>8</v>
      </c>
      <c r="G13" s="100">
        <f>Stage!G23</f>
        <v>956</v>
      </c>
      <c r="H13" s="100">
        <f>Stage!H13</f>
        <v>0.56999999999999995</v>
      </c>
      <c r="I13" s="100">
        <f>Stage!I13</f>
        <v>0.42</v>
      </c>
      <c r="J13" s="106">
        <f>Stage!J13*2</f>
        <v>284</v>
      </c>
      <c r="K13" s="106">
        <f t="shared" si="2"/>
        <v>284</v>
      </c>
      <c r="L13" s="106">
        <f>Stage!L13*2</f>
        <v>278</v>
      </c>
      <c r="M13" s="321">
        <v>50</v>
      </c>
      <c r="N13" s="100" t="s">
        <v>877</v>
      </c>
      <c r="O13" s="100">
        <v>0</v>
      </c>
      <c r="P13" s="100">
        <v>2</v>
      </c>
      <c r="Q13" s="100">
        <f>Stage!Q13</f>
        <v>120</v>
      </c>
      <c r="R13" s="100">
        <v>5</v>
      </c>
      <c r="S13" s="100">
        <v>50</v>
      </c>
      <c r="T13" s="100">
        <f t="shared" si="3"/>
        <v>120401007</v>
      </c>
      <c r="U13" s="100">
        <f t="shared" si="0"/>
        <v>120401009</v>
      </c>
      <c r="V13" s="100">
        <f t="shared" si="7"/>
        <v>2008</v>
      </c>
      <c r="W13" s="100">
        <v>2</v>
      </c>
      <c r="X13" s="100">
        <v>3</v>
      </c>
      <c r="Y13" s="100">
        <f t="shared" si="8"/>
        <v>2508</v>
      </c>
      <c r="Z13" s="100">
        <v>1</v>
      </c>
      <c r="AA13" s="100">
        <v>1</v>
      </c>
      <c r="AB13" s="100">
        <v>160002003</v>
      </c>
      <c r="AC13" s="100">
        <f>Stage!Z13*2</f>
        <v>6</v>
      </c>
      <c r="AD13" s="99" t="s">
        <v>834</v>
      </c>
      <c r="AE13" s="99" t="s">
        <v>1214</v>
      </c>
      <c r="AF13" s="99">
        <v>101000001</v>
      </c>
      <c r="AG13" s="100">
        <f>Stage!AD23</f>
        <v>13</v>
      </c>
      <c r="AH13" s="100">
        <f t="shared" si="4"/>
        <v>11008</v>
      </c>
      <c r="AI13" s="100">
        <f t="shared" si="4"/>
        <v>10008</v>
      </c>
      <c r="AJ13" s="99">
        <v>-1</v>
      </c>
      <c r="AK13" s="100">
        <f t="shared" si="9"/>
        <v>9100001</v>
      </c>
    </row>
    <row r="14" spans="1:37" x14ac:dyDescent="0.3">
      <c r="A14" s="100" t="b">
        <v>1</v>
      </c>
      <c r="B14" s="158" t="str">
        <f>TextEliteStageName!D14</f>
        <v>[1-9] 나가 일족 최후의 사투</v>
      </c>
      <c r="C14" s="100">
        <f t="shared" si="5"/>
        <v>120401009</v>
      </c>
      <c r="D14" s="100">
        <v>4</v>
      </c>
      <c r="E14" s="100">
        <f t="shared" si="6"/>
        <v>1</v>
      </c>
      <c r="F14" s="100">
        <f t="shared" si="1"/>
        <v>9</v>
      </c>
      <c r="G14" s="100">
        <f>Stage!G24</f>
        <v>1049</v>
      </c>
      <c r="H14" s="100">
        <f>Stage!H14</f>
        <v>0.57999999999999996</v>
      </c>
      <c r="I14" s="100">
        <f>Stage!I14</f>
        <v>0.44</v>
      </c>
      <c r="J14" s="106">
        <f>Stage!J14*2</f>
        <v>286</v>
      </c>
      <c r="K14" s="106">
        <f t="shared" si="2"/>
        <v>286</v>
      </c>
      <c r="L14" s="106">
        <f>Stage!L14*2</f>
        <v>286</v>
      </c>
      <c r="M14" s="321">
        <v>50</v>
      </c>
      <c r="N14" s="100" t="s">
        <v>878</v>
      </c>
      <c r="O14" s="100">
        <v>50</v>
      </c>
      <c r="P14" s="100">
        <v>2</v>
      </c>
      <c r="Q14" s="100">
        <f>Stage!Q14</f>
        <v>120</v>
      </c>
      <c r="R14" s="100">
        <v>5</v>
      </c>
      <c r="S14" s="100">
        <v>50</v>
      </c>
      <c r="T14" s="100">
        <f t="shared" si="3"/>
        <v>120401008</v>
      </c>
      <c r="U14" s="100">
        <f t="shared" si="0"/>
        <v>120401010</v>
      </c>
      <c r="V14" s="100">
        <f t="shared" si="7"/>
        <v>2009</v>
      </c>
      <c r="W14" s="100">
        <v>2</v>
      </c>
      <c r="X14" s="100">
        <v>3</v>
      </c>
      <c r="Y14" s="100">
        <f t="shared" si="8"/>
        <v>2509</v>
      </c>
      <c r="Z14" s="100">
        <v>1</v>
      </c>
      <c r="AA14" s="100">
        <v>1</v>
      </c>
      <c r="AB14" s="100">
        <v>160002003</v>
      </c>
      <c r="AC14" s="100">
        <f>Stage!Z14*2</f>
        <v>6</v>
      </c>
      <c r="AD14" s="99" t="s">
        <v>834</v>
      </c>
      <c r="AE14" s="99" t="s">
        <v>1214</v>
      </c>
      <c r="AF14" s="99">
        <v>101000001</v>
      </c>
      <c r="AG14" s="100">
        <f>Stage!AD24</f>
        <v>14</v>
      </c>
      <c r="AH14" s="100">
        <f t="shared" si="4"/>
        <v>11009</v>
      </c>
      <c r="AI14" s="100">
        <f t="shared" si="4"/>
        <v>10009</v>
      </c>
      <c r="AJ14" s="99">
        <v>-1</v>
      </c>
      <c r="AK14" s="100">
        <f t="shared" si="9"/>
        <v>9100001</v>
      </c>
    </row>
    <row r="15" spans="1:37" x14ac:dyDescent="0.3">
      <c r="A15" s="100" t="b">
        <v>1</v>
      </c>
      <c r="B15" s="158" t="str">
        <f>TextEliteStageName!D15</f>
        <v>[1-10] 퀸투스의 시험</v>
      </c>
      <c r="C15" s="100">
        <f t="shared" si="5"/>
        <v>120401010</v>
      </c>
      <c r="D15" s="100">
        <v>4</v>
      </c>
      <c r="E15" s="100">
        <f t="shared" si="6"/>
        <v>1</v>
      </c>
      <c r="F15" s="100">
        <f t="shared" si="1"/>
        <v>10</v>
      </c>
      <c r="G15" s="100">
        <f>Stage!G25</f>
        <v>1151</v>
      </c>
      <c r="H15" s="100">
        <f>Stage!H15</f>
        <v>0.59</v>
      </c>
      <c r="I15" s="100">
        <f>Stage!I15</f>
        <v>0.46</v>
      </c>
      <c r="J15" s="106">
        <f>Stage!J15*2</f>
        <v>288</v>
      </c>
      <c r="K15" s="106">
        <f t="shared" si="2"/>
        <v>288</v>
      </c>
      <c r="L15" s="106">
        <f>Stage!L15*2</f>
        <v>294</v>
      </c>
      <c r="M15" s="321">
        <v>50</v>
      </c>
      <c r="N15" s="100" t="s">
        <v>877</v>
      </c>
      <c r="O15" s="100">
        <v>0</v>
      </c>
      <c r="P15" s="100">
        <v>2</v>
      </c>
      <c r="Q15" s="100">
        <f>Stage!Q15</f>
        <v>120</v>
      </c>
      <c r="R15" s="100">
        <v>5</v>
      </c>
      <c r="S15" s="100">
        <v>50</v>
      </c>
      <c r="T15" s="100">
        <f t="shared" si="3"/>
        <v>120401009</v>
      </c>
      <c r="U15" s="100">
        <f t="shared" si="0"/>
        <v>120402001</v>
      </c>
      <c r="V15" s="100">
        <f t="shared" si="7"/>
        <v>2010</v>
      </c>
      <c r="W15" s="100">
        <v>2</v>
      </c>
      <c r="X15" s="100">
        <v>3</v>
      </c>
      <c r="Y15" s="100">
        <f t="shared" si="8"/>
        <v>2510</v>
      </c>
      <c r="Z15" s="100">
        <v>1</v>
      </c>
      <c r="AA15" s="100">
        <v>1</v>
      </c>
      <c r="AB15" s="100">
        <v>160002003</v>
      </c>
      <c r="AC15" s="100">
        <f>Stage!Z15*2</f>
        <v>6</v>
      </c>
      <c r="AD15" s="99" t="s">
        <v>834</v>
      </c>
      <c r="AE15" s="99" t="s">
        <v>1214</v>
      </c>
      <c r="AF15" s="99">
        <v>101000001</v>
      </c>
      <c r="AG15" s="100">
        <f>Stage!AD25</f>
        <v>15</v>
      </c>
      <c r="AH15" s="100">
        <f t="shared" si="4"/>
        <v>11010</v>
      </c>
      <c r="AI15" s="100">
        <f t="shared" si="4"/>
        <v>10010</v>
      </c>
      <c r="AJ15" s="99">
        <v>-1</v>
      </c>
      <c r="AK15" s="100">
        <f t="shared" si="9"/>
        <v>9100001</v>
      </c>
    </row>
    <row r="16" spans="1:37" x14ac:dyDescent="0.3">
      <c r="A16" s="107" t="b">
        <v>1</v>
      </c>
      <c r="B16" s="159" t="str">
        <f>TextEliteStageName!D16</f>
        <v>[2-1]  베히모스 요새 서문</v>
      </c>
      <c r="C16" s="107">
        <f>C6+1000</f>
        <v>120402001</v>
      </c>
      <c r="D16" s="107">
        <v>4</v>
      </c>
      <c r="E16" s="107">
        <f>E6+1</f>
        <v>2</v>
      </c>
      <c r="F16" s="107">
        <f>F6</f>
        <v>1</v>
      </c>
      <c r="G16" s="107">
        <f>Stage!G26</f>
        <v>1212</v>
      </c>
      <c r="H16" s="152">
        <f>Stage!H16</f>
        <v>0.6</v>
      </c>
      <c r="I16" s="152">
        <f>Stage!I16</f>
        <v>0.48</v>
      </c>
      <c r="J16" s="109">
        <f>Stage!J16*2</f>
        <v>300</v>
      </c>
      <c r="K16" s="109">
        <f t="shared" si="2"/>
        <v>300</v>
      </c>
      <c r="L16" s="109">
        <f>Stage!L16*2</f>
        <v>302</v>
      </c>
      <c r="M16" s="322">
        <v>100</v>
      </c>
      <c r="N16" s="107" t="s">
        <v>877</v>
      </c>
      <c r="O16" s="107">
        <v>0</v>
      </c>
      <c r="P16" s="107">
        <v>3</v>
      </c>
      <c r="Q16" s="107">
        <f>Stage!Q16</f>
        <v>120</v>
      </c>
      <c r="R16" s="107">
        <v>5</v>
      </c>
      <c r="S16" s="107">
        <v>50</v>
      </c>
      <c r="T16" s="107">
        <f t="shared" si="3"/>
        <v>120401010</v>
      </c>
      <c r="U16" s="107">
        <f t="shared" ref="U16:U24" si="10">U15+1</f>
        <v>120402002</v>
      </c>
      <c r="V16" s="107">
        <f t="shared" si="7"/>
        <v>2011</v>
      </c>
      <c r="W16" s="107">
        <v>2</v>
      </c>
      <c r="X16" s="107">
        <v>3</v>
      </c>
      <c r="Y16" s="107">
        <f t="shared" si="8"/>
        <v>2511</v>
      </c>
      <c r="Z16" s="107">
        <v>1</v>
      </c>
      <c r="AA16" s="107">
        <v>1</v>
      </c>
      <c r="AB16" s="107">
        <v>160002003</v>
      </c>
      <c r="AC16" s="107">
        <f>Stage!Z16*2</f>
        <v>6</v>
      </c>
      <c r="AD16" s="99" t="s">
        <v>834</v>
      </c>
      <c r="AE16" s="99" t="s">
        <v>1214</v>
      </c>
      <c r="AF16" s="99">
        <v>101000001</v>
      </c>
      <c r="AG16" s="107">
        <f>Stage!AD26</f>
        <v>21</v>
      </c>
      <c r="AH16" s="107">
        <f t="shared" si="4"/>
        <v>11011</v>
      </c>
      <c r="AI16" s="107">
        <f t="shared" si="4"/>
        <v>10011</v>
      </c>
      <c r="AJ16" s="99">
        <v>-1</v>
      </c>
      <c r="AK16" s="107">
        <f>AK6+1</f>
        <v>9100002</v>
      </c>
    </row>
    <row r="17" spans="1:37" x14ac:dyDescent="0.3">
      <c r="A17" s="107" t="b">
        <v>1</v>
      </c>
      <c r="B17" s="159" t="str">
        <f>TextEliteStageName!D17</f>
        <v>[2-2] 베히모스 요새 남서부 경계 초소 I</v>
      </c>
      <c r="C17" s="107">
        <f>C16+1</f>
        <v>120402002</v>
      </c>
      <c r="D17" s="107">
        <v>4</v>
      </c>
      <c r="E17" s="107">
        <f>E16</f>
        <v>2</v>
      </c>
      <c r="F17" s="107">
        <f t="shared" ref="F17:F25" si="11">F7</f>
        <v>2</v>
      </c>
      <c r="G17" s="107">
        <f>Stage!G27</f>
        <v>1276</v>
      </c>
      <c r="H17" s="152">
        <f>Stage!H17</f>
        <v>0.62</v>
      </c>
      <c r="I17" s="152">
        <f>Stage!I17</f>
        <v>0.5</v>
      </c>
      <c r="J17" s="109">
        <f>Stage!J17*2</f>
        <v>304</v>
      </c>
      <c r="K17" s="109">
        <f t="shared" si="2"/>
        <v>304</v>
      </c>
      <c r="L17" s="109">
        <f>Stage!L17*2</f>
        <v>312</v>
      </c>
      <c r="M17" s="322">
        <v>100</v>
      </c>
      <c r="N17" s="107" t="s">
        <v>877</v>
      </c>
      <c r="O17" s="107">
        <v>0</v>
      </c>
      <c r="P17" s="107">
        <v>3</v>
      </c>
      <c r="Q17" s="107">
        <f>Stage!Q17</f>
        <v>120</v>
      </c>
      <c r="R17" s="107">
        <v>5</v>
      </c>
      <c r="S17" s="107">
        <v>50</v>
      </c>
      <c r="T17" s="107">
        <f t="shared" si="3"/>
        <v>120402001</v>
      </c>
      <c r="U17" s="107">
        <f t="shared" si="10"/>
        <v>120402003</v>
      </c>
      <c r="V17" s="107">
        <f t="shared" si="7"/>
        <v>2012</v>
      </c>
      <c r="W17" s="107">
        <v>2</v>
      </c>
      <c r="X17" s="107">
        <v>3</v>
      </c>
      <c r="Y17" s="107">
        <f t="shared" si="8"/>
        <v>2512</v>
      </c>
      <c r="Z17" s="107">
        <v>1</v>
      </c>
      <c r="AA17" s="107">
        <v>1</v>
      </c>
      <c r="AB17" s="107">
        <v>160002003</v>
      </c>
      <c r="AC17" s="107">
        <f>Stage!Z17*2</f>
        <v>6</v>
      </c>
      <c r="AD17" s="99" t="s">
        <v>834</v>
      </c>
      <c r="AE17" s="99" t="s">
        <v>1214</v>
      </c>
      <c r="AF17" s="99">
        <v>101000001</v>
      </c>
      <c r="AG17" s="107">
        <f>Stage!AD27</f>
        <v>22</v>
      </c>
      <c r="AH17" s="107">
        <f t="shared" si="4"/>
        <v>11012</v>
      </c>
      <c r="AI17" s="107">
        <f t="shared" si="4"/>
        <v>10012</v>
      </c>
      <c r="AJ17" s="99">
        <v>-1</v>
      </c>
      <c r="AK17" s="107">
        <f t="shared" ref="AK17:AK80" si="12">AK16</f>
        <v>9100002</v>
      </c>
    </row>
    <row r="18" spans="1:37" x14ac:dyDescent="0.3">
      <c r="A18" s="107" t="b">
        <v>1</v>
      </c>
      <c r="B18" s="159" t="str">
        <f>TextEliteStageName!D18</f>
        <v>[2-3] 베히모스 요새 남서부 경계 초소 II</v>
      </c>
      <c r="C18" s="107">
        <f t="shared" ref="C18:C25" si="13">C17+1</f>
        <v>120402003</v>
      </c>
      <c r="D18" s="107">
        <v>4</v>
      </c>
      <c r="E18" s="107">
        <f t="shared" ref="E18:E25" si="14">E17</f>
        <v>2</v>
      </c>
      <c r="F18" s="107">
        <f t="shared" si="11"/>
        <v>3</v>
      </c>
      <c r="G18" s="107">
        <f>Stage!G28</f>
        <v>1343</v>
      </c>
      <c r="H18" s="152">
        <f>Stage!H18</f>
        <v>0.64</v>
      </c>
      <c r="I18" s="152">
        <f>Stage!I18</f>
        <v>0.53</v>
      </c>
      <c r="J18" s="109">
        <f>Stage!J18*2</f>
        <v>308</v>
      </c>
      <c r="K18" s="109">
        <f t="shared" si="2"/>
        <v>308</v>
      </c>
      <c r="L18" s="109">
        <f>Stage!L18*2</f>
        <v>322</v>
      </c>
      <c r="M18" s="322">
        <v>100</v>
      </c>
      <c r="N18" s="107" t="s">
        <v>878</v>
      </c>
      <c r="O18" s="107">
        <v>50</v>
      </c>
      <c r="P18" s="107">
        <v>3</v>
      </c>
      <c r="Q18" s="107">
        <f>Stage!Q18</f>
        <v>120</v>
      </c>
      <c r="R18" s="107">
        <v>5</v>
      </c>
      <c r="S18" s="107">
        <v>50</v>
      </c>
      <c r="T18" s="107">
        <f t="shared" si="3"/>
        <v>120402002</v>
      </c>
      <c r="U18" s="107">
        <f t="shared" si="10"/>
        <v>120402004</v>
      </c>
      <c r="V18" s="107">
        <f t="shared" si="7"/>
        <v>2013</v>
      </c>
      <c r="W18" s="107">
        <v>2</v>
      </c>
      <c r="X18" s="107">
        <v>3</v>
      </c>
      <c r="Y18" s="107">
        <f t="shared" si="8"/>
        <v>2513</v>
      </c>
      <c r="Z18" s="107">
        <v>1</v>
      </c>
      <c r="AA18" s="107">
        <v>1</v>
      </c>
      <c r="AB18" s="107">
        <v>160002003</v>
      </c>
      <c r="AC18" s="107">
        <f>Stage!Z18*2</f>
        <v>6</v>
      </c>
      <c r="AD18" s="99" t="s">
        <v>834</v>
      </c>
      <c r="AE18" s="99" t="s">
        <v>1214</v>
      </c>
      <c r="AF18" s="99">
        <v>101000001</v>
      </c>
      <c r="AG18" s="107">
        <f>Stage!AD28</f>
        <v>23</v>
      </c>
      <c r="AH18" s="107">
        <f t="shared" si="4"/>
        <v>11013</v>
      </c>
      <c r="AI18" s="107">
        <f t="shared" si="4"/>
        <v>10013</v>
      </c>
      <c r="AJ18" s="99">
        <v>-1</v>
      </c>
      <c r="AK18" s="107">
        <f t="shared" si="12"/>
        <v>9100002</v>
      </c>
    </row>
    <row r="19" spans="1:37" x14ac:dyDescent="0.3">
      <c r="A19" s="107" t="b">
        <v>1</v>
      </c>
      <c r="B19" s="159" t="str">
        <f>TextEliteStageName!D19</f>
        <v>[2-4] 베히모스 요새 남부 진지</v>
      </c>
      <c r="C19" s="107">
        <f t="shared" si="13"/>
        <v>120402004</v>
      </c>
      <c r="D19" s="107">
        <v>4</v>
      </c>
      <c r="E19" s="107">
        <f t="shared" si="14"/>
        <v>2</v>
      </c>
      <c r="F19" s="107">
        <f t="shared" si="11"/>
        <v>4</v>
      </c>
      <c r="G19" s="107">
        <f>Stage!G29</f>
        <v>1414</v>
      </c>
      <c r="H19" s="152">
        <f>Stage!H19</f>
        <v>0.66</v>
      </c>
      <c r="I19" s="152">
        <f>Stage!I19</f>
        <v>0.56000000000000005</v>
      </c>
      <c r="J19" s="109">
        <f>Stage!J19*2</f>
        <v>312</v>
      </c>
      <c r="K19" s="109">
        <f t="shared" si="2"/>
        <v>312</v>
      </c>
      <c r="L19" s="109">
        <f>Stage!L19*2</f>
        <v>332</v>
      </c>
      <c r="M19" s="322">
        <v>100</v>
      </c>
      <c r="N19" s="107" t="s">
        <v>877</v>
      </c>
      <c r="O19" s="107">
        <v>0</v>
      </c>
      <c r="P19" s="107">
        <v>3</v>
      </c>
      <c r="Q19" s="107">
        <f>Stage!Q19</f>
        <v>120</v>
      </c>
      <c r="R19" s="107">
        <v>5</v>
      </c>
      <c r="S19" s="107">
        <v>50</v>
      </c>
      <c r="T19" s="107">
        <f t="shared" si="3"/>
        <v>120402003</v>
      </c>
      <c r="U19" s="107">
        <f t="shared" si="10"/>
        <v>120402005</v>
      </c>
      <c r="V19" s="107">
        <f t="shared" si="7"/>
        <v>2014</v>
      </c>
      <c r="W19" s="107">
        <v>2</v>
      </c>
      <c r="X19" s="107">
        <v>3</v>
      </c>
      <c r="Y19" s="107">
        <f t="shared" si="8"/>
        <v>2514</v>
      </c>
      <c r="Z19" s="107">
        <v>1</v>
      </c>
      <c r="AA19" s="107">
        <v>1</v>
      </c>
      <c r="AB19" s="107">
        <v>160002003</v>
      </c>
      <c r="AC19" s="107">
        <f>Stage!Z19*2</f>
        <v>6</v>
      </c>
      <c r="AD19" s="99" t="s">
        <v>834</v>
      </c>
      <c r="AE19" s="99" t="s">
        <v>1214</v>
      </c>
      <c r="AF19" s="99">
        <v>101000001</v>
      </c>
      <c r="AG19" s="107">
        <f>Stage!AD29</f>
        <v>24</v>
      </c>
      <c r="AH19" s="107">
        <f t="shared" si="4"/>
        <v>11014</v>
      </c>
      <c r="AI19" s="107">
        <f t="shared" si="4"/>
        <v>10014</v>
      </c>
      <c r="AJ19" s="99">
        <v>-1</v>
      </c>
      <c r="AK19" s="107">
        <f t="shared" si="12"/>
        <v>9100002</v>
      </c>
    </row>
    <row r="20" spans="1:37" x14ac:dyDescent="0.3">
      <c r="A20" s="107" t="b">
        <v>1</v>
      </c>
      <c r="B20" s="159" t="str">
        <f>TextEliteStageName!D20</f>
        <v>[2-5] 베히모스 요새 남동부 경계 초소</v>
      </c>
      <c r="C20" s="107">
        <f t="shared" si="13"/>
        <v>120402005</v>
      </c>
      <c r="D20" s="107">
        <v>4</v>
      </c>
      <c r="E20" s="107">
        <f t="shared" si="14"/>
        <v>2</v>
      </c>
      <c r="F20" s="107">
        <f t="shared" si="11"/>
        <v>5</v>
      </c>
      <c r="G20" s="107">
        <f>Stage!G30</f>
        <v>1488</v>
      </c>
      <c r="H20" s="152">
        <f>Stage!H20</f>
        <v>0.68</v>
      </c>
      <c r="I20" s="152">
        <f>Stage!I20</f>
        <v>0.59</v>
      </c>
      <c r="J20" s="109">
        <f>Stage!J20*2</f>
        <v>316</v>
      </c>
      <c r="K20" s="109">
        <f t="shared" si="2"/>
        <v>316</v>
      </c>
      <c r="L20" s="109">
        <f>Stage!L20*2</f>
        <v>342</v>
      </c>
      <c r="M20" s="322">
        <v>100</v>
      </c>
      <c r="N20" s="107" t="s">
        <v>877</v>
      </c>
      <c r="O20" s="107">
        <v>0</v>
      </c>
      <c r="P20" s="107">
        <v>3</v>
      </c>
      <c r="Q20" s="107">
        <f>Stage!Q20</f>
        <v>120</v>
      </c>
      <c r="R20" s="107">
        <v>5</v>
      </c>
      <c r="S20" s="107">
        <v>50</v>
      </c>
      <c r="T20" s="107">
        <f t="shared" si="3"/>
        <v>120402004</v>
      </c>
      <c r="U20" s="107">
        <f t="shared" si="10"/>
        <v>120402006</v>
      </c>
      <c r="V20" s="107">
        <f t="shared" si="7"/>
        <v>2015</v>
      </c>
      <c r="W20" s="107">
        <v>2</v>
      </c>
      <c r="X20" s="107">
        <v>3</v>
      </c>
      <c r="Y20" s="107">
        <f t="shared" si="8"/>
        <v>2515</v>
      </c>
      <c r="Z20" s="107">
        <v>1</v>
      </c>
      <c r="AA20" s="107">
        <v>1</v>
      </c>
      <c r="AB20" s="107">
        <v>160002003</v>
      </c>
      <c r="AC20" s="107">
        <f>Stage!Z20*2</f>
        <v>6</v>
      </c>
      <c r="AD20" s="99" t="s">
        <v>834</v>
      </c>
      <c r="AE20" s="99" t="s">
        <v>1214</v>
      </c>
      <c r="AF20" s="99">
        <v>101000001</v>
      </c>
      <c r="AG20" s="107">
        <f>Stage!AD30</f>
        <v>25</v>
      </c>
      <c r="AH20" s="107">
        <f t="shared" si="4"/>
        <v>11015</v>
      </c>
      <c r="AI20" s="107">
        <f t="shared" si="4"/>
        <v>10015</v>
      </c>
      <c r="AJ20" s="99">
        <v>-1</v>
      </c>
      <c r="AK20" s="107">
        <f t="shared" si="12"/>
        <v>9100002</v>
      </c>
    </row>
    <row r="21" spans="1:37" x14ac:dyDescent="0.3">
      <c r="A21" s="107" t="b">
        <v>1</v>
      </c>
      <c r="B21" s="159" t="str">
        <f>TextEliteStageName!D21</f>
        <v>[2-6] 베히모스 요새 동부 진지</v>
      </c>
      <c r="C21" s="107">
        <f t="shared" si="13"/>
        <v>120402006</v>
      </c>
      <c r="D21" s="107">
        <v>4</v>
      </c>
      <c r="E21" s="107">
        <f t="shared" si="14"/>
        <v>2</v>
      </c>
      <c r="F21" s="107">
        <f t="shared" si="11"/>
        <v>6</v>
      </c>
      <c r="G21" s="107">
        <f>Stage!G31</f>
        <v>1566</v>
      </c>
      <c r="H21" s="152">
        <f>Stage!H21</f>
        <v>0.7</v>
      </c>
      <c r="I21" s="152">
        <f>Stage!I21</f>
        <v>0.62</v>
      </c>
      <c r="J21" s="109">
        <f>Stage!J21*2</f>
        <v>320</v>
      </c>
      <c r="K21" s="109">
        <f t="shared" si="2"/>
        <v>320</v>
      </c>
      <c r="L21" s="109">
        <f>Stage!L21*2</f>
        <v>352</v>
      </c>
      <c r="M21" s="322">
        <v>100</v>
      </c>
      <c r="N21" s="107" t="s">
        <v>879</v>
      </c>
      <c r="O21" s="107">
        <v>50</v>
      </c>
      <c r="P21" s="107">
        <v>3</v>
      </c>
      <c r="Q21" s="107">
        <f>Stage!Q21</f>
        <v>120</v>
      </c>
      <c r="R21" s="107">
        <v>5</v>
      </c>
      <c r="S21" s="107">
        <v>50</v>
      </c>
      <c r="T21" s="107">
        <f t="shared" si="3"/>
        <v>120402005</v>
      </c>
      <c r="U21" s="107">
        <f t="shared" si="10"/>
        <v>120402007</v>
      </c>
      <c r="V21" s="107">
        <f t="shared" si="7"/>
        <v>2016</v>
      </c>
      <c r="W21" s="107">
        <v>2</v>
      </c>
      <c r="X21" s="107">
        <v>3</v>
      </c>
      <c r="Y21" s="107">
        <f t="shared" si="8"/>
        <v>2516</v>
      </c>
      <c r="Z21" s="107">
        <v>1</v>
      </c>
      <c r="AA21" s="107">
        <v>1</v>
      </c>
      <c r="AB21" s="107">
        <v>160002003</v>
      </c>
      <c r="AC21" s="107">
        <f>Stage!Z21*2</f>
        <v>6</v>
      </c>
      <c r="AD21" s="99" t="s">
        <v>834</v>
      </c>
      <c r="AE21" s="99" t="s">
        <v>1214</v>
      </c>
      <c r="AF21" s="99">
        <v>101000001</v>
      </c>
      <c r="AG21" s="107">
        <f>Stage!AD31</f>
        <v>26</v>
      </c>
      <c r="AH21" s="107">
        <f t="shared" si="4"/>
        <v>11016</v>
      </c>
      <c r="AI21" s="107">
        <f t="shared" si="4"/>
        <v>10016</v>
      </c>
      <c r="AJ21" s="99">
        <v>-1</v>
      </c>
      <c r="AK21" s="107">
        <f t="shared" si="12"/>
        <v>9100002</v>
      </c>
    </row>
    <row r="22" spans="1:37" x14ac:dyDescent="0.3">
      <c r="A22" s="107" t="b">
        <v>1</v>
      </c>
      <c r="B22" s="159" t="str">
        <f>TextEliteStageName!D22</f>
        <v>[2-7] 베히모스 요새 북동부 경계 초소</v>
      </c>
      <c r="C22" s="107">
        <f t="shared" si="13"/>
        <v>120402007</v>
      </c>
      <c r="D22" s="107">
        <v>4</v>
      </c>
      <c r="E22" s="107">
        <f t="shared" si="14"/>
        <v>2</v>
      </c>
      <c r="F22" s="107">
        <f t="shared" si="11"/>
        <v>7</v>
      </c>
      <c r="G22" s="107">
        <f>Stage!G32</f>
        <v>1648</v>
      </c>
      <c r="H22" s="152">
        <f>Stage!H22</f>
        <v>0.72</v>
      </c>
      <c r="I22" s="152">
        <f>Stage!I22</f>
        <v>0.65</v>
      </c>
      <c r="J22" s="109">
        <f>Stage!J22*2</f>
        <v>324</v>
      </c>
      <c r="K22" s="109">
        <f t="shared" si="2"/>
        <v>324</v>
      </c>
      <c r="L22" s="109">
        <f>Stage!L22*2</f>
        <v>362</v>
      </c>
      <c r="M22" s="322">
        <v>100</v>
      </c>
      <c r="N22" s="107" t="s">
        <v>877</v>
      </c>
      <c r="O22" s="107">
        <v>0</v>
      </c>
      <c r="P22" s="107">
        <v>3</v>
      </c>
      <c r="Q22" s="107">
        <f>Stage!Q22</f>
        <v>120</v>
      </c>
      <c r="R22" s="107">
        <v>5</v>
      </c>
      <c r="S22" s="107">
        <v>50</v>
      </c>
      <c r="T22" s="107">
        <f t="shared" si="3"/>
        <v>120402006</v>
      </c>
      <c r="U22" s="107">
        <f t="shared" si="10"/>
        <v>120402008</v>
      </c>
      <c r="V22" s="107">
        <f t="shared" si="7"/>
        <v>2017</v>
      </c>
      <c r="W22" s="107">
        <v>2</v>
      </c>
      <c r="X22" s="107">
        <v>3</v>
      </c>
      <c r="Y22" s="107">
        <f t="shared" si="8"/>
        <v>2517</v>
      </c>
      <c r="Z22" s="107">
        <v>1</v>
      </c>
      <c r="AA22" s="107">
        <v>1</v>
      </c>
      <c r="AB22" s="107">
        <v>160002003</v>
      </c>
      <c r="AC22" s="107">
        <f>Stage!Z22*2</f>
        <v>6</v>
      </c>
      <c r="AD22" s="99" t="s">
        <v>834</v>
      </c>
      <c r="AE22" s="99" t="s">
        <v>1214</v>
      </c>
      <c r="AF22" s="99">
        <v>101000001</v>
      </c>
      <c r="AG22" s="107">
        <f>Stage!AD32</f>
        <v>27</v>
      </c>
      <c r="AH22" s="107">
        <f t="shared" si="4"/>
        <v>11017</v>
      </c>
      <c r="AI22" s="107">
        <f t="shared" si="4"/>
        <v>10017</v>
      </c>
      <c r="AJ22" s="99">
        <v>-1</v>
      </c>
      <c r="AK22" s="107">
        <f t="shared" si="12"/>
        <v>9100002</v>
      </c>
    </row>
    <row r="23" spans="1:37" x14ac:dyDescent="0.3">
      <c r="A23" s="107" t="b">
        <v>1</v>
      </c>
      <c r="B23" s="159" t="str">
        <f>TextEliteStageName!D23</f>
        <v>[2-8] 베히모스 요새 북부 진지</v>
      </c>
      <c r="C23" s="107">
        <f t="shared" si="13"/>
        <v>120402008</v>
      </c>
      <c r="D23" s="107">
        <v>4</v>
      </c>
      <c r="E23" s="107">
        <f t="shared" si="14"/>
        <v>2</v>
      </c>
      <c r="F23" s="107">
        <f t="shared" si="11"/>
        <v>8</v>
      </c>
      <c r="G23" s="107">
        <f>Stage!G33</f>
        <v>1735</v>
      </c>
      <c r="H23" s="152">
        <f>Stage!H23</f>
        <v>0.74</v>
      </c>
      <c r="I23" s="152">
        <f>Stage!I23</f>
        <v>0.68</v>
      </c>
      <c r="J23" s="109">
        <f>Stage!J23*2</f>
        <v>328</v>
      </c>
      <c r="K23" s="109">
        <f t="shared" si="2"/>
        <v>328</v>
      </c>
      <c r="L23" s="109">
        <f>Stage!L23*2</f>
        <v>372</v>
      </c>
      <c r="M23" s="322">
        <v>100</v>
      </c>
      <c r="N23" s="107" t="s">
        <v>877</v>
      </c>
      <c r="O23" s="107">
        <v>0</v>
      </c>
      <c r="P23" s="107">
        <v>3</v>
      </c>
      <c r="Q23" s="107">
        <f>Stage!Q23</f>
        <v>120</v>
      </c>
      <c r="R23" s="107">
        <v>5</v>
      </c>
      <c r="S23" s="107">
        <v>50</v>
      </c>
      <c r="T23" s="107">
        <f t="shared" si="3"/>
        <v>120402007</v>
      </c>
      <c r="U23" s="107">
        <f t="shared" si="10"/>
        <v>120402009</v>
      </c>
      <c r="V23" s="107">
        <f t="shared" si="7"/>
        <v>2018</v>
      </c>
      <c r="W23" s="107">
        <v>2</v>
      </c>
      <c r="X23" s="107">
        <v>3</v>
      </c>
      <c r="Y23" s="107">
        <f t="shared" si="8"/>
        <v>2518</v>
      </c>
      <c r="Z23" s="107">
        <v>1</v>
      </c>
      <c r="AA23" s="107">
        <v>1</v>
      </c>
      <c r="AB23" s="107">
        <v>160002003</v>
      </c>
      <c r="AC23" s="107">
        <f>Stage!Z23*2</f>
        <v>6</v>
      </c>
      <c r="AD23" s="99" t="s">
        <v>834</v>
      </c>
      <c r="AE23" s="99" t="s">
        <v>1214</v>
      </c>
      <c r="AF23" s="99">
        <v>101000001</v>
      </c>
      <c r="AG23" s="107">
        <f>Stage!AD33</f>
        <v>28</v>
      </c>
      <c r="AH23" s="107">
        <f t="shared" si="4"/>
        <v>11018</v>
      </c>
      <c r="AI23" s="107">
        <f t="shared" si="4"/>
        <v>10018</v>
      </c>
      <c r="AJ23" s="99">
        <v>-1</v>
      </c>
      <c r="AK23" s="107">
        <f t="shared" si="12"/>
        <v>9100002</v>
      </c>
    </row>
    <row r="24" spans="1:37" x14ac:dyDescent="0.3">
      <c r="A24" s="107" t="b">
        <v>1</v>
      </c>
      <c r="B24" s="159" t="str">
        <f>TextEliteStageName!D24</f>
        <v>[2-9] 베히모스 요새 중심부</v>
      </c>
      <c r="C24" s="107">
        <f t="shared" si="13"/>
        <v>120402009</v>
      </c>
      <c r="D24" s="107">
        <v>4</v>
      </c>
      <c r="E24" s="107">
        <f t="shared" si="14"/>
        <v>2</v>
      </c>
      <c r="F24" s="107">
        <f t="shared" si="11"/>
        <v>9</v>
      </c>
      <c r="G24" s="107">
        <f>Stage!G34</f>
        <v>1826</v>
      </c>
      <c r="H24" s="152">
        <f>Stage!H24</f>
        <v>0.76</v>
      </c>
      <c r="I24" s="152">
        <f>Stage!I24</f>
        <v>0.72</v>
      </c>
      <c r="J24" s="109">
        <f>Stage!J24*2</f>
        <v>332</v>
      </c>
      <c r="K24" s="109">
        <f t="shared" si="2"/>
        <v>332</v>
      </c>
      <c r="L24" s="109">
        <f>Stage!L24*2</f>
        <v>384</v>
      </c>
      <c r="M24" s="322">
        <v>100</v>
      </c>
      <c r="N24" s="107" t="s">
        <v>878</v>
      </c>
      <c r="O24" s="107">
        <v>50</v>
      </c>
      <c r="P24" s="107">
        <v>3</v>
      </c>
      <c r="Q24" s="107">
        <f>Stage!Q24</f>
        <v>120</v>
      </c>
      <c r="R24" s="107">
        <v>5</v>
      </c>
      <c r="S24" s="107">
        <v>50</v>
      </c>
      <c r="T24" s="107">
        <f t="shared" si="3"/>
        <v>120402008</v>
      </c>
      <c r="U24" s="107">
        <f t="shared" si="10"/>
        <v>120402010</v>
      </c>
      <c r="V24" s="107">
        <f t="shared" si="7"/>
        <v>2019</v>
      </c>
      <c r="W24" s="107">
        <v>2</v>
      </c>
      <c r="X24" s="107">
        <v>3</v>
      </c>
      <c r="Y24" s="107">
        <f t="shared" si="8"/>
        <v>2519</v>
      </c>
      <c r="Z24" s="107">
        <v>1</v>
      </c>
      <c r="AA24" s="107">
        <v>1</v>
      </c>
      <c r="AB24" s="107">
        <v>160002003</v>
      </c>
      <c r="AC24" s="107">
        <f>Stage!Z24*2</f>
        <v>6</v>
      </c>
      <c r="AD24" s="99" t="s">
        <v>834</v>
      </c>
      <c r="AE24" s="99" t="s">
        <v>1214</v>
      </c>
      <c r="AF24" s="99">
        <v>101000001</v>
      </c>
      <c r="AG24" s="107">
        <f>Stage!AD34</f>
        <v>29</v>
      </c>
      <c r="AH24" s="107">
        <f t="shared" si="4"/>
        <v>11019</v>
      </c>
      <c r="AI24" s="107">
        <f t="shared" si="4"/>
        <v>10019</v>
      </c>
      <c r="AJ24" s="99">
        <v>-1</v>
      </c>
      <c r="AK24" s="107">
        <f t="shared" si="12"/>
        <v>9100002</v>
      </c>
    </row>
    <row r="25" spans="1:37" x14ac:dyDescent="0.3">
      <c r="A25" s="107" t="b">
        <v>1</v>
      </c>
      <c r="B25" s="159" t="str">
        <f>TextEliteStageName!D25</f>
        <v>[2-10] 페르페투스의 전당</v>
      </c>
      <c r="C25" s="107">
        <f t="shared" si="13"/>
        <v>120402010</v>
      </c>
      <c r="D25" s="107">
        <v>4</v>
      </c>
      <c r="E25" s="107">
        <f t="shared" si="14"/>
        <v>2</v>
      </c>
      <c r="F25" s="107">
        <f t="shared" si="11"/>
        <v>10</v>
      </c>
      <c r="G25" s="107">
        <f>Stage!G35</f>
        <v>1922</v>
      </c>
      <c r="H25" s="152">
        <f>Stage!H25</f>
        <v>0.78</v>
      </c>
      <c r="I25" s="152">
        <f>Stage!I25</f>
        <v>0.76</v>
      </c>
      <c r="J25" s="109">
        <f>Stage!J25*2</f>
        <v>336</v>
      </c>
      <c r="K25" s="109">
        <f t="shared" si="2"/>
        <v>336</v>
      </c>
      <c r="L25" s="109">
        <f>Stage!L25*2</f>
        <v>396</v>
      </c>
      <c r="M25" s="322">
        <v>100</v>
      </c>
      <c r="N25" s="107" t="s">
        <v>877</v>
      </c>
      <c r="O25" s="107">
        <v>0</v>
      </c>
      <c r="P25" s="107">
        <v>3</v>
      </c>
      <c r="Q25" s="107">
        <f>Stage!Q25</f>
        <v>120</v>
      </c>
      <c r="R25" s="107">
        <v>5</v>
      </c>
      <c r="S25" s="107">
        <v>50</v>
      </c>
      <c r="T25" s="107">
        <f t="shared" si="3"/>
        <v>120402009</v>
      </c>
      <c r="U25" s="107">
        <f t="shared" ref="U25:U56" si="15">C26</f>
        <v>120403001</v>
      </c>
      <c r="V25" s="107">
        <f t="shared" si="7"/>
        <v>2020</v>
      </c>
      <c r="W25" s="107">
        <v>2</v>
      </c>
      <c r="X25" s="107">
        <v>3</v>
      </c>
      <c r="Y25" s="107">
        <f t="shared" si="8"/>
        <v>2520</v>
      </c>
      <c r="Z25" s="107">
        <v>1</v>
      </c>
      <c r="AA25" s="107">
        <v>1</v>
      </c>
      <c r="AB25" s="107">
        <v>160002003</v>
      </c>
      <c r="AC25" s="107">
        <f>Stage!Z25*2</f>
        <v>6</v>
      </c>
      <c r="AD25" s="99" t="s">
        <v>834</v>
      </c>
      <c r="AE25" s="99" t="s">
        <v>1214</v>
      </c>
      <c r="AF25" s="99">
        <v>101000001</v>
      </c>
      <c r="AG25" s="107">
        <f>Stage!AD35</f>
        <v>30</v>
      </c>
      <c r="AH25" s="107">
        <f t="shared" si="4"/>
        <v>11020</v>
      </c>
      <c r="AI25" s="107">
        <f t="shared" si="4"/>
        <v>10020</v>
      </c>
      <c r="AJ25" s="99">
        <v>-1</v>
      </c>
      <c r="AK25" s="107">
        <f t="shared" si="12"/>
        <v>9100002</v>
      </c>
    </row>
    <row r="26" spans="1:37" x14ac:dyDescent="0.3">
      <c r="A26" s="100" t="b">
        <v>1</v>
      </c>
      <c r="B26" s="158" t="str">
        <f>TextEliteStageName!D26</f>
        <v>[3-1] 로아나프 지하 성채 입구</v>
      </c>
      <c r="C26" s="100">
        <f>C16+1000</f>
        <v>120403001</v>
      </c>
      <c r="D26" s="100">
        <v>4</v>
      </c>
      <c r="E26" s="100">
        <f>E16+1</f>
        <v>3</v>
      </c>
      <c r="F26" s="100">
        <f>F16</f>
        <v>1</v>
      </c>
      <c r="G26" s="100">
        <f>Stage!G36</f>
        <v>2023</v>
      </c>
      <c r="H26" s="100">
        <f>Stage!H26</f>
        <v>0.8</v>
      </c>
      <c r="I26" s="100">
        <f>Stage!I26</f>
        <v>0.8</v>
      </c>
      <c r="J26" s="106">
        <f>Stage!J26*2</f>
        <v>450</v>
      </c>
      <c r="K26" s="106">
        <f t="shared" si="2"/>
        <v>450</v>
      </c>
      <c r="L26" s="106">
        <f>Stage!L26*2</f>
        <v>408</v>
      </c>
      <c r="M26" s="321">
        <v>150</v>
      </c>
      <c r="N26" s="100" t="s">
        <v>877</v>
      </c>
      <c r="O26" s="100">
        <v>0</v>
      </c>
      <c r="P26" s="100">
        <v>3</v>
      </c>
      <c r="Q26" s="100">
        <f>Stage!Q26</f>
        <v>130</v>
      </c>
      <c r="R26" s="100">
        <v>5</v>
      </c>
      <c r="S26" s="100">
        <v>50</v>
      </c>
      <c r="T26" s="100">
        <f t="shared" si="3"/>
        <v>120402010</v>
      </c>
      <c r="U26" s="100">
        <f t="shared" si="15"/>
        <v>120403002</v>
      </c>
      <c r="V26" s="100">
        <f t="shared" si="7"/>
        <v>2021</v>
      </c>
      <c r="W26" s="100">
        <v>2</v>
      </c>
      <c r="X26" s="100">
        <v>3</v>
      </c>
      <c r="Y26" s="100">
        <f t="shared" si="8"/>
        <v>2521</v>
      </c>
      <c r="Z26" s="100">
        <v>1</v>
      </c>
      <c r="AA26" s="100">
        <v>1</v>
      </c>
      <c r="AB26" s="100">
        <v>160002003</v>
      </c>
      <c r="AC26" s="100">
        <f>Stage!Z26*2</f>
        <v>8</v>
      </c>
      <c r="AD26" s="99" t="s">
        <v>834</v>
      </c>
      <c r="AE26" s="99" t="s">
        <v>1214</v>
      </c>
      <c r="AF26" s="99">
        <v>101000001</v>
      </c>
      <c r="AG26" s="100">
        <f>Stage!AD36</f>
        <v>34</v>
      </c>
      <c r="AH26" s="100">
        <f t="shared" si="4"/>
        <v>11021</v>
      </c>
      <c r="AI26" s="100">
        <f t="shared" si="4"/>
        <v>10021</v>
      </c>
      <c r="AJ26" s="99">
        <v>-1</v>
      </c>
      <c r="AK26" s="100">
        <f t="shared" ref="AK26" si="16">AK16+1</f>
        <v>9100003</v>
      </c>
    </row>
    <row r="27" spans="1:37" x14ac:dyDescent="0.3">
      <c r="A27" s="100" t="b">
        <v>1</v>
      </c>
      <c r="B27" s="158" t="str">
        <f>TextEliteStageName!D27</f>
        <v>[3-2] 로아나프 지하 성채 통로</v>
      </c>
      <c r="C27" s="100">
        <f t="shared" ref="C27:C35" si="17">C26+1</f>
        <v>120403002</v>
      </c>
      <c r="D27" s="100">
        <v>4</v>
      </c>
      <c r="E27" s="100">
        <f>E26</f>
        <v>3</v>
      </c>
      <c r="F27" s="100">
        <f t="shared" ref="F27:F90" si="18">F17</f>
        <v>2</v>
      </c>
      <c r="G27" s="100">
        <f>Stage!G37</f>
        <v>2130</v>
      </c>
      <c r="H27" s="100">
        <f>Stage!H27</f>
        <v>0.8</v>
      </c>
      <c r="I27" s="100">
        <f>Stage!I27</f>
        <v>0.8</v>
      </c>
      <c r="J27" s="106">
        <f>Stage!J27*2</f>
        <v>454</v>
      </c>
      <c r="K27" s="106">
        <f t="shared" si="2"/>
        <v>454</v>
      </c>
      <c r="L27" s="106">
        <f>Stage!L27*2</f>
        <v>420</v>
      </c>
      <c r="M27" s="321">
        <v>150</v>
      </c>
      <c r="N27" s="100" t="s">
        <v>877</v>
      </c>
      <c r="O27" s="100">
        <v>0</v>
      </c>
      <c r="P27" s="100">
        <v>3</v>
      </c>
      <c r="Q27" s="100">
        <f>Stage!Q27</f>
        <v>130</v>
      </c>
      <c r="R27" s="100">
        <v>5</v>
      </c>
      <c r="S27" s="100">
        <v>50</v>
      </c>
      <c r="T27" s="100">
        <f t="shared" si="3"/>
        <v>120403001</v>
      </c>
      <c r="U27" s="100">
        <f t="shared" si="15"/>
        <v>120403003</v>
      </c>
      <c r="V27" s="100">
        <f t="shared" si="7"/>
        <v>2022</v>
      </c>
      <c r="W27" s="100">
        <v>2</v>
      </c>
      <c r="X27" s="100">
        <v>3</v>
      </c>
      <c r="Y27" s="100">
        <f t="shared" si="8"/>
        <v>2522</v>
      </c>
      <c r="Z27" s="100">
        <v>1</v>
      </c>
      <c r="AA27" s="100">
        <v>1</v>
      </c>
      <c r="AB27" s="100">
        <v>160002003</v>
      </c>
      <c r="AC27" s="100">
        <f>Stage!Z27*2</f>
        <v>8</v>
      </c>
      <c r="AD27" s="99" t="s">
        <v>834</v>
      </c>
      <c r="AE27" s="99" t="s">
        <v>1214</v>
      </c>
      <c r="AF27" s="99">
        <v>101000001</v>
      </c>
      <c r="AG27" s="100">
        <f>Stage!AD37</f>
        <v>35</v>
      </c>
      <c r="AH27" s="100">
        <f t="shared" si="4"/>
        <v>11022</v>
      </c>
      <c r="AI27" s="100">
        <f t="shared" si="4"/>
        <v>10022</v>
      </c>
      <c r="AJ27" s="99">
        <v>-1</v>
      </c>
      <c r="AK27" s="100">
        <f t="shared" si="12"/>
        <v>9100003</v>
      </c>
    </row>
    <row r="28" spans="1:37" x14ac:dyDescent="0.3">
      <c r="A28" s="100" t="b">
        <v>1</v>
      </c>
      <c r="B28" s="158" t="str">
        <f>TextEliteStageName!D28</f>
        <v>[3-3] 로아나프 지하 시체 안치소</v>
      </c>
      <c r="C28" s="100">
        <f t="shared" si="17"/>
        <v>120403003</v>
      </c>
      <c r="D28" s="100">
        <v>4</v>
      </c>
      <c r="E28" s="100">
        <f t="shared" ref="E28:E35" si="19">E27</f>
        <v>3</v>
      </c>
      <c r="F28" s="100">
        <f t="shared" si="18"/>
        <v>3</v>
      </c>
      <c r="G28" s="100">
        <f>Stage!G38</f>
        <v>2242</v>
      </c>
      <c r="H28" s="100">
        <f>Stage!H28</f>
        <v>0.8</v>
      </c>
      <c r="I28" s="100">
        <f>Stage!I28</f>
        <v>0.8</v>
      </c>
      <c r="J28" s="106">
        <f>Stage!J28*2</f>
        <v>458</v>
      </c>
      <c r="K28" s="106">
        <f t="shared" si="2"/>
        <v>458</v>
      </c>
      <c r="L28" s="106">
        <f>Stage!L28*2</f>
        <v>432</v>
      </c>
      <c r="M28" s="321">
        <v>150</v>
      </c>
      <c r="N28" s="100" t="s">
        <v>878</v>
      </c>
      <c r="O28" s="100">
        <v>50</v>
      </c>
      <c r="P28" s="100">
        <v>3</v>
      </c>
      <c r="Q28" s="100">
        <f>Stage!Q28</f>
        <v>130</v>
      </c>
      <c r="R28" s="100">
        <v>5</v>
      </c>
      <c r="S28" s="100">
        <v>50</v>
      </c>
      <c r="T28" s="100">
        <f t="shared" si="3"/>
        <v>120403002</v>
      </c>
      <c r="U28" s="100">
        <f t="shared" si="15"/>
        <v>120403004</v>
      </c>
      <c r="V28" s="100">
        <f t="shared" si="7"/>
        <v>2023</v>
      </c>
      <c r="W28" s="100">
        <v>2</v>
      </c>
      <c r="X28" s="100">
        <v>3</v>
      </c>
      <c r="Y28" s="100">
        <f t="shared" si="8"/>
        <v>2523</v>
      </c>
      <c r="Z28" s="100">
        <v>1</v>
      </c>
      <c r="AA28" s="100">
        <v>1</v>
      </c>
      <c r="AB28" s="100">
        <v>160002003</v>
      </c>
      <c r="AC28" s="100">
        <f>Stage!Z28*2</f>
        <v>8</v>
      </c>
      <c r="AD28" s="99" t="s">
        <v>834</v>
      </c>
      <c r="AE28" s="99" t="s">
        <v>1214</v>
      </c>
      <c r="AF28" s="99">
        <v>101000001</v>
      </c>
      <c r="AG28" s="100">
        <f>Stage!AD38</f>
        <v>36</v>
      </c>
      <c r="AH28" s="100">
        <f t="shared" si="4"/>
        <v>11023</v>
      </c>
      <c r="AI28" s="100">
        <f t="shared" si="4"/>
        <v>10023</v>
      </c>
      <c r="AJ28" s="99">
        <v>-1</v>
      </c>
      <c r="AK28" s="100">
        <f t="shared" si="12"/>
        <v>9100003</v>
      </c>
    </row>
    <row r="29" spans="1:37" x14ac:dyDescent="0.3">
      <c r="A29" s="100" t="b">
        <v>1</v>
      </c>
      <c r="B29" s="158" t="str">
        <f>TextEliteStageName!D29</f>
        <v>[3-4] 로아나프 지하 비밀 회당</v>
      </c>
      <c r="C29" s="100">
        <f t="shared" si="17"/>
        <v>120403004</v>
      </c>
      <c r="D29" s="100">
        <v>4</v>
      </c>
      <c r="E29" s="100">
        <f t="shared" si="19"/>
        <v>3</v>
      </c>
      <c r="F29" s="100">
        <f t="shared" si="18"/>
        <v>4</v>
      </c>
      <c r="G29" s="100">
        <f>Stage!G39</f>
        <v>2360</v>
      </c>
      <c r="H29" s="100">
        <f>Stage!H29</f>
        <v>0.81</v>
      </c>
      <c r="I29" s="100">
        <f>Stage!I29</f>
        <v>0.81</v>
      </c>
      <c r="J29" s="106">
        <f>Stage!J29*2</f>
        <v>462</v>
      </c>
      <c r="K29" s="106">
        <f t="shared" si="2"/>
        <v>462</v>
      </c>
      <c r="L29" s="106">
        <f>Stage!L29*2</f>
        <v>444</v>
      </c>
      <c r="M29" s="321">
        <v>150</v>
      </c>
      <c r="N29" s="100" t="s">
        <v>877</v>
      </c>
      <c r="O29" s="100">
        <v>0</v>
      </c>
      <c r="P29" s="100">
        <v>3</v>
      </c>
      <c r="Q29" s="100">
        <f>Stage!Q29</f>
        <v>130</v>
      </c>
      <c r="R29" s="100">
        <v>5</v>
      </c>
      <c r="S29" s="100">
        <v>50</v>
      </c>
      <c r="T29" s="100">
        <f t="shared" si="3"/>
        <v>120403003</v>
      </c>
      <c r="U29" s="100">
        <f t="shared" si="15"/>
        <v>120403005</v>
      </c>
      <c r="V29" s="100">
        <f t="shared" si="7"/>
        <v>2024</v>
      </c>
      <c r="W29" s="100">
        <v>2</v>
      </c>
      <c r="X29" s="100">
        <v>3</v>
      </c>
      <c r="Y29" s="100">
        <f t="shared" si="8"/>
        <v>2524</v>
      </c>
      <c r="Z29" s="100">
        <v>1</v>
      </c>
      <c r="AA29" s="100">
        <v>1</v>
      </c>
      <c r="AB29" s="100">
        <v>160002003</v>
      </c>
      <c r="AC29" s="100">
        <f>Stage!Z29*2</f>
        <v>8</v>
      </c>
      <c r="AD29" s="99" t="s">
        <v>834</v>
      </c>
      <c r="AE29" s="99" t="s">
        <v>1214</v>
      </c>
      <c r="AF29" s="99">
        <v>101000001</v>
      </c>
      <c r="AG29" s="100">
        <f>Stage!AD39</f>
        <v>37</v>
      </c>
      <c r="AH29" s="100">
        <f t="shared" si="4"/>
        <v>11024</v>
      </c>
      <c r="AI29" s="100">
        <f t="shared" si="4"/>
        <v>10024</v>
      </c>
      <c r="AJ29" s="99">
        <v>-1</v>
      </c>
      <c r="AK29" s="100">
        <f t="shared" si="12"/>
        <v>9100003</v>
      </c>
    </row>
    <row r="30" spans="1:37" x14ac:dyDescent="0.3">
      <c r="A30" s="100" t="b">
        <v>1</v>
      </c>
      <c r="B30" s="158" t="str">
        <f>TextEliteStageName!D30</f>
        <v>[3-5] 셀레투스 의식의 성소</v>
      </c>
      <c r="C30" s="100">
        <f t="shared" si="17"/>
        <v>120403005</v>
      </c>
      <c r="D30" s="100">
        <v>4</v>
      </c>
      <c r="E30" s="100">
        <f t="shared" si="19"/>
        <v>3</v>
      </c>
      <c r="F30" s="100">
        <f t="shared" si="18"/>
        <v>5</v>
      </c>
      <c r="G30" s="100">
        <f>Stage!G40</f>
        <v>2485</v>
      </c>
      <c r="H30" s="100">
        <f>Stage!H30</f>
        <v>0.82</v>
      </c>
      <c r="I30" s="100">
        <f>Stage!I30</f>
        <v>0.82</v>
      </c>
      <c r="J30" s="106">
        <f>Stage!J30*2</f>
        <v>466</v>
      </c>
      <c r="K30" s="106">
        <f t="shared" si="2"/>
        <v>466</v>
      </c>
      <c r="L30" s="106">
        <f>Stage!L30*2</f>
        <v>458</v>
      </c>
      <c r="M30" s="321">
        <v>150</v>
      </c>
      <c r="N30" s="100" t="s">
        <v>877</v>
      </c>
      <c r="O30" s="100">
        <v>0</v>
      </c>
      <c r="P30" s="100">
        <v>3</v>
      </c>
      <c r="Q30" s="100">
        <f>Stage!Q30</f>
        <v>130</v>
      </c>
      <c r="R30" s="100">
        <v>5</v>
      </c>
      <c r="S30" s="100">
        <v>50</v>
      </c>
      <c r="T30" s="100">
        <f t="shared" si="3"/>
        <v>120403004</v>
      </c>
      <c r="U30" s="100">
        <f t="shared" si="15"/>
        <v>120403006</v>
      </c>
      <c r="V30" s="100">
        <f t="shared" si="7"/>
        <v>2025</v>
      </c>
      <c r="W30" s="100">
        <v>2</v>
      </c>
      <c r="X30" s="100">
        <v>3</v>
      </c>
      <c r="Y30" s="100">
        <f t="shared" si="8"/>
        <v>2525</v>
      </c>
      <c r="Z30" s="100">
        <v>1</v>
      </c>
      <c r="AA30" s="100">
        <v>1</v>
      </c>
      <c r="AB30" s="100">
        <v>160002003</v>
      </c>
      <c r="AC30" s="100">
        <f>Stage!Z30*2</f>
        <v>8</v>
      </c>
      <c r="AD30" s="99" t="s">
        <v>834</v>
      </c>
      <c r="AE30" s="99" t="s">
        <v>1214</v>
      </c>
      <c r="AF30" s="99">
        <v>101000001</v>
      </c>
      <c r="AG30" s="100">
        <f>Stage!AD40</f>
        <v>38</v>
      </c>
      <c r="AH30" s="100">
        <f t="shared" si="4"/>
        <v>11025</v>
      </c>
      <c r="AI30" s="100">
        <f t="shared" si="4"/>
        <v>10025</v>
      </c>
      <c r="AJ30" s="99">
        <v>-1</v>
      </c>
      <c r="AK30" s="100">
        <f t="shared" si="12"/>
        <v>9100003</v>
      </c>
    </row>
    <row r="31" spans="1:37" x14ac:dyDescent="0.3">
      <c r="A31" s="100" t="b">
        <v>1</v>
      </c>
      <c r="B31" s="158" t="str">
        <f>TextEliteStageName!D31</f>
        <v>[3-6] 에레시스와의 악연</v>
      </c>
      <c r="C31" s="100">
        <f t="shared" si="17"/>
        <v>120403006</v>
      </c>
      <c r="D31" s="100">
        <v>4</v>
      </c>
      <c r="E31" s="100">
        <f t="shared" si="19"/>
        <v>3</v>
      </c>
      <c r="F31" s="100">
        <f t="shared" si="18"/>
        <v>6</v>
      </c>
      <c r="G31" s="100">
        <f>Stage!G41</f>
        <v>2616</v>
      </c>
      <c r="H31" s="100">
        <f>Stage!H31</f>
        <v>0.83</v>
      </c>
      <c r="I31" s="100">
        <f>Stage!I31</f>
        <v>0.83</v>
      </c>
      <c r="J31" s="106">
        <f>Stage!J31*2</f>
        <v>470</v>
      </c>
      <c r="K31" s="106">
        <f t="shared" si="2"/>
        <v>470</v>
      </c>
      <c r="L31" s="106">
        <f>Stage!L31*2</f>
        <v>472</v>
      </c>
      <c r="M31" s="321">
        <v>150</v>
      </c>
      <c r="N31" s="100" t="s">
        <v>879</v>
      </c>
      <c r="O31" s="100">
        <v>50</v>
      </c>
      <c r="P31" s="100">
        <v>3</v>
      </c>
      <c r="Q31" s="100">
        <f>Stage!Q31</f>
        <v>130</v>
      </c>
      <c r="R31" s="100">
        <v>5</v>
      </c>
      <c r="S31" s="100">
        <v>50</v>
      </c>
      <c r="T31" s="100">
        <f t="shared" si="3"/>
        <v>120403005</v>
      </c>
      <c r="U31" s="100">
        <f t="shared" si="15"/>
        <v>120403007</v>
      </c>
      <c r="V31" s="100">
        <f t="shared" si="7"/>
        <v>2026</v>
      </c>
      <c r="W31" s="100">
        <v>2</v>
      </c>
      <c r="X31" s="100">
        <v>3</v>
      </c>
      <c r="Y31" s="100">
        <f t="shared" si="8"/>
        <v>2526</v>
      </c>
      <c r="Z31" s="100">
        <v>1</v>
      </c>
      <c r="AA31" s="100">
        <v>1</v>
      </c>
      <c r="AB31" s="100">
        <v>160002003</v>
      </c>
      <c r="AC31" s="100">
        <f>Stage!Z31*2</f>
        <v>8</v>
      </c>
      <c r="AD31" s="99" t="s">
        <v>834</v>
      </c>
      <c r="AE31" s="99" t="s">
        <v>1214</v>
      </c>
      <c r="AF31" s="99">
        <v>101000001</v>
      </c>
      <c r="AG31" s="100">
        <f>Stage!AD41</f>
        <v>39</v>
      </c>
      <c r="AH31" s="100">
        <f t="shared" si="4"/>
        <v>11026</v>
      </c>
      <c r="AI31" s="100">
        <f t="shared" si="4"/>
        <v>10026</v>
      </c>
      <c r="AJ31" s="99">
        <v>-1</v>
      </c>
      <c r="AK31" s="100">
        <f t="shared" si="12"/>
        <v>9100003</v>
      </c>
    </row>
    <row r="32" spans="1:37" x14ac:dyDescent="0.3">
      <c r="A32" s="100" t="b">
        <v>1</v>
      </c>
      <c r="B32" s="158" t="str">
        <f>TextEliteStageName!D32</f>
        <v>[3-7] 그림자 나가 일족</v>
      </c>
      <c r="C32" s="100">
        <f t="shared" si="17"/>
        <v>120403007</v>
      </c>
      <c r="D32" s="100">
        <v>4</v>
      </c>
      <c r="E32" s="100">
        <f t="shared" si="19"/>
        <v>3</v>
      </c>
      <c r="F32" s="100">
        <f t="shared" si="18"/>
        <v>7</v>
      </c>
      <c r="G32" s="100">
        <f>Stage!G42</f>
        <v>2754</v>
      </c>
      <c r="H32" s="100">
        <f>Stage!H32</f>
        <v>0.84</v>
      </c>
      <c r="I32" s="100">
        <f>Stage!I32</f>
        <v>0.84</v>
      </c>
      <c r="J32" s="106">
        <f>Stage!J32*2</f>
        <v>474</v>
      </c>
      <c r="K32" s="106">
        <f t="shared" si="2"/>
        <v>474</v>
      </c>
      <c r="L32" s="106">
        <f>Stage!L32*2</f>
        <v>486</v>
      </c>
      <c r="M32" s="321">
        <v>150</v>
      </c>
      <c r="N32" s="100" t="s">
        <v>877</v>
      </c>
      <c r="O32" s="100">
        <v>0</v>
      </c>
      <c r="P32" s="100">
        <v>3</v>
      </c>
      <c r="Q32" s="100">
        <f>Stage!Q32</f>
        <v>130</v>
      </c>
      <c r="R32" s="100">
        <v>5</v>
      </c>
      <c r="S32" s="100">
        <v>50</v>
      </c>
      <c r="T32" s="100">
        <f t="shared" si="3"/>
        <v>120403006</v>
      </c>
      <c r="U32" s="100">
        <f t="shared" si="15"/>
        <v>120403008</v>
      </c>
      <c r="V32" s="100">
        <f t="shared" si="7"/>
        <v>2027</v>
      </c>
      <c r="W32" s="100">
        <v>2</v>
      </c>
      <c r="X32" s="100">
        <v>3</v>
      </c>
      <c r="Y32" s="100">
        <f t="shared" si="8"/>
        <v>2527</v>
      </c>
      <c r="Z32" s="100">
        <v>1</v>
      </c>
      <c r="AA32" s="100">
        <v>1</v>
      </c>
      <c r="AB32" s="100">
        <v>160002003</v>
      </c>
      <c r="AC32" s="100">
        <f>Stage!Z32*2</f>
        <v>8</v>
      </c>
      <c r="AD32" s="99" t="s">
        <v>834</v>
      </c>
      <c r="AE32" s="99" t="s">
        <v>1214</v>
      </c>
      <c r="AF32" s="99">
        <v>101000001</v>
      </c>
      <c r="AG32" s="100">
        <f>Stage!AD42</f>
        <v>40</v>
      </c>
      <c r="AH32" s="100">
        <f t="shared" si="4"/>
        <v>11027</v>
      </c>
      <c r="AI32" s="100">
        <f t="shared" si="4"/>
        <v>10027</v>
      </c>
      <c r="AJ32" s="99">
        <v>-1</v>
      </c>
      <c r="AK32" s="100">
        <f t="shared" si="12"/>
        <v>9100003</v>
      </c>
    </row>
    <row r="33" spans="1:37" x14ac:dyDescent="0.3">
      <c r="A33" s="100" t="b">
        <v>1</v>
      </c>
      <c r="B33" s="158" t="str">
        <f>TextEliteStageName!D33</f>
        <v>[3-8] 에레시스의 시련</v>
      </c>
      <c r="C33" s="100">
        <f t="shared" si="17"/>
        <v>120403008</v>
      </c>
      <c r="D33" s="100">
        <v>4</v>
      </c>
      <c r="E33" s="100">
        <f t="shared" si="19"/>
        <v>3</v>
      </c>
      <c r="F33" s="100">
        <f t="shared" si="18"/>
        <v>8</v>
      </c>
      <c r="G33" s="100">
        <f>Stage!G43</f>
        <v>2899</v>
      </c>
      <c r="H33" s="100">
        <f>Stage!H33</f>
        <v>0.85</v>
      </c>
      <c r="I33" s="100">
        <f>Stage!I33</f>
        <v>0.85</v>
      </c>
      <c r="J33" s="106">
        <f>Stage!J33*2</f>
        <v>478</v>
      </c>
      <c r="K33" s="106">
        <f t="shared" si="2"/>
        <v>478</v>
      </c>
      <c r="L33" s="106">
        <f>Stage!L33*2</f>
        <v>500</v>
      </c>
      <c r="M33" s="321">
        <v>150</v>
      </c>
      <c r="N33" s="100" t="s">
        <v>877</v>
      </c>
      <c r="O33" s="100">
        <v>0</v>
      </c>
      <c r="P33" s="100">
        <v>3</v>
      </c>
      <c r="Q33" s="100">
        <f>Stage!Q33</f>
        <v>130</v>
      </c>
      <c r="R33" s="100">
        <v>5</v>
      </c>
      <c r="S33" s="100">
        <v>50</v>
      </c>
      <c r="T33" s="100">
        <f t="shared" si="3"/>
        <v>120403007</v>
      </c>
      <c r="U33" s="100">
        <f t="shared" si="15"/>
        <v>120403009</v>
      </c>
      <c r="V33" s="100">
        <f t="shared" si="7"/>
        <v>2028</v>
      </c>
      <c r="W33" s="100">
        <v>2</v>
      </c>
      <c r="X33" s="100">
        <v>3</v>
      </c>
      <c r="Y33" s="100">
        <f t="shared" si="8"/>
        <v>2528</v>
      </c>
      <c r="Z33" s="100">
        <v>1</v>
      </c>
      <c r="AA33" s="100">
        <v>1</v>
      </c>
      <c r="AB33" s="100">
        <v>160002003</v>
      </c>
      <c r="AC33" s="100">
        <f>Stage!Z33*2</f>
        <v>8</v>
      </c>
      <c r="AD33" s="99" t="s">
        <v>834</v>
      </c>
      <c r="AE33" s="99" t="s">
        <v>1214</v>
      </c>
      <c r="AF33" s="99">
        <v>101000001</v>
      </c>
      <c r="AG33" s="100">
        <f>Stage!AD43</f>
        <v>41</v>
      </c>
      <c r="AH33" s="100">
        <f t="shared" si="4"/>
        <v>11028</v>
      </c>
      <c r="AI33" s="100">
        <f t="shared" si="4"/>
        <v>10028</v>
      </c>
      <c r="AJ33" s="99">
        <v>-1</v>
      </c>
      <c r="AK33" s="100">
        <f t="shared" si="12"/>
        <v>9100003</v>
      </c>
    </row>
    <row r="34" spans="1:37" x14ac:dyDescent="0.3">
      <c r="A34" s="100" t="b">
        <v>1</v>
      </c>
      <c r="B34" s="158" t="str">
        <f>TextEliteStageName!D34</f>
        <v>[3-9] 로아나프 지하 영혼 감옥소</v>
      </c>
      <c r="C34" s="100">
        <f t="shared" si="17"/>
        <v>120403009</v>
      </c>
      <c r="D34" s="100">
        <v>4</v>
      </c>
      <c r="E34" s="100">
        <f t="shared" si="19"/>
        <v>3</v>
      </c>
      <c r="F34" s="100">
        <f t="shared" si="18"/>
        <v>9</v>
      </c>
      <c r="G34" s="100">
        <f>Stage!G44</f>
        <v>3052</v>
      </c>
      <c r="H34" s="100">
        <f>Stage!H34</f>
        <v>0.87</v>
      </c>
      <c r="I34" s="100">
        <f>Stage!I34</f>
        <v>0.87</v>
      </c>
      <c r="J34" s="106">
        <f>Stage!J34*2</f>
        <v>482</v>
      </c>
      <c r="K34" s="106">
        <f t="shared" si="2"/>
        <v>482</v>
      </c>
      <c r="L34" s="106">
        <f>Stage!L34*2</f>
        <v>516</v>
      </c>
      <c r="M34" s="321">
        <v>150</v>
      </c>
      <c r="N34" s="100" t="s">
        <v>878</v>
      </c>
      <c r="O34" s="100">
        <v>50</v>
      </c>
      <c r="P34" s="100">
        <v>3</v>
      </c>
      <c r="Q34" s="100">
        <f>Stage!Q34</f>
        <v>130</v>
      </c>
      <c r="R34" s="100">
        <v>5</v>
      </c>
      <c r="S34" s="100">
        <v>50</v>
      </c>
      <c r="T34" s="100">
        <f t="shared" si="3"/>
        <v>120403008</v>
      </c>
      <c r="U34" s="100">
        <f t="shared" si="15"/>
        <v>120403010</v>
      </c>
      <c r="V34" s="100">
        <f t="shared" si="7"/>
        <v>2029</v>
      </c>
      <c r="W34" s="100">
        <v>2</v>
      </c>
      <c r="X34" s="100">
        <v>3</v>
      </c>
      <c r="Y34" s="100">
        <f t="shared" si="8"/>
        <v>2529</v>
      </c>
      <c r="Z34" s="100">
        <v>1</v>
      </c>
      <c r="AA34" s="100">
        <v>1</v>
      </c>
      <c r="AB34" s="100">
        <v>160002003</v>
      </c>
      <c r="AC34" s="100">
        <f>Stage!Z34*2</f>
        <v>8</v>
      </c>
      <c r="AD34" s="99" t="s">
        <v>834</v>
      </c>
      <c r="AE34" s="99" t="s">
        <v>1214</v>
      </c>
      <c r="AF34" s="99">
        <v>101000001</v>
      </c>
      <c r="AG34" s="100">
        <f>Stage!AD44</f>
        <v>42</v>
      </c>
      <c r="AH34" s="100">
        <f t="shared" si="4"/>
        <v>11029</v>
      </c>
      <c r="AI34" s="100">
        <f t="shared" si="4"/>
        <v>10029</v>
      </c>
      <c r="AJ34" s="99">
        <v>-1</v>
      </c>
      <c r="AK34" s="100">
        <f t="shared" si="12"/>
        <v>9100003</v>
      </c>
    </row>
    <row r="35" spans="1:37" x14ac:dyDescent="0.3">
      <c r="A35" s="100" t="b">
        <v>1</v>
      </c>
      <c r="B35" s="158" t="str">
        <f>TextEliteStageName!D35</f>
        <v>[3-10] 로아나프 지하 성채</v>
      </c>
      <c r="C35" s="100">
        <f t="shared" si="17"/>
        <v>120403010</v>
      </c>
      <c r="D35" s="100">
        <v>4</v>
      </c>
      <c r="E35" s="100">
        <f t="shared" si="19"/>
        <v>3</v>
      </c>
      <c r="F35" s="100">
        <f t="shared" si="18"/>
        <v>10</v>
      </c>
      <c r="G35" s="100">
        <f>Stage!G45</f>
        <v>3213</v>
      </c>
      <c r="H35" s="100">
        <f>Stage!H35</f>
        <v>0.89</v>
      </c>
      <c r="I35" s="100">
        <f>Stage!I35</f>
        <v>0.89</v>
      </c>
      <c r="J35" s="106">
        <f>Stage!J35*2</f>
        <v>486</v>
      </c>
      <c r="K35" s="106">
        <f t="shared" si="2"/>
        <v>486</v>
      </c>
      <c r="L35" s="106">
        <f>Stage!L35*2</f>
        <v>532</v>
      </c>
      <c r="M35" s="321">
        <v>150</v>
      </c>
      <c r="N35" s="100" t="s">
        <v>877</v>
      </c>
      <c r="O35" s="100">
        <v>0</v>
      </c>
      <c r="P35" s="100">
        <v>3</v>
      </c>
      <c r="Q35" s="100">
        <f>Stage!Q35</f>
        <v>130</v>
      </c>
      <c r="R35" s="100">
        <v>5</v>
      </c>
      <c r="S35" s="100">
        <v>50</v>
      </c>
      <c r="T35" s="100">
        <f t="shared" si="3"/>
        <v>120403009</v>
      </c>
      <c r="U35" s="100">
        <f t="shared" si="15"/>
        <v>120404001</v>
      </c>
      <c r="V35" s="100">
        <f t="shared" si="7"/>
        <v>2030</v>
      </c>
      <c r="W35" s="100">
        <v>2</v>
      </c>
      <c r="X35" s="100">
        <v>3</v>
      </c>
      <c r="Y35" s="100">
        <f t="shared" si="8"/>
        <v>2530</v>
      </c>
      <c r="Z35" s="100">
        <v>1</v>
      </c>
      <c r="AA35" s="100">
        <v>1</v>
      </c>
      <c r="AB35" s="100">
        <v>160002003</v>
      </c>
      <c r="AC35" s="100">
        <f>Stage!Z35*2</f>
        <v>8</v>
      </c>
      <c r="AD35" s="99" t="s">
        <v>834</v>
      </c>
      <c r="AE35" s="99" t="s">
        <v>1214</v>
      </c>
      <c r="AF35" s="99">
        <v>101000001</v>
      </c>
      <c r="AG35" s="100">
        <f>Stage!AD45</f>
        <v>43</v>
      </c>
      <c r="AH35" s="100">
        <f t="shared" si="4"/>
        <v>11030</v>
      </c>
      <c r="AI35" s="100">
        <f t="shared" si="4"/>
        <v>10030</v>
      </c>
      <c r="AJ35" s="99">
        <v>-1</v>
      </c>
      <c r="AK35" s="100">
        <f t="shared" si="12"/>
        <v>9100003</v>
      </c>
    </row>
    <row r="36" spans="1:37" x14ac:dyDescent="0.3">
      <c r="A36" s="107" t="b">
        <v>1</v>
      </c>
      <c r="B36" s="159" t="str">
        <f>TextEliteStageName!D36</f>
        <v>[4-1] 아그문트 용암 지대</v>
      </c>
      <c r="C36" s="107">
        <f>C26+1000</f>
        <v>120404001</v>
      </c>
      <c r="D36" s="107">
        <v>4</v>
      </c>
      <c r="E36" s="107">
        <f t="shared" ref="E36" si="20">E26+1</f>
        <v>4</v>
      </c>
      <c r="F36" s="107">
        <f t="shared" si="18"/>
        <v>1</v>
      </c>
      <c r="G36" s="107">
        <f>Stage!G46</f>
        <v>3383</v>
      </c>
      <c r="H36" s="152">
        <f>Stage!H36</f>
        <v>0.97</v>
      </c>
      <c r="I36" s="152">
        <f>Stage!I36</f>
        <v>0.97</v>
      </c>
      <c r="J36" s="109">
        <f>Stage!J36*2</f>
        <v>506</v>
      </c>
      <c r="K36" s="109">
        <f t="shared" si="2"/>
        <v>506</v>
      </c>
      <c r="L36" s="109">
        <f>Stage!L36*2</f>
        <v>548</v>
      </c>
      <c r="M36" s="322">
        <v>200</v>
      </c>
      <c r="N36" s="107" t="s">
        <v>877</v>
      </c>
      <c r="O36" s="107">
        <v>0</v>
      </c>
      <c r="P36" s="107">
        <v>4</v>
      </c>
      <c r="Q36" s="107">
        <f>Stage!Q36</f>
        <v>130</v>
      </c>
      <c r="R36" s="107">
        <v>5</v>
      </c>
      <c r="S36" s="107">
        <v>50</v>
      </c>
      <c r="T36" s="107">
        <f t="shared" si="3"/>
        <v>120403010</v>
      </c>
      <c r="U36" s="107">
        <f t="shared" si="15"/>
        <v>120404002</v>
      </c>
      <c r="V36" s="107">
        <f t="shared" si="7"/>
        <v>2031</v>
      </c>
      <c r="W36" s="107">
        <v>2</v>
      </c>
      <c r="X36" s="107">
        <v>3</v>
      </c>
      <c r="Y36" s="107">
        <f t="shared" si="8"/>
        <v>2531</v>
      </c>
      <c r="Z36" s="107">
        <v>1</v>
      </c>
      <c r="AA36" s="107">
        <v>1</v>
      </c>
      <c r="AB36" s="107">
        <v>160002003</v>
      </c>
      <c r="AC36" s="107">
        <f>Stage!Z36*2</f>
        <v>8</v>
      </c>
      <c r="AD36" s="99" t="s">
        <v>834</v>
      </c>
      <c r="AE36" s="99" t="s">
        <v>1214</v>
      </c>
      <c r="AF36" s="99">
        <v>101000001</v>
      </c>
      <c r="AG36" s="107">
        <f>Stage!AD46</f>
        <v>44</v>
      </c>
      <c r="AH36" s="107">
        <f t="shared" si="4"/>
        <v>11031</v>
      </c>
      <c r="AI36" s="107">
        <f t="shared" si="4"/>
        <v>10031</v>
      </c>
      <c r="AJ36" s="99">
        <v>-1</v>
      </c>
      <c r="AK36" s="107">
        <f t="shared" ref="AK36" si="21">AK26+1</f>
        <v>9100004</v>
      </c>
    </row>
    <row r="37" spans="1:37" x14ac:dyDescent="0.3">
      <c r="A37" s="107" t="b">
        <v>1</v>
      </c>
      <c r="B37" s="159" t="str">
        <f>TextEliteStageName!D37</f>
        <v>[4-2] 아그문트 북부 용암 지대</v>
      </c>
      <c r="C37" s="107">
        <f>C36+1</f>
        <v>120404002</v>
      </c>
      <c r="D37" s="107">
        <v>4</v>
      </c>
      <c r="E37" s="107">
        <f t="shared" ref="E37:E45" si="22">E36</f>
        <v>4</v>
      </c>
      <c r="F37" s="107">
        <f t="shared" si="18"/>
        <v>2</v>
      </c>
      <c r="G37" s="107">
        <f>Stage!G47</f>
        <v>3562</v>
      </c>
      <c r="H37" s="152">
        <f>Stage!H37</f>
        <v>0.96599999999999997</v>
      </c>
      <c r="I37" s="152">
        <f>Stage!I37</f>
        <v>0.96599999999999997</v>
      </c>
      <c r="J37" s="109">
        <f>Stage!J37*2</f>
        <v>512</v>
      </c>
      <c r="K37" s="109">
        <f t="shared" si="2"/>
        <v>512</v>
      </c>
      <c r="L37" s="109">
        <f>Stage!L37*2</f>
        <v>564</v>
      </c>
      <c r="M37" s="322">
        <v>200</v>
      </c>
      <c r="N37" s="107" t="s">
        <v>877</v>
      </c>
      <c r="O37" s="107">
        <v>0</v>
      </c>
      <c r="P37" s="107">
        <v>4</v>
      </c>
      <c r="Q37" s="107">
        <f>Stage!Q37</f>
        <v>130</v>
      </c>
      <c r="R37" s="107">
        <v>5</v>
      </c>
      <c r="S37" s="107">
        <v>50</v>
      </c>
      <c r="T37" s="107">
        <f t="shared" si="3"/>
        <v>120404001</v>
      </c>
      <c r="U37" s="107">
        <f t="shared" si="15"/>
        <v>120404003</v>
      </c>
      <c r="V37" s="107">
        <f t="shared" si="7"/>
        <v>2032</v>
      </c>
      <c r="W37" s="107">
        <v>2</v>
      </c>
      <c r="X37" s="107">
        <v>3</v>
      </c>
      <c r="Y37" s="107">
        <f t="shared" si="8"/>
        <v>2532</v>
      </c>
      <c r="Z37" s="107">
        <v>1</v>
      </c>
      <c r="AA37" s="107">
        <v>1</v>
      </c>
      <c r="AB37" s="107">
        <v>160002003</v>
      </c>
      <c r="AC37" s="107">
        <f>Stage!Z37*2</f>
        <v>8</v>
      </c>
      <c r="AD37" s="99" t="s">
        <v>834</v>
      </c>
      <c r="AE37" s="99" t="s">
        <v>1214</v>
      </c>
      <c r="AF37" s="99">
        <v>101000001</v>
      </c>
      <c r="AG37" s="107">
        <f>Stage!AD47</f>
        <v>45</v>
      </c>
      <c r="AH37" s="107">
        <f t="shared" si="4"/>
        <v>11032</v>
      </c>
      <c r="AI37" s="107">
        <f t="shared" si="4"/>
        <v>10032</v>
      </c>
      <c r="AJ37" s="99">
        <v>-1</v>
      </c>
      <c r="AK37" s="107">
        <f t="shared" si="12"/>
        <v>9100004</v>
      </c>
    </row>
    <row r="38" spans="1:37" x14ac:dyDescent="0.3">
      <c r="A38" s="107" t="b">
        <v>1</v>
      </c>
      <c r="B38" s="159" t="str">
        <f>TextEliteStageName!D38</f>
        <v>[4-3] 아그문트 북부 용암 광산</v>
      </c>
      <c r="C38" s="107">
        <f t="shared" ref="C38:C45" si="23">C37+1</f>
        <v>120404003</v>
      </c>
      <c r="D38" s="107">
        <v>4</v>
      </c>
      <c r="E38" s="107">
        <f t="shared" si="22"/>
        <v>4</v>
      </c>
      <c r="F38" s="107">
        <f t="shared" si="18"/>
        <v>3</v>
      </c>
      <c r="G38" s="107">
        <f>Stage!G48</f>
        <v>3750</v>
      </c>
      <c r="H38" s="152">
        <f>Stage!H38</f>
        <v>0.95799999999999996</v>
      </c>
      <c r="I38" s="152">
        <f>Stage!I38</f>
        <v>0.95799999999999996</v>
      </c>
      <c r="J38" s="109">
        <f>Stage!J38*2</f>
        <v>518</v>
      </c>
      <c r="K38" s="109">
        <f t="shared" si="2"/>
        <v>518</v>
      </c>
      <c r="L38" s="109">
        <f>Stage!L38*2</f>
        <v>580</v>
      </c>
      <c r="M38" s="322">
        <v>200</v>
      </c>
      <c r="N38" s="107" t="s">
        <v>878</v>
      </c>
      <c r="O38" s="107">
        <v>50</v>
      </c>
      <c r="P38" s="107">
        <v>4</v>
      </c>
      <c r="Q38" s="107">
        <f>Stage!Q38</f>
        <v>130</v>
      </c>
      <c r="R38" s="107">
        <v>5</v>
      </c>
      <c r="S38" s="107">
        <v>50</v>
      </c>
      <c r="T38" s="107">
        <f t="shared" si="3"/>
        <v>120404002</v>
      </c>
      <c r="U38" s="107">
        <f t="shared" si="15"/>
        <v>120404004</v>
      </c>
      <c r="V38" s="107">
        <f t="shared" si="7"/>
        <v>2033</v>
      </c>
      <c r="W38" s="107">
        <v>2</v>
      </c>
      <c r="X38" s="107">
        <v>3</v>
      </c>
      <c r="Y38" s="107">
        <f t="shared" si="8"/>
        <v>2533</v>
      </c>
      <c r="Z38" s="107">
        <v>1</v>
      </c>
      <c r="AA38" s="107">
        <v>1</v>
      </c>
      <c r="AB38" s="107">
        <v>160002003</v>
      </c>
      <c r="AC38" s="107">
        <f>Stage!Z38*2</f>
        <v>8</v>
      </c>
      <c r="AD38" s="99" t="s">
        <v>834</v>
      </c>
      <c r="AE38" s="99" t="s">
        <v>1214</v>
      </c>
      <c r="AF38" s="99">
        <v>101000001</v>
      </c>
      <c r="AG38" s="107">
        <f>Stage!AD48</f>
        <v>46</v>
      </c>
      <c r="AH38" s="107">
        <f t="shared" si="4"/>
        <v>11033</v>
      </c>
      <c r="AI38" s="107">
        <f t="shared" si="4"/>
        <v>10033</v>
      </c>
      <c r="AJ38" s="99">
        <v>-1</v>
      </c>
      <c r="AK38" s="107">
        <f t="shared" si="12"/>
        <v>9100004</v>
      </c>
    </row>
    <row r="39" spans="1:37" x14ac:dyDescent="0.3">
      <c r="A39" s="107" t="b">
        <v>1</v>
      </c>
      <c r="B39" s="159" t="str">
        <f>TextEliteStageName!D39</f>
        <v>[4-4] 아그문트 용암 감옥 입구</v>
      </c>
      <c r="C39" s="107">
        <f t="shared" si="23"/>
        <v>120404004</v>
      </c>
      <c r="D39" s="107">
        <v>4</v>
      </c>
      <c r="E39" s="107">
        <f t="shared" si="22"/>
        <v>4</v>
      </c>
      <c r="F39" s="107">
        <f t="shared" si="18"/>
        <v>4</v>
      </c>
      <c r="G39" s="107">
        <f>Stage!G49</f>
        <v>3948</v>
      </c>
      <c r="H39" s="152">
        <f>Stage!H39</f>
        <v>0.94599999999999995</v>
      </c>
      <c r="I39" s="152">
        <f>Stage!I39</f>
        <v>0.94599999999999995</v>
      </c>
      <c r="J39" s="109">
        <f>Stage!J39*2</f>
        <v>524</v>
      </c>
      <c r="K39" s="109">
        <f t="shared" si="2"/>
        <v>524</v>
      </c>
      <c r="L39" s="109">
        <f>Stage!L39*2</f>
        <v>598</v>
      </c>
      <c r="M39" s="322">
        <v>200</v>
      </c>
      <c r="N39" s="107" t="s">
        <v>877</v>
      </c>
      <c r="O39" s="107">
        <v>0</v>
      </c>
      <c r="P39" s="107">
        <v>4</v>
      </c>
      <c r="Q39" s="107">
        <f>Stage!Q39</f>
        <v>130</v>
      </c>
      <c r="R39" s="107">
        <v>5</v>
      </c>
      <c r="S39" s="107">
        <v>50</v>
      </c>
      <c r="T39" s="107">
        <f t="shared" ref="T39:T70" si="24">C38</f>
        <v>120404003</v>
      </c>
      <c r="U39" s="107">
        <f t="shared" si="15"/>
        <v>120404005</v>
      </c>
      <c r="V39" s="107">
        <f t="shared" si="7"/>
        <v>2034</v>
      </c>
      <c r="W39" s="107">
        <v>2</v>
      </c>
      <c r="X39" s="107">
        <v>3</v>
      </c>
      <c r="Y39" s="107">
        <f t="shared" si="8"/>
        <v>2534</v>
      </c>
      <c r="Z39" s="107">
        <v>1</v>
      </c>
      <c r="AA39" s="107">
        <v>1</v>
      </c>
      <c r="AB39" s="107">
        <v>160002003</v>
      </c>
      <c r="AC39" s="107">
        <f>Stage!Z39*2</f>
        <v>8</v>
      </c>
      <c r="AD39" s="99" t="s">
        <v>834</v>
      </c>
      <c r="AE39" s="99" t="s">
        <v>1214</v>
      </c>
      <c r="AF39" s="99">
        <v>101000001</v>
      </c>
      <c r="AG39" s="107">
        <f>Stage!AD49</f>
        <v>47</v>
      </c>
      <c r="AH39" s="107">
        <f t="shared" si="4"/>
        <v>11034</v>
      </c>
      <c r="AI39" s="107">
        <f t="shared" si="4"/>
        <v>10034</v>
      </c>
      <c r="AJ39" s="99">
        <v>-1</v>
      </c>
      <c r="AK39" s="107">
        <f t="shared" si="12"/>
        <v>9100004</v>
      </c>
    </row>
    <row r="40" spans="1:37" x14ac:dyDescent="0.3">
      <c r="A40" s="107" t="b">
        <v>1</v>
      </c>
      <c r="B40" s="159" t="str">
        <f>TextEliteStageName!D40</f>
        <v>[4-5] 용암 감옥 수문장</v>
      </c>
      <c r="C40" s="107">
        <f t="shared" si="23"/>
        <v>120404005</v>
      </c>
      <c r="D40" s="107">
        <v>4</v>
      </c>
      <c r="E40" s="107">
        <f t="shared" si="22"/>
        <v>4</v>
      </c>
      <c r="F40" s="107">
        <f t="shared" si="18"/>
        <v>5</v>
      </c>
      <c r="G40" s="107">
        <f>Stage!G50</f>
        <v>4157</v>
      </c>
      <c r="H40" s="152">
        <f>Stage!H40</f>
        <v>0.92999999999999994</v>
      </c>
      <c r="I40" s="152">
        <f>Stage!I40</f>
        <v>0.92999999999999994</v>
      </c>
      <c r="J40" s="109">
        <f>Stage!J40*2</f>
        <v>530</v>
      </c>
      <c r="K40" s="109">
        <f t="shared" si="2"/>
        <v>530</v>
      </c>
      <c r="L40" s="109">
        <f>Stage!L40*2</f>
        <v>616</v>
      </c>
      <c r="M40" s="322">
        <v>200</v>
      </c>
      <c r="N40" s="107" t="s">
        <v>877</v>
      </c>
      <c r="O40" s="107">
        <v>0</v>
      </c>
      <c r="P40" s="107">
        <v>4</v>
      </c>
      <c r="Q40" s="107">
        <f>Stage!Q40</f>
        <v>130</v>
      </c>
      <c r="R40" s="107">
        <v>5</v>
      </c>
      <c r="S40" s="107">
        <v>50</v>
      </c>
      <c r="T40" s="107">
        <f t="shared" si="24"/>
        <v>120404004</v>
      </c>
      <c r="U40" s="107">
        <f t="shared" si="15"/>
        <v>120404006</v>
      </c>
      <c r="V40" s="107">
        <f t="shared" si="7"/>
        <v>2035</v>
      </c>
      <c r="W40" s="107">
        <v>2</v>
      </c>
      <c r="X40" s="107">
        <v>3</v>
      </c>
      <c r="Y40" s="107">
        <f t="shared" si="8"/>
        <v>2535</v>
      </c>
      <c r="Z40" s="107">
        <v>1</v>
      </c>
      <c r="AA40" s="107">
        <v>1</v>
      </c>
      <c r="AB40" s="107">
        <v>160002003</v>
      </c>
      <c r="AC40" s="107">
        <f>Stage!Z40*2</f>
        <v>8</v>
      </c>
      <c r="AD40" s="99" t="s">
        <v>834</v>
      </c>
      <c r="AE40" s="99" t="s">
        <v>1214</v>
      </c>
      <c r="AF40" s="99">
        <v>101000001</v>
      </c>
      <c r="AG40" s="107">
        <f>Stage!AD50</f>
        <v>48</v>
      </c>
      <c r="AH40" s="107">
        <f t="shared" si="4"/>
        <v>11035</v>
      </c>
      <c r="AI40" s="107">
        <f t="shared" si="4"/>
        <v>10035</v>
      </c>
      <c r="AJ40" s="99">
        <v>-1</v>
      </c>
      <c r="AK40" s="107">
        <f t="shared" si="12"/>
        <v>9100004</v>
      </c>
    </row>
    <row r="41" spans="1:37" x14ac:dyDescent="0.3">
      <c r="A41" s="107" t="b">
        <v>1</v>
      </c>
      <c r="B41" s="159" t="str">
        <f>TextEliteStageName!D41</f>
        <v>[4-6] 아그문트 용암 감옥 내부</v>
      </c>
      <c r="C41" s="107">
        <f t="shared" si="23"/>
        <v>120404006</v>
      </c>
      <c r="D41" s="107">
        <v>4</v>
      </c>
      <c r="E41" s="107">
        <f t="shared" si="22"/>
        <v>4</v>
      </c>
      <c r="F41" s="107">
        <f t="shared" si="18"/>
        <v>6</v>
      </c>
      <c r="G41" s="107">
        <f>Stage!G51</f>
        <v>4377</v>
      </c>
      <c r="H41" s="152">
        <f>Stage!H41</f>
        <v>0.90999999999999992</v>
      </c>
      <c r="I41" s="152">
        <f>Stage!I41</f>
        <v>0.90999999999999992</v>
      </c>
      <c r="J41" s="109">
        <f>Stage!J41*2</f>
        <v>536</v>
      </c>
      <c r="K41" s="109">
        <f t="shared" si="2"/>
        <v>536</v>
      </c>
      <c r="L41" s="109">
        <f>Stage!L41*2</f>
        <v>634</v>
      </c>
      <c r="M41" s="322">
        <v>200</v>
      </c>
      <c r="N41" s="107" t="s">
        <v>879</v>
      </c>
      <c r="O41" s="107">
        <v>50</v>
      </c>
      <c r="P41" s="107">
        <v>4</v>
      </c>
      <c r="Q41" s="107">
        <f>Stage!Q41</f>
        <v>130</v>
      </c>
      <c r="R41" s="107">
        <v>5</v>
      </c>
      <c r="S41" s="107">
        <v>50</v>
      </c>
      <c r="T41" s="107">
        <f t="shared" si="24"/>
        <v>120404005</v>
      </c>
      <c r="U41" s="107">
        <f t="shared" si="15"/>
        <v>120404007</v>
      </c>
      <c r="V41" s="107">
        <f t="shared" si="7"/>
        <v>2036</v>
      </c>
      <c r="W41" s="107">
        <v>2</v>
      </c>
      <c r="X41" s="107">
        <v>3</v>
      </c>
      <c r="Y41" s="107">
        <f t="shared" si="8"/>
        <v>2536</v>
      </c>
      <c r="Z41" s="107">
        <v>1</v>
      </c>
      <c r="AA41" s="107">
        <v>1</v>
      </c>
      <c r="AB41" s="107">
        <v>160002003</v>
      </c>
      <c r="AC41" s="107">
        <f>Stage!Z41*2</f>
        <v>8</v>
      </c>
      <c r="AD41" s="99" t="s">
        <v>834</v>
      </c>
      <c r="AE41" s="99" t="s">
        <v>1214</v>
      </c>
      <c r="AF41" s="99">
        <v>101000001</v>
      </c>
      <c r="AG41" s="107">
        <f>Stage!AD51</f>
        <v>49</v>
      </c>
      <c r="AH41" s="107">
        <f t="shared" si="4"/>
        <v>11036</v>
      </c>
      <c r="AI41" s="107">
        <f t="shared" si="4"/>
        <v>10036</v>
      </c>
      <c r="AJ41" s="99">
        <v>-1</v>
      </c>
      <c r="AK41" s="107">
        <f t="shared" si="12"/>
        <v>9100004</v>
      </c>
    </row>
    <row r="42" spans="1:37" x14ac:dyDescent="0.3">
      <c r="A42" s="107" t="b">
        <v>1</v>
      </c>
      <c r="B42" s="159" t="str">
        <f>TextEliteStageName!D42</f>
        <v>[4-7] 또 다른 용암 감옥으로</v>
      </c>
      <c r="C42" s="107">
        <f t="shared" si="23"/>
        <v>120404007</v>
      </c>
      <c r="D42" s="107">
        <v>4</v>
      </c>
      <c r="E42" s="107">
        <f t="shared" si="22"/>
        <v>4</v>
      </c>
      <c r="F42" s="107">
        <f t="shared" si="18"/>
        <v>7</v>
      </c>
      <c r="G42" s="107">
        <f>Stage!G52</f>
        <v>4608</v>
      </c>
      <c r="H42" s="152">
        <f>Stage!H42</f>
        <v>0.8859999999999999</v>
      </c>
      <c r="I42" s="152">
        <f>Stage!I42</f>
        <v>0.8859999999999999</v>
      </c>
      <c r="J42" s="109">
        <f>Stage!J42*2</f>
        <v>542</v>
      </c>
      <c r="K42" s="109">
        <f t="shared" si="2"/>
        <v>542</v>
      </c>
      <c r="L42" s="109">
        <f>Stage!L42*2</f>
        <v>654</v>
      </c>
      <c r="M42" s="322">
        <v>200</v>
      </c>
      <c r="N42" s="107" t="s">
        <v>877</v>
      </c>
      <c r="O42" s="107">
        <v>0</v>
      </c>
      <c r="P42" s="107">
        <v>4</v>
      </c>
      <c r="Q42" s="107">
        <f>Stage!Q42</f>
        <v>130</v>
      </c>
      <c r="R42" s="107">
        <v>5</v>
      </c>
      <c r="S42" s="107">
        <v>50</v>
      </c>
      <c r="T42" s="107">
        <f t="shared" si="24"/>
        <v>120404006</v>
      </c>
      <c r="U42" s="107">
        <f t="shared" si="15"/>
        <v>120404008</v>
      </c>
      <c r="V42" s="107">
        <f t="shared" si="7"/>
        <v>2037</v>
      </c>
      <c r="W42" s="107">
        <v>2</v>
      </c>
      <c r="X42" s="107">
        <v>3</v>
      </c>
      <c r="Y42" s="107">
        <f t="shared" si="8"/>
        <v>2537</v>
      </c>
      <c r="Z42" s="107">
        <v>1</v>
      </c>
      <c r="AA42" s="107">
        <v>1</v>
      </c>
      <c r="AB42" s="107">
        <v>160002003</v>
      </c>
      <c r="AC42" s="107">
        <f>Stage!Z42*2</f>
        <v>8</v>
      </c>
      <c r="AD42" s="99" t="s">
        <v>834</v>
      </c>
      <c r="AE42" s="99" t="s">
        <v>1214</v>
      </c>
      <c r="AF42" s="99">
        <v>101000001</v>
      </c>
      <c r="AG42" s="107">
        <f>Stage!AD52</f>
        <v>50</v>
      </c>
      <c r="AH42" s="107">
        <f t="shared" si="4"/>
        <v>11037</v>
      </c>
      <c r="AI42" s="107">
        <f t="shared" si="4"/>
        <v>10037</v>
      </c>
      <c r="AJ42" s="99">
        <v>-1</v>
      </c>
      <c r="AK42" s="107">
        <f t="shared" si="12"/>
        <v>9100004</v>
      </c>
    </row>
    <row r="43" spans="1:37" x14ac:dyDescent="0.3">
      <c r="A43" s="107" t="b">
        <v>1</v>
      </c>
      <c r="B43" s="159" t="str">
        <f>TextEliteStageName!D43</f>
        <v>[4-8] 아그문트 용암 감옥 본부</v>
      </c>
      <c r="C43" s="107">
        <f t="shared" si="23"/>
        <v>120404008</v>
      </c>
      <c r="D43" s="107">
        <v>4</v>
      </c>
      <c r="E43" s="107">
        <f t="shared" si="22"/>
        <v>4</v>
      </c>
      <c r="F43" s="107">
        <f t="shared" si="18"/>
        <v>8</v>
      </c>
      <c r="G43" s="107">
        <f>Stage!G53</f>
        <v>4852</v>
      </c>
      <c r="H43" s="152">
        <f>Stage!H43</f>
        <v>0.85799999999999987</v>
      </c>
      <c r="I43" s="152">
        <f>Stage!I43</f>
        <v>0.85799999999999987</v>
      </c>
      <c r="J43" s="109">
        <f>Stage!J43*2</f>
        <v>548</v>
      </c>
      <c r="K43" s="109">
        <f t="shared" si="2"/>
        <v>548</v>
      </c>
      <c r="L43" s="109">
        <f>Stage!L43*2</f>
        <v>674</v>
      </c>
      <c r="M43" s="322">
        <v>200</v>
      </c>
      <c r="N43" s="107" t="s">
        <v>877</v>
      </c>
      <c r="O43" s="107">
        <v>0</v>
      </c>
      <c r="P43" s="107">
        <v>4</v>
      </c>
      <c r="Q43" s="107">
        <f>Stage!Q43</f>
        <v>130</v>
      </c>
      <c r="R43" s="107">
        <v>5</v>
      </c>
      <c r="S43" s="107">
        <v>50</v>
      </c>
      <c r="T43" s="107">
        <f t="shared" si="24"/>
        <v>120404007</v>
      </c>
      <c r="U43" s="107">
        <f t="shared" si="15"/>
        <v>120404009</v>
      </c>
      <c r="V43" s="107">
        <f t="shared" si="7"/>
        <v>2038</v>
      </c>
      <c r="W43" s="107">
        <v>2</v>
      </c>
      <c r="X43" s="107">
        <v>3</v>
      </c>
      <c r="Y43" s="107">
        <f t="shared" si="8"/>
        <v>2538</v>
      </c>
      <c r="Z43" s="107">
        <v>1</v>
      </c>
      <c r="AA43" s="107">
        <v>1</v>
      </c>
      <c r="AB43" s="107">
        <v>160002003</v>
      </c>
      <c r="AC43" s="107">
        <f>Stage!Z43*2</f>
        <v>8</v>
      </c>
      <c r="AD43" s="99" t="s">
        <v>834</v>
      </c>
      <c r="AE43" s="99" t="s">
        <v>1214</v>
      </c>
      <c r="AF43" s="99">
        <v>101000001</v>
      </c>
      <c r="AG43" s="107">
        <f>Stage!AD53</f>
        <v>51</v>
      </c>
      <c r="AH43" s="107">
        <f t="shared" si="4"/>
        <v>11038</v>
      </c>
      <c r="AI43" s="107">
        <f t="shared" si="4"/>
        <v>10038</v>
      </c>
      <c r="AJ43" s="99">
        <v>-1</v>
      </c>
      <c r="AK43" s="107">
        <f t="shared" si="12"/>
        <v>9100004</v>
      </c>
    </row>
    <row r="44" spans="1:37" x14ac:dyDescent="0.3">
      <c r="A44" s="107" t="b">
        <v>1</v>
      </c>
      <c r="B44" s="159" t="str">
        <f>TextEliteStageName!D44</f>
        <v>[4-9] 타락한 빛을 찾아서</v>
      </c>
      <c r="C44" s="107">
        <f t="shared" si="23"/>
        <v>120404009</v>
      </c>
      <c r="D44" s="107">
        <v>4</v>
      </c>
      <c r="E44" s="107">
        <f t="shared" si="22"/>
        <v>4</v>
      </c>
      <c r="F44" s="107">
        <f t="shared" si="18"/>
        <v>9</v>
      </c>
      <c r="G44" s="107">
        <f>Stage!G54</f>
        <v>5109</v>
      </c>
      <c r="H44" s="152">
        <f>Stage!H44</f>
        <v>0.82599999999999985</v>
      </c>
      <c r="I44" s="152">
        <f>Stage!I44</f>
        <v>0.82599999999999985</v>
      </c>
      <c r="J44" s="109">
        <f>Stage!J44*2</f>
        <v>554</v>
      </c>
      <c r="K44" s="109">
        <f t="shared" si="2"/>
        <v>554</v>
      </c>
      <c r="L44" s="109">
        <f>Stage!L44*2</f>
        <v>694</v>
      </c>
      <c r="M44" s="322">
        <v>200</v>
      </c>
      <c r="N44" s="107" t="s">
        <v>878</v>
      </c>
      <c r="O44" s="107">
        <v>50</v>
      </c>
      <c r="P44" s="107">
        <v>4</v>
      </c>
      <c r="Q44" s="107">
        <f>Stage!Q44</f>
        <v>130</v>
      </c>
      <c r="R44" s="107">
        <v>5</v>
      </c>
      <c r="S44" s="107">
        <v>50</v>
      </c>
      <c r="T44" s="107">
        <f t="shared" si="24"/>
        <v>120404008</v>
      </c>
      <c r="U44" s="107">
        <f t="shared" si="15"/>
        <v>120404010</v>
      </c>
      <c r="V44" s="107">
        <f t="shared" si="7"/>
        <v>2039</v>
      </c>
      <c r="W44" s="107">
        <v>2</v>
      </c>
      <c r="X44" s="107">
        <v>3</v>
      </c>
      <c r="Y44" s="107">
        <f t="shared" si="8"/>
        <v>2539</v>
      </c>
      <c r="Z44" s="107">
        <v>1</v>
      </c>
      <c r="AA44" s="107">
        <v>1</v>
      </c>
      <c r="AB44" s="107">
        <v>160002003</v>
      </c>
      <c r="AC44" s="107">
        <f>Stage!Z44*2</f>
        <v>8</v>
      </c>
      <c r="AD44" s="99" t="s">
        <v>834</v>
      </c>
      <c r="AE44" s="99" t="s">
        <v>1214</v>
      </c>
      <c r="AF44" s="99">
        <v>101000001</v>
      </c>
      <c r="AG44" s="107">
        <f>Stage!AD54</f>
        <v>52</v>
      </c>
      <c r="AH44" s="107">
        <f t="shared" si="4"/>
        <v>11039</v>
      </c>
      <c r="AI44" s="107">
        <f t="shared" si="4"/>
        <v>10039</v>
      </c>
      <c r="AJ44" s="99">
        <v>-1</v>
      </c>
      <c r="AK44" s="107">
        <f t="shared" si="12"/>
        <v>9100004</v>
      </c>
    </row>
    <row r="45" spans="1:37" x14ac:dyDescent="0.3">
      <c r="A45" s="107" t="b">
        <v>1</v>
      </c>
      <c r="B45" s="159" t="str">
        <f>TextEliteStageName!D45</f>
        <v>[4-10] 로난의 참회</v>
      </c>
      <c r="C45" s="107">
        <f t="shared" si="23"/>
        <v>120404010</v>
      </c>
      <c r="D45" s="107">
        <v>4</v>
      </c>
      <c r="E45" s="107">
        <f t="shared" si="22"/>
        <v>4</v>
      </c>
      <c r="F45" s="107">
        <f t="shared" si="18"/>
        <v>10</v>
      </c>
      <c r="G45" s="107">
        <f>Stage!G55</f>
        <v>5379</v>
      </c>
      <c r="H45" s="152">
        <f>Stage!H45</f>
        <v>0.78999999999999981</v>
      </c>
      <c r="I45" s="152">
        <f>Stage!I45</f>
        <v>0.78999999999999981</v>
      </c>
      <c r="J45" s="109">
        <f>Stage!J45*2</f>
        <v>560</v>
      </c>
      <c r="K45" s="109">
        <f t="shared" si="2"/>
        <v>560</v>
      </c>
      <c r="L45" s="109">
        <f>Stage!L45*2</f>
        <v>714</v>
      </c>
      <c r="M45" s="322">
        <v>200</v>
      </c>
      <c r="N45" s="107" t="s">
        <v>877</v>
      </c>
      <c r="O45" s="107">
        <v>0</v>
      </c>
      <c r="P45" s="107">
        <v>4</v>
      </c>
      <c r="Q45" s="107">
        <f>Stage!Q45</f>
        <v>130</v>
      </c>
      <c r="R45" s="107">
        <v>5</v>
      </c>
      <c r="S45" s="107">
        <v>50</v>
      </c>
      <c r="T45" s="107">
        <f t="shared" si="24"/>
        <v>120404009</v>
      </c>
      <c r="U45" s="107">
        <f t="shared" si="15"/>
        <v>120405001</v>
      </c>
      <c r="V45" s="107">
        <f t="shared" si="7"/>
        <v>2040</v>
      </c>
      <c r="W45" s="107">
        <v>2</v>
      </c>
      <c r="X45" s="107">
        <v>3</v>
      </c>
      <c r="Y45" s="107">
        <f t="shared" si="8"/>
        <v>2540</v>
      </c>
      <c r="Z45" s="107">
        <v>1</v>
      </c>
      <c r="AA45" s="107">
        <v>1</v>
      </c>
      <c r="AB45" s="107">
        <v>160002003</v>
      </c>
      <c r="AC45" s="107">
        <f>Stage!Z45*2</f>
        <v>8</v>
      </c>
      <c r="AD45" s="99" t="s">
        <v>834</v>
      </c>
      <c r="AE45" s="99" t="s">
        <v>1214</v>
      </c>
      <c r="AF45" s="99">
        <v>101000001</v>
      </c>
      <c r="AG45" s="107">
        <f>Stage!AD55</f>
        <v>53</v>
      </c>
      <c r="AH45" s="107">
        <f t="shared" si="4"/>
        <v>11040</v>
      </c>
      <c r="AI45" s="107">
        <f t="shared" si="4"/>
        <v>10040</v>
      </c>
      <c r="AJ45" s="99">
        <v>-1</v>
      </c>
      <c r="AK45" s="107">
        <f t="shared" si="12"/>
        <v>9100004</v>
      </c>
    </row>
    <row r="46" spans="1:37" x14ac:dyDescent="0.3">
      <c r="A46" s="100" t="b">
        <v>1</v>
      </c>
      <c r="B46" s="158" t="str">
        <f>TextEliteStageName!D46</f>
        <v>[5-1] 레피루스 고룡 신전</v>
      </c>
      <c r="C46" s="100">
        <f>C36+1000</f>
        <v>120405001</v>
      </c>
      <c r="D46" s="100">
        <v>4</v>
      </c>
      <c r="E46" s="100">
        <f t="shared" ref="E46" si="25">E36+1</f>
        <v>5</v>
      </c>
      <c r="F46" s="100">
        <f t="shared" si="18"/>
        <v>1</v>
      </c>
      <c r="G46" s="100">
        <f>Stage!G56</f>
        <v>5664</v>
      </c>
      <c r="H46" s="100">
        <f>Stage!H46</f>
        <v>0.9</v>
      </c>
      <c r="I46" s="100">
        <f>Stage!I46</f>
        <v>0.9</v>
      </c>
      <c r="J46" s="106">
        <f>Stage!J46*2</f>
        <v>712</v>
      </c>
      <c r="K46" s="106">
        <f t="shared" si="2"/>
        <v>712</v>
      </c>
      <c r="L46" s="106">
        <f>Stage!L46*2</f>
        <v>736</v>
      </c>
      <c r="M46" s="321">
        <v>250</v>
      </c>
      <c r="N46" s="100" t="s">
        <v>877</v>
      </c>
      <c r="O46" s="100">
        <v>0</v>
      </c>
      <c r="P46" s="100">
        <v>2</v>
      </c>
      <c r="Q46" s="100">
        <f>Stage!Q46</f>
        <v>140</v>
      </c>
      <c r="R46" s="100">
        <v>5</v>
      </c>
      <c r="S46" s="100">
        <v>50</v>
      </c>
      <c r="T46" s="100">
        <f t="shared" si="24"/>
        <v>120404010</v>
      </c>
      <c r="U46" s="100">
        <f t="shared" si="15"/>
        <v>120405002</v>
      </c>
      <c r="V46" s="100">
        <f t="shared" si="7"/>
        <v>2041</v>
      </c>
      <c r="W46" s="100">
        <v>2</v>
      </c>
      <c r="X46" s="100">
        <v>3</v>
      </c>
      <c r="Y46" s="100">
        <f t="shared" si="8"/>
        <v>2541</v>
      </c>
      <c r="Z46" s="100">
        <v>1</v>
      </c>
      <c r="AA46" s="100">
        <v>1</v>
      </c>
      <c r="AB46" s="100">
        <v>160002003</v>
      </c>
      <c r="AC46" s="100">
        <f>Stage!Z46*2</f>
        <v>10</v>
      </c>
      <c r="AD46" s="99" t="s">
        <v>834</v>
      </c>
      <c r="AE46" s="99" t="s">
        <v>1214</v>
      </c>
      <c r="AF46" s="99">
        <v>101000001</v>
      </c>
      <c r="AG46" s="100">
        <f>Stage!AD56</f>
        <v>57</v>
      </c>
      <c r="AH46" s="100">
        <f t="shared" si="4"/>
        <v>11041</v>
      </c>
      <c r="AI46" s="100">
        <f t="shared" si="4"/>
        <v>10041</v>
      </c>
      <c r="AJ46" s="99">
        <v>-1</v>
      </c>
      <c r="AK46" s="100">
        <f t="shared" ref="AK46" si="26">AK36+1</f>
        <v>9100005</v>
      </c>
    </row>
    <row r="47" spans="1:37" x14ac:dyDescent="0.3">
      <c r="A47" s="100" t="b">
        <v>1</v>
      </c>
      <c r="B47" s="158" t="str">
        <f>TextEliteStageName!D47</f>
        <v>[5-2] 버려진 고룡 신전</v>
      </c>
      <c r="C47" s="100">
        <f t="shared" ref="C47:C55" si="27">C46+1</f>
        <v>120405002</v>
      </c>
      <c r="D47" s="100">
        <v>4</v>
      </c>
      <c r="E47" s="100">
        <f t="shared" ref="E47:E55" si="28">E46</f>
        <v>5</v>
      </c>
      <c r="F47" s="100">
        <f t="shared" si="18"/>
        <v>2</v>
      </c>
      <c r="G47" s="100">
        <f>Stage!G57</f>
        <v>5964</v>
      </c>
      <c r="H47" s="100">
        <f>Stage!H47</f>
        <v>0.88700000000000001</v>
      </c>
      <c r="I47" s="100">
        <f>Stage!I47</f>
        <v>0.88700000000000001</v>
      </c>
      <c r="J47" s="106">
        <f>Stage!J47*2</f>
        <v>720</v>
      </c>
      <c r="K47" s="106">
        <f t="shared" si="2"/>
        <v>720</v>
      </c>
      <c r="L47" s="106">
        <f>Stage!L47*2</f>
        <v>758</v>
      </c>
      <c r="M47" s="321">
        <v>250</v>
      </c>
      <c r="N47" s="100" t="s">
        <v>877</v>
      </c>
      <c r="O47" s="100">
        <v>0</v>
      </c>
      <c r="P47" s="100">
        <v>2</v>
      </c>
      <c r="Q47" s="100">
        <f>Stage!Q47</f>
        <v>140</v>
      </c>
      <c r="R47" s="100">
        <v>5</v>
      </c>
      <c r="S47" s="100">
        <v>50</v>
      </c>
      <c r="T47" s="100">
        <f t="shared" si="24"/>
        <v>120405001</v>
      </c>
      <c r="U47" s="100">
        <f t="shared" si="15"/>
        <v>120405003</v>
      </c>
      <c r="V47" s="100">
        <f t="shared" si="7"/>
        <v>2042</v>
      </c>
      <c r="W47" s="100">
        <v>2</v>
      </c>
      <c r="X47" s="100">
        <v>3</v>
      </c>
      <c r="Y47" s="100">
        <f t="shared" si="8"/>
        <v>2542</v>
      </c>
      <c r="Z47" s="100">
        <v>1</v>
      </c>
      <c r="AA47" s="100">
        <v>1</v>
      </c>
      <c r="AB47" s="100">
        <v>160002003</v>
      </c>
      <c r="AC47" s="100">
        <f>Stage!Z47*2</f>
        <v>10</v>
      </c>
      <c r="AD47" s="99" t="s">
        <v>834</v>
      </c>
      <c r="AE47" s="99" t="s">
        <v>1214</v>
      </c>
      <c r="AF47" s="99">
        <v>101000001</v>
      </c>
      <c r="AG47" s="100">
        <f>Stage!AD57</f>
        <v>59</v>
      </c>
      <c r="AH47" s="100">
        <f t="shared" si="4"/>
        <v>11042</v>
      </c>
      <c r="AI47" s="100">
        <f t="shared" si="4"/>
        <v>10042</v>
      </c>
      <c r="AJ47" s="99">
        <v>-1</v>
      </c>
      <c r="AK47" s="100">
        <f t="shared" si="12"/>
        <v>9100005</v>
      </c>
    </row>
    <row r="48" spans="1:37" x14ac:dyDescent="0.3">
      <c r="A48" s="100" t="b">
        <v>1</v>
      </c>
      <c r="B48" s="158" t="str">
        <f>TextEliteStageName!D48</f>
        <v>[5-3] 버려진 고룡 신전 깊은 곳</v>
      </c>
      <c r="C48" s="100">
        <f t="shared" si="27"/>
        <v>120405003</v>
      </c>
      <c r="D48" s="100">
        <v>4</v>
      </c>
      <c r="E48" s="100">
        <f t="shared" si="28"/>
        <v>5</v>
      </c>
      <c r="F48" s="100">
        <f t="shared" si="18"/>
        <v>3</v>
      </c>
      <c r="G48" s="100">
        <f>Stage!G58</f>
        <v>6280</v>
      </c>
      <c r="H48" s="100">
        <f>Stage!H48</f>
        <v>0.874</v>
      </c>
      <c r="I48" s="100">
        <f>Stage!I48</f>
        <v>0.874</v>
      </c>
      <c r="J48" s="106">
        <f>Stage!J48*2</f>
        <v>728</v>
      </c>
      <c r="K48" s="106">
        <f t="shared" si="2"/>
        <v>728</v>
      </c>
      <c r="L48" s="106">
        <f>Stage!L48*2</f>
        <v>780</v>
      </c>
      <c r="M48" s="321">
        <v>250</v>
      </c>
      <c r="N48" s="100" t="s">
        <v>878</v>
      </c>
      <c r="O48" s="100">
        <v>50</v>
      </c>
      <c r="P48" s="100">
        <v>2</v>
      </c>
      <c r="Q48" s="100">
        <f>Stage!Q48</f>
        <v>140</v>
      </c>
      <c r="R48" s="100">
        <v>5</v>
      </c>
      <c r="S48" s="100">
        <v>50</v>
      </c>
      <c r="T48" s="100">
        <f t="shared" si="24"/>
        <v>120405002</v>
      </c>
      <c r="U48" s="100">
        <f t="shared" si="15"/>
        <v>120405004</v>
      </c>
      <c r="V48" s="100">
        <f t="shared" si="7"/>
        <v>2043</v>
      </c>
      <c r="W48" s="100">
        <v>2</v>
      </c>
      <c r="X48" s="100">
        <v>3</v>
      </c>
      <c r="Y48" s="100">
        <f t="shared" si="8"/>
        <v>2543</v>
      </c>
      <c r="Z48" s="100">
        <v>1</v>
      </c>
      <c r="AA48" s="100">
        <v>1</v>
      </c>
      <c r="AB48" s="100">
        <v>160002003</v>
      </c>
      <c r="AC48" s="100">
        <f>Stage!Z48*2</f>
        <v>10</v>
      </c>
      <c r="AD48" s="99" t="s">
        <v>834</v>
      </c>
      <c r="AE48" s="99" t="s">
        <v>1214</v>
      </c>
      <c r="AF48" s="99">
        <v>101000001</v>
      </c>
      <c r="AG48" s="100">
        <f>Stage!AD58</f>
        <v>61</v>
      </c>
      <c r="AH48" s="100">
        <f t="shared" si="4"/>
        <v>11043</v>
      </c>
      <c r="AI48" s="100">
        <f t="shared" si="4"/>
        <v>10043</v>
      </c>
      <c r="AJ48" s="99">
        <v>-1</v>
      </c>
      <c r="AK48" s="100">
        <f t="shared" si="12"/>
        <v>9100005</v>
      </c>
    </row>
    <row r="49" spans="1:37" x14ac:dyDescent="0.3">
      <c r="A49" s="100" t="b">
        <v>1</v>
      </c>
      <c r="B49" s="158" t="str">
        <f>TextEliteStageName!D49</f>
        <v>[5-4] 용린의 길</v>
      </c>
      <c r="C49" s="100">
        <f t="shared" si="27"/>
        <v>120405004</v>
      </c>
      <c r="D49" s="100">
        <v>4</v>
      </c>
      <c r="E49" s="100">
        <f t="shared" si="28"/>
        <v>5</v>
      </c>
      <c r="F49" s="100">
        <f t="shared" si="18"/>
        <v>4</v>
      </c>
      <c r="G49" s="100">
        <f>Stage!G59</f>
        <v>6612</v>
      </c>
      <c r="H49" s="100">
        <f>Stage!H49</f>
        <v>0.86099999999999999</v>
      </c>
      <c r="I49" s="100">
        <f>Stage!I49</f>
        <v>0.86099999999999999</v>
      </c>
      <c r="J49" s="106">
        <f>Stage!J49*2</f>
        <v>736</v>
      </c>
      <c r="K49" s="106">
        <f t="shared" si="2"/>
        <v>736</v>
      </c>
      <c r="L49" s="106">
        <f>Stage!L49*2</f>
        <v>804</v>
      </c>
      <c r="M49" s="321">
        <v>250</v>
      </c>
      <c r="N49" s="100" t="s">
        <v>877</v>
      </c>
      <c r="O49" s="100">
        <v>0</v>
      </c>
      <c r="P49" s="100">
        <v>2</v>
      </c>
      <c r="Q49" s="100">
        <f>Stage!Q49</f>
        <v>140</v>
      </c>
      <c r="R49" s="100">
        <v>5</v>
      </c>
      <c r="S49" s="100">
        <v>50</v>
      </c>
      <c r="T49" s="100">
        <f t="shared" si="24"/>
        <v>120405003</v>
      </c>
      <c r="U49" s="100">
        <f t="shared" si="15"/>
        <v>120405005</v>
      </c>
      <c r="V49" s="100">
        <f t="shared" si="7"/>
        <v>2044</v>
      </c>
      <c r="W49" s="100">
        <v>2</v>
      </c>
      <c r="X49" s="100">
        <v>3</v>
      </c>
      <c r="Y49" s="100">
        <f t="shared" si="8"/>
        <v>2544</v>
      </c>
      <c r="Z49" s="100">
        <v>1</v>
      </c>
      <c r="AA49" s="100">
        <v>1</v>
      </c>
      <c r="AB49" s="100">
        <v>160002003</v>
      </c>
      <c r="AC49" s="100">
        <f>Stage!Z49*2</f>
        <v>10</v>
      </c>
      <c r="AD49" s="99" t="s">
        <v>834</v>
      </c>
      <c r="AE49" s="99" t="s">
        <v>1214</v>
      </c>
      <c r="AF49" s="99">
        <v>101000001</v>
      </c>
      <c r="AG49" s="100">
        <f>Stage!AD59</f>
        <v>63</v>
      </c>
      <c r="AH49" s="100">
        <f t="shared" si="4"/>
        <v>11044</v>
      </c>
      <c r="AI49" s="100">
        <f t="shared" si="4"/>
        <v>10044</v>
      </c>
      <c r="AJ49" s="99">
        <v>-1</v>
      </c>
      <c r="AK49" s="100">
        <f t="shared" si="12"/>
        <v>9100005</v>
      </c>
    </row>
    <row r="50" spans="1:37" x14ac:dyDescent="0.3">
      <c r="A50" s="100" t="b">
        <v>1</v>
      </c>
      <c r="B50" s="158" t="str">
        <f>TextEliteStageName!D50</f>
        <v xml:space="preserve">[5-5] 고룡 신전 수문장 </v>
      </c>
      <c r="C50" s="100">
        <f t="shared" si="27"/>
        <v>120405005</v>
      </c>
      <c r="D50" s="100">
        <v>4</v>
      </c>
      <c r="E50" s="100">
        <f t="shared" si="28"/>
        <v>5</v>
      </c>
      <c r="F50" s="100">
        <f t="shared" si="18"/>
        <v>5</v>
      </c>
      <c r="G50" s="100">
        <f>Stage!G60</f>
        <v>6962</v>
      </c>
      <c r="H50" s="100">
        <f>Stage!H50</f>
        <v>0.84799999999999998</v>
      </c>
      <c r="I50" s="100">
        <f>Stage!I50</f>
        <v>0.84799999999999998</v>
      </c>
      <c r="J50" s="106">
        <f>Stage!J50*2</f>
        <v>744</v>
      </c>
      <c r="K50" s="106">
        <f t="shared" si="2"/>
        <v>744</v>
      </c>
      <c r="L50" s="106">
        <f>Stage!L50*2</f>
        <v>828</v>
      </c>
      <c r="M50" s="321">
        <v>250</v>
      </c>
      <c r="N50" s="100" t="s">
        <v>877</v>
      </c>
      <c r="O50" s="100">
        <v>0</v>
      </c>
      <c r="P50" s="100">
        <v>2</v>
      </c>
      <c r="Q50" s="100">
        <f>Stage!Q50</f>
        <v>140</v>
      </c>
      <c r="R50" s="100">
        <v>5</v>
      </c>
      <c r="S50" s="100">
        <v>50</v>
      </c>
      <c r="T50" s="100">
        <f t="shared" si="24"/>
        <v>120405004</v>
      </c>
      <c r="U50" s="100">
        <f t="shared" si="15"/>
        <v>120405006</v>
      </c>
      <c r="V50" s="100">
        <f t="shared" si="7"/>
        <v>2045</v>
      </c>
      <c r="W50" s="100">
        <v>2</v>
      </c>
      <c r="X50" s="100">
        <v>3</v>
      </c>
      <c r="Y50" s="100">
        <f t="shared" si="8"/>
        <v>2545</v>
      </c>
      <c r="Z50" s="100">
        <v>1</v>
      </c>
      <c r="AA50" s="100">
        <v>1</v>
      </c>
      <c r="AB50" s="100">
        <v>160002003</v>
      </c>
      <c r="AC50" s="100">
        <f>Stage!Z50*2</f>
        <v>10</v>
      </c>
      <c r="AD50" s="99" t="s">
        <v>834</v>
      </c>
      <c r="AE50" s="99" t="s">
        <v>1214</v>
      </c>
      <c r="AF50" s="99">
        <v>101000001</v>
      </c>
      <c r="AG50" s="100">
        <f>Stage!AD60</f>
        <v>65</v>
      </c>
      <c r="AH50" s="100">
        <f t="shared" si="4"/>
        <v>11045</v>
      </c>
      <c r="AI50" s="100">
        <f t="shared" si="4"/>
        <v>10045</v>
      </c>
      <c r="AJ50" s="99">
        <v>-1</v>
      </c>
      <c r="AK50" s="100">
        <f t="shared" si="12"/>
        <v>9100005</v>
      </c>
    </row>
    <row r="51" spans="1:37" x14ac:dyDescent="0.3">
      <c r="A51" s="100" t="b">
        <v>1</v>
      </c>
      <c r="B51" s="158" t="str">
        <f>TextEliteStageName!D51</f>
        <v>[5-6] 레피루스 고룡 신전 내부</v>
      </c>
      <c r="C51" s="100">
        <f t="shared" si="27"/>
        <v>120405006</v>
      </c>
      <c r="D51" s="100">
        <v>4</v>
      </c>
      <c r="E51" s="100">
        <f t="shared" si="28"/>
        <v>5</v>
      </c>
      <c r="F51" s="100">
        <f t="shared" si="18"/>
        <v>6</v>
      </c>
      <c r="G51" s="100">
        <f>Stage!G61</f>
        <v>7330</v>
      </c>
      <c r="H51" s="100">
        <f>Stage!H51</f>
        <v>0.83499999999999996</v>
      </c>
      <c r="I51" s="100">
        <f>Stage!I51</f>
        <v>0.83499999999999996</v>
      </c>
      <c r="J51" s="106">
        <f>Stage!J51*2</f>
        <v>752</v>
      </c>
      <c r="K51" s="106">
        <f t="shared" si="2"/>
        <v>752</v>
      </c>
      <c r="L51" s="106">
        <f>Stage!L51*2</f>
        <v>852</v>
      </c>
      <c r="M51" s="321">
        <v>250</v>
      </c>
      <c r="N51" s="100" t="s">
        <v>879</v>
      </c>
      <c r="O51" s="100">
        <v>50</v>
      </c>
      <c r="P51" s="100">
        <v>2</v>
      </c>
      <c r="Q51" s="100">
        <f>Stage!Q51</f>
        <v>140</v>
      </c>
      <c r="R51" s="100">
        <v>5</v>
      </c>
      <c r="S51" s="100">
        <v>50</v>
      </c>
      <c r="T51" s="100">
        <f t="shared" si="24"/>
        <v>120405005</v>
      </c>
      <c r="U51" s="100">
        <f t="shared" si="15"/>
        <v>120405007</v>
      </c>
      <c r="V51" s="100">
        <f t="shared" si="7"/>
        <v>2046</v>
      </c>
      <c r="W51" s="100">
        <v>2</v>
      </c>
      <c r="X51" s="100">
        <v>3</v>
      </c>
      <c r="Y51" s="100">
        <f t="shared" si="8"/>
        <v>2546</v>
      </c>
      <c r="Z51" s="100">
        <v>1</v>
      </c>
      <c r="AA51" s="100">
        <v>1</v>
      </c>
      <c r="AB51" s="100">
        <v>160002003</v>
      </c>
      <c r="AC51" s="100">
        <f>Stage!Z51*2</f>
        <v>10</v>
      </c>
      <c r="AD51" s="99" t="s">
        <v>834</v>
      </c>
      <c r="AE51" s="99" t="s">
        <v>1214</v>
      </c>
      <c r="AF51" s="99">
        <v>101000001</v>
      </c>
      <c r="AG51" s="100">
        <f>Stage!AD61</f>
        <v>67</v>
      </c>
      <c r="AH51" s="100">
        <f t="shared" si="4"/>
        <v>11046</v>
      </c>
      <c r="AI51" s="100">
        <f t="shared" si="4"/>
        <v>10046</v>
      </c>
      <c r="AJ51" s="99">
        <v>-1</v>
      </c>
      <c r="AK51" s="100">
        <f t="shared" si="12"/>
        <v>9100005</v>
      </c>
    </row>
    <row r="52" spans="1:37" x14ac:dyDescent="0.3">
      <c r="A52" s="100" t="b">
        <v>1</v>
      </c>
      <c r="B52" s="158" t="str">
        <f>TextEliteStageName!D52</f>
        <v>[5-7] 레피루스 고룡 신전 진입로</v>
      </c>
      <c r="C52" s="100">
        <f t="shared" si="27"/>
        <v>120405007</v>
      </c>
      <c r="D52" s="100">
        <v>4</v>
      </c>
      <c r="E52" s="100">
        <f t="shared" si="28"/>
        <v>5</v>
      </c>
      <c r="F52" s="100">
        <f t="shared" si="18"/>
        <v>7</v>
      </c>
      <c r="G52" s="100">
        <f>Stage!G62</f>
        <v>7718</v>
      </c>
      <c r="H52" s="100">
        <f>Stage!H52</f>
        <v>0.82199999999999995</v>
      </c>
      <c r="I52" s="100">
        <f>Stage!I52</f>
        <v>0.82199999999999995</v>
      </c>
      <c r="J52" s="106">
        <f>Stage!J52*2</f>
        <v>760</v>
      </c>
      <c r="K52" s="106">
        <f t="shared" si="2"/>
        <v>760</v>
      </c>
      <c r="L52" s="106">
        <f>Stage!L52*2</f>
        <v>878</v>
      </c>
      <c r="M52" s="321">
        <v>250</v>
      </c>
      <c r="N52" s="100" t="s">
        <v>877</v>
      </c>
      <c r="O52" s="100">
        <v>0</v>
      </c>
      <c r="P52" s="100">
        <v>2</v>
      </c>
      <c r="Q52" s="100">
        <f>Stage!Q52</f>
        <v>140</v>
      </c>
      <c r="R52" s="100">
        <v>5</v>
      </c>
      <c r="S52" s="100">
        <v>50</v>
      </c>
      <c r="T52" s="100">
        <f t="shared" si="24"/>
        <v>120405006</v>
      </c>
      <c r="U52" s="100">
        <f t="shared" si="15"/>
        <v>120405008</v>
      </c>
      <c r="V52" s="100">
        <f t="shared" si="7"/>
        <v>2047</v>
      </c>
      <c r="W52" s="100">
        <v>2</v>
      </c>
      <c r="X52" s="100">
        <v>3</v>
      </c>
      <c r="Y52" s="100">
        <f t="shared" si="8"/>
        <v>2547</v>
      </c>
      <c r="Z52" s="100">
        <v>1</v>
      </c>
      <c r="AA52" s="100">
        <v>1</v>
      </c>
      <c r="AB52" s="100">
        <v>160002003</v>
      </c>
      <c r="AC52" s="100">
        <f>Stage!Z52*2</f>
        <v>10</v>
      </c>
      <c r="AD52" s="99" t="s">
        <v>834</v>
      </c>
      <c r="AE52" s="99" t="s">
        <v>1214</v>
      </c>
      <c r="AF52" s="99">
        <v>101000001</v>
      </c>
      <c r="AG52" s="100">
        <f>Stage!AD62</f>
        <v>69</v>
      </c>
      <c r="AH52" s="100">
        <f t="shared" si="4"/>
        <v>11047</v>
      </c>
      <c r="AI52" s="100">
        <f t="shared" si="4"/>
        <v>10047</v>
      </c>
      <c r="AJ52" s="99">
        <v>-1</v>
      </c>
      <c r="AK52" s="100">
        <f t="shared" si="12"/>
        <v>9100005</v>
      </c>
    </row>
    <row r="53" spans="1:37" x14ac:dyDescent="0.3">
      <c r="A53" s="100" t="b">
        <v>1</v>
      </c>
      <c r="B53" s="158" t="str">
        <f>TextEliteStageName!D53</f>
        <v>[5-8] 레피루스 고룡 신전 입구</v>
      </c>
      <c r="C53" s="100">
        <f t="shared" si="27"/>
        <v>120405008</v>
      </c>
      <c r="D53" s="100">
        <v>4</v>
      </c>
      <c r="E53" s="100">
        <f t="shared" si="28"/>
        <v>5</v>
      </c>
      <c r="F53" s="100">
        <f t="shared" si="18"/>
        <v>8</v>
      </c>
      <c r="G53" s="100">
        <f>Stage!G63</f>
        <v>8127</v>
      </c>
      <c r="H53" s="100">
        <f>Stage!H53</f>
        <v>0.80899999999999994</v>
      </c>
      <c r="I53" s="100">
        <f>Stage!I53</f>
        <v>0.80899999999999994</v>
      </c>
      <c r="J53" s="106">
        <f>Stage!J53*2</f>
        <v>768</v>
      </c>
      <c r="K53" s="106">
        <f t="shared" si="2"/>
        <v>768</v>
      </c>
      <c r="L53" s="106">
        <f>Stage!L53*2</f>
        <v>904</v>
      </c>
      <c r="M53" s="321">
        <v>250</v>
      </c>
      <c r="N53" s="100" t="s">
        <v>877</v>
      </c>
      <c r="O53" s="100">
        <v>0</v>
      </c>
      <c r="P53" s="100">
        <v>2</v>
      </c>
      <c r="Q53" s="100">
        <f>Stage!Q53</f>
        <v>140</v>
      </c>
      <c r="R53" s="100">
        <v>5</v>
      </c>
      <c r="S53" s="100">
        <v>50</v>
      </c>
      <c r="T53" s="100">
        <f t="shared" si="24"/>
        <v>120405007</v>
      </c>
      <c r="U53" s="100">
        <f t="shared" si="15"/>
        <v>120405009</v>
      </c>
      <c r="V53" s="100">
        <f t="shared" si="7"/>
        <v>2048</v>
      </c>
      <c r="W53" s="100">
        <v>2</v>
      </c>
      <c r="X53" s="100">
        <v>3</v>
      </c>
      <c r="Y53" s="100">
        <f t="shared" si="8"/>
        <v>2548</v>
      </c>
      <c r="Z53" s="100">
        <v>1</v>
      </c>
      <c r="AA53" s="100">
        <v>1</v>
      </c>
      <c r="AB53" s="100">
        <v>160002003</v>
      </c>
      <c r="AC53" s="100">
        <f>Stage!Z53*2</f>
        <v>10</v>
      </c>
      <c r="AD53" s="99" t="s">
        <v>834</v>
      </c>
      <c r="AE53" s="99" t="s">
        <v>1214</v>
      </c>
      <c r="AF53" s="99">
        <v>101000001</v>
      </c>
      <c r="AG53" s="100">
        <f>Stage!AD63</f>
        <v>71</v>
      </c>
      <c r="AH53" s="100">
        <f t="shared" si="4"/>
        <v>11048</v>
      </c>
      <c r="AI53" s="100">
        <f t="shared" si="4"/>
        <v>10048</v>
      </c>
      <c r="AJ53" s="99">
        <v>-1</v>
      </c>
      <c r="AK53" s="100">
        <f t="shared" si="12"/>
        <v>9100005</v>
      </c>
    </row>
    <row r="54" spans="1:37" x14ac:dyDescent="0.3">
      <c r="A54" s="100" t="b">
        <v>1</v>
      </c>
      <c r="B54" s="158" t="str">
        <f>TextEliteStageName!D54</f>
        <v>[5-9] 레피루스 고룡 신전 중심부</v>
      </c>
      <c r="C54" s="100">
        <f t="shared" si="27"/>
        <v>120405009</v>
      </c>
      <c r="D54" s="100">
        <v>4</v>
      </c>
      <c r="E54" s="100">
        <f t="shared" si="28"/>
        <v>5</v>
      </c>
      <c r="F54" s="100">
        <f t="shared" si="18"/>
        <v>9</v>
      </c>
      <c r="G54" s="100">
        <f>Stage!G64</f>
        <v>8557</v>
      </c>
      <c r="H54" s="100">
        <f>Stage!H54</f>
        <v>0.79599999999999993</v>
      </c>
      <c r="I54" s="100">
        <f>Stage!I54</f>
        <v>0.79599999999999993</v>
      </c>
      <c r="J54" s="106">
        <f>Stage!J54*2</f>
        <v>776</v>
      </c>
      <c r="K54" s="106">
        <f t="shared" si="2"/>
        <v>776</v>
      </c>
      <c r="L54" s="106">
        <f>Stage!L54*2</f>
        <v>932</v>
      </c>
      <c r="M54" s="321">
        <v>250</v>
      </c>
      <c r="N54" s="100" t="s">
        <v>878</v>
      </c>
      <c r="O54" s="100">
        <v>50</v>
      </c>
      <c r="P54" s="100">
        <v>2</v>
      </c>
      <c r="Q54" s="100">
        <f>Stage!Q54</f>
        <v>140</v>
      </c>
      <c r="R54" s="100">
        <v>5</v>
      </c>
      <c r="S54" s="100">
        <v>50</v>
      </c>
      <c r="T54" s="100">
        <f t="shared" si="24"/>
        <v>120405008</v>
      </c>
      <c r="U54" s="100">
        <f t="shared" si="15"/>
        <v>120405010</v>
      </c>
      <c r="V54" s="100">
        <f t="shared" si="7"/>
        <v>2049</v>
      </c>
      <c r="W54" s="100">
        <v>2</v>
      </c>
      <c r="X54" s="100">
        <v>3</v>
      </c>
      <c r="Y54" s="100">
        <f t="shared" si="8"/>
        <v>2549</v>
      </c>
      <c r="Z54" s="100">
        <v>1</v>
      </c>
      <c r="AA54" s="100">
        <v>1</v>
      </c>
      <c r="AB54" s="100">
        <v>160002003</v>
      </c>
      <c r="AC54" s="100">
        <f>Stage!Z54*2</f>
        <v>10</v>
      </c>
      <c r="AD54" s="99" t="s">
        <v>834</v>
      </c>
      <c r="AE54" s="99" t="s">
        <v>1214</v>
      </c>
      <c r="AF54" s="99">
        <v>101000001</v>
      </c>
      <c r="AG54" s="100">
        <f>Stage!AD64</f>
        <v>73</v>
      </c>
      <c r="AH54" s="100">
        <f t="shared" si="4"/>
        <v>11049</v>
      </c>
      <c r="AI54" s="100">
        <f t="shared" si="4"/>
        <v>10049</v>
      </c>
      <c r="AJ54" s="99">
        <v>-1</v>
      </c>
      <c r="AK54" s="100">
        <f t="shared" si="12"/>
        <v>9100005</v>
      </c>
    </row>
    <row r="55" spans="1:37" x14ac:dyDescent="0.3">
      <c r="A55" s="100" t="b">
        <v>1</v>
      </c>
      <c r="B55" s="158" t="str">
        <f>TextEliteStageName!D55</f>
        <v>[5-10] 신전 수호자의 성소</v>
      </c>
      <c r="C55" s="100">
        <f t="shared" si="27"/>
        <v>120405010</v>
      </c>
      <c r="D55" s="100">
        <v>4</v>
      </c>
      <c r="E55" s="100">
        <f t="shared" si="28"/>
        <v>5</v>
      </c>
      <c r="F55" s="100">
        <f t="shared" si="18"/>
        <v>10</v>
      </c>
      <c r="G55" s="100">
        <f>Stage!G65</f>
        <v>9010</v>
      </c>
      <c r="H55" s="100">
        <f>Stage!H55</f>
        <v>0.78299999999999992</v>
      </c>
      <c r="I55" s="100">
        <f>Stage!I55</f>
        <v>0.78299999999999992</v>
      </c>
      <c r="J55" s="106">
        <f>Stage!J55*2</f>
        <v>784</v>
      </c>
      <c r="K55" s="106">
        <f t="shared" si="2"/>
        <v>784</v>
      </c>
      <c r="L55" s="106">
        <f>Stage!L55*2</f>
        <v>960</v>
      </c>
      <c r="M55" s="321">
        <v>250</v>
      </c>
      <c r="N55" s="100" t="s">
        <v>877</v>
      </c>
      <c r="O55" s="100">
        <v>0</v>
      </c>
      <c r="P55" s="100">
        <v>2</v>
      </c>
      <c r="Q55" s="100">
        <f>Stage!Q55</f>
        <v>140</v>
      </c>
      <c r="R55" s="100">
        <v>5</v>
      </c>
      <c r="S55" s="100">
        <v>50</v>
      </c>
      <c r="T55" s="100">
        <f t="shared" si="24"/>
        <v>120405009</v>
      </c>
      <c r="U55" s="100">
        <f t="shared" si="15"/>
        <v>120406001</v>
      </c>
      <c r="V55" s="100">
        <f t="shared" si="7"/>
        <v>2050</v>
      </c>
      <c r="W55" s="100">
        <v>2</v>
      </c>
      <c r="X55" s="100">
        <v>3</v>
      </c>
      <c r="Y55" s="100">
        <f t="shared" si="8"/>
        <v>2550</v>
      </c>
      <c r="Z55" s="100">
        <v>1</v>
      </c>
      <c r="AA55" s="100">
        <v>1</v>
      </c>
      <c r="AB55" s="100">
        <v>160002003</v>
      </c>
      <c r="AC55" s="100">
        <f>Stage!Z55*2</f>
        <v>10</v>
      </c>
      <c r="AD55" s="99" t="s">
        <v>834</v>
      </c>
      <c r="AE55" s="99" t="s">
        <v>1214</v>
      </c>
      <c r="AF55" s="99">
        <v>101000001</v>
      </c>
      <c r="AG55" s="100">
        <f>Stage!AD65</f>
        <v>75</v>
      </c>
      <c r="AH55" s="100">
        <f t="shared" si="4"/>
        <v>11050</v>
      </c>
      <c r="AI55" s="100">
        <f t="shared" si="4"/>
        <v>10050</v>
      </c>
      <c r="AJ55" s="99">
        <v>-1</v>
      </c>
      <c r="AK55" s="100">
        <f t="shared" si="12"/>
        <v>9100005</v>
      </c>
    </row>
    <row r="56" spans="1:37" x14ac:dyDescent="0.3">
      <c r="A56" s="107" t="b">
        <v>1</v>
      </c>
      <c r="B56" s="159" t="str">
        <f>TextEliteStageName!D56</f>
        <v>[6-1] 붉은 모래 사막 지대</v>
      </c>
      <c r="C56" s="107">
        <f>C46+1000</f>
        <v>120406001</v>
      </c>
      <c r="D56" s="107">
        <v>4</v>
      </c>
      <c r="E56" s="107">
        <f t="shared" ref="E56" si="29">E46+1</f>
        <v>6</v>
      </c>
      <c r="F56" s="107">
        <f t="shared" si="18"/>
        <v>1</v>
      </c>
      <c r="G56" s="107">
        <f>Stage!G66</f>
        <v>9487</v>
      </c>
      <c r="H56" s="152">
        <f>Stage!H56</f>
        <v>1</v>
      </c>
      <c r="I56" s="152">
        <f>Stage!I56</f>
        <v>1</v>
      </c>
      <c r="J56" s="109">
        <f>Stage!J56*2</f>
        <v>816</v>
      </c>
      <c r="K56" s="109">
        <f t="shared" si="2"/>
        <v>816</v>
      </c>
      <c r="L56" s="109">
        <f>Stage!L56*2</f>
        <v>988</v>
      </c>
      <c r="M56" s="322">
        <v>300</v>
      </c>
      <c r="N56" s="107" t="s">
        <v>877</v>
      </c>
      <c r="O56" s="107">
        <v>0</v>
      </c>
      <c r="P56" s="107">
        <v>4</v>
      </c>
      <c r="Q56" s="107">
        <f>Stage!Q56</f>
        <v>140</v>
      </c>
      <c r="R56" s="107">
        <v>5</v>
      </c>
      <c r="S56" s="107">
        <v>50</v>
      </c>
      <c r="T56" s="107">
        <f t="shared" si="24"/>
        <v>120405010</v>
      </c>
      <c r="U56" s="107">
        <f t="shared" si="15"/>
        <v>120406002</v>
      </c>
      <c r="V56" s="107">
        <f t="shared" si="7"/>
        <v>2051</v>
      </c>
      <c r="W56" s="107">
        <v>2</v>
      </c>
      <c r="X56" s="107">
        <v>3</v>
      </c>
      <c r="Y56" s="107">
        <f t="shared" si="8"/>
        <v>2551</v>
      </c>
      <c r="Z56" s="107">
        <v>1</v>
      </c>
      <c r="AA56" s="107">
        <v>1</v>
      </c>
      <c r="AB56" s="107">
        <v>160002003</v>
      </c>
      <c r="AC56" s="107">
        <f>Stage!Z56*2</f>
        <v>10</v>
      </c>
      <c r="AD56" s="99" t="s">
        <v>834</v>
      </c>
      <c r="AE56" s="99" t="s">
        <v>1214</v>
      </c>
      <c r="AF56" s="99">
        <v>101000001</v>
      </c>
      <c r="AG56" s="107">
        <f>Stage!AD66</f>
        <v>79</v>
      </c>
      <c r="AH56" s="107">
        <f t="shared" si="4"/>
        <v>11051</v>
      </c>
      <c r="AI56" s="107">
        <f t="shared" si="4"/>
        <v>10051</v>
      </c>
      <c r="AJ56" s="99">
        <v>-1</v>
      </c>
      <c r="AK56" s="107">
        <f t="shared" ref="AK56" si="30">AK46+1</f>
        <v>9100006</v>
      </c>
    </row>
    <row r="57" spans="1:37" x14ac:dyDescent="0.3">
      <c r="A57" s="107" t="b">
        <v>1</v>
      </c>
      <c r="B57" s="159" t="str">
        <f>TextEliteStageName!D57</f>
        <v>[6-2] 붉은 모래 수렁</v>
      </c>
      <c r="C57" s="107">
        <f>C56+1</f>
        <v>120406002</v>
      </c>
      <c r="D57" s="107">
        <v>4</v>
      </c>
      <c r="E57" s="107">
        <f t="shared" ref="E57:E65" si="31">E56</f>
        <v>6</v>
      </c>
      <c r="F57" s="107">
        <f t="shared" si="18"/>
        <v>2</v>
      </c>
      <c r="G57" s="107">
        <f>Stage!G67</f>
        <v>9989</v>
      </c>
      <c r="H57" s="152">
        <f>Stage!H57</f>
        <v>1</v>
      </c>
      <c r="I57" s="152">
        <f>Stage!I57</f>
        <v>1</v>
      </c>
      <c r="J57" s="109">
        <f>Stage!J57*2</f>
        <v>824</v>
      </c>
      <c r="K57" s="109">
        <f t="shared" si="2"/>
        <v>824</v>
      </c>
      <c r="L57" s="109">
        <f>Stage!L57*2</f>
        <v>1018</v>
      </c>
      <c r="M57" s="322">
        <v>300</v>
      </c>
      <c r="N57" s="107" t="s">
        <v>877</v>
      </c>
      <c r="O57" s="107">
        <v>0</v>
      </c>
      <c r="P57" s="107">
        <v>4</v>
      </c>
      <c r="Q57" s="107">
        <f>Stage!Q57</f>
        <v>140</v>
      </c>
      <c r="R57" s="107">
        <v>5</v>
      </c>
      <c r="S57" s="107">
        <v>50</v>
      </c>
      <c r="T57" s="107">
        <f t="shared" si="24"/>
        <v>120406001</v>
      </c>
      <c r="U57" s="107">
        <f t="shared" ref="U57:U88" si="32">C58</f>
        <v>120406003</v>
      </c>
      <c r="V57" s="107">
        <f t="shared" si="7"/>
        <v>2052</v>
      </c>
      <c r="W57" s="107">
        <v>2</v>
      </c>
      <c r="X57" s="107">
        <v>3</v>
      </c>
      <c r="Y57" s="107">
        <f t="shared" si="8"/>
        <v>2552</v>
      </c>
      <c r="Z57" s="107">
        <v>1</v>
      </c>
      <c r="AA57" s="107">
        <v>1</v>
      </c>
      <c r="AB57" s="107">
        <v>160002003</v>
      </c>
      <c r="AC57" s="107">
        <f>Stage!Z57*2</f>
        <v>10</v>
      </c>
      <c r="AD57" s="99" t="s">
        <v>834</v>
      </c>
      <c r="AE57" s="99" t="s">
        <v>1214</v>
      </c>
      <c r="AF57" s="99">
        <v>101000001</v>
      </c>
      <c r="AG57" s="107">
        <f>Stage!AD67</f>
        <v>81</v>
      </c>
      <c r="AH57" s="107">
        <f t="shared" si="4"/>
        <v>11052</v>
      </c>
      <c r="AI57" s="107">
        <f t="shared" si="4"/>
        <v>10052</v>
      </c>
      <c r="AJ57" s="99">
        <v>-1</v>
      </c>
      <c r="AK57" s="107">
        <f t="shared" si="12"/>
        <v>9100006</v>
      </c>
    </row>
    <row r="58" spans="1:37" x14ac:dyDescent="0.3">
      <c r="A58" s="107" t="b">
        <v>1</v>
      </c>
      <c r="B58" s="159" t="str">
        <f>TextEliteStageName!D58</f>
        <v>[6-3] 붉은 모래의 신전 초입부</v>
      </c>
      <c r="C58" s="107">
        <f t="shared" ref="C58:C65" si="33">C57+1</f>
        <v>120406003</v>
      </c>
      <c r="D58" s="107">
        <v>4</v>
      </c>
      <c r="E58" s="107">
        <f t="shared" si="31"/>
        <v>6</v>
      </c>
      <c r="F58" s="107">
        <f t="shared" si="18"/>
        <v>3</v>
      </c>
      <c r="G58" s="107">
        <f>Stage!G68</f>
        <v>10518</v>
      </c>
      <c r="H58" s="152">
        <f>Stage!H58</f>
        <v>1</v>
      </c>
      <c r="I58" s="152">
        <f>Stage!I58</f>
        <v>1</v>
      </c>
      <c r="J58" s="109">
        <f>Stage!J58*2</f>
        <v>832</v>
      </c>
      <c r="K58" s="109">
        <f t="shared" si="2"/>
        <v>832</v>
      </c>
      <c r="L58" s="109">
        <f>Stage!L58*2</f>
        <v>1048</v>
      </c>
      <c r="M58" s="322">
        <v>300</v>
      </c>
      <c r="N58" s="107" t="s">
        <v>878</v>
      </c>
      <c r="O58" s="107">
        <v>50</v>
      </c>
      <c r="P58" s="107">
        <v>4</v>
      </c>
      <c r="Q58" s="107">
        <f>Stage!Q58</f>
        <v>140</v>
      </c>
      <c r="R58" s="107">
        <v>5</v>
      </c>
      <c r="S58" s="107">
        <v>50</v>
      </c>
      <c r="T58" s="107">
        <f t="shared" si="24"/>
        <v>120406002</v>
      </c>
      <c r="U58" s="107">
        <f t="shared" si="32"/>
        <v>120406004</v>
      </c>
      <c r="V58" s="107">
        <f t="shared" si="7"/>
        <v>2053</v>
      </c>
      <c r="W58" s="107">
        <v>2</v>
      </c>
      <c r="X58" s="107">
        <v>3</v>
      </c>
      <c r="Y58" s="107">
        <f t="shared" si="8"/>
        <v>2553</v>
      </c>
      <c r="Z58" s="107">
        <v>1</v>
      </c>
      <c r="AA58" s="107">
        <v>1</v>
      </c>
      <c r="AB58" s="107">
        <v>160002003</v>
      </c>
      <c r="AC58" s="107">
        <f>Stage!Z58*2</f>
        <v>10</v>
      </c>
      <c r="AD58" s="99" t="s">
        <v>834</v>
      </c>
      <c r="AE58" s="99" t="s">
        <v>1214</v>
      </c>
      <c r="AF58" s="99">
        <v>101000001</v>
      </c>
      <c r="AG58" s="107">
        <f>Stage!AD68</f>
        <v>84</v>
      </c>
      <c r="AH58" s="107">
        <f t="shared" si="4"/>
        <v>11053</v>
      </c>
      <c r="AI58" s="107">
        <f t="shared" si="4"/>
        <v>10053</v>
      </c>
      <c r="AJ58" s="99">
        <v>-1</v>
      </c>
      <c r="AK58" s="107">
        <f t="shared" si="12"/>
        <v>9100006</v>
      </c>
    </row>
    <row r="59" spans="1:37" x14ac:dyDescent="0.3">
      <c r="A59" s="107" t="b">
        <v>1</v>
      </c>
      <c r="B59" s="159" t="str">
        <f>TextEliteStageName!D59</f>
        <v>[6-4] 황야의 시련</v>
      </c>
      <c r="C59" s="107">
        <f t="shared" si="33"/>
        <v>120406004</v>
      </c>
      <c r="D59" s="107">
        <v>4</v>
      </c>
      <c r="E59" s="107">
        <f t="shared" si="31"/>
        <v>6</v>
      </c>
      <c r="F59" s="107">
        <f t="shared" si="18"/>
        <v>4</v>
      </c>
      <c r="G59" s="107">
        <f>Stage!G69</f>
        <v>11075</v>
      </c>
      <c r="H59" s="152">
        <f>Stage!H59</f>
        <v>1</v>
      </c>
      <c r="I59" s="152">
        <f>Stage!I59</f>
        <v>1</v>
      </c>
      <c r="J59" s="109">
        <f>Stage!J59*2</f>
        <v>840</v>
      </c>
      <c r="K59" s="109">
        <f t="shared" si="2"/>
        <v>840</v>
      </c>
      <c r="L59" s="109">
        <f>Stage!L59*2</f>
        <v>1080</v>
      </c>
      <c r="M59" s="322">
        <v>300</v>
      </c>
      <c r="N59" s="107" t="s">
        <v>877</v>
      </c>
      <c r="O59" s="107">
        <v>0</v>
      </c>
      <c r="P59" s="107">
        <v>4</v>
      </c>
      <c r="Q59" s="107">
        <f>Stage!Q59</f>
        <v>140</v>
      </c>
      <c r="R59" s="107">
        <v>5</v>
      </c>
      <c r="S59" s="107">
        <v>50</v>
      </c>
      <c r="T59" s="107">
        <f t="shared" si="24"/>
        <v>120406003</v>
      </c>
      <c r="U59" s="107">
        <f t="shared" si="32"/>
        <v>120406005</v>
      </c>
      <c r="V59" s="107">
        <f t="shared" si="7"/>
        <v>2054</v>
      </c>
      <c r="W59" s="107">
        <v>2</v>
      </c>
      <c r="X59" s="107">
        <v>3</v>
      </c>
      <c r="Y59" s="107">
        <f t="shared" si="8"/>
        <v>2554</v>
      </c>
      <c r="Z59" s="107">
        <v>1</v>
      </c>
      <c r="AA59" s="107">
        <v>1</v>
      </c>
      <c r="AB59" s="107">
        <v>160002003</v>
      </c>
      <c r="AC59" s="107">
        <f>Stage!Z59*2</f>
        <v>10</v>
      </c>
      <c r="AD59" s="99" t="s">
        <v>834</v>
      </c>
      <c r="AE59" s="99" t="s">
        <v>1214</v>
      </c>
      <c r="AF59" s="99">
        <v>101000001</v>
      </c>
      <c r="AG59" s="107">
        <f>Stage!AD69</f>
        <v>87</v>
      </c>
      <c r="AH59" s="107">
        <f t="shared" si="4"/>
        <v>11054</v>
      </c>
      <c r="AI59" s="107">
        <f t="shared" si="4"/>
        <v>10054</v>
      </c>
      <c r="AJ59" s="99">
        <v>-1</v>
      </c>
      <c r="AK59" s="107">
        <f t="shared" si="12"/>
        <v>9100006</v>
      </c>
    </row>
    <row r="60" spans="1:37" x14ac:dyDescent="0.3">
      <c r="A60" s="107" t="b">
        <v>1</v>
      </c>
      <c r="B60" s="159" t="str">
        <f>TextEliteStageName!D60</f>
        <v>[6-5] 모래 바위 무덤 수호자</v>
      </c>
      <c r="C60" s="107">
        <f t="shared" si="33"/>
        <v>120406005</v>
      </c>
      <c r="D60" s="107">
        <v>4</v>
      </c>
      <c r="E60" s="107">
        <f t="shared" si="31"/>
        <v>6</v>
      </c>
      <c r="F60" s="107">
        <f t="shared" si="18"/>
        <v>5</v>
      </c>
      <c r="G60" s="107">
        <f>Stage!G70</f>
        <v>11661</v>
      </c>
      <c r="H60" s="152">
        <f>Stage!H60</f>
        <v>1</v>
      </c>
      <c r="I60" s="152">
        <f>Stage!I60</f>
        <v>1</v>
      </c>
      <c r="J60" s="109">
        <f>Stage!J60*2</f>
        <v>848</v>
      </c>
      <c r="K60" s="109">
        <f t="shared" si="2"/>
        <v>848</v>
      </c>
      <c r="L60" s="109">
        <f>Stage!L60*2</f>
        <v>1112</v>
      </c>
      <c r="M60" s="322">
        <v>300</v>
      </c>
      <c r="N60" s="107" t="s">
        <v>877</v>
      </c>
      <c r="O60" s="107">
        <v>0</v>
      </c>
      <c r="P60" s="107">
        <v>4</v>
      </c>
      <c r="Q60" s="107">
        <f>Stage!Q60</f>
        <v>140</v>
      </c>
      <c r="R60" s="107">
        <v>5</v>
      </c>
      <c r="S60" s="107">
        <v>50</v>
      </c>
      <c r="T60" s="107">
        <f t="shared" si="24"/>
        <v>120406004</v>
      </c>
      <c r="U60" s="107">
        <f t="shared" si="32"/>
        <v>120406006</v>
      </c>
      <c r="V60" s="107">
        <f t="shared" si="7"/>
        <v>2055</v>
      </c>
      <c r="W60" s="107">
        <v>2</v>
      </c>
      <c r="X60" s="107">
        <v>3</v>
      </c>
      <c r="Y60" s="107">
        <f t="shared" si="8"/>
        <v>2555</v>
      </c>
      <c r="Z60" s="107">
        <v>1</v>
      </c>
      <c r="AA60" s="107">
        <v>1</v>
      </c>
      <c r="AB60" s="107">
        <v>160002003</v>
      </c>
      <c r="AC60" s="107">
        <f>Stage!Z60*2</f>
        <v>10</v>
      </c>
      <c r="AD60" s="99" t="s">
        <v>834</v>
      </c>
      <c r="AE60" s="99" t="s">
        <v>1214</v>
      </c>
      <c r="AF60" s="99">
        <v>101000001</v>
      </c>
      <c r="AG60" s="107">
        <f>Stage!AD70</f>
        <v>89</v>
      </c>
      <c r="AH60" s="107">
        <f t="shared" si="4"/>
        <v>11055</v>
      </c>
      <c r="AI60" s="107">
        <f t="shared" si="4"/>
        <v>10055</v>
      </c>
      <c r="AJ60" s="99">
        <v>-1</v>
      </c>
      <c r="AK60" s="107">
        <f t="shared" si="12"/>
        <v>9100006</v>
      </c>
    </row>
    <row r="61" spans="1:37" x14ac:dyDescent="0.3">
      <c r="A61" s="107" t="b">
        <v>1</v>
      </c>
      <c r="B61" s="159" t="str">
        <f>TextEliteStageName!D61</f>
        <v>[6-6] 붉은 모래의 신전 내부</v>
      </c>
      <c r="C61" s="107">
        <f t="shared" si="33"/>
        <v>120406006</v>
      </c>
      <c r="D61" s="107">
        <v>4</v>
      </c>
      <c r="E61" s="107">
        <f t="shared" si="31"/>
        <v>6</v>
      </c>
      <c r="F61" s="107">
        <f t="shared" si="18"/>
        <v>6</v>
      </c>
      <c r="G61" s="107">
        <f>Stage!G71</f>
        <v>12279</v>
      </c>
      <c r="H61" s="152">
        <f>Stage!H61</f>
        <v>1</v>
      </c>
      <c r="I61" s="152">
        <f>Stage!I61</f>
        <v>1</v>
      </c>
      <c r="J61" s="109">
        <f>Stage!J61*2</f>
        <v>856</v>
      </c>
      <c r="K61" s="109">
        <f t="shared" si="2"/>
        <v>856</v>
      </c>
      <c r="L61" s="109">
        <f>Stage!L61*2</f>
        <v>1146</v>
      </c>
      <c r="M61" s="322">
        <v>300</v>
      </c>
      <c r="N61" s="107" t="s">
        <v>879</v>
      </c>
      <c r="O61" s="107">
        <v>50</v>
      </c>
      <c r="P61" s="107">
        <v>4</v>
      </c>
      <c r="Q61" s="107">
        <f>Stage!Q61</f>
        <v>140</v>
      </c>
      <c r="R61" s="107">
        <v>5</v>
      </c>
      <c r="S61" s="107">
        <v>50</v>
      </c>
      <c r="T61" s="107">
        <f t="shared" si="24"/>
        <v>120406005</v>
      </c>
      <c r="U61" s="107">
        <f t="shared" si="32"/>
        <v>120406007</v>
      </c>
      <c r="V61" s="107">
        <f t="shared" si="7"/>
        <v>2056</v>
      </c>
      <c r="W61" s="107">
        <v>2</v>
      </c>
      <c r="X61" s="107">
        <v>3</v>
      </c>
      <c r="Y61" s="107">
        <f t="shared" si="8"/>
        <v>2556</v>
      </c>
      <c r="Z61" s="107">
        <v>1</v>
      </c>
      <c r="AA61" s="107">
        <v>1</v>
      </c>
      <c r="AB61" s="107">
        <v>160002003</v>
      </c>
      <c r="AC61" s="107">
        <f>Stage!Z61*2</f>
        <v>10</v>
      </c>
      <c r="AD61" s="99" t="s">
        <v>834</v>
      </c>
      <c r="AE61" s="99" t="s">
        <v>1214</v>
      </c>
      <c r="AF61" s="99">
        <v>101000001</v>
      </c>
      <c r="AG61" s="107">
        <f>Stage!AD71</f>
        <v>92</v>
      </c>
      <c r="AH61" s="107">
        <f t="shared" si="4"/>
        <v>11056</v>
      </c>
      <c r="AI61" s="107">
        <f t="shared" si="4"/>
        <v>10056</v>
      </c>
      <c r="AJ61" s="99">
        <v>-1</v>
      </c>
      <c r="AK61" s="107">
        <f t="shared" si="12"/>
        <v>9100006</v>
      </c>
    </row>
    <row r="62" spans="1:37" x14ac:dyDescent="0.3">
      <c r="A62" s="107" t="b">
        <v>1</v>
      </c>
      <c r="B62" s="159" t="str">
        <f>TextEliteStageName!D62</f>
        <v>[6-7] 죽음의 땅</v>
      </c>
      <c r="C62" s="107">
        <f t="shared" si="33"/>
        <v>120406007</v>
      </c>
      <c r="D62" s="107">
        <v>4</v>
      </c>
      <c r="E62" s="107">
        <f t="shared" si="31"/>
        <v>6</v>
      </c>
      <c r="F62" s="107">
        <f t="shared" si="18"/>
        <v>7</v>
      </c>
      <c r="G62" s="107">
        <f>Stage!G72</f>
        <v>12929</v>
      </c>
      <c r="H62" s="152">
        <f>Stage!H62</f>
        <v>1</v>
      </c>
      <c r="I62" s="152">
        <f>Stage!I62</f>
        <v>1</v>
      </c>
      <c r="J62" s="109">
        <f>Stage!J62*2</f>
        <v>864</v>
      </c>
      <c r="K62" s="109">
        <f t="shared" si="2"/>
        <v>864</v>
      </c>
      <c r="L62" s="109">
        <f>Stage!L62*2</f>
        <v>1180</v>
      </c>
      <c r="M62" s="322">
        <v>300</v>
      </c>
      <c r="N62" s="107" t="s">
        <v>877</v>
      </c>
      <c r="O62" s="107">
        <v>0</v>
      </c>
      <c r="P62" s="107">
        <v>4</v>
      </c>
      <c r="Q62" s="107">
        <f>Stage!Q62</f>
        <v>140</v>
      </c>
      <c r="R62" s="107">
        <v>5</v>
      </c>
      <c r="S62" s="107">
        <v>50</v>
      </c>
      <c r="T62" s="107">
        <f t="shared" si="24"/>
        <v>120406006</v>
      </c>
      <c r="U62" s="107">
        <f t="shared" si="32"/>
        <v>120406008</v>
      </c>
      <c r="V62" s="107">
        <f t="shared" si="7"/>
        <v>2057</v>
      </c>
      <c r="W62" s="107">
        <v>2</v>
      </c>
      <c r="X62" s="107">
        <v>3</v>
      </c>
      <c r="Y62" s="107">
        <f t="shared" si="8"/>
        <v>2557</v>
      </c>
      <c r="Z62" s="107">
        <v>1</v>
      </c>
      <c r="AA62" s="107">
        <v>1</v>
      </c>
      <c r="AB62" s="107">
        <v>160002003</v>
      </c>
      <c r="AC62" s="107">
        <f>Stage!Z62*2</f>
        <v>10</v>
      </c>
      <c r="AD62" s="99" t="s">
        <v>834</v>
      </c>
      <c r="AE62" s="99" t="s">
        <v>1214</v>
      </c>
      <c r="AF62" s="99">
        <v>101000001</v>
      </c>
      <c r="AG62" s="107">
        <f>Stage!AD72</f>
        <v>95</v>
      </c>
      <c r="AH62" s="107">
        <f t="shared" si="4"/>
        <v>11057</v>
      </c>
      <c r="AI62" s="107">
        <f t="shared" si="4"/>
        <v>10057</v>
      </c>
      <c r="AJ62" s="99">
        <v>-1</v>
      </c>
      <c r="AK62" s="107">
        <f t="shared" si="12"/>
        <v>9100006</v>
      </c>
    </row>
    <row r="63" spans="1:37" x14ac:dyDescent="0.3">
      <c r="A63" s="107" t="b">
        <v>1</v>
      </c>
      <c r="B63" s="159" t="str">
        <f>TextEliteStageName!D63</f>
        <v>[6-8] 붉은 모래의 신전 진입로</v>
      </c>
      <c r="C63" s="107">
        <f t="shared" si="33"/>
        <v>120406008</v>
      </c>
      <c r="D63" s="107">
        <v>4</v>
      </c>
      <c r="E63" s="107">
        <f t="shared" si="31"/>
        <v>6</v>
      </c>
      <c r="F63" s="107">
        <f t="shared" si="18"/>
        <v>8</v>
      </c>
      <c r="G63" s="107">
        <f>Stage!G73</f>
        <v>13614</v>
      </c>
      <c r="H63" s="152">
        <f>Stage!H63</f>
        <v>1</v>
      </c>
      <c r="I63" s="152">
        <f>Stage!I63</f>
        <v>1</v>
      </c>
      <c r="J63" s="109">
        <f>Stage!J63*2</f>
        <v>872</v>
      </c>
      <c r="K63" s="109">
        <f t="shared" si="2"/>
        <v>872</v>
      </c>
      <c r="L63" s="109">
        <f>Stage!L63*2</f>
        <v>1216</v>
      </c>
      <c r="M63" s="322">
        <v>300</v>
      </c>
      <c r="N63" s="107" t="s">
        <v>877</v>
      </c>
      <c r="O63" s="107">
        <v>0</v>
      </c>
      <c r="P63" s="107">
        <v>4</v>
      </c>
      <c r="Q63" s="107">
        <f>Stage!Q63</f>
        <v>140</v>
      </c>
      <c r="R63" s="107">
        <v>5</v>
      </c>
      <c r="S63" s="107">
        <v>50</v>
      </c>
      <c r="T63" s="107">
        <f t="shared" si="24"/>
        <v>120406007</v>
      </c>
      <c r="U63" s="107">
        <f t="shared" si="32"/>
        <v>120406009</v>
      </c>
      <c r="V63" s="107">
        <f t="shared" si="7"/>
        <v>2058</v>
      </c>
      <c r="W63" s="107">
        <v>2</v>
      </c>
      <c r="X63" s="107">
        <v>3</v>
      </c>
      <c r="Y63" s="107">
        <f t="shared" si="8"/>
        <v>2558</v>
      </c>
      <c r="Z63" s="107">
        <v>1</v>
      </c>
      <c r="AA63" s="107">
        <v>1</v>
      </c>
      <c r="AB63" s="107">
        <v>160002003</v>
      </c>
      <c r="AC63" s="107">
        <f>Stage!Z63*2</f>
        <v>10</v>
      </c>
      <c r="AD63" s="99" t="s">
        <v>834</v>
      </c>
      <c r="AE63" s="99" t="s">
        <v>1214</v>
      </c>
      <c r="AF63" s="99">
        <v>101000001</v>
      </c>
      <c r="AG63" s="107">
        <f>Stage!AD73</f>
        <v>98</v>
      </c>
      <c r="AH63" s="107">
        <f t="shared" si="4"/>
        <v>11058</v>
      </c>
      <c r="AI63" s="107">
        <f t="shared" si="4"/>
        <v>10058</v>
      </c>
      <c r="AJ63" s="99">
        <v>-1</v>
      </c>
      <c r="AK63" s="107">
        <f t="shared" si="12"/>
        <v>9100006</v>
      </c>
    </row>
    <row r="64" spans="1:37" x14ac:dyDescent="0.3">
      <c r="A64" s="107" t="b">
        <v>1</v>
      </c>
      <c r="B64" s="159" t="str">
        <f>TextEliteStageName!D64</f>
        <v>[6-9] 붉은 모래의 신전 중심부</v>
      </c>
      <c r="C64" s="107">
        <f t="shared" si="33"/>
        <v>120406009</v>
      </c>
      <c r="D64" s="107">
        <v>4</v>
      </c>
      <c r="E64" s="107">
        <f t="shared" si="31"/>
        <v>6</v>
      </c>
      <c r="F64" s="107">
        <f t="shared" si="18"/>
        <v>9</v>
      </c>
      <c r="G64" s="107">
        <f>Stage!G74</f>
        <v>14335</v>
      </c>
      <c r="H64" s="152">
        <f>Stage!H64</f>
        <v>1</v>
      </c>
      <c r="I64" s="152">
        <f>Stage!I64</f>
        <v>1</v>
      </c>
      <c r="J64" s="109">
        <f>Stage!J64*2</f>
        <v>880</v>
      </c>
      <c r="K64" s="109">
        <f t="shared" si="2"/>
        <v>880</v>
      </c>
      <c r="L64" s="109">
        <f>Stage!L64*2</f>
        <v>1252</v>
      </c>
      <c r="M64" s="322">
        <v>300</v>
      </c>
      <c r="N64" s="107" t="s">
        <v>878</v>
      </c>
      <c r="O64" s="107">
        <v>50</v>
      </c>
      <c r="P64" s="107">
        <v>4</v>
      </c>
      <c r="Q64" s="107">
        <f>Stage!Q64</f>
        <v>140</v>
      </c>
      <c r="R64" s="107">
        <v>5</v>
      </c>
      <c r="S64" s="107">
        <v>50</v>
      </c>
      <c r="T64" s="107">
        <f t="shared" si="24"/>
        <v>120406008</v>
      </c>
      <c r="U64" s="107">
        <f t="shared" si="32"/>
        <v>120406010</v>
      </c>
      <c r="V64" s="107">
        <f t="shared" si="7"/>
        <v>2059</v>
      </c>
      <c r="W64" s="107">
        <v>2</v>
      </c>
      <c r="X64" s="107">
        <v>3</v>
      </c>
      <c r="Y64" s="107">
        <f t="shared" si="8"/>
        <v>2559</v>
      </c>
      <c r="Z64" s="107">
        <v>1</v>
      </c>
      <c r="AA64" s="107">
        <v>1</v>
      </c>
      <c r="AB64" s="107">
        <v>160002003</v>
      </c>
      <c r="AC64" s="107">
        <f>Stage!Z64*2</f>
        <v>10</v>
      </c>
      <c r="AD64" s="99" t="s">
        <v>834</v>
      </c>
      <c r="AE64" s="99" t="s">
        <v>1214</v>
      </c>
      <c r="AF64" s="99">
        <v>101000001</v>
      </c>
      <c r="AG64" s="107">
        <f>Stage!AD74</f>
        <v>101</v>
      </c>
      <c r="AH64" s="107">
        <f t="shared" si="4"/>
        <v>11059</v>
      </c>
      <c r="AI64" s="107">
        <f t="shared" si="4"/>
        <v>10059</v>
      </c>
      <c r="AJ64" s="99">
        <v>-1</v>
      </c>
      <c r="AK64" s="107">
        <f t="shared" si="12"/>
        <v>9100006</v>
      </c>
    </row>
    <row r="65" spans="1:37" x14ac:dyDescent="0.3">
      <c r="A65" s="107" t="b">
        <v>1</v>
      </c>
      <c r="B65" s="159" t="str">
        <f>TextEliteStageName!D65</f>
        <v>[6-10] 황야의 지배자</v>
      </c>
      <c r="C65" s="107">
        <f t="shared" si="33"/>
        <v>120406010</v>
      </c>
      <c r="D65" s="107">
        <v>4</v>
      </c>
      <c r="E65" s="107">
        <f t="shared" si="31"/>
        <v>6</v>
      </c>
      <c r="F65" s="107">
        <f t="shared" si="18"/>
        <v>10</v>
      </c>
      <c r="G65" s="107">
        <f>Stage!G75</f>
        <v>15094</v>
      </c>
      <c r="H65" s="152">
        <f>Stage!H65</f>
        <v>1</v>
      </c>
      <c r="I65" s="152">
        <f>Stage!I65</f>
        <v>1</v>
      </c>
      <c r="J65" s="109">
        <f>Stage!J65*2</f>
        <v>888</v>
      </c>
      <c r="K65" s="109">
        <f t="shared" si="2"/>
        <v>888</v>
      </c>
      <c r="L65" s="109">
        <f>Stage!L65*2</f>
        <v>1290</v>
      </c>
      <c r="M65" s="322">
        <v>300</v>
      </c>
      <c r="N65" s="107" t="s">
        <v>877</v>
      </c>
      <c r="O65" s="107">
        <v>0</v>
      </c>
      <c r="P65" s="107">
        <v>4</v>
      </c>
      <c r="Q65" s="107">
        <f>Stage!Q65</f>
        <v>140</v>
      </c>
      <c r="R65" s="107">
        <v>5</v>
      </c>
      <c r="S65" s="107">
        <v>50</v>
      </c>
      <c r="T65" s="107">
        <f t="shared" si="24"/>
        <v>120406009</v>
      </c>
      <c r="U65" s="107">
        <f t="shared" si="32"/>
        <v>120407001</v>
      </c>
      <c r="V65" s="107">
        <f t="shared" si="7"/>
        <v>2060</v>
      </c>
      <c r="W65" s="107">
        <v>2</v>
      </c>
      <c r="X65" s="107">
        <v>3</v>
      </c>
      <c r="Y65" s="107">
        <f t="shared" si="8"/>
        <v>2560</v>
      </c>
      <c r="Z65" s="107">
        <v>1</v>
      </c>
      <c r="AA65" s="107">
        <v>1</v>
      </c>
      <c r="AB65" s="107">
        <v>160002003</v>
      </c>
      <c r="AC65" s="107">
        <f>Stage!Z65*2</f>
        <v>10</v>
      </c>
      <c r="AD65" s="99" t="s">
        <v>834</v>
      </c>
      <c r="AE65" s="99" t="s">
        <v>1214</v>
      </c>
      <c r="AF65" s="99">
        <v>101000001</v>
      </c>
      <c r="AG65" s="107">
        <f>Stage!AD75</f>
        <v>104</v>
      </c>
      <c r="AH65" s="107">
        <f t="shared" si="4"/>
        <v>11060</v>
      </c>
      <c r="AI65" s="107">
        <f t="shared" si="4"/>
        <v>10060</v>
      </c>
      <c r="AJ65" s="99">
        <v>-1</v>
      </c>
      <c r="AK65" s="107">
        <f t="shared" si="12"/>
        <v>9100006</v>
      </c>
    </row>
    <row r="66" spans="1:37" x14ac:dyDescent="0.3">
      <c r="A66" s="100" t="b">
        <v>1</v>
      </c>
      <c r="B66" s="158" t="str">
        <f>TextEliteStageName!D66</f>
        <v>[7-1] 카이온 빙한 지대</v>
      </c>
      <c r="C66" s="100">
        <f>C56+1000</f>
        <v>120407001</v>
      </c>
      <c r="D66" s="100">
        <v>4</v>
      </c>
      <c r="E66" s="100">
        <f t="shared" ref="E66" si="34">E56+1</f>
        <v>7</v>
      </c>
      <c r="F66" s="100">
        <f t="shared" si="18"/>
        <v>1</v>
      </c>
      <c r="G66" s="100">
        <f>Stage!G76</f>
        <v>16226</v>
      </c>
      <c r="H66" s="100">
        <f>Stage!H66</f>
        <v>1</v>
      </c>
      <c r="I66" s="100">
        <f>Stage!I66</f>
        <v>1</v>
      </c>
      <c r="J66" s="106">
        <f>Stage!J66*2</f>
        <v>1130</v>
      </c>
      <c r="K66" s="106">
        <f t="shared" si="2"/>
        <v>1130</v>
      </c>
      <c r="L66" s="106">
        <f>Stage!L66*2</f>
        <v>1328</v>
      </c>
      <c r="M66" s="321">
        <v>400</v>
      </c>
      <c r="N66" s="100" t="s">
        <v>877</v>
      </c>
      <c r="O66" s="100">
        <v>0</v>
      </c>
      <c r="P66" s="100">
        <v>2</v>
      </c>
      <c r="Q66" s="100">
        <f>Stage!Q66</f>
        <v>150</v>
      </c>
      <c r="R66" s="100">
        <v>5</v>
      </c>
      <c r="S66" s="100">
        <v>50</v>
      </c>
      <c r="T66" s="100">
        <f t="shared" si="24"/>
        <v>120406010</v>
      </c>
      <c r="U66" s="100">
        <f t="shared" si="32"/>
        <v>120407002</v>
      </c>
      <c r="V66" s="100">
        <f t="shared" si="7"/>
        <v>2061</v>
      </c>
      <c r="W66" s="100">
        <v>2</v>
      </c>
      <c r="X66" s="100">
        <v>3</v>
      </c>
      <c r="Y66" s="100">
        <f t="shared" si="8"/>
        <v>2561</v>
      </c>
      <c r="Z66" s="100">
        <v>1</v>
      </c>
      <c r="AA66" s="100">
        <v>1</v>
      </c>
      <c r="AB66" s="100">
        <v>160002003</v>
      </c>
      <c r="AC66" s="100">
        <f>Stage!Z66*2</f>
        <v>12</v>
      </c>
      <c r="AD66" s="99" t="s">
        <v>834</v>
      </c>
      <c r="AE66" s="99" t="s">
        <v>1214</v>
      </c>
      <c r="AF66" s="99">
        <v>101000001</v>
      </c>
      <c r="AG66" s="100">
        <f>Stage!AD76</f>
        <v>109</v>
      </c>
      <c r="AH66" s="100">
        <f t="shared" si="4"/>
        <v>11061</v>
      </c>
      <c r="AI66" s="100">
        <f t="shared" si="4"/>
        <v>10061</v>
      </c>
      <c r="AJ66" s="99">
        <v>-1</v>
      </c>
      <c r="AK66" s="100">
        <f t="shared" ref="AK66" si="35">AK56+1</f>
        <v>9100007</v>
      </c>
    </row>
    <row r="67" spans="1:37" x14ac:dyDescent="0.3">
      <c r="A67" s="100" t="b">
        <v>1</v>
      </c>
      <c r="B67" s="158" t="str">
        <f>TextEliteStageName!D67</f>
        <v>[7-2] 타락한 정령들</v>
      </c>
      <c r="C67" s="100">
        <f t="shared" ref="C67:C75" si="36">C66+1</f>
        <v>120407002</v>
      </c>
      <c r="D67" s="100">
        <v>4</v>
      </c>
      <c r="E67" s="100">
        <f t="shared" ref="E67:E75" si="37">E66</f>
        <v>7</v>
      </c>
      <c r="F67" s="100">
        <f t="shared" si="18"/>
        <v>2</v>
      </c>
      <c r="G67" s="100">
        <f>Stage!G77</f>
        <v>17442</v>
      </c>
      <c r="H67" s="100">
        <f>Stage!H67</f>
        <v>1.03</v>
      </c>
      <c r="I67" s="100">
        <f>Stage!I67</f>
        <v>1.03</v>
      </c>
      <c r="J67" s="106">
        <f>Stage!J67*2</f>
        <v>1142</v>
      </c>
      <c r="K67" s="106">
        <f t="shared" si="2"/>
        <v>1142</v>
      </c>
      <c r="L67" s="106">
        <f>Stage!L67*2</f>
        <v>1368</v>
      </c>
      <c r="M67" s="321">
        <v>400</v>
      </c>
      <c r="N67" s="100" t="s">
        <v>877</v>
      </c>
      <c r="O67" s="100">
        <v>0</v>
      </c>
      <c r="P67" s="100">
        <v>2</v>
      </c>
      <c r="Q67" s="100">
        <f>Stage!Q67</f>
        <v>150</v>
      </c>
      <c r="R67" s="100">
        <v>5</v>
      </c>
      <c r="S67" s="100">
        <v>50</v>
      </c>
      <c r="T67" s="100">
        <f t="shared" si="24"/>
        <v>120407001</v>
      </c>
      <c r="U67" s="100">
        <f t="shared" si="32"/>
        <v>120407003</v>
      </c>
      <c r="V67" s="100">
        <f t="shared" si="7"/>
        <v>2062</v>
      </c>
      <c r="W67" s="100">
        <v>2</v>
      </c>
      <c r="X67" s="100">
        <v>3</v>
      </c>
      <c r="Y67" s="100">
        <f t="shared" si="8"/>
        <v>2562</v>
      </c>
      <c r="Z67" s="100">
        <v>1</v>
      </c>
      <c r="AA67" s="100">
        <v>1</v>
      </c>
      <c r="AB67" s="100">
        <v>160002003</v>
      </c>
      <c r="AC67" s="100">
        <f>Stage!Z67*2</f>
        <v>12</v>
      </c>
      <c r="AD67" s="99" t="s">
        <v>834</v>
      </c>
      <c r="AE67" s="99" t="s">
        <v>1214</v>
      </c>
      <c r="AF67" s="99">
        <v>101000001</v>
      </c>
      <c r="AG67" s="100">
        <f>Stage!AD77</f>
        <v>112</v>
      </c>
      <c r="AH67" s="100">
        <f t="shared" si="4"/>
        <v>11062</v>
      </c>
      <c r="AI67" s="100">
        <f t="shared" si="4"/>
        <v>10062</v>
      </c>
      <c r="AJ67" s="99">
        <v>-1</v>
      </c>
      <c r="AK67" s="100">
        <f t="shared" si="12"/>
        <v>9100007</v>
      </c>
    </row>
    <row r="68" spans="1:37" x14ac:dyDescent="0.3">
      <c r="A68" s="100" t="b">
        <v>1</v>
      </c>
      <c r="B68" s="158" t="str">
        <f>TextEliteStageName!D68</f>
        <v>[7-3] 얼어붙은 숲</v>
      </c>
      <c r="C68" s="100">
        <f t="shared" si="36"/>
        <v>120407003</v>
      </c>
      <c r="D68" s="100">
        <v>4</v>
      </c>
      <c r="E68" s="100">
        <f t="shared" si="37"/>
        <v>7</v>
      </c>
      <c r="F68" s="100">
        <f t="shared" si="18"/>
        <v>3</v>
      </c>
      <c r="G68" s="100">
        <f>Stage!G78</f>
        <v>18750</v>
      </c>
      <c r="H68" s="100">
        <f>Stage!H68</f>
        <v>1.06</v>
      </c>
      <c r="I68" s="100">
        <f>Stage!I68</f>
        <v>1.06</v>
      </c>
      <c r="J68" s="106">
        <f>Stage!J68*2</f>
        <v>1154</v>
      </c>
      <c r="K68" s="106">
        <f t="shared" si="2"/>
        <v>1154</v>
      </c>
      <c r="L68" s="106">
        <f>Stage!L68*2</f>
        <v>1410</v>
      </c>
      <c r="M68" s="321">
        <v>400</v>
      </c>
      <c r="N68" s="100" t="s">
        <v>878</v>
      </c>
      <c r="O68" s="100">
        <v>50</v>
      </c>
      <c r="P68" s="100">
        <v>2</v>
      </c>
      <c r="Q68" s="100">
        <f>Stage!Q68</f>
        <v>150</v>
      </c>
      <c r="R68" s="100">
        <v>5</v>
      </c>
      <c r="S68" s="100">
        <v>50</v>
      </c>
      <c r="T68" s="100">
        <f t="shared" si="24"/>
        <v>120407002</v>
      </c>
      <c r="U68" s="100">
        <f t="shared" si="32"/>
        <v>120407004</v>
      </c>
      <c r="V68" s="100">
        <f t="shared" si="7"/>
        <v>2063</v>
      </c>
      <c r="W68" s="100">
        <v>2</v>
      </c>
      <c r="X68" s="100">
        <v>3</v>
      </c>
      <c r="Y68" s="100">
        <f t="shared" si="8"/>
        <v>2563</v>
      </c>
      <c r="Z68" s="100">
        <v>1</v>
      </c>
      <c r="AA68" s="100">
        <v>1</v>
      </c>
      <c r="AB68" s="100">
        <v>160002003</v>
      </c>
      <c r="AC68" s="100">
        <f>Stage!Z68*2</f>
        <v>12</v>
      </c>
      <c r="AD68" s="99" t="s">
        <v>834</v>
      </c>
      <c r="AE68" s="99" t="s">
        <v>1214</v>
      </c>
      <c r="AF68" s="99">
        <v>101000001</v>
      </c>
      <c r="AG68" s="100">
        <f>Stage!AD78</f>
        <v>115</v>
      </c>
      <c r="AH68" s="100">
        <f t="shared" si="4"/>
        <v>11063</v>
      </c>
      <c r="AI68" s="100">
        <f t="shared" si="4"/>
        <v>10063</v>
      </c>
      <c r="AJ68" s="99">
        <v>-1</v>
      </c>
      <c r="AK68" s="100">
        <f t="shared" si="12"/>
        <v>9100007</v>
      </c>
    </row>
    <row r="69" spans="1:37" x14ac:dyDescent="0.3">
      <c r="A69" s="100" t="b">
        <v>1</v>
      </c>
      <c r="B69" s="158" t="str">
        <f>TextEliteStageName!D69</f>
        <v>[7-4] 빙정 호수로 가는 길</v>
      </c>
      <c r="C69" s="100">
        <f t="shared" si="36"/>
        <v>120407004</v>
      </c>
      <c r="D69" s="100">
        <v>4</v>
      </c>
      <c r="E69" s="100">
        <f t="shared" si="37"/>
        <v>7</v>
      </c>
      <c r="F69" s="100">
        <f t="shared" si="18"/>
        <v>4</v>
      </c>
      <c r="G69" s="100">
        <f>Stage!G79</f>
        <v>20156</v>
      </c>
      <c r="H69" s="100">
        <f>Stage!H69</f>
        <v>1.0900000000000001</v>
      </c>
      <c r="I69" s="100">
        <f>Stage!I69</f>
        <v>1.0900000000000001</v>
      </c>
      <c r="J69" s="106">
        <f>Stage!J69*2</f>
        <v>1166</v>
      </c>
      <c r="K69" s="106">
        <f t="shared" si="2"/>
        <v>1166</v>
      </c>
      <c r="L69" s="106">
        <f>Stage!L69*2</f>
        <v>1452</v>
      </c>
      <c r="M69" s="321">
        <v>400</v>
      </c>
      <c r="N69" s="100" t="s">
        <v>877</v>
      </c>
      <c r="O69" s="100">
        <v>0</v>
      </c>
      <c r="P69" s="100">
        <v>2</v>
      </c>
      <c r="Q69" s="100">
        <f>Stage!Q69</f>
        <v>150</v>
      </c>
      <c r="R69" s="100">
        <v>5</v>
      </c>
      <c r="S69" s="100">
        <v>50</v>
      </c>
      <c r="T69" s="100">
        <f t="shared" si="24"/>
        <v>120407003</v>
      </c>
      <c r="U69" s="100">
        <f t="shared" si="32"/>
        <v>120407005</v>
      </c>
      <c r="V69" s="100">
        <f t="shared" si="7"/>
        <v>2064</v>
      </c>
      <c r="W69" s="100">
        <v>2</v>
      </c>
      <c r="X69" s="100">
        <v>3</v>
      </c>
      <c r="Y69" s="100">
        <f t="shared" si="8"/>
        <v>2564</v>
      </c>
      <c r="Z69" s="100">
        <v>1</v>
      </c>
      <c r="AA69" s="100">
        <v>1</v>
      </c>
      <c r="AB69" s="100">
        <v>160002003</v>
      </c>
      <c r="AC69" s="100">
        <f>Stage!Z69*2</f>
        <v>12</v>
      </c>
      <c r="AD69" s="99" t="s">
        <v>834</v>
      </c>
      <c r="AE69" s="99" t="s">
        <v>1214</v>
      </c>
      <c r="AF69" s="99">
        <v>101000001</v>
      </c>
      <c r="AG69" s="100">
        <f>Stage!AD79</f>
        <v>118</v>
      </c>
      <c r="AH69" s="100">
        <f t="shared" si="4"/>
        <v>11064</v>
      </c>
      <c r="AI69" s="100">
        <f t="shared" si="4"/>
        <v>10064</v>
      </c>
      <c r="AJ69" s="99">
        <v>-1</v>
      </c>
      <c r="AK69" s="100">
        <f t="shared" si="12"/>
        <v>9100007</v>
      </c>
    </row>
    <row r="70" spans="1:37" x14ac:dyDescent="0.3">
      <c r="A70" s="100" t="b">
        <v>1</v>
      </c>
      <c r="B70" s="158" t="str">
        <f>TextEliteStageName!D70</f>
        <v>[7-5] 얼어붙은 군락지</v>
      </c>
      <c r="C70" s="100">
        <f t="shared" si="36"/>
        <v>120407005</v>
      </c>
      <c r="D70" s="100">
        <v>4</v>
      </c>
      <c r="E70" s="100">
        <f t="shared" si="37"/>
        <v>7</v>
      </c>
      <c r="F70" s="100">
        <f t="shared" si="18"/>
        <v>5</v>
      </c>
      <c r="G70" s="100">
        <f>Stage!G80</f>
        <v>21667</v>
      </c>
      <c r="H70" s="100">
        <f>Stage!H70</f>
        <v>1.1200000000000001</v>
      </c>
      <c r="I70" s="100">
        <f>Stage!I70</f>
        <v>1.1200000000000001</v>
      </c>
      <c r="J70" s="106">
        <f>Stage!J70*2</f>
        <v>1178</v>
      </c>
      <c r="K70" s="106">
        <f t="shared" si="2"/>
        <v>1178</v>
      </c>
      <c r="L70" s="106">
        <f>Stage!L70*2</f>
        <v>1496</v>
      </c>
      <c r="M70" s="321">
        <v>400</v>
      </c>
      <c r="N70" s="100" t="s">
        <v>877</v>
      </c>
      <c r="O70" s="100">
        <v>0</v>
      </c>
      <c r="P70" s="100">
        <v>2</v>
      </c>
      <c r="Q70" s="100">
        <f>Stage!Q70</f>
        <v>150</v>
      </c>
      <c r="R70" s="100">
        <v>5</v>
      </c>
      <c r="S70" s="100">
        <v>50</v>
      </c>
      <c r="T70" s="100">
        <f t="shared" si="24"/>
        <v>120407004</v>
      </c>
      <c r="U70" s="100">
        <f t="shared" si="32"/>
        <v>120407006</v>
      </c>
      <c r="V70" s="100">
        <f t="shared" si="7"/>
        <v>2065</v>
      </c>
      <c r="W70" s="100">
        <v>2</v>
      </c>
      <c r="X70" s="100">
        <v>3</v>
      </c>
      <c r="Y70" s="100">
        <f t="shared" si="8"/>
        <v>2565</v>
      </c>
      <c r="Z70" s="100">
        <v>1</v>
      </c>
      <c r="AA70" s="100">
        <v>1</v>
      </c>
      <c r="AB70" s="100">
        <v>160002003</v>
      </c>
      <c r="AC70" s="100">
        <f>Stage!Z70*2</f>
        <v>12</v>
      </c>
      <c r="AD70" s="99" t="s">
        <v>834</v>
      </c>
      <c r="AE70" s="99" t="s">
        <v>1214</v>
      </c>
      <c r="AF70" s="99">
        <v>101000001</v>
      </c>
      <c r="AG70" s="100">
        <f>Stage!AD80</f>
        <v>121</v>
      </c>
      <c r="AH70" s="100">
        <f t="shared" si="4"/>
        <v>11065</v>
      </c>
      <c r="AI70" s="100">
        <f t="shared" si="4"/>
        <v>10065</v>
      </c>
      <c r="AJ70" s="99">
        <v>-1</v>
      </c>
      <c r="AK70" s="100">
        <f t="shared" si="12"/>
        <v>9100007</v>
      </c>
    </row>
    <row r="71" spans="1:37" x14ac:dyDescent="0.3">
      <c r="A71" s="100" t="b">
        <v>1</v>
      </c>
      <c r="B71" s="158" t="str">
        <f>TextEliteStageName!D71</f>
        <v>[7-6] 빙한의 나비스 평원</v>
      </c>
      <c r="C71" s="100">
        <f t="shared" si="36"/>
        <v>120407006</v>
      </c>
      <c r="D71" s="100">
        <v>4</v>
      </c>
      <c r="E71" s="100">
        <f t="shared" si="37"/>
        <v>7</v>
      </c>
      <c r="F71" s="100">
        <f t="shared" si="18"/>
        <v>6</v>
      </c>
      <c r="G71" s="100">
        <f>Stage!G81</f>
        <v>23292</v>
      </c>
      <c r="H71" s="100">
        <f>Stage!H71</f>
        <v>1.1500000000000001</v>
      </c>
      <c r="I71" s="100">
        <f>Stage!I71</f>
        <v>1.1500000000000001</v>
      </c>
      <c r="J71" s="106">
        <f>Stage!J71*2</f>
        <v>1190</v>
      </c>
      <c r="K71" s="106">
        <f t="shared" ref="K71:K115" si="38">J71</f>
        <v>1190</v>
      </c>
      <c r="L71" s="106">
        <f>Stage!L71*2</f>
        <v>1540</v>
      </c>
      <c r="M71" s="321">
        <v>400</v>
      </c>
      <c r="N71" s="100" t="s">
        <v>879</v>
      </c>
      <c r="O71" s="100">
        <v>50</v>
      </c>
      <c r="P71" s="100">
        <v>2</v>
      </c>
      <c r="Q71" s="100">
        <f>Stage!Q71</f>
        <v>150</v>
      </c>
      <c r="R71" s="100">
        <v>5</v>
      </c>
      <c r="S71" s="100">
        <v>50</v>
      </c>
      <c r="T71" s="100">
        <f t="shared" ref="T71:T102" si="39">C70</f>
        <v>120407005</v>
      </c>
      <c r="U71" s="100">
        <f t="shared" si="32"/>
        <v>120407007</v>
      </c>
      <c r="V71" s="100">
        <f t="shared" si="7"/>
        <v>2066</v>
      </c>
      <c r="W71" s="100">
        <v>2</v>
      </c>
      <c r="X71" s="100">
        <v>3</v>
      </c>
      <c r="Y71" s="100">
        <f t="shared" si="8"/>
        <v>2566</v>
      </c>
      <c r="Z71" s="100">
        <v>1</v>
      </c>
      <c r="AA71" s="100">
        <v>1</v>
      </c>
      <c r="AB71" s="100">
        <v>160002003</v>
      </c>
      <c r="AC71" s="100">
        <f>Stage!Z71*2</f>
        <v>12</v>
      </c>
      <c r="AD71" s="99" t="s">
        <v>834</v>
      </c>
      <c r="AE71" s="99" t="s">
        <v>1214</v>
      </c>
      <c r="AF71" s="99">
        <v>101000001</v>
      </c>
      <c r="AG71" s="100">
        <f>Stage!AD81</f>
        <v>125</v>
      </c>
      <c r="AH71" s="100">
        <f t="shared" ref="AH71:AI115" si="40">AH70+1</f>
        <v>11066</v>
      </c>
      <c r="AI71" s="100">
        <f t="shared" si="40"/>
        <v>10066</v>
      </c>
      <c r="AJ71" s="99">
        <v>-1</v>
      </c>
      <c r="AK71" s="100">
        <f t="shared" si="12"/>
        <v>9100007</v>
      </c>
    </row>
    <row r="72" spans="1:37" x14ac:dyDescent="0.3">
      <c r="A72" s="100" t="b">
        <v>1</v>
      </c>
      <c r="B72" s="158" t="str">
        <f>TextEliteStageName!D72</f>
        <v>[7-7] 정령의 성역</v>
      </c>
      <c r="C72" s="100">
        <f t="shared" si="36"/>
        <v>120407007</v>
      </c>
      <c r="D72" s="100">
        <v>4</v>
      </c>
      <c r="E72" s="100">
        <f t="shared" si="37"/>
        <v>7</v>
      </c>
      <c r="F72" s="100">
        <f t="shared" si="18"/>
        <v>7</v>
      </c>
      <c r="G72" s="100">
        <f>Stage!G82</f>
        <v>25038</v>
      </c>
      <c r="H72" s="100">
        <f>Stage!H72</f>
        <v>1.1800000000000002</v>
      </c>
      <c r="I72" s="100">
        <f>Stage!I72</f>
        <v>1.1800000000000002</v>
      </c>
      <c r="J72" s="106">
        <f>Stage!J72*2</f>
        <v>1202</v>
      </c>
      <c r="K72" s="106">
        <f t="shared" si="38"/>
        <v>1202</v>
      </c>
      <c r="L72" s="106">
        <f>Stage!L72*2</f>
        <v>1586</v>
      </c>
      <c r="M72" s="321">
        <v>400</v>
      </c>
      <c r="N72" s="100" t="s">
        <v>877</v>
      </c>
      <c r="O72" s="100">
        <v>0</v>
      </c>
      <c r="P72" s="100">
        <v>2</v>
      </c>
      <c r="Q72" s="100">
        <f>Stage!Q72</f>
        <v>150</v>
      </c>
      <c r="R72" s="100">
        <v>5</v>
      </c>
      <c r="S72" s="100">
        <v>50</v>
      </c>
      <c r="T72" s="100">
        <f t="shared" si="39"/>
        <v>120407006</v>
      </c>
      <c r="U72" s="100">
        <f t="shared" si="32"/>
        <v>120407008</v>
      </c>
      <c r="V72" s="100">
        <f t="shared" ref="V72:V115" si="41">V71+1</f>
        <v>2067</v>
      </c>
      <c r="W72" s="100">
        <v>2</v>
      </c>
      <c r="X72" s="100">
        <v>3</v>
      </c>
      <c r="Y72" s="100">
        <f t="shared" ref="Y72:Y115" si="42">Y71+1</f>
        <v>2567</v>
      </c>
      <c r="Z72" s="100">
        <v>1</v>
      </c>
      <c r="AA72" s="100">
        <v>1</v>
      </c>
      <c r="AB72" s="100">
        <v>160002003</v>
      </c>
      <c r="AC72" s="100">
        <f>Stage!Z72*2</f>
        <v>12</v>
      </c>
      <c r="AD72" s="99" t="s">
        <v>834</v>
      </c>
      <c r="AE72" s="99" t="s">
        <v>1214</v>
      </c>
      <c r="AF72" s="99">
        <v>101000001</v>
      </c>
      <c r="AG72" s="100">
        <f>Stage!AD82</f>
        <v>129</v>
      </c>
      <c r="AH72" s="100">
        <f t="shared" si="40"/>
        <v>11067</v>
      </c>
      <c r="AI72" s="100">
        <f t="shared" si="40"/>
        <v>10067</v>
      </c>
      <c r="AJ72" s="99">
        <v>-1</v>
      </c>
      <c r="AK72" s="100">
        <f t="shared" si="12"/>
        <v>9100007</v>
      </c>
    </row>
    <row r="73" spans="1:37" x14ac:dyDescent="0.3">
      <c r="A73" s="100" t="b">
        <v>1</v>
      </c>
      <c r="B73" s="158" t="str">
        <f>TextEliteStageName!D73</f>
        <v>[7-8] 정령의 성소</v>
      </c>
      <c r="C73" s="100">
        <f t="shared" si="36"/>
        <v>120407008</v>
      </c>
      <c r="D73" s="100">
        <v>4</v>
      </c>
      <c r="E73" s="100">
        <f t="shared" si="37"/>
        <v>7</v>
      </c>
      <c r="F73" s="100">
        <f t="shared" si="18"/>
        <v>8</v>
      </c>
      <c r="G73" s="100">
        <f>Stage!G83</f>
        <v>26915</v>
      </c>
      <c r="H73" s="100">
        <f>Stage!H73</f>
        <v>1.2100000000000002</v>
      </c>
      <c r="I73" s="100">
        <f>Stage!I73</f>
        <v>1.2100000000000002</v>
      </c>
      <c r="J73" s="106">
        <f>Stage!J73*2</f>
        <v>1214</v>
      </c>
      <c r="K73" s="106">
        <f t="shared" si="38"/>
        <v>1214</v>
      </c>
      <c r="L73" s="106">
        <f>Stage!L73*2</f>
        <v>1634</v>
      </c>
      <c r="M73" s="321">
        <v>400</v>
      </c>
      <c r="N73" s="100" t="s">
        <v>877</v>
      </c>
      <c r="O73" s="100">
        <v>0</v>
      </c>
      <c r="P73" s="100">
        <v>2</v>
      </c>
      <c r="Q73" s="100">
        <f>Stage!Q73</f>
        <v>150</v>
      </c>
      <c r="R73" s="100">
        <v>5</v>
      </c>
      <c r="S73" s="100">
        <v>50</v>
      </c>
      <c r="T73" s="100">
        <f t="shared" si="39"/>
        <v>120407007</v>
      </c>
      <c r="U73" s="100">
        <f t="shared" si="32"/>
        <v>120407009</v>
      </c>
      <c r="V73" s="100">
        <f t="shared" si="41"/>
        <v>2068</v>
      </c>
      <c r="W73" s="100">
        <v>2</v>
      </c>
      <c r="X73" s="100">
        <v>3</v>
      </c>
      <c r="Y73" s="100">
        <f t="shared" si="42"/>
        <v>2568</v>
      </c>
      <c r="Z73" s="100">
        <v>1</v>
      </c>
      <c r="AA73" s="100">
        <v>1</v>
      </c>
      <c r="AB73" s="100">
        <v>160002003</v>
      </c>
      <c r="AC73" s="100">
        <f>Stage!Z73*2</f>
        <v>12</v>
      </c>
      <c r="AD73" s="99" t="s">
        <v>834</v>
      </c>
      <c r="AE73" s="99" t="s">
        <v>1214</v>
      </c>
      <c r="AF73" s="99">
        <v>101000001</v>
      </c>
      <c r="AG73" s="100">
        <f>Stage!AD83</f>
        <v>133</v>
      </c>
      <c r="AH73" s="100">
        <f t="shared" si="40"/>
        <v>11068</v>
      </c>
      <c r="AI73" s="100">
        <f t="shared" si="40"/>
        <v>10068</v>
      </c>
      <c r="AJ73" s="99">
        <v>-1</v>
      </c>
      <c r="AK73" s="100">
        <f t="shared" si="12"/>
        <v>9100007</v>
      </c>
    </row>
    <row r="74" spans="1:37" x14ac:dyDescent="0.3">
      <c r="A74" s="100" t="b">
        <v>1</v>
      </c>
      <c r="B74" s="158" t="str">
        <f>TextEliteStageName!D74</f>
        <v>[7-9] 빙정 호수 진입로</v>
      </c>
      <c r="C74" s="100">
        <f t="shared" si="36"/>
        <v>120407009</v>
      </c>
      <c r="D74" s="100">
        <v>4</v>
      </c>
      <c r="E74" s="100">
        <f t="shared" si="37"/>
        <v>7</v>
      </c>
      <c r="F74" s="100">
        <f t="shared" si="18"/>
        <v>9</v>
      </c>
      <c r="G74" s="100">
        <f>Stage!G84</f>
        <v>28933</v>
      </c>
      <c r="H74" s="100">
        <f>Stage!H74</f>
        <v>1.2400000000000002</v>
      </c>
      <c r="I74" s="100">
        <f>Stage!I74</f>
        <v>1.2400000000000002</v>
      </c>
      <c r="J74" s="106">
        <f>Stage!J74*2</f>
        <v>1226</v>
      </c>
      <c r="K74" s="106">
        <f t="shared" si="38"/>
        <v>1226</v>
      </c>
      <c r="L74" s="106">
        <f>Stage!L74*2</f>
        <v>1684</v>
      </c>
      <c r="M74" s="321">
        <v>400</v>
      </c>
      <c r="N74" s="100" t="s">
        <v>878</v>
      </c>
      <c r="O74" s="100">
        <v>50</v>
      </c>
      <c r="P74" s="100">
        <v>2</v>
      </c>
      <c r="Q74" s="100">
        <f>Stage!Q74</f>
        <v>150</v>
      </c>
      <c r="R74" s="100">
        <v>5</v>
      </c>
      <c r="S74" s="100">
        <v>50</v>
      </c>
      <c r="T74" s="100">
        <f t="shared" si="39"/>
        <v>120407008</v>
      </c>
      <c r="U74" s="100">
        <f t="shared" si="32"/>
        <v>120407010</v>
      </c>
      <c r="V74" s="100">
        <f t="shared" si="41"/>
        <v>2069</v>
      </c>
      <c r="W74" s="100">
        <v>2</v>
      </c>
      <c r="X74" s="100">
        <v>3</v>
      </c>
      <c r="Y74" s="100">
        <f t="shared" si="42"/>
        <v>2569</v>
      </c>
      <c r="Z74" s="100">
        <v>1</v>
      </c>
      <c r="AA74" s="100">
        <v>1</v>
      </c>
      <c r="AB74" s="100">
        <v>160002003</v>
      </c>
      <c r="AC74" s="100">
        <f>Stage!Z74*2</f>
        <v>12</v>
      </c>
      <c r="AD74" s="99" t="s">
        <v>834</v>
      </c>
      <c r="AE74" s="99" t="s">
        <v>1214</v>
      </c>
      <c r="AF74" s="99">
        <v>101000001</v>
      </c>
      <c r="AG74" s="100">
        <f>Stage!AD84</f>
        <v>137</v>
      </c>
      <c r="AH74" s="100">
        <f t="shared" si="40"/>
        <v>11069</v>
      </c>
      <c r="AI74" s="100">
        <f t="shared" si="40"/>
        <v>10069</v>
      </c>
      <c r="AJ74" s="99">
        <v>-1</v>
      </c>
      <c r="AK74" s="100">
        <f t="shared" si="12"/>
        <v>9100007</v>
      </c>
    </row>
    <row r="75" spans="1:37" x14ac:dyDescent="0.3">
      <c r="A75" s="100" t="b">
        <v>1</v>
      </c>
      <c r="B75" s="158" t="str">
        <f>TextEliteStageName!D75</f>
        <v>[7-10] 베르디우스의 빙정 호수</v>
      </c>
      <c r="C75" s="100">
        <f t="shared" si="36"/>
        <v>120407010</v>
      </c>
      <c r="D75" s="100">
        <v>4</v>
      </c>
      <c r="E75" s="100">
        <f t="shared" si="37"/>
        <v>7</v>
      </c>
      <c r="F75" s="100">
        <f t="shared" si="18"/>
        <v>10</v>
      </c>
      <c r="G75" s="100">
        <f>Stage!G85</f>
        <v>31102</v>
      </c>
      <c r="H75" s="100">
        <f>Stage!H75</f>
        <v>1.2700000000000002</v>
      </c>
      <c r="I75" s="100">
        <f>Stage!I75</f>
        <v>1.2700000000000002</v>
      </c>
      <c r="J75" s="106">
        <f>Stage!J75*2</f>
        <v>1238</v>
      </c>
      <c r="K75" s="106">
        <f t="shared" si="38"/>
        <v>1238</v>
      </c>
      <c r="L75" s="106">
        <f>Stage!L75*2</f>
        <v>1734</v>
      </c>
      <c r="M75" s="321">
        <v>400</v>
      </c>
      <c r="N75" s="100" t="s">
        <v>877</v>
      </c>
      <c r="O75" s="100">
        <v>0</v>
      </c>
      <c r="P75" s="100">
        <v>2</v>
      </c>
      <c r="Q75" s="100">
        <f>Stage!Q75</f>
        <v>150</v>
      </c>
      <c r="R75" s="100">
        <v>5</v>
      </c>
      <c r="S75" s="100">
        <v>50</v>
      </c>
      <c r="T75" s="100">
        <f t="shared" si="39"/>
        <v>120407009</v>
      </c>
      <c r="U75" s="100">
        <f t="shared" si="32"/>
        <v>120408001</v>
      </c>
      <c r="V75" s="100">
        <f t="shared" si="41"/>
        <v>2070</v>
      </c>
      <c r="W75" s="100">
        <v>2</v>
      </c>
      <c r="X75" s="100">
        <v>3</v>
      </c>
      <c r="Y75" s="100">
        <f t="shared" si="42"/>
        <v>2570</v>
      </c>
      <c r="Z75" s="100">
        <v>1</v>
      </c>
      <c r="AA75" s="100">
        <v>1</v>
      </c>
      <c r="AB75" s="100">
        <v>160002003</v>
      </c>
      <c r="AC75" s="100">
        <f>Stage!Z75*2</f>
        <v>12</v>
      </c>
      <c r="AD75" s="99" t="s">
        <v>834</v>
      </c>
      <c r="AE75" s="99" t="s">
        <v>1214</v>
      </c>
      <c r="AF75" s="99">
        <v>101000001</v>
      </c>
      <c r="AG75" s="100">
        <f>Stage!AD85</f>
        <v>141</v>
      </c>
      <c r="AH75" s="100">
        <f t="shared" si="40"/>
        <v>11070</v>
      </c>
      <c r="AI75" s="100">
        <f t="shared" si="40"/>
        <v>10070</v>
      </c>
      <c r="AJ75" s="99">
        <v>-1</v>
      </c>
      <c r="AK75" s="100">
        <f t="shared" si="12"/>
        <v>9100007</v>
      </c>
    </row>
    <row r="76" spans="1:37" x14ac:dyDescent="0.3">
      <c r="A76" s="107" t="b">
        <v>1</v>
      </c>
      <c r="B76" s="159" t="str">
        <f>TextEliteStageName!D76</f>
        <v>[8-1] 아슬란 파멸 수렁 지대</v>
      </c>
      <c r="C76" s="107">
        <f>C66+1000</f>
        <v>120408001</v>
      </c>
      <c r="D76" s="107">
        <v>4</v>
      </c>
      <c r="E76" s="107">
        <f t="shared" ref="E76" si="43">E66+1</f>
        <v>8</v>
      </c>
      <c r="F76" s="107">
        <f t="shared" si="18"/>
        <v>1</v>
      </c>
      <c r="G76" s="107">
        <f>Stage!G86</f>
        <v>31413</v>
      </c>
      <c r="H76" s="152">
        <f>Stage!H76</f>
        <v>1.45</v>
      </c>
      <c r="I76" s="152">
        <f>Stage!I76</f>
        <v>1.25</v>
      </c>
      <c r="J76" s="109">
        <f>Stage!J76*2</f>
        <v>1288</v>
      </c>
      <c r="K76" s="109">
        <f t="shared" si="38"/>
        <v>1288</v>
      </c>
      <c r="L76" s="109">
        <f>Stage!L76*2</f>
        <v>1786</v>
      </c>
      <c r="M76" s="322">
        <v>600</v>
      </c>
      <c r="N76" s="107" t="s">
        <v>877</v>
      </c>
      <c r="O76" s="107">
        <v>0</v>
      </c>
      <c r="P76" s="107">
        <v>3</v>
      </c>
      <c r="Q76" s="107">
        <f>Stage!Q76</f>
        <v>150</v>
      </c>
      <c r="R76" s="107">
        <v>5</v>
      </c>
      <c r="S76" s="107">
        <v>50</v>
      </c>
      <c r="T76" s="107">
        <f t="shared" si="39"/>
        <v>120407010</v>
      </c>
      <c r="U76" s="107">
        <f t="shared" si="32"/>
        <v>120408002</v>
      </c>
      <c r="V76" s="107">
        <f t="shared" si="41"/>
        <v>2071</v>
      </c>
      <c r="W76" s="107">
        <v>2</v>
      </c>
      <c r="X76" s="107">
        <v>3</v>
      </c>
      <c r="Y76" s="107">
        <f t="shared" si="42"/>
        <v>2571</v>
      </c>
      <c r="Z76" s="107">
        <v>1</v>
      </c>
      <c r="AA76" s="107">
        <v>1</v>
      </c>
      <c r="AB76" s="107">
        <v>160002003</v>
      </c>
      <c r="AC76" s="107">
        <f>Stage!Z76*2</f>
        <v>12</v>
      </c>
      <c r="AD76" s="99" t="s">
        <v>834</v>
      </c>
      <c r="AE76" s="99" t="s">
        <v>1214</v>
      </c>
      <c r="AF76" s="99">
        <v>101000001</v>
      </c>
      <c r="AG76" s="107">
        <f>Stage!AD86</f>
        <v>143</v>
      </c>
      <c r="AH76" s="107">
        <f t="shared" si="40"/>
        <v>11071</v>
      </c>
      <c r="AI76" s="107">
        <f t="shared" si="40"/>
        <v>10071</v>
      </c>
      <c r="AJ76" s="99">
        <v>-1</v>
      </c>
      <c r="AK76" s="107">
        <f t="shared" ref="AK76" si="44">AK66+1</f>
        <v>9100008</v>
      </c>
    </row>
    <row r="77" spans="1:37" x14ac:dyDescent="0.3">
      <c r="A77" s="107" t="b">
        <v>1</v>
      </c>
      <c r="B77" s="159" t="str">
        <f>TextEliteStageName!D77</f>
        <v>[8-2] 파멸 수렁 진입로</v>
      </c>
      <c r="C77" s="107">
        <f>C76+1</f>
        <v>120408002</v>
      </c>
      <c r="D77" s="107">
        <v>4</v>
      </c>
      <c r="E77" s="107">
        <f t="shared" ref="E77:E85" si="45">E76</f>
        <v>8</v>
      </c>
      <c r="F77" s="107">
        <f t="shared" si="18"/>
        <v>2</v>
      </c>
      <c r="G77" s="107">
        <f>Stage!G87</f>
        <v>31727</v>
      </c>
      <c r="H77" s="152">
        <f>Stage!H77</f>
        <v>1.4849999999999999</v>
      </c>
      <c r="I77" s="152">
        <f>Stage!I77</f>
        <v>1.2849999999999999</v>
      </c>
      <c r="J77" s="109">
        <f>Stage!J77*2</f>
        <v>1300</v>
      </c>
      <c r="K77" s="109">
        <f t="shared" si="38"/>
        <v>1300</v>
      </c>
      <c r="L77" s="109">
        <f>Stage!L77*2</f>
        <v>1840</v>
      </c>
      <c r="M77" s="322">
        <v>600</v>
      </c>
      <c r="N77" s="107" t="s">
        <v>877</v>
      </c>
      <c r="O77" s="107">
        <v>0</v>
      </c>
      <c r="P77" s="107">
        <v>3</v>
      </c>
      <c r="Q77" s="107">
        <f>Stage!Q77</f>
        <v>150</v>
      </c>
      <c r="R77" s="107">
        <v>5</v>
      </c>
      <c r="S77" s="107">
        <v>50</v>
      </c>
      <c r="T77" s="107">
        <f t="shared" si="39"/>
        <v>120408001</v>
      </c>
      <c r="U77" s="107">
        <f t="shared" si="32"/>
        <v>120408003</v>
      </c>
      <c r="V77" s="107">
        <f t="shared" si="41"/>
        <v>2072</v>
      </c>
      <c r="W77" s="107">
        <v>2</v>
      </c>
      <c r="X77" s="107">
        <v>3</v>
      </c>
      <c r="Y77" s="107">
        <f t="shared" si="42"/>
        <v>2572</v>
      </c>
      <c r="Z77" s="107">
        <v>1</v>
      </c>
      <c r="AA77" s="107">
        <v>1</v>
      </c>
      <c r="AB77" s="107">
        <v>160002003</v>
      </c>
      <c r="AC77" s="107">
        <f>Stage!Z77*2</f>
        <v>12</v>
      </c>
      <c r="AD77" s="99" t="s">
        <v>834</v>
      </c>
      <c r="AE77" s="99" t="s">
        <v>1214</v>
      </c>
      <c r="AF77" s="99">
        <v>101000001</v>
      </c>
      <c r="AG77" s="107">
        <f>Stage!AD87</f>
        <v>144</v>
      </c>
      <c r="AH77" s="107">
        <f t="shared" si="40"/>
        <v>11072</v>
      </c>
      <c r="AI77" s="107">
        <f t="shared" si="40"/>
        <v>10072</v>
      </c>
      <c r="AJ77" s="99">
        <v>-1</v>
      </c>
      <c r="AK77" s="107">
        <f t="shared" si="12"/>
        <v>9100008</v>
      </c>
    </row>
    <row r="78" spans="1:37" x14ac:dyDescent="0.3">
      <c r="A78" s="107" t="b">
        <v>1</v>
      </c>
      <c r="B78" s="159" t="str">
        <f>TextEliteStageName!D78</f>
        <v>[8-3] 망자들의 집념</v>
      </c>
      <c r="C78" s="107">
        <f t="shared" ref="C78:C85" si="46">C77+1</f>
        <v>120408003</v>
      </c>
      <c r="D78" s="107">
        <v>4</v>
      </c>
      <c r="E78" s="107">
        <f t="shared" si="45"/>
        <v>8</v>
      </c>
      <c r="F78" s="107">
        <f t="shared" si="18"/>
        <v>3</v>
      </c>
      <c r="G78" s="107">
        <f>Stage!G88</f>
        <v>32044</v>
      </c>
      <c r="H78" s="152">
        <f>Stage!H78</f>
        <v>1.5199999999999998</v>
      </c>
      <c r="I78" s="152">
        <f>Stage!I78</f>
        <v>1.3199999999999998</v>
      </c>
      <c r="J78" s="109">
        <f>Stage!J78*2</f>
        <v>1314</v>
      </c>
      <c r="K78" s="109">
        <f t="shared" si="38"/>
        <v>1314</v>
      </c>
      <c r="L78" s="109">
        <f>Stage!L78*2</f>
        <v>1896</v>
      </c>
      <c r="M78" s="322">
        <v>600</v>
      </c>
      <c r="N78" s="107" t="s">
        <v>878</v>
      </c>
      <c r="O78" s="107">
        <v>50</v>
      </c>
      <c r="P78" s="107">
        <v>3</v>
      </c>
      <c r="Q78" s="107">
        <f>Stage!Q78</f>
        <v>150</v>
      </c>
      <c r="R78" s="107">
        <v>5</v>
      </c>
      <c r="S78" s="107">
        <v>50</v>
      </c>
      <c r="T78" s="107">
        <f t="shared" si="39"/>
        <v>120408002</v>
      </c>
      <c r="U78" s="107">
        <f t="shared" si="32"/>
        <v>120408004</v>
      </c>
      <c r="V78" s="107">
        <f t="shared" si="41"/>
        <v>2073</v>
      </c>
      <c r="W78" s="107">
        <v>2</v>
      </c>
      <c r="X78" s="107">
        <v>3</v>
      </c>
      <c r="Y78" s="107">
        <f t="shared" si="42"/>
        <v>2573</v>
      </c>
      <c r="Z78" s="107">
        <v>1</v>
      </c>
      <c r="AA78" s="107">
        <v>1</v>
      </c>
      <c r="AB78" s="107">
        <v>160002003</v>
      </c>
      <c r="AC78" s="107">
        <f>Stage!Z78*2</f>
        <v>12</v>
      </c>
      <c r="AD78" s="99" t="s">
        <v>834</v>
      </c>
      <c r="AE78" s="99" t="s">
        <v>1214</v>
      </c>
      <c r="AF78" s="99">
        <v>101000001</v>
      </c>
      <c r="AG78" s="107">
        <f>Stage!AD88</f>
        <v>145</v>
      </c>
      <c r="AH78" s="107">
        <f t="shared" si="40"/>
        <v>11073</v>
      </c>
      <c r="AI78" s="107">
        <f t="shared" si="40"/>
        <v>10073</v>
      </c>
      <c r="AJ78" s="99">
        <v>-1</v>
      </c>
      <c r="AK78" s="107">
        <f t="shared" si="12"/>
        <v>9100008</v>
      </c>
    </row>
    <row r="79" spans="1:37" x14ac:dyDescent="0.3">
      <c r="A79" s="107" t="b">
        <v>1</v>
      </c>
      <c r="B79" s="159" t="str">
        <f>TextEliteStageName!D79</f>
        <v>[8-4] 파멸의 격전지</v>
      </c>
      <c r="C79" s="107">
        <f t="shared" si="46"/>
        <v>120408004</v>
      </c>
      <c r="D79" s="107">
        <v>4</v>
      </c>
      <c r="E79" s="107">
        <f t="shared" si="45"/>
        <v>8</v>
      </c>
      <c r="F79" s="107">
        <f t="shared" si="18"/>
        <v>4</v>
      </c>
      <c r="G79" s="107">
        <f>Stage!G89</f>
        <v>32364</v>
      </c>
      <c r="H79" s="152">
        <f>Stage!H79</f>
        <v>1.5549999999999997</v>
      </c>
      <c r="I79" s="152">
        <f>Stage!I79</f>
        <v>1.3549999999999998</v>
      </c>
      <c r="J79" s="109">
        <f>Stage!J79*2</f>
        <v>1328</v>
      </c>
      <c r="K79" s="109">
        <f t="shared" si="38"/>
        <v>1328</v>
      </c>
      <c r="L79" s="109">
        <f>Stage!L79*2</f>
        <v>1952</v>
      </c>
      <c r="M79" s="322">
        <v>600</v>
      </c>
      <c r="N79" s="107" t="s">
        <v>877</v>
      </c>
      <c r="O79" s="107">
        <v>0</v>
      </c>
      <c r="P79" s="107">
        <v>3</v>
      </c>
      <c r="Q79" s="107">
        <f>Stage!Q79</f>
        <v>150</v>
      </c>
      <c r="R79" s="107">
        <v>5</v>
      </c>
      <c r="S79" s="107">
        <v>50</v>
      </c>
      <c r="T79" s="107">
        <f t="shared" si="39"/>
        <v>120408003</v>
      </c>
      <c r="U79" s="107">
        <f t="shared" si="32"/>
        <v>120408005</v>
      </c>
      <c r="V79" s="107">
        <f t="shared" si="41"/>
        <v>2074</v>
      </c>
      <c r="W79" s="107">
        <v>2</v>
      </c>
      <c r="X79" s="107">
        <v>3</v>
      </c>
      <c r="Y79" s="107">
        <f t="shared" si="42"/>
        <v>2574</v>
      </c>
      <c r="Z79" s="107">
        <v>1</v>
      </c>
      <c r="AA79" s="107">
        <v>1</v>
      </c>
      <c r="AB79" s="107">
        <v>160002003</v>
      </c>
      <c r="AC79" s="107">
        <f>Stage!Z79*2</f>
        <v>12</v>
      </c>
      <c r="AD79" s="99" t="s">
        <v>834</v>
      </c>
      <c r="AE79" s="99" t="s">
        <v>1214</v>
      </c>
      <c r="AF79" s="99">
        <v>101000001</v>
      </c>
      <c r="AG79" s="107">
        <f>Stage!AD89</f>
        <v>146</v>
      </c>
      <c r="AH79" s="107">
        <f t="shared" si="40"/>
        <v>11074</v>
      </c>
      <c r="AI79" s="107">
        <f t="shared" si="40"/>
        <v>10074</v>
      </c>
      <c r="AJ79" s="99">
        <v>-1</v>
      </c>
      <c r="AK79" s="107">
        <f t="shared" si="12"/>
        <v>9100008</v>
      </c>
    </row>
    <row r="80" spans="1:37" x14ac:dyDescent="0.3">
      <c r="A80" s="107" t="b">
        <v>1</v>
      </c>
      <c r="B80" s="159" t="str">
        <f>TextEliteStageName!D80</f>
        <v>[8-5] 포효하는 헤르케리움</v>
      </c>
      <c r="C80" s="107">
        <f t="shared" si="46"/>
        <v>120408005</v>
      </c>
      <c r="D80" s="107">
        <v>4</v>
      </c>
      <c r="E80" s="107">
        <f t="shared" si="45"/>
        <v>8</v>
      </c>
      <c r="F80" s="107">
        <f t="shared" si="18"/>
        <v>5</v>
      </c>
      <c r="G80" s="107">
        <f>Stage!G90</f>
        <v>32687</v>
      </c>
      <c r="H80" s="152">
        <f>Stage!H80</f>
        <v>1.5899999999999996</v>
      </c>
      <c r="I80" s="152">
        <f>Stage!I80</f>
        <v>1.3899999999999997</v>
      </c>
      <c r="J80" s="109">
        <f>Stage!J80*2</f>
        <v>1342</v>
      </c>
      <c r="K80" s="109">
        <f t="shared" si="38"/>
        <v>1342</v>
      </c>
      <c r="L80" s="109">
        <f>Stage!L80*2</f>
        <v>2010</v>
      </c>
      <c r="M80" s="322">
        <v>600</v>
      </c>
      <c r="N80" s="107" t="s">
        <v>877</v>
      </c>
      <c r="O80" s="107">
        <v>0</v>
      </c>
      <c r="P80" s="107">
        <v>3</v>
      </c>
      <c r="Q80" s="107">
        <f>Stage!Q80</f>
        <v>150</v>
      </c>
      <c r="R80" s="107">
        <v>5</v>
      </c>
      <c r="S80" s="107">
        <v>50</v>
      </c>
      <c r="T80" s="107">
        <f t="shared" si="39"/>
        <v>120408004</v>
      </c>
      <c r="U80" s="107">
        <f t="shared" si="32"/>
        <v>120408006</v>
      </c>
      <c r="V80" s="107">
        <f t="shared" si="41"/>
        <v>2075</v>
      </c>
      <c r="W80" s="107">
        <v>2</v>
      </c>
      <c r="X80" s="107">
        <v>3</v>
      </c>
      <c r="Y80" s="107">
        <f t="shared" si="42"/>
        <v>2575</v>
      </c>
      <c r="Z80" s="107">
        <v>1</v>
      </c>
      <c r="AA80" s="107">
        <v>1</v>
      </c>
      <c r="AB80" s="107">
        <v>160002003</v>
      </c>
      <c r="AC80" s="107">
        <f>Stage!Z80*2</f>
        <v>12</v>
      </c>
      <c r="AD80" s="99" t="s">
        <v>834</v>
      </c>
      <c r="AE80" s="99" t="s">
        <v>1214</v>
      </c>
      <c r="AF80" s="99">
        <v>101000001</v>
      </c>
      <c r="AG80" s="107">
        <f>Stage!AD90</f>
        <v>147</v>
      </c>
      <c r="AH80" s="107">
        <f t="shared" si="40"/>
        <v>11075</v>
      </c>
      <c r="AI80" s="107">
        <f t="shared" si="40"/>
        <v>10075</v>
      </c>
      <c r="AJ80" s="99">
        <v>-1</v>
      </c>
      <c r="AK80" s="107">
        <f t="shared" si="12"/>
        <v>9100008</v>
      </c>
    </row>
    <row r="81" spans="1:37" x14ac:dyDescent="0.3">
      <c r="A81" s="107" t="b">
        <v>1</v>
      </c>
      <c r="B81" s="159" t="str">
        <f>TextEliteStageName!D81</f>
        <v>[8-6] 파멸 지옥 늪수렁</v>
      </c>
      <c r="C81" s="107">
        <f t="shared" si="46"/>
        <v>120408006</v>
      </c>
      <c r="D81" s="107">
        <v>4</v>
      </c>
      <c r="E81" s="107">
        <f t="shared" si="45"/>
        <v>8</v>
      </c>
      <c r="F81" s="107">
        <f t="shared" si="18"/>
        <v>6</v>
      </c>
      <c r="G81" s="107">
        <f>Stage!G91</f>
        <v>33013</v>
      </c>
      <c r="H81" s="152">
        <f>Stage!H81</f>
        <v>1.6249999999999996</v>
      </c>
      <c r="I81" s="152">
        <f>Stage!I81</f>
        <v>1.4249999999999996</v>
      </c>
      <c r="J81" s="109">
        <f>Stage!J81*2</f>
        <v>1356</v>
      </c>
      <c r="K81" s="109">
        <f t="shared" si="38"/>
        <v>1356</v>
      </c>
      <c r="L81" s="109">
        <f>Stage!L81*2</f>
        <v>2070</v>
      </c>
      <c r="M81" s="322">
        <v>600</v>
      </c>
      <c r="N81" s="107" t="s">
        <v>879</v>
      </c>
      <c r="O81" s="107">
        <v>50</v>
      </c>
      <c r="P81" s="107">
        <v>3</v>
      </c>
      <c r="Q81" s="107">
        <f>Stage!Q81</f>
        <v>150</v>
      </c>
      <c r="R81" s="107">
        <v>5</v>
      </c>
      <c r="S81" s="107">
        <v>50</v>
      </c>
      <c r="T81" s="107">
        <f t="shared" si="39"/>
        <v>120408005</v>
      </c>
      <c r="U81" s="107">
        <f t="shared" si="32"/>
        <v>120408007</v>
      </c>
      <c r="V81" s="107">
        <f t="shared" si="41"/>
        <v>2076</v>
      </c>
      <c r="W81" s="107">
        <v>2</v>
      </c>
      <c r="X81" s="107">
        <v>3</v>
      </c>
      <c r="Y81" s="107">
        <f t="shared" si="42"/>
        <v>2576</v>
      </c>
      <c r="Z81" s="107">
        <v>1</v>
      </c>
      <c r="AA81" s="107">
        <v>1</v>
      </c>
      <c r="AB81" s="107">
        <v>160002003</v>
      </c>
      <c r="AC81" s="107">
        <f>Stage!Z81*2</f>
        <v>12</v>
      </c>
      <c r="AD81" s="99" t="s">
        <v>834</v>
      </c>
      <c r="AE81" s="99" t="s">
        <v>1214</v>
      </c>
      <c r="AF81" s="99">
        <v>101000001</v>
      </c>
      <c r="AG81" s="107">
        <f>Stage!AD91</f>
        <v>148</v>
      </c>
      <c r="AH81" s="107">
        <f t="shared" si="40"/>
        <v>11076</v>
      </c>
      <c r="AI81" s="107">
        <f t="shared" si="40"/>
        <v>10076</v>
      </c>
      <c r="AJ81" s="99">
        <v>-1</v>
      </c>
      <c r="AK81" s="107">
        <f t="shared" ref="AK81:AK115" si="47">AK80</f>
        <v>9100008</v>
      </c>
    </row>
    <row r="82" spans="1:37" x14ac:dyDescent="0.3">
      <c r="A82" s="107" t="b">
        <v>1</v>
      </c>
      <c r="B82" s="159" t="str">
        <f>TextEliteStageName!D82</f>
        <v>[8-7] 파멸의 신기루</v>
      </c>
      <c r="C82" s="107">
        <f t="shared" si="46"/>
        <v>120408007</v>
      </c>
      <c r="D82" s="107">
        <v>4</v>
      </c>
      <c r="E82" s="107">
        <f t="shared" si="45"/>
        <v>8</v>
      </c>
      <c r="F82" s="107">
        <f t="shared" si="18"/>
        <v>7</v>
      </c>
      <c r="G82" s="107">
        <f>Stage!G92</f>
        <v>33343</v>
      </c>
      <c r="H82" s="152">
        <f>Stage!H82</f>
        <v>1.6599999999999995</v>
      </c>
      <c r="I82" s="152">
        <f>Stage!I82</f>
        <v>1.4599999999999995</v>
      </c>
      <c r="J82" s="109">
        <f>Stage!J82*2</f>
        <v>1370</v>
      </c>
      <c r="K82" s="109">
        <f t="shared" si="38"/>
        <v>1370</v>
      </c>
      <c r="L82" s="109">
        <f>Stage!L82*2</f>
        <v>2132</v>
      </c>
      <c r="M82" s="322">
        <v>600</v>
      </c>
      <c r="N82" s="107" t="s">
        <v>877</v>
      </c>
      <c r="O82" s="107">
        <v>0</v>
      </c>
      <c r="P82" s="107">
        <v>3</v>
      </c>
      <c r="Q82" s="107">
        <f>Stage!Q82</f>
        <v>150</v>
      </c>
      <c r="R82" s="107">
        <v>5</v>
      </c>
      <c r="S82" s="107">
        <v>50</v>
      </c>
      <c r="T82" s="107">
        <f t="shared" si="39"/>
        <v>120408006</v>
      </c>
      <c r="U82" s="107">
        <f t="shared" si="32"/>
        <v>120408008</v>
      </c>
      <c r="V82" s="107">
        <f t="shared" si="41"/>
        <v>2077</v>
      </c>
      <c r="W82" s="107">
        <v>2</v>
      </c>
      <c r="X82" s="107">
        <v>3</v>
      </c>
      <c r="Y82" s="107">
        <f t="shared" si="42"/>
        <v>2577</v>
      </c>
      <c r="Z82" s="107">
        <v>1</v>
      </c>
      <c r="AA82" s="107">
        <v>1</v>
      </c>
      <c r="AB82" s="107">
        <v>160002003</v>
      </c>
      <c r="AC82" s="107">
        <f>Stage!Z82*2</f>
        <v>12</v>
      </c>
      <c r="AD82" s="99" t="s">
        <v>834</v>
      </c>
      <c r="AE82" s="99" t="s">
        <v>1214</v>
      </c>
      <c r="AF82" s="99">
        <v>101000001</v>
      </c>
      <c r="AG82" s="107">
        <f>Stage!AD92</f>
        <v>149</v>
      </c>
      <c r="AH82" s="107">
        <f t="shared" si="40"/>
        <v>11077</v>
      </c>
      <c r="AI82" s="107">
        <f t="shared" si="40"/>
        <v>10077</v>
      </c>
      <c r="AJ82" s="99">
        <v>-1</v>
      </c>
      <c r="AK82" s="107">
        <f t="shared" si="47"/>
        <v>9100008</v>
      </c>
    </row>
    <row r="83" spans="1:37" x14ac:dyDescent="0.3">
      <c r="A83" s="107" t="b">
        <v>1</v>
      </c>
      <c r="B83" s="159" t="str">
        <f>TextEliteStageName!D83</f>
        <v>[8-8] 신념의 끝</v>
      </c>
      <c r="C83" s="107">
        <f t="shared" si="46"/>
        <v>120408008</v>
      </c>
      <c r="D83" s="107">
        <v>4</v>
      </c>
      <c r="E83" s="107">
        <f t="shared" si="45"/>
        <v>8</v>
      </c>
      <c r="F83" s="107">
        <f t="shared" si="18"/>
        <v>8</v>
      </c>
      <c r="G83" s="107">
        <f>Stage!G93</f>
        <v>33676</v>
      </c>
      <c r="H83" s="152">
        <f>Stage!H83</f>
        <v>1.6949999999999994</v>
      </c>
      <c r="I83" s="152">
        <f>Stage!I83</f>
        <v>1.4949999999999994</v>
      </c>
      <c r="J83" s="109">
        <f>Stage!J83*2</f>
        <v>1384</v>
      </c>
      <c r="K83" s="109">
        <f t="shared" si="38"/>
        <v>1384</v>
      </c>
      <c r="L83" s="109">
        <f>Stage!L83*2</f>
        <v>2196</v>
      </c>
      <c r="M83" s="322">
        <v>600</v>
      </c>
      <c r="N83" s="107" t="s">
        <v>877</v>
      </c>
      <c r="O83" s="107">
        <v>0</v>
      </c>
      <c r="P83" s="107">
        <v>3</v>
      </c>
      <c r="Q83" s="107">
        <f>Stage!Q83</f>
        <v>150</v>
      </c>
      <c r="R83" s="107">
        <v>5</v>
      </c>
      <c r="S83" s="107">
        <v>50</v>
      </c>
      <c r="T83" s="107">
        <f t="shared" si="39"/>
        <v>120408007</v>
      </c>
      <c r="U83" s="107">
        <f t="shared" si="32"/>
        <v>120408009</v>
      </c>
      <c r="V83" s="107">
        <f t="shared" si="41"/>
        <v>2078</v>
      </c>
      <c r="W83" s="107">
        <v>2</v>
      </c>
      <c r="X83" s="107">
        <v>3</v>
      </c>
      <c r="Y83" s="107">
        <f t="shared" si="42"/>
        <v>2578</v>
      </c>
      <c r="Z83" s="107">
        <v>1</v>
      </c>
      <c r="AA83" s="107">
        <v>1</v>
      </c>
      <c r="AB83" s="107">
        <v>160002003</v>
      </c>
      <c r="AC83" s="107">
        <f>Stage!Z83*2</f>
        <v>12</v>
      </c>
      <c r="AD83" s="99" t="s">
        <v>834</v>
      </c>
      <c r="AE83" s="99" t="s">
        <v>1214</v>
      </c>
      <c r="AF83" s="99">
        <v>101000001</v>
      </c>
      <c r="AG83" s="107">
        <f>Stage!AD93</f>
        <v>150</v>
      </c>
      <c r="AH83" s="107">
        <f t="shared" si="40"/>
        <v>11078</v>
      </c>
      <c r="AI83" s="107">
        <f t="shared" si="40"/>
        <v>10078</v>
      </c>
      <c r="AJ83" s="99">
        <v>-1</v>
      </c>
      <c r="AK83" s="107">
        <f t="shared" si="47"/>
        <v>9100008</v>
      </c>
    </row>
    <row r="84" spans="1:37" x14ac:dyDescent="0.3">
      <c r="A84" s="107" t="b">
        <v>1</v>
      </c>
      <c r="B84" s="159" t="str">
        <f>TextEliteStageName!D84</f>
        <v>[8-9] 망자들의 안식처</v>
      </c>
      <c r="C84" s="107">
        <f t="shared" si="46"/>
        <v>120408009</v>
      </c>
      <c r="D84" s="107">
        <v>4</v>
      </c>
      <c r="E84" s="107">
        <f t="shared" si="45"/>
        <v>8</v>
      </c>
      <c r="F84" s="107">
        <f t="shared" si="18"/>
        <v>9</v>
      </c>
      <c r="G84" s="107">
        <f>Stage!G94</f>
        <v>34012</v>
      </c>
      <c r="H84" s="152">
        <f>Stage!H84</f>
        <v>1.7299999999999993</v>
      </c>
      <c r="I84" s="152">
        <f>Stage!I84</f>
        <v>1.5299999999999994</v>
      </c>
      <c r="J84" s="109">
        <f>Stage!J84*2</f>
        <v>1398</v>
      </c>
      <c r="K84" s="109">
        <f t="shared" si="38"/>
        <v>1398</v>
      </c>
      <c r="L84" s="109">
        <f>Stage!L84*2</f>
        <v>2262</v>
      </c>
      <c r="M84" s="322">
        <v>600</v>
      </c>
      <c r="N84" s="107" t="s">
        <v>878</v>
      </c>
      <c r="O84" s="107">
        <v>50</v>
      </c>
      <c r="P84" s="107">
        <v>3</v>
      </c>
      <c r="Q84" s="107">
        <f>Stage!Q84</f>
        <v>150</v>
      </c>
      <c r="R84" s="107">
        <v>5</v>
      </c>
      <c r="S84" s="107">
        <v>50</v>
      </c>
      <c r="T84" s="107">
        <f t="shared" si="39"/>
        <v>120408008</v>
      </c>
      <c r="U84" s="107">
        <f t="shared" si="32"/>
        <v>120408010</v>
      </c>
      <c r="V84" s="107">
        <f t="shared" si="41"/>
        <v>2079</v>
      </c>
      <c r="W84" s="107">
        <v>2</v>
      </c>
      <c r="X84" s="107">
        <v>3</v>
      </c>
      <c r="Y84" s="107">
        <f t="shared" si="42"/>
        <v>2579</v>
      </c>
      <c r="Z84" s="107">
        <v>1</v>
      </c>
      <c r="AA84" s="107">
        <v>1</v>
      </c>
      <c r="AB84" s="107">
        <v>160002003</v>
      </c>
      <c r="AC84" s="107">
        <f>Stage!Z84*2</f>
        <v>12</v>
      </c>
      <c r="AD84" s="99" t="s">
        <v>834</v>
      </c>
      <c r="AE84" s="99" t="s">
        <v>1214</v>
      </c>
      <c r="AF84" s="99">
        <v>101000001</v>
      </c>
      <c r="AG84" s="107">
        <f>Stage!AD94</f>
        <v>151</v>
      </c>
      <c r="AH84" s="107">
        <f t="shared" si="40"/>
        <v>11079</v>
      </c>
      <c r="AI84" s="107">
        <f t="shared" si="40"/>
        <v>10079</v>
      </c>
      <c r="AJ84" s="99">
        <v>-1</v>
      </c>
      <c r="AK84" s="107">
        <f t="shared" si="47"/>
        <v>9100008</v>
      </c>
    </row>
    <row r="85" spans="1:37" x14ac:dyDescent="0.3">
      <c r="A85" s="107" t="b">
        <v>1</v>
      </c>
      <c r="B85" s="159" t="str">
        <f>TextEliteStageName!D85</f>
        <v>[8-10] 보이드의 성역</v>
      </c>
      <c r="C85" s="107">
        <f t="shared" si="46"/>
        <v>120408010</v>
      </c>
      <c r="D85" s="107">
        <v>4</v>
      </c>
      <c r="E85" s="107">
        <f t="shared" si="45"/>
        <v>8</v>
      </c>
      <c r="F85" s="107">
        <f t="shared" si="18"/>
        <v>10</v>
      </c>
      <c r="G85" s="107">
        <f>Stage!G95</f>
        <v>34352</v>
      </c>
      <c r="H85" s="152">
        <f>Stage!H85</f>
        <v>1.7649999999999992</v>
      </c>
      <c r="I85" s="152">
        <f>Stage!I85</f>
        <v>1.5649999999999993</v>
      </c>
      <c r="J85" s="109">
        <f>Stage!J85*2</f>
        <v>1412</v>
      </c>
      <c r="K85" s="109">
        <f t="shared" si="38"/>
        <v>1412</v>
      </c>
      <c r="L85" s="109">
        <f>Stage!L85*2</f>
        <v>2330</v>
      </c>
      <c r="M85" s="322">
        <v>600</v>
      </c>
      <c r="N85" s="107" t="s">
        <v>877</v>
      </c>
      <c r="O85" s="107">
        <v>0</v>
      </c>
      <c r="P85" s="107">
        <v>3</v>
      </c>
      <c r="Q85" s="107">
        <f>Stage!Q85</f>
        <v>150</v>
      </c>
      <c r="R85" s="107">
        <v>5</v>
      </c>
      <c r="S85" s="107">
        <v>50</v>
      </c>
      <c r="T85" s="107">
        <f t="shared" si="39"/>
        <v>120408009</v>
      </c>
      <c r="U85" s="293">
        <f t="shared" si="32"/>
        <v>120409001</v>
      </c>
      <c r="V85" s="107">
        <f t="shared" si="41"/>
        <v>2080</v>
      </c>
      <c r="W85" s="107">
        <v>2</v>
      </c>
      <c r="X85" s="107">
        <v>3</v>
      </c>
      <c r="Y85" s="107">
        <f t="shared" si="42"/>
        <v>2580</v>
      </c>
      <c r="Z85" s="107">
        <v>1</v>
      </c>
      <c r="AA85" s="107">
        <v>1</v>
      </c>
      <c r="AB85" s="107">
        <v>160002003</v>
      </c>
      <c r="AC85" s="107">
        <f>Stage!Z85*2</f>
        <v>12</v>
      </c>
      <c r="AD85" s="99" t="s">
        <v>834</v>
      </c>
      <c r="AE85" s="99" t="s">
        <v>1214</v>
      </c>
      <c r="AF85" s="99">
        <v>101000001</v>
      </c>
      <c r="AG85" s="107">
        <f>Stage!AD95</f>
        <v>152</v>
      </c>
      <c r="AH85" s="107">
        <f t="shared" si="40"/>
        <v>11080</v>
      </c>
      <c r="AI85" s="107">
        <f t="shared" si="40"/>
        <v>10080</v>
      </c>
      <c r="AJ85" s="99">
        <v>-1</v>
      </c>
      <c r="AK85" s="107">
        <f t="shared" si="47"/>
        <v>9100008</v>
      </c>
    </row>
    <row r="86" spans="1:37" x14ac:dyDescent="0.3">
      <c r="A86" s="332" t="b">
        <v>1</v>
      </c>
      <c r="B86" s="158" t="str">
        <f>TextEliteStageName!D86</f>
        <v>[9-1] 카이온 빙한 지대</v>
      </c>
      <c r="C86" s="100">
        <f>C76+1000</f>
        <v>120409001</v>
      </c>
      <c r="D86" s="100">
        <v>4</v>
      </c>
      <c r="E86" s="100">
        <f t="shared" ref="E86" si="48">E76+1</f>
        <v>9</v>
      </c>
      <c r="F86" s="100">
        <f t="shared" si="18"/>
        <v>1</v>
      </c>
      <c r="G86" s="100">
        <f>Stage!G96</f>
        <v>34695</v>
      </c>
      <c r="H86" s="100">
        <f>Stage!H86</f>
        <v>1.7649999999999992</v>
      </c>
      <c r="I86" s="100">
        <f>Stage!I86</f>
        <v>1.7649999999999992</v>
      </c>
      <c r="J86" s="106">
        <f>Stage!J86*2</f>
        <v>1652</v>
      </c>
      <c r="K86" s="106">
        <f t="shared" si="38"/>
        <v>1652</v>
      </c>
      <c r="L86" s="106">
        <f>Stage!L86*2</f>
        <v>2400</v>
      </c>
      <c r="M86" s="321">
        <v>800</v>
      </c>
      <c r="N86" s="100" t="s">
        <v>877</v>
      </c>
      <c r="O86" s="100">
        <v>0</v>
      </c>
      <c r="P86" s="100">
        <v>2</v>
      </c>
      <c r="Q86" s="100">
        <f>Stage!Q86</f>
        <v>160</v>
      </c>
      <c r="R86" s="100">
        <v>5</v>
      </c>
      <c r="S86" s="100">
        <v>50</v>
      </c>
      <c r="T86" s="100">
        <f t="shared" si="39"/>
        <v>120408010</v>
      </c>
      <c r="U86" s="100">
        <f t="shared" si="32"/>
        <v>120409002</v>
      </c>
      <c r="V86" s="100">
        <f t="shared" si="41"/>
        <v>2081</v>
      </c>
      <c r="W86" s="100">
        <v>2</v>
      </c>
      <c r="X86" s="100">
        <v>3</v>
      </c>
      <c r="Y86" s="100">
        <f t="shared" si="42"/>
        <v>2581</v>
      </c>
      <c r="Z86" s="100">
        <v>1</v>
      </c>
      <c r="AA86" s="100">
        <v>1</v>
      </c>
      <c r="AB86" s="100">
        <v>160002003</v>
      </c>
      <c r="AC86" s="100">
        <f>Stage!Z86*2</f>
        <v>14</v>
      </c>
      <c r="AD86" s="99" t="s">
        <v>834</v>
      </c>
      <c r="AE86" s="99" t="s">
        <v>1214</v>
      </c>
      <c r="AF86" s="99">
        <v>101000001</v>
      </c>
      <c r="AG86" s="100">
        <f>Stage!AD96</f>
        <v>153</v>
      </c>
      <c r="AH86" s="100">
        <f t="shared" si="40"/>
        <v>11081</v>
      </c>
      <c r="AI86" s="100">
        <f t="shared" si="40"/>
        <v>10081</v>
      </c>
      <c r="AJ86" s="99">
        <v>-1</v>
      </c>
      <c r="AK86" s="293">
        <f>AK76</f>
        <v>9100008</v>
      </c>
    </row>
    <row r="87" spans="1:37" x14ac:dyDescent="0.3">
      <c r="A87" s="332" t="b">
        <v>1</v>
      </c>
      <c r="B87" s="158" t="str">
        <f>TextEliteStageName!D87</f>
        <v>[9-2] 타락한 정령들</v>
      </c>
      <c r="C87" s="100">
        <f t="shared" ref="C87:C95" si="49">C86+1</f>
        <v>120409002</v>
      </c>
      <c r="D87" s="100">
        <v>4</v>
      </c>
      <c r="E87" s="100">
        <f t="shared" ref="E87:E95" si="50">E86</f>
        <v>9</v>
      </c>
      <c r="F87" s="100">
        <f t="shared" si="18"/>
        <v>2</v>
      </c>
      <c r="G87" s="100">
        <f>Stage!G97</f>
        <v>35041</v>
      </c>
      <c r="H87" s="100">
        <f>Stage!H87</f>
        <v>1.7649999999999992</v>
      </c>
      <c r="I87" s="100">
        <f>Stage!I87</f>
        <v>1.7649999999999992</v>
      </c>
      <c r="J87" s="106">
        <f>Stage!J87*2</f>
        <v>1668</v>
      </c>
      <c r="K87" s="106">
        <f t="shared" si="38"/>
        <v>1668</v>
      </c>
      <c r="L87" s="106">
        <f>Stage!L87*2</f>
        <v>2472</v>
      </c>
      <c r="M87" s="321">
        <v>800</v>
      </c>
      <c r="N87" s="100" t="s">
        <v>877</v>
      </c>
      <c r="O87" s="100">
        <v>0</v>
      </c>
      <c r="P87" s="100">
        <v>2</v>
      </c>
      <c r="Q87" s="100">
        <f>Stage!Q87</f>
        <v>160</v>
      </c>
      <c r="R87" s="100">
        <v>5</v>
      </c>
      <c r="S87" s="100">
        <v>50</v>
      </c>
      <c r="T87" s="100">
        <f t="shared" si="39"/>
        <v>120409001</v>
      </c>
      <c r="U87" s="100">
        <f t="shared" si="32"/>
        <v>120409003</v>
      </c>
      <c r="V87" s="100">
        <f t="shared" si="41"/>
        <v>2082</v>
      </c>
      <c r="W87" s="100">
        <v>2</v>
      </c>
      <c r="X87" s="100">
        <v>3</v>
      </c>
      <c r="Y87" s="100">
        <f t="shared" si="42"/>
        <v>2582</v>
      </c>
      <c r="Z87" s="100">
        <v>1</v>
      </c>
      <c r="AA87" s="100">
        <v>1</v>
      </c>
      <c r="AB87" s="100">
        <v>160002003</v>
      </c>
      <c r="AC87" s="100">
        <f>Stage!Z87*2</f>
        <v>14</v>
      </c>
      <c r="AD87" s="99" t="s">
        <v>834</v>
      </c>
      <c r="AE87" s="99" t="s">
        <v>1214</v>
      </c>
      <c r="AF87" s="99">
        <v>101000001</v>
      </c>
      <c r="AG87" s="100">
        <f>Stage!AD97</f>
        <v>154</v>
      </c>
      <c r="AH87" s="100">
        <f t="shared" si="40"/>
        <v>11082</v>
      </c>
      <c r="AI87" s="100">
        <f t="shared" si="40"/>
        <v>10082</v>
      </c>
      <c r="AJ87" s="99">
        <v>-1</v>
      </c>
      <c r="AK87" s="293">
        <f t="shared" si="47"/>
        <v>9100008</v>
      </c>
    </row>
    <row r="88" spans="1:37" x14ac:dyDescent="0.3">
      <c r="A88" s="332" t="b">
        <v>1</v>
      </c>
      <c r="B88" s="158" t="str">
        <f>TextEliteStageName!D88</f>
        <v>[9-3] 얼어붙은 숲</v>
      </c>
      <c r="C88" s="100">
        <f t="shared" si="49"/>
        <v>120409003</v>
      </c>
      <c r="D88" s="100">
        <v>4</v>
      </c>
      <c r="E88" s="100">
        <f t="shared" si="50"/>
        <v>9</v>
      </c>
      <c r="F88" s="100">
        <f t="shared" si="18"/>
        <v>3</v>
      </c>
      <c r="G88" s="100">
        <f>Stage!G98</f>
        <v>35391</v>
      </c>
      <c r="H88" s="100">
        <f>Stage!H88</f>
        <v>1.7649999999999992</v>
      </c>
      <c r="I88" s="100">
        <f>Stage!I88</f>
        <v>1.7649999999999992</v>
      </c>
      <c r="J88" s="106">
        <f>Stage!J88*2</f>
        <v>1684</v>
      </c>
      <c r="K88" s="106">
        <f t="shared" si="38"/>
        <v>1684</v>
      </c>
      <c r="L88" s="106">
        <f>Stage!L88*2</f>
        <v>2546</v>
      </c>
      <c r="M88" s="321">
        <v>800</v>
      </c>
      <c r="N88" s="100" t="s">
        <v>878</v>
      </c>
      <c r="O88" s="100">
        <v>50</v>
      </c>
      <c r="P88" s="100">
        <v>2</v>
      </c>
      <c r="Q88" s="100">
        <f>Stage!Q88</f>
        <v>160</v>
      </c>
      <c r="R88" s="100">
        <v>5</v>
      </c>
      <c r="S88" s="100">
        <v>50</v>
      </c>
      <c r="T88" s="100">
        <f t="shared" si="39"/>
        <v>120409002</v>
      </c>
      <c r="U88" s="100">
        <f t="shared" si="32"/>
        <v>120409004</v>
      </c>
      <c r="V88" s="100">
        <f t="shared" si="41"/>
        <v>2083</v>
      </c>
      <c r="W88" s="100">
        <v>2</v>
      </c>
      <c r="X88" s="100">
        <v>3</v>
      </c>
      <c r="Y88" s="100">
        <f t="shared" si="42"/>
        <v>2583</v>
      </c>
      <c r="Z88" s="100">
        <v>1</v>
      </c>
      <c r="AA88" s="100">
        <v>1</v>
      </c>
      <c r="AB88" s="100">
        <v>160002003</v>
      </c>
      <c r="AC88" s="100">
        <f>Stage!Z88*2</f>
        <v>14</v>
      </c>
      <c r="AD88" s="99" t="s">
        <v>834</v>
      </c>
      <c r="AE88" s="99" t="s">
        <v>1214</v>
      </c>
      <c r="AF88" s="99">
        <v>101000001</v>
      </c>
      <c r="AG88" s="100">
        <f>Stage!AD98</f>
        <v>155</v>
      </c>
      <c r="AH88" s="100">
        <f t="shared" si="40"/>
        <v>11083</v>
      </c>
      <c r="AI88" s="100">
        <f t="shared" si="40"/>
        <v>10083</v>
      </c>
      <c r="AJ88" s="99">
        <v>-1</v>
      </c>
      <c r="AK88" s="293">
        <f t="shared" si="47"/>
        <v>9100008</v>
      </c>
    </row>
    <row r="89" spans="1:37" x14ac:dyDescent="0.3">
      <c r="A89" s="332" t="b">
        <v>1</v>
      </c>
      <c r="B89" s="158" t="str">
        <f>TextEliteStageName!D89</f>
        <v>[9-4] 빙정 호수로 가는 길</v>
      </c>
      <c r="C89" s="100">
        <f t="shared" si="49"/>
        <v>120409004</v>
      </c>
      <c r="D89" s="100">
        <v>4</v>
      </c>
      <c r="E89" s="100">
        <f t="shared" si="50"/>
        <v>9</v>
      </c>
      <c r="F89" s="100">
        <f t="shared" si="18"/>
        <v>4</v>
      </c>
      <c r="G89" s="100">
        <f>Stage!G99</f>
        <v>35744</v>
      </c>
      <c r="H89" s="100">
        <f>Stage!H89</f>
        <v>1.7649999999999992</v>
      </c>
      <c r="I89" s="100">
        <f>Stage!I89</f>
        <v>1.7649999999999992</v>
      </c>
      <c r="J89" s="106">
        <f>Stage!J89*2</f>
        <v>1700</v>
      </c>
      <c r="K89" s="106">
        <f t="shared" si="38"/>
        <v>1700</v>
      </c>
      <c r="L89" s="106">
        <f>Stage!L89*2</f>
        <v>2622</v>
      </c>
      <c r="M89" s="321">
        <v>800</v>
      </c>
      <c r="N89" s="100" t="s">
        <v>877</v>
      </c>
      <c r="O89" s="100">
        <v>0</v>
      </c>
      <c r="P89" s="100">
        <v>2</v>
      </c>
      <c r="Q89" s="100">
        <f>Stage!Q89</f>
        <v>160</v>
      </c>
      <c r="R89" s="100">
        <v>5</v>
      </c>
      <c r="S89" s="100">
        <v>50</v>
      </c>
      <c r="T89" s="100">
        <f t="shared" si="39"/>
        <v>120409003</v>
      </c>
      <c r="U89" s="100">
        <f t="shared" ref="U89:U115" si="51">C90</f>
        <v>120409005</v>
      </c>
      <c r="V89" s="100">
        <f t="shared" si="41"/>
        <v>2084</v>
      </c>
      <c r="W89" s="100">
        <v>2</v>
      </c>
      <c r="X89" s="100">
        <v>3</v>
      </c>
      <c r="Y89" s="100">
        <f t="shared" si="42"/>
        <v>2584</v>
      </c>
      <c r="Z89" s="100">
        <v>1</v>
      </c>
      <c r="AA89" s="100">
        <v>1</v>
      </c>
      <c r="AB89" s="100">
        <v>160002003</v>
      </c>
      <c r="AC89" s="100">
        <f>Stage!Z89*2</f>
        <v>14</v>
      </c>
      <c r="AD89" s="99" t="s">
        <v>834</v>
      </c>
      <c r="AE89" s="99" t="s">
        <v>1214</v>
      </c>
      <c r="AF89" s="99">
        <v>101000001</v>
      </c>
      <c r="AG89" s="100">
        <f>Stage!AD99</f>
        <v>156</v>
      </c>
      <c r="AH89" s="100">
        <f t="shared" si="40"/>
        <v>11084</v>
      </c>
      <c r="AI89" s="100">
        <f t="shared" si="40"/>
        <v>10084</v>
      </c>
      <c r="AJ89" s="99">
        <v>-1</v>
      </c>
      <c r="AK89" s="293">
        <f t="shared" si="47"/>
        <v>9100008</v>
      </c>
    </row>
    <row r="90" spans="1:37" x14ac:dyDescent="0.3">
      <c r="A90" s="332" t="b">
        <v>1</v>
      </c>
      <c r="B90" s="158" t="str">
        <f>TextEliteStageName!D90</f>
        <v>[9-5] 얼어붙은 군락지</v>
      </c>
      <c r="C90" s="100">
        <f t="shared" si="49"/>
        <v>120409005</v>
      </c>
      <c r="D90" s="100">
        <v>4</v>
      </c>
      <c r="E90" s="100">
        <f t="shared" si="50"/>
        <v>9</v>
      </c>
      <c r="F90" s="100">
        <f t="shared" si="18"/>
        <v>5</v>
      </c>
      <c r="G90" s="100">
        <f>Stage!G100</f>
        <v>36101</v>
      </c>
      <c r="H90" s="100">
        <f>Stage!H90</f>
        <v>1.7649999999999992</v>
      </c>
      <c r="I90" s="100">
        <f>Stage!I90</f>
        <v>1.7649999999999992</v>
      </c>
      <c r="J90" s="106">
        <f>Stage!J90*2</f>
        <v>1718</v>
      </c>
      <c r="K90" s="106">
        <f t="shared" si="38"/>
        <v>1718</v>
      </c>
      <c r="L90" s="106">
        <f>Stage!L90*2</f>
        <v>2700</v>
      </c>
      <c r="M90" s="321">
        <v>800</v>
      </c>
      <c r="N90" s="100" t="s">
        <v>877</v>
      </c>
      <c r="O90" s="100">
        <v>0</v>
      </c>
      <c r="P90" s="100">
        <v>2</v>
      </c>
      <c r="Q90" s="100">
        <f>Stage!Q90</f>
        <v>160</v>
      </c>
      <c r="R90" s="100">
        <v>5</v>
      </c>
      <c r="S90" s="100">
        <v>50</v>
      </c>
      <c r="T90" s="100">
        <f t="shared" si="39"/>
        <v>120409004</v>
      </c>
      <c r="U90" s="100">
        <f t="shared" si="51"/>
        <v>120409006</v>
      </c>
      <c r="V90" s="100">
        <f t="shared" si="41"/>
        <v>2085</v>
      </c>
      <c r="W90" s="100">
        <v>2</v>
      </c>
      <c r="X90" s="100">
        <v>3</v>
      </c>
      <c r="Y90" s="100">
        <f t="shared" si="42"/>
        <v>2585</v>
      </c>
      <c r="Z90" s="100">
        <v>1</v>
      </c>
      <c r="AA90" s="100">
        <v>1</v>
      </c>
      <c r="AB90" s="100">
        <v>160002003</v>
      </c>
      <c r="AC90" s="100">
        <f>Stage!Z90*2</f>
        <v>14</v>
      </c>
      <c r="AD90" s="99" t="s">
        <v>834</v>
      </c>
      <c r="AE90" s="99" t="s">
        <v>1214</v>
      </c>
      <c r="AF90" s="99">
        <v>101000001</v>
      </c>
      <c r="AG90" s="100">
        <f>Stage!AD100</f>
        <v>157</v>
      </c>
      <c r="AH90" s="100">
        <f t="shared" si="40"/>
        <v>11085</v>
      </c>
      <c r="AI90" s="100">
        <f t="shared" si="40"/>
        <v>10085</v>
      </c>
      <c r="AJ90" s="99">
        <v>-1</v>
      </c>
      <c r="AK90" s="293">
        <f t="shared" si="47"/>
        <v>9100008</v>
      </c>
    </row>
    <row r="91" spans="1:37" x14ac:dyDescent="0.3">
      <c r="A91" s="332" t="b">
        <v>1</v>
      </c>
      <c r="B91" s="158" t="str">
        <f>TextEliteStageName!D91</f>
        <v>[9-6] 빙한의 나비스 평원</v>
      </c>
      <c r="C91" s="100">
        <f t="shared" si="49"/>
        <v>120409006</v>
      </c>
      <c r="D91" s="100">
        <v>4</v>
      </c>
      <c r="E91" s="100">
        <f t="shared" si="50"/>
        <v>9</v>
      </c>
      <c r="F91" s="100">
        <f t="shared" ref="F91:F115" si="52">F81</f>
        <v>6</v>
      </c>
      <c r="G91" s="100">
        <f>Stage!G101</f>
        <v>36462</v>
      </c>
      <c r="H91" s="100">
        <f>Stage!H91</f>
        <v>1.7649999999999992</v>
      </c>
      <c r="I91" s="100">
        <f>Stage!I91</f>
        <v>1.7649999999999992</v>
      </c>
      <c r="J91" s="106">
        <f>Stage!J91*2</f>
        <v>1736</v>
      </c>
      <c r="K91" s="106">
        <f t="shared" si="38"/>
        <v>1736</v>
      </c>
      <c r="L91" s="106">
        <f>Stage!L91*2</f>
        <v>2782</v>
      </c>
      <c r="M91" s="321">
        <v>800</v>
      </c>
      <c r="N91" s="100" t="s">
        <v>879</v>
      </c>
      <c r="O91" s="100">
        <v>50</v>
      </c>
      <c r="P91" s="100">
        <v>2</v>
      </c>
      <c r="Q91" s="100">
        <f>Stage!Q91</f>
        <v>160</v>
      </c>
      <c r="R91" s="100">
        <v>5</v>
      </c>
      <c r="S91" s="100">
        <v>50</v>
      </c>
      <c r="T91" s="100">
        <f t="shared" si="39"/>
        <v>120409005</v>
      </c>
      <c r="U91" s="100">
        <f t="shared" si="51"/>
        <v>120409007</v>
      </c>
      <c r="V91" s="100">
        <f t="shared" si="41"/>
        <v>2086</v>
      </c>
      <c r="W91" s="100">
        <v>2</v>
      </c>
      <c r="X91" s="100">
        <v>3</v>
      </c>
      <c r="Y91" s="100">
        <f t="shared" si="42"/>
        <v>2586</v>
      </c>
      <c r="Z91" s="100">
        <v>1</v>
      </c>
      <c r="AA91" s="100">
        <v>1</v>
      </c>
      <c r="AB91" s="100">
        <v>160002003</v>
      </c>
      <c r="AC91" s="100">
        <f>Stage!Z91*2</f>
        <v>14</v>
      </c>
      <c r="AD91" s="99" t="s">
        <v>834</v>
      </c>
      <c r="AE91" s="99" t="s">
        <v>1214</v>
      </c>
      <c r="AF91" s="99">
        <v>101000001</v>
      </c>
      <c r="AG91" s="100">
        <f>Stage!AD101</f>
        <v>158</v>
      </c>
      <c r="AH91" s="100">
        <f t="shared" si="40"/>
        <v>11086</v>
      </c>
      <c r="AI91" s="100">
        <f t="shared" si="40"/>
        <v>10086</v>
      </c>
      <c r="AJ91" s="99">
        <v>-1</v>
      </c>
      <c r="AK91" s="293">
        <f t="shared" si="47"/>
        <v>9100008</v>
      </c>
    </row>
    <row r="92" spans="1:37" x14ac:dyDescent="0.3">
      <c r="A92" s="332" t="b">
        <v>1</v>
      </c>
      <c r="B92" s="158" t="str">
        <f>TextEliteStageName!D92</f>
        <v>[9-7] 정령의 성역</v>
      </c>
      <c r="C92" s="100">
        <f t="shared" si="49"/>
        <v>120409007</v>
      </c>
      <c r="D92" s="100">
        <v>4</v>
      </c>
      <c r="E92" s="100">
        <f t="shared" si="50"/>
        <v>9</v>
      </c>
      <c r="F92" s="100">
        <f t="shared" si="52"/>
        <v>7</v>
      </c>
      <c r="G92" s="100">
        <f>Stage!G102</f>
        <v>36826</v>
      </c>
      <c r="H92" s="100">
        <f>Stage!H92</f>
        <v>1.7649999999999992</v>
      </c>
      <c r="I92" s="100">
        <f>Stage!I92</f>
        <v>1.7649999999999992</v>
      </c>
      <c r="J92" s="106">
        <f>Stage!J92*2</f>
        <v>1754</v>
      </c>
      <c r="K92" s="106">
        <f t="shared" si="38"/>
        <v>1754</v>
      </c>
      <c r="L92" s="106">
        <f>Stage!L92*2</f>
        <v>2866</v>
      </c>
      <c r="M92" s="321">
        <v>800</v>
      </c>
      <c r="N92" s="100" t="s">
        <v>877</v>
      </c>
      <c r="O92" s="100">
        <v>0</v>
      </c>
      <c r="P92" s="100">
        <v>2</v>
      </c>
      <c r="Q92" s="100">
        <f>Stage!Q92</f>
        <v>160</v>
      </c>
      <c r="R92" s="100">
        <v>5</v>
      </c>
      <c r="S92" s="100">
        <v>50</v>
      </c>
      <c r="T92" s="100">
        <f t="shared" si="39"/>
        <v>120409006</v>
      </c>
      <c r="U92" s="100">
        <f t="shared" si="51"/>
        <v>120409008</v>
      </c>
      <c r="V92" s="100">
        <f t="shared" si="41"/>
        <v>2087</v>
      </c>
      <c r="W92" s="100">
        <v>2</v>
      </c>
      <c r="X92" s="100">
        <v>3</v>
      </c>
      <c r="Y92" s="100">
        <f t="shared" si="42"/>
        <v>2587</v>
      </c>
      <c r="Z92" s="100">
        <v>1</v>
      </c>
      <c r="AA92" s="100">
        <v>1</v>
      </c>
      <c r="AB92" s="100">
        <v>160002003</v>
      </c>
      <c r="AC92" s="100">
        <f>Stage!Z92*2</f>
        <v>14</v>
      </c>
      <c r="AD92" s="99" t="s">
        <v>834</v>
      </c>
      <c r="AE92" s="99" t="s">
        <v>1214</v>
      </c>
      <c r="AF92" s="99">
        <v>101000001</v>
      </c>
      <c r="AG92" s="100">
        <f>Stage!AD102</f>
        <v>159</v>
      </c>
      <c r="AH92" s="100">
        <f t="shared" si="40"/>
        <v>11087</v>
      </c>
      <c r="AI92" s="100">
        <f t="shared" si="40"/>
        <v>10087</v>
      </c>
      <c r="AJ92" s="99">
        <v>-1</v>
      </c>
      <c r="AK92" s="293">
        <f t="shared" si="47"/>
        <v>9100008</v>
      </c>
    </row>
    <row r="93" spans="1:37" x14ac:dyDescent="0.3">
      <c r="A93" s="332" t="b">
        <v>1</v>
      </c>
      <c r="B93" s="158" t="str">
        <f>TextEliteStageName!D93</f>
        <v>[9-8] 정령의 성소</v>
      </c>
      <c r="C93" s="100">
        <f t="shared" si="49"/>
        <v>120409008</v>
      </c>
      <c r="D93" s="100">
        <v>4</v>
      </c>
      <c r="E93" s="100">
        <f t="shared" si="50"/>
        <v>9</v>
      </c>
      <c r="F93" s="100">
        <f t="shared" si="52"/>
        <v>8</v>
      </c>
      <c r="G93" s="100">
        <f>Stage!G103</f>
        <v>37194</v>
      </c>
      <c r="H93" s="100">
        <f>Stage!H93</f>
        <v>1.7649999999999992</v>
      </c>
      <c r="I93" s="100">
        <f>Stage!I93</f>
        <v>1.7649999999999992</v>
      </c>
      <c r="J93" s="106">
        <f>Stage!J93*2</f>
        <v>1772</v>
      </c>
      <c r="K93" s="106">
        <f t="shared" si="38"/>
        <v>1772</v>
      </c>
      <c r="L93" s="106">
        <f>Stage!L93*2</f>
        <v>2952</v>
      </c>
      <c r="M93" s="321">
        <v>800</v>
      </c>
      <c r="N93" s="100" t="s">
        <v>877</v>
      </c>
      <c r="O93" s="100">
        <v>0</v>
      </c>
      <c r="P93" s="100">
        <v>2</v>
      </c>
      <c r="Q93" s="100">
        <f>Stage!Q93</f>
        <v>160</v>
      </c>
      <c r="R93" s="100">
        <v>5</v>
      </c>
      <c r="S93" s="100">
        <v>50</v>
      </c>
      <c r="T93" s="100">
        <f t="shared" si="39"/>
        <v>120409007</v>
      </c>
      <c r="U93" s="100">
        <f t="shared" si="51"/>
        <v>120409009</v>
      </c>
      <c r="V93" s="100">
        <f t="shared" si="41"/>
        <v>2088</v>
      </c>
      <c r="W93" s="100">
        <v>2</v>
      </c>
      <c r="X93" s="100">
        <v>3</v>
      </c>
      <c r="Y93" s="100">
        <f t="shared" si="42"/>
        <v>2588</v>
      </c>
      <c r="Z93" s="100">
        <v>1</v>
      </c>
      <c r="AA93" s="100">
        <v>1</v>
      </c>
      <c r="AB93" s="100">
        <v>160002003</v>
      </c>
      <c r="AC93" s="100">
        <f>Stage!Z93*2</f>
        <v>14</v>
      </c>
      <c r="AD93" s="99" t="s">
        <v>834</v>
      </c>
      <c r="AE93" s="99" t="s">
        <v>1214</v>
      </c>
      <c r="AF93" s="99">
        <v>101000001</v>
      </c>
      <c r="AG93" s="100">
        <f>Stage!AD103</f>
        <v>160</v>
      </c>
      <c r="AH93" s="100">
        <f t="shared" si="40"/>
        <v>11088</v>
      </c>
      <c r="AI93" s="100">
        <f t="shared" si="40"/>
        <v>10088</v>
      </c>
      <c r="AJ93" s="99">
        <v>-1</v>
      </c>
      <c r="AK93" s="293">
        <f t="shared" si="47"/>
        <v>9100008</v>
      </c>
    </row>
    <row r="94" spans="1:37" x14ac:dyDescent="0.3">
      <c r="A94" s="332" t="b">
        <v>1</v>
      </c>
      <c r="B94" s="158" t="str">
        <f>TextEliteStageName!D94</f>
        <v>[9-9] 빙정 호수 진입로</v>
      </c>
      <c r="C94" s="100">
        <f t="shared" si="49"/>
        <v>120409009</v>
      </c>
      <c r="D94" s="100">
        <v>4</v>
      </c>
      <c r="E94" s="100">
        <f t="shared" si="50"/>
        <v>9</v>
      </c>
      <c r="F94" s="100">
        <f t="shared" si="52"/>
        <v>9</v>
      </c>
      <c r="G94" s="100">
        <f>Stage!G104</f>
        <v>37565</v>
      </c>
      <c r="H94" s="100">
        <f>Stage!H94</f>
        <v>1.7649999999999992</v>
      </c>
      <c r="I94" s="100">
        <f>Stage!I94</f>
        <v>1.7649999999999992</v>
      </c>
      <c r="J94" s="106">
        <f>Stage!J94*2</f>
        <v>1790</v>
      </c>
      <c r="K94" s="106">
        <f t="shared" si="38"/>
        <v>1790</v>
      </c>
      <c r="L94" s="106">
        <f>Stage!L94*2</f>
        <v>3040</v>
      </c>
      <c r="M94" s="321">
        <v>800</v>
      </c>
      <c r="N94" s="100" t="s">
        <v>878</v>
      </c>
      <c r="O94" s="100">
        <v>50</v>
      </c>
      <c r="P94" s="100">
        <v>2</v>
      </c>
      <c r="Q94" s="100">
        <f>Stage!Q94</f>
        <v>160</v>
      </c>
      <c r="R94" s="100">
        <v>5</v>
      </c>
      <c r="S94" s="100">
        <v>50</v>
      </c>
      <c r="T94" s="100">
        <f t="shared" si="39"/>
        <v>120409008</v>
      </c>
      <c r="U94" s="100">
        <f t="shared" si="51"/>
        <v>120409010</v>
      </c>
      <c r="V94" s="100">
        <f t="shared" si="41"/>
        <v>2089</v>
      </c>
      <c r="W94" s="100">
        <v>2</v>
      </c>
      <c r="X94" s="100">
        <v>3</v>
      </c>
      <c r="Y94" s="100">
        <f t="shared" si="42"/>
        <v>2589</v>
      </c>
      <c r="Z94" s="100">
        <v>1</v>
      </c>
      <c r="AA94" s="100">
        <v>1</v>
      </c>
      <c r="AB94" s="100">
        <v>160002003</v>
      </c>
      <c r="AC94" s="100">
        <f>Stage!Z94*2</f>
        <v>14</v>
      </c>
      <c r="AD94" s="99" t="s">
        <v>834</v>
      </c>
      <c r="AE94" s="99" t="s">
        <v>1214</v>
      </c>
      <c r="AF94" s="99">
        <v>101000001</v>
      </c>
      <c r="AG94" s="100">
        <f>Stage!AD104</f>
        <v>161</v>
      </c>
      <c r="AH94" s="100">
        <f t="shared" si="40"/>
        <v>11089</v>
      </c>
      <c r="AI94" s="100">
        <f t="shared" si="40"/>
        <v>10089</v>
      </c>
      <c r="AJ94" s="99">
        <v>-1</v>
      </c>
      <c r="AK94" s="293">
        <f t="shared" si="47"/>
        <v>9100008</v>
      </c>
    </row>
    <row r="95" spans="1:37" x14ac:dyDescent="0.3">
      <c r="A95" s="332" t="b">
        <v>1</v>
      </c>
      <c r="B95" s="158" t="str">
        <f>TextEliteStageName!D95</f>
        <v>[9-10] 베르디우스의 빙정 호수</v>
      </c>
      <c r="C95" s="100">
        <f t="shared" si="49"/>
        <v>120409010</v>
      </c>
      <c r="D95" s="100">
        <v>4</v>
      </c>
      <c r="E95" s="100">
        <f t="shared" si="50"/>
        <v>9</v>
      </c>
      <c r="F95" s="100">
        <f t="shared" si="52"/>
        <v>10</v>
      </c>
      <c r="G95" s="100">
        <f>Stage!G105</f>
        <v>37940</v>
      </c>
      <c r="H95" s="100">
        <f>Stage!H95</f>
        <v>1.7649999999999992</v>
      </c>
      <c r="I95" s="100">
        <f>Stage!I95</f>
        <v>1.7649999999999992</v>
      </c>
      <c r="J95" s="106">
        <f>Stage!J95*2</f>
        <v>1808</v>
      </c>
      <c r="K95" s="106">
        <f t="shared" si="38"/>
        <v>1808</v>
      </c>
      <c r="L95" s="106">
        <f>Stage!L95*2</f>
        <v>3132</v>
      </c>
      <c r="M95" s="321">
        <v>800</v>
      </c>
      <c r="N95" s="100" t="s">
        <v>877</v>
      </c>
      <c r="O95" s="100">
        <v>0</v>
      </c>
      <c r="P95" s="100">
        <v>2</v>
      </c>
      <c r="Q95" s="100">
        <f>Stage!Q95</f>
        <v>160</v>
      </c>
      <c r="R95" s="100">
        <v>5</v>
      </c>
      <c r="S95" s="100">
        <v>50</v>
      </c>
      <c r="T95" s="100">
        <f t="shared" si="39"/>
        <v>120409009</v>
      </c>
      <c r="U95" s="100">
        <f t="shared" si="51"/>
        <v>120410001</v>
      </c>
      <c r="V95" s="100">
        <f t="shared" si="41"/>
        <v>2090</v>
      </c>
      <c r="W95" s="100">
        <v>2</v>
      </c>
      <c r="X95" s="100">
        <v>3</v>
      </c>
      <c r="Y95" s="100">
        <f t="shared" si="42"/>
        <v>2590</v>
      </c>
      <c r="Z95" s="100">
        <v>1</v>
      </c>
      <c r="AA95" s="100">
        <v>1</v>
      </c>
      <c r="AB95" s="100">
        <v>160002003</v>
      </c>
      <c r="AC95" s="100">
        <f>Stage!Z95*2</f>
        <v>14</v>
      </c>
      <c r="AD95" s="99" t="s">
        <v>834</v>
      </c>
      <c r="AE95" s="99" t="s">
        <v>1214</v>
      </c>
      <c r="AF95" s="99">
        <v>101000001</v>
      </c>
      <c r="AG95" s="100">
        <f>Stage!AD105</f>
        <v>162</v>
      </c>
      <c r="AH95" s="100">
        <f t="shared" si="40"/>
        <v>11090</v>
      </c>
      <c r="AI95" s="100">
        <f t="shared" si="40"/>
        <v>10090</v>
      </c>
      <c r="AJ95" s="99">
        <v>-1</v>
      </c>
      <c r="AK95" s="293">
        <f t="shared" si="47"/>
        <v>9100008</v>
      </c>
    </row>
    <row r="96" spans="1:37" x14ac:dyDescent="0.3">
      <c r="A96" s="332" t="b">
        <v>1</v>
      </c>
      <c r="B96" s="159" t="str">
        <f>TextEliteStageName!D96</f>
        <v>[10-1]  베히모스 요새 서문</v>
      </c>
      <c r="C96" s="107">
        <f>C86+1000</f>
        <v>120410001</v>
      </c>
      <c r="D96" s="107">
        <v>4</v>
      </c>
      <c r="E96" s="107">
        <f t="shared" ref="E96" si="53">E86+1</f>
        <v>10</v>
      </c>
      <c r="F96" s="107">
        <f t="shared" si="52"/>
        <v>1</v>
      </c>
      <c r="G96" s="107">
        <f>Stage!G106</f>
        <v>38319</v>
      </c>
      <c r="H96" s="152">
        <f>Stage!H96</f>
        <v>1.7649999999999992</v>
      </c>
      <c r="I96" s="152">
        <f>Stage!I96</f>
        <v>1.7649999999999992</v>
      </c>
      <c r="J96" s="109">
        <f>Stage!J96*2</f>
        <v>1880</v>
      </c>
      <c r="K96" s="109">
        <f t="shared" si="38"/>
        <v>1880</v>
      </c>
      <c r="L96" s="109">
        <f>Stage!L96*2</f>
        <v>3226</v>
      </c>
      <c r="M96" s="322">
        <v>1000</v>
      </c>
      <c r="N96" s="107" t="s">
        <v>877</v>
      </c>
      <c r="O96" s="107">
        <v>0</v>
      </c>
      <c r="P96" s="107">
        <v>4</v>
      </c>
      <c r="Q96" s="107">
        <f>Stage!Q96</f>
        <v>160</v>
      </c>
      <c r="R96" s="107">
        <v>5</v>
      </c>
      <c r="S96" s="107">
        <v>50</v>
      </c>
      <c r="T96" s="107">
        <f t="shared" si="39"/>
        <v>120409010</v>
      </c>
      <c r="U96" s="107">
        <f t="shared" si="51"/>
        <v>120410002</v>
      </c>
      <c r="V96" s="107">
        <f t="shared" si="41"/>
        <v>2091</v>
      </c>
      <c r="W96" s="107">
        <v>2</v>
      </c>
      <c r="X96" s="107">
        <v>3</v>
      </c>
      <c r="Y96" s="107">
        <f t="shared" si="42"/>
        <v>2591</v>
      </c>
      <c r="Z96" s="107">
        <v>1</v>
      </c>
      <c r="AA96" s="107">
        <v>1</v>
      </c>
      <c r="AB96" s="107">
        <v>160002003</v>
      </c>
      <c r="AC96" s="107">
        <f>Stage!Z96*2</f>
        <v>14</v>
      </c>
      <c r="AD96" s="99" t="s">
        <v>834</v>
      </c>
      <c r="AE96" s="99" t="s">
        <v>1214</v>
      </c>
      <c r="AF96" s="99">
        <v>101000001</v>
      </c>
      <c r="AG96" s="107">
        <f>Stage!AD106</f>
        <v>163</v>
      </c>
      <c r="AH96" s="107">
        <f t="shared" si="40"/>
        <v>11091</v>
      </c>
      <c r="AI96" s="107">
        <f t="shared" si="40"/>
        <v>10091</v>
      </c>
      <c r="AJ96" s="99">
        <v>-1</v>
      </c>
      <c r="AK96" s="293">
        <f>AK86</f>
        <v>9100008</v>
      </c>
    </row>
    <row r="97" spans="1:37" x14ac:dyDescent="0.3">
      <c r="A97" s="332" t="b">
        <v>1</v>
      </c>
      <c r="B97" s="159" t="str">
        <f>TextEliteStageName!D97</f>
        <v>[10-2] 베히모스 요새 남서부 경계 초소 I</v>
      </c>
      <c r="C97" s="107">
        <f>C96+1</f>
        <v>120410002</v>
      </c>
      <c r="D97" s="107">
        <v>4</v>
      </c>
      <c r="E97" s="107">
        <f t="shared" ref="E97:E105" si="54">E96</f>
        <v>10</v>
      </c>
      <c r="F97" s="107">
        <f t="shared" si="52"/>
        <v>2</v>
      </c>
      <c r="G97" s="107">
        <f>Stage!G107</f>
        <v>38702</v>
      </c>
      <c r="H97" s="152">
        <f>Stage!H97</f>
        <v>1.7649999999999992</v>
      </c>
      <c r="I97" s="152">
        <f>Stage!I97</f>
        <v>1.7649999999999992</v>
      </c>
      <c r="J97" s="109">
        <f>Stage!J97*2</f>
        <v>1898</v>
      </c>
      <c r="K97" s="109">
        <f t="shared" si="38"/>
        <v>1898</v>
      </c>
      <c r="L97" s="109">
        <f>Stage!L97*2</f>
        <v>3322</v>
      </c>
      <c r="M97" s="322">
        <v>1000</v>
      </c>
      <c r="N97" s="107" t="s">
        <v>877</v>
      </c>
      <c r="O97" s="107">
        <v>0</v>
      </c>
      <c r="P97" s="107">
        <v>4</v>
      </c>
      <c r="Q97" s="107">
        <f>Stage!Q97</f>
        <v>160</v>
      </c>
      <c r="R97" s="107">
        <v>5</v>
      </c>
      <c r="S97" s="107">
        <v>50</v>
      </c>
      <c r="T97" s="107">
        <f t="shared" si="39"/>
        <v>120410001</v>
      </c>
      <c r="U97" s="107">
        <f t="shared" si="51"/>
        <v>120410003</v>
      </c>
      <c r="V97" s="107">
        <f t="shared" si="41"/>
        <v>2092</v>
      </c>
      <c r="W97" s="107">
        <v>2</v>
      </c>
      <c r="X97" s="107">
        <v>3</v>
      </c>
      <c r="Y97" s="107">
        <f t="shared" si="42"/>
        <v>2592</v>
      </c>
      <c r="Z97" s="107">
        <v>1</v>
      </c>
      <c r="AA97" s="107">
        <v>1</v>
      </c>
      <c r="AB97" s="107">
        <v>160002003</v>
      </c>
      <c r="AC97" s="107">
        <f>Stage!Z97*2</f>
        <v>14</v>
      </c>
      <c r="AD97" s="99" t="s">
        <v>834</v>
      </c>
      <c r="AE97" s="99" t="s">
        <v>1214</v>
      </c>
      <c r="AF97" s="99">
        <v>101000001</v>
      </c>
      <c r="AG97" s="107">
        <f>Stage!AD107</f>
        <v>164</v>
      </c>
      <c r="AH97" s="107">
        <f t="shared" si="40"/>
        <v>11092</v>
      </c>
      <c r="AI97" s="107">
        <f t="shared" si="40"/>
        <v>10092</v>
      </c>
      <c r="AJ97" s="99">
        <v>-1</v>
      </c>
      <c r="AK97" s="293">
        <f t="shared" si="47"/>
        <v>9100008</v>
      </c>
    </row>
    <row r="98" spans="1:37" x14ac:dyDescent="0.3">
      <c r="A98" s="332" t="b">
        <v>1</v>
      </c>
      <c r="B98" s="159" t="str">
        <f>TextEliteStageName!D98</f>
        <v>[10-3] 베히모스 요새 남서부 경계 초소 II</v>
      </c>
      <c r="C98" s="107">
        <f t="shared" ref="C98:C105" si="55">C97+1</f>
        <v>120410003</v>
      </c>
      <c r="D98" s="107">
        <v>4</v>
      </c>
      <c r="E98" s="107">
        <f t="shared" si="54"/>
        <v>10</v>
      </c>
      <c r="F98" s="107">
        <f t="shared" si="52"/>
        <v>3</v>
      </c>
      <c r="G98" s="107">
        <f>Stage!G108</f>
        <v>39089</v>
      </c>
      <c r="H98" s="152">
        <f>Stage!H98</f>
        <v>1.7649999999999992</v>
      </c>
      <c r="I98" s="152">
        <f>Stage!I98</f>
        <v>1.7649999999999992</v>
      </c>
      <c r="J98" s="109">
        <f>Stage!J98*2</f>
        <v>1916</v>
      </c>
      <c r="K98" s="109">
        <f t="shared" si="38"/>
        <v>1916</v>
      </c>
      <c r="L98" s="109">
        <f>Stage!L98*2</f>
        <v>3422</v>
      </c>
      <c r="M98" s="322">
        <v>1000</v>
      </c>
      <c r="N98" s="107" t="s">
        <v>878</v>
      </c>
      <c r="O98" s="107">
        <v>50</v>
      </c>
      <c r="P98" s="107">
        <v>4</v>
      </c>
      <c r="Q98" s="107">
        <f>Stage!Q98</f>
        <v>160</v>
      </c>
      <c r="R98" s="107">
        <v>5</v>
      </c>
      <c r="S98" s="107">
        <v>50</v>
      </c>
      <c r="T98" s="107">
        <f t="shared" si="39"/>
        <v>120410002</v>
      </c>
      <c r="U98" s="107">
        <f t="shared" si="51"/>
        <v>120410004</v>
      </c>
      <c r="V98" s="107">
        <f t="shared" si="41"/>
        <v>2093</v>
      </c>
      <c r="W98" s="107">
        <v>2</v>
      </c>
      <c r="X98" s="107">
        <v>3</v>
      </c>
      <c r="Y98" s="107">
        <f t="shared" si="42"/>
        <v>2593</v>
      </c>
      <c r="Z98" s="107">
        <v>1</v>
      </c>
      <c r="AA98" s="107">
        <v>1</v>
      </c>
      <c r="AB98" s="107">
        <v>160002003</v>
      </c>
      <c r="AC98" s="107">
        <f>Stage!Z98*2</f>
        <v>14</v>
      </c>
      <c r="AD98" s="99" t="s">
        <v>834</v>
      </c>
      <c r="AE98" s="99" t="s">
        <v>1214</v>
      </c>
      <c r="AF98" s="99">
        <v>101000001</v>
      </c>
      <c r="AG98" s="107">
        <f>Stage!AD108</f>
        <v>165</v>
      </c>
      <c r="AH98" s="107">
        <f t="shared" si="40"/>
        <v>11093</v>
      </c>
      <c r="AI98" s="107">
        <f t="shared" si="40"/>
        <v>10093</v>
      </c>
      <c r="AJ98" s="99">
        <v>-1</v>
      </c>
      <c r="AK98" s="293">
        <f t="shared" si="47"/>
        <v>9100008</v>
      </c>
    </row>
    <row r="99" spans="1:37" x14ac:dyDescent="0.3">
      <c r="A99" s="332" t="b">
        <v>1</v>
      </c>
      <c r="B99" s="159" t="str">
        <f>TextEliteStageName!D99</f>
        <v>[10-4] 베히모스 요새 남부 진지</v>
      </c>
      <c r="C99" s="107">
        <f t="shared" si="55"/>
        <v>120410004</v>
      </c>
      <c r="D99" s="107">
        <v>4</v>
      </c>
      <c r="E99" s="107">
        <f t="shared" si="54"/>
        <v>10</v>
      </c>
      <c r="F99" s="107">
        <f t="shared" si="52"/>
        <v>4</v>
      </c>
      <c r="G99" s="107">
        <f>Stage!G109</f>
        <v>39479</v>
      </c>
      <c r="H99" s="152">
        <f>Stage!H99</f>
        <v>1.7649999999999992</v>
      </c>
      <c r="I99" s="152">
        <f>Stage!I99</f>
        <v>1.7649999999999992</v>
      </c>
      <c r="J99" s="109">
        <f>Stage!J99*2</f>
        <v>1936</v>
      </c>
      <c r="K99" s="109">
        <f t="shared" si="38"/>
        <v>1936</v>
      </c>
      <c r="L99" s="109">
        <f>Stage!L99*2</f>
        <v>3524</v>
      </c>
      <c r="M99" s="322">
        <v>1000</v>
      </c>
      <c r="N99" s="107" t="s">
        <v>877</v>
      </c>
      <c r="O99" s="107">
        <v>0</v>
      </c>
      <c r="P99" s="107">
        <v>4</v>
      </c>
      <c r="Q99" s="107">
        <f>Stage!Q99</f>
        <v>160</v>
      </c>
      <c r="R99" s="107">
        <v>5</v>
      </c>
      <c r="S99" s="107">
        <v>50</v>
      </c>
      <c r="T99" s="107">
        <f t="shared" si="39"/>
        <v>120410003</v>
      </c>
      <c r="U99" s="107">
        <f t="shared" si="51"/>
        <v>120410005</v>
      </c>
      <c r="V99" s="107">
        <f t="shared" si="41"/>
        <v>2094</v>
      </c>
      <c r="W99" s="107">
        <v>2</v>
      </c>
      <c r="X99" s="107">
        <v>3</v>
      </c>
      <c r="Y99" s="107">
        <f t="shared" si="42"/>
        <v>2594</v>
      </c>
      <c r="Z99" s="107">
        <v>1</v>
      </c>
      <c r="AA99" s="107">
        <v>1</v>
      </c>
      <c r="AB99" s="107">
        <v>160002003</v>
      </c>
      <c r="AC99" s="107">
        <f>Stage!Z99*2</f>
        <v>14</v>
      </c>
      <c r="AD99" s="99" t="s">
        <v>834</v>
      </c>
      <c r="AE99" s="99" t="s">
        <v>1214</v>
      </c>
      <c r="AF99" s="99">
        <v>101000001</v>
      </c>
      <c r="AG99" s="107">
        <f>Stage!AD109</f>
        <v>166</v>
      </c>
      <c r="AH99" s="107">
        <f t="shared" si="40"/>
        <v>11094</v>
      </c>
      <c r="AI99" s="107">
        <f t="shared" si="40"/>
        <v>10094</v>
      </c>
      <c r="AJ99" s="99">
        <v>-1</v>
      </c>
      <c r="AK99" s="293">
        <f t="shared" si="47"/>
        <v>9100008</v>
      </c>
    </row>
    <row r="100" spans="1:37" x14ac:dyDescent="0.3">
      <c r="A100" s="332" t="b">
        <v>1</v>
      </c>
      <c r="B100" s="159" t="str">
        <f>TextEliteStageName!D100</f>
        <v>[10-5] 베히모스 요새 남동부 경계 초소</v>
      </c>
      <c r="C100" s="107">
        <f t="shared" si="55"/>
        <v>120410005</v>
      </c>
      <c r="D100" s="107">
        <v>4</v>
      </c>
      <c r="E100" s="107">
        <f t="shared" si="54"/>
        <v>10</v>
      </c>
      <c r="F100" s="107">
        <f t="shared" si="52"/>
        <v>5</v>
      </c>
      <c r="G100" s="107">
        <f>Stage!G110</f>
        <v>39873</v>
      </c>
      <c r="H100" s="152">
        <f>Stage!H100</f>
        <v>1.7649999999999992</v>
      </c>
      <c r="I100" s="152">
        <f>Stage!I100</f>
        <v>1.7649999999999992</v>
      </c>
      <c r="J100" s="109">
        <f>Stage!J100*2</f>
        <v>1956</v>
      </c>
      <c r="K100" s="109">
        <f t="shared" si="38"/>
        <v>1956</v>
      </c>
      <c r="L100" s="109">
        <f>Stage!L100*2</f>
        <v>3630</v>
      </c>
      <c r="M100" s="322">
        <v>1000</v>
      </c>
      <c r="N100" s="107" t="s">
        <v>877</v>
      </c>
      <c r="O100" s="107">
        <v>0</v>
      </c>
      <c r="P100" s="107">
        <v>4</v>
      </c>
      <c r="Q100" s="107">
        <f>Stage!Q100</f>
        <v>160</v>
      </c>
      <c r="R100" s="107">
        <v>5</v>
      </c>
      <c r="S100" s="107">
        <v>50</v>
      </c>
      <c r="T100" s="107">
        <f t="shared" si="39"/>
        <v>120410004</v>
      </c>
      <c r="U100" s="107">
        <f t="shared" si="51"/>
        <v>120410006</v>
      </c>
      <c r="V100" s="107">
        <f t="shared" si="41"/>
        <v>2095</v>
      </c>
      <c r="W100" s="107">
        <v>2</v>
      </c>
      <c r="X100" s="107">
        <v>3</v>
      </c>
      <c r="Y100" s="107">
        <f t="shared" si="42"/>
        <v>2595</v>
      </c>
      <c r="Z100" s="107">
        <v>1</v>
      </c>
      <c r="AA100" s="107">
        <v>1</v>
      </c>
      <c r="AB100" s="107">
        <v>160002003</v>
      </c>
      <c r="AC100" s="107">
        <f>Stage!Z100*2</f>
        <v>14</v>
      </c>
      <c r="AD100" s="99" t="s">
        <v>834</v>
      </c>
      <c r="AE100" s="99" t="s">
        <v>1214</v>
      </c>
      <c r="AF100" s="99">
        <v>101000001</v>
      </c>
      <c r="AG100" s="107">
        <f>Stage!AD110</f>
        <v>167</v>
      </c>
      <c r="AH100" s="107">
        <f t="shared" si="40"/>
        <v>11095</v>
      </c>
      <c r="AI100" s="107">
        <f t="shared" si="40"/>
        <v>10095</v>
      </c>
      <c r="AJ100" s="99">
        <v>-1</v>
      </c>
      <c r="AK100" s="293">
        <f t="shared" si="47"/>
        <v>9100008</v>
      </c>
    </row>
    <row r="101" spans="1:37" x14ac:dyDescent="0.3">
      <c r="A101" s="332" t="b">
        <v>1</v>
      </c>
      <c r="B101" s="159" t="str">
        <f>TextEliteStageName!D101</f>
        <v>[10-6] 베히모스 요새 동부 진지</v>
      </c>
      <c r="C101" s="107">
        <f t="shared" si="55"/>
        <v>120410006</v>
      </c>
      <c r="D101" s="107">
        <v>4</v>
      </c>
      <c r="E101" s="107">
        <f t="shared" si="54"/>
        <v>10</v>
      </c>
      <c r="F101" s="107">
        <f t="shared" si="52"/>
        <v>6</v>
      </c>
      <c r="G101" s="107">
        <f>Stage!G111</f>
        <v>40271</v>
      </c>
      <c r="H101" s="152">
        <f>Stage!H101</f>
        <v>1.7649999999999992</v>
      </c>
      <c r="I101" s="152">
        <f>Stage!I101</f>
        <v>1.7649999999999992</v>
      </c>
      <c r="J101" s="109">
        <f>Stage!J101*2</f>
        <v>1976</v>
      </c>
      <c r="K101" s="109">
        <f t="shared" si="38"/>
        <v>1976</v>
      </c>
      <c r="L101" s="109">
        <f>Stage!L101*2</f>
        <v>3738</v>
      </c>
      <c r="M101" s="322">
        <v>1000</v>
      </c>
      <c r="N101" s="107" t="s">
        <v>879</v>
      </c>
      <c r="O101" s="107">
        <v>50</v>
      </c>
      <c r="P101" s="107">
        <v>4</v>
      </c>
      <c r="Q101" s="107">
        <f>Stage!Q101</f>
        <v>160</v>
      </c>
      <c r="R101" s="107">
        <v>5</v>
      </c>
      <c r="S101" s="107">
        <v>50</v>
      </c>
      <c r="T101" s="107">
        <f t="shared" si="39"/>
        <v>120410005</v>
      </c>
      <c r="U101" s="107">
        <f t="shared" si="51"/>
        <v>120410007</v>
      </c>
      <c r="V101" s="107">
        <f t="shared" si="41"/>
        <v>2096</v>
      </c>
      <c r="W101" s="107">
        <v>2</v>
      </c>
      <c r="X101" s="107">
        <v>3</v>
      </c>
      <c r="Y101" s="107">
        <f t="shared" si="42"/>
        <v>2596</v>
      </c>
      <c r="Z101" s="107">
        <v>1</v>
      </c>
      <c r="AA101" s="107">
        <v>1</v>
      </c>
      <c r="AB101" s="107">
        <v>160002003</v>
      </c>
      <c r="AC101" s="107">
        <f>Stage!Z101*2</f>
        <v>14</v>
      </c>
      <c r="AD101" s="99" t="s">
        <v>834</v>
      </c>
      <c r="AE101" s="99" t="s">
        <v>1214</v>
      </c>
      <c r="AF101" s="99">
        <v>101000001</v>
      </c>
      <c r="AG101" s="107">
        <f>Stage!AD111</f>
        <v>168</v>
      </c>
      <c r="AH101" s="107">
        <f t="shared" si="40"/>
        <v>11096</v>
      </c>
      <c r="AI101" s="107">
        <f t="shared" si="40"/>
        <v>10096</v>
      </c>
      <c r="AJ101" s="99">
        <v>-1</v>
      </c>
      <c r="AK101" s="293">
        <f t="shared" si="47"/>
        <v>9100008</v>
      </c>
    </row>
    <row r="102" spans="1:37" x14ac:dyDescent="0.3">
      <c r="A102" s="332" t="b">
        <v>1</v>
      </c>
      <c r="B102" s="159" t="str">
        <f>TextEliteStageName!D102</f>
        <v>[10-7] 베히모스 요새 북동부 경계 초소</v>
      </c>
      <c r="C102" s="107">
        <f t="shared" si="55"/>
        <v>120410007</v>
      </c>
      <c r="D102" s="107">
        <v>4</v>
      </c>
      <c r="E102" s="107">
        <f t="shared" si="54"/>
        <v>10</v>
      </c>
      <c r="F102" s="107">
        <f t="shared" si="52"/>
        <v>7</v>
      </c>
      <c r="G102" s="107">
        <f>Stage!G112</f>
        <v>40673</v>
      </c>
      <c r="H102" s="152">
        <f>Stage!H102</f>
        <v>1.7649999999999992</v>
      </c>
      <c r="I102" s="152">
        <f>Stage!I102</f>
        <v>1.7649999999999992</v>
      </c>
      <c r="J102" s="109">
        <f>Stage!J102*2</f>
        <v>1996</v>
      </c>
      <c r="K102" s="109">
        <f t="shared" si="38"/>
        <v>1996</v>
      </c>
      <c r="L102" s="109">
        <f>Stage!L102*2</f>
        <v>3850</v>
      </c>
      <c r="M102" s="322">
        <v>1000</v>
      </c>
      <c r="N102" s="107" t="s">
        <v>877</v>
      </c>
      <c r="O102" s="107">
        <v>0</v>
      </c>
      <c r="P102" s="107">
        <v>4</v>
      </c>
      <c r="Q102" s="107">
        <f>Stage!Q102</f>
        <v>160</v>
      </c>
      <c r="R102" s="107">
        <v>5</v>
      </c>
      <c r="S102" s="107">
        <v>50</v>
      </c>
      <c r="T102" s="107">
        <f t="shared" si="39"/>
        <v>120410006</v>
      </c>
      <c r="U102" s="107">
        <f t="shared" si="51"/>
        <v>120410008</v>
      </c>
      <c r="V102" s="107">
        <f t="shared" si="41"/>
        <v>2097</v>
      </c>
      <c r="W102" s="107">
        <v>2</v>
      </c>
      <c r="X102" s="107">
        <v>3</v>
      </c>
      <c r="Y102" s="107">
        <f t="shared" si="42"/>
        <v>2597</v>
      </c>
      <c r="Z102" s="107">
        <v>1</v>
      </c>
      <c r="AA102" s="107">
        <v>1</v>
      </c>
      <c r="AB102" s="107">
        <v>160002003</v>
      </c>
      <c r="AC102" s="107">
        <f>Stage!Z102*2</f>
        <v>14</v>
      </c>
      <c r="AD102" s="99" t="s">
        <v>834</v>
      </c>
      <c r="AE102" s="99" t="s">
        <v>1214</v>
      </c>
      <c r="AF102" s="99">
        <v>101000001</v>
      </c>
      <c r="AG102" s="107">
        <f>Stage!AD112</f>
        <v>169</v>
      </c>
      <c r="AH102" s="107">
        <f t="shared" si="40"/>
        <v>11097</v>
      </c>
      <c r="AI102" s="107">
        <f t="shared" si="40"/>
        <v>10097</v>
      </c>
      <c r="AJ102" s="99">
        <v>-1</v>
      </c>
      <c r="AK102" s="293">
        <f t="shared" si="47"/>
        <v>9100008</v>
      </c>
    </row>
    <row r="103" spans="1:37" x14ac:dyDescent="0.3">
      <c r="A103" s="332" t="b">
        <v>1</v>
      </c>
      <c r="B103" s="159" t="str">
        <f>TextEliteStageName!D103</f>
        <v>[10-8] 베히모스 요새 북부 진지</v>
      </c>
      <c r="C103" s="107">
        <f t="shared" si="55"/>
        <v>120410008</v>
      </c>
      <c r="D103" s="107">
        <v>4</v>
      </c>
      <c r="E103" s="107">
        <f t="shared" si="54"/>
        <v>10</v>
      </c>
      <c r="F103" s="107">
        <f t="shared" si="52"/>
        <v>8</v>
      </c>
      <c r="G103" s="107">
        <f>Stage!G113</f>
        <v>41079</v>
      </c>
      <c r="H103" s="152">
        <f>Stage!H103</f>
        <v>1.7649999999999992</v>
      </c>
      <c r="I103" s="152">
        <f>Stage!I103</f>
        <v>1.7649999999999992</v>
      </c>
      <c r="J103" s="109">
        <f>Stage!J103*2</f>
        <v>2016</v>
      </c>
      <c r="K103" s="109">
        <f t="shared" si="38"/>
        <v>2016</v>
      </c>
      <c r="L103" s="109">
        <f>Stage!L103*2</f>
        <v>3966</v>
      </c>
      <c r="M103" s="322">
        <v>1000</v>
      </c>
      <c r="N103" s="107" t="s">
        <v>877</v>
      </c>
      <c r="O103" s="107">
        <v>0</v>
      </c>
      <c r="P103" s="107">
        <v>4</v>
      </c>
      <c r="Q103" s="107">
        <f>Stage!Q103</f>
        <v>160</v>
      </c>
      <c r="R103" s="107">
        <v>5</v>
      </c>
      <c r="S103" s="107">
        <v>50</v>
      </c>
      <c r="T103" s="107">
        <f t="shared" ref="T103:T115" si="56">C102</f>
        <v>120410007</v>
      </c>
      <c r="U103" s="107">
        <f t="shared" si="51"/>
        <v>120410009</v>
      </c>
      <c r="V103" s="107">
        <f t="shared" si="41"/>
        <v>2098</v>
      </c>
      <c r="W103" s="107">
        <v>2</v>
      </c>
      <c r="X103" s="107">
        <v>3</v>
      </c>
      <c r="Y103" s="107">
        <f t="shared" si="42"/>
        <v>2598</v>
      </c>
      <c r="Z103" s="107">
        <v>1</v>
      </c>
      <c r="AA103" s="107">
        <v>1</v>
      </c>
      <c r="AB103" s="107">
        <v>160002003</v>
      </c>
      <c r="AC103" s="107">
        <f>Stage!Z103*2</f>
        <v>14</v>
      </c>
      <c r="AD103" s="99" t="s">
        <v>834</v>
      </c>
      <c r="AE103" s="99" t="s">
        <v>1214</v>
      </c>
      <c r="AF103" s="99">
        <v>101000001</v>
      </c>
      <c r="AG103" s="107">
        <f>Stage!AD113</f>
        <v>170</v>
      </c>
      <c r="AH103" s="107">
        <f t="shared" si="40"/>
        <v>11098</v>
      </c>
      <c r="AI103" s="107">
        <f t="shared" si="40"/>
        <v>10098</v>
      </c>
      <c r="AJ103" s="99">
        <v>-1</v>
      </c>
      <c r="AK103" s="293">
        <f t="shared" si="47"/>
        <v>9100008</v>
      </c>
    </row>
    <row r="104" spans="1:37" x14ac:dyDescent="0.3">
      <c r="A104" s="332" t="b">
        <v>1</v>
      </c>
      <c r="B104" s="159" t="str">
        <f>TextEliteStageName!D104</f>
        <v>[10-9] 베히모스 요새 중심부</v>
      </c>
      <c r="C104" s="107">
        <f t="shared" si="55"/>
        <v>120410009</v>
      </c>
      <c r="D104" s="107">
        <v>4</v>
      </c>
      <c r="E104" s="107">
        <f t="shared" si="54"/>
        <v>10</v>
      </c>
      <c r="F104" s="107">
        <f t="shared" si="52"/>
        <v>9</v>
      </c>
      <c r="G104" s="107">
        <f>Stage!G114</f>
        <v>41489</v>
      </c>
      <c r="H104" s="152">
        <f>Stage!H104</f>
        <v>1.7649999999999992</v>
      </c>
      <c r="I104" s="152">
        <f>Stage!I104</f>
        <v>1.7649999999999992</v>
      </c>
      <c r="J104" s="109">
        <f>Stage!J104*2</f>
        <v>2036</v>
      </c>
      <c r="K104" s="109">
        <f t="shared" si="38"/>
        <v>2036</v>
      </c>
      <c r="L104" s="109">
        <f>Stage!L104*2</f>
        <v>4084</v>
      </c>
      <c r="M104" s="322">
        <v>1000</v>
      </c>
      <c r="N104" s="107" t="s">
        <v>878</v>
      </c>
      <c r="O104" s="107">
        <v>50</v>
      </c>
      <c r="P104" s="107">
        <v>4</v>
      </c>
      <c r="Q104" s="107">
        <f>Stage!Q104</f>
        <v>160</v>
      </c>
      <c r="R104" s="107">
        <v>5</v>
      </c>
      <c r="S104" s="107">
        <v>50</v>
      </c>
      <c r="T104" s="107">
        <f t="shared" si="56"/>
        <v>120410008</v>
      </c>
      <c r="U104" s="107">
        <f t="shared" si="51"/>
        <v>120410010</v>
      </c>
      <c r="V104" s="107">
        <f t="shared" si="41"/>
        <v>2099</v>
      </c>
      <c r="W104" s="107">
        <v>2</v>
      </c>
      <c r="X104" s="107">
        <v>3</v>
      </c>
      <c r="Y104" s="107">
        <f t="shared" si="42"/>
        <v>2599</v>
      </c>
      <c r="Z104" s="107">
        <v>1</v>
      </c>
      <c r="AA104" s="107">
        <v>1</v>
      </c>
      <c r="AB104" s="107">
        <v>160002003</v>
      </c>
      <c r="AC104" s="107">
        <f>Stage!Z104*2</f>
        <v>14</v>
      </c>
      <c r="AD104" s="99" t="s">
        <v>834</v>
      </c>
      <c r="AE104" s="99" t="s">
        <v>1214</v>
      </c>
      <c r="AF104" s="99">
        <v>101000001</v>
      </c>
      <c r="AG104" s="107">
        <f>Stage!AD114</f>
        <v>171</v>
      </c>
      <c r="AH104" s="107">
        <f t="shared" si="40"/>
        <v>11099</v>
      </c>
      <c r="AI104" s="107">
        <f t="shared" si="40"/>
        <v>10099</v>
      </c>
      <c r="AJ104" s="99">
        <v>-1</v>
      </c>
      <c r="AK104" s="293">
        <f t="shared" si="47"/>
        <v>9100008</v>
      </c>
    </row>
    <row r="105" spans="1:37" x14ac:dyDescent="0.3">
      <c r="A105" s="332" t="b">
        <v>1</v>
      </c>
      <c r="B105" s="159" t="str">
        <f>TextEliteStageName!D105</f>
        <v>[10-10] 페르페투스의 전당</v>
      </c>
      <c r="C105" s="107">
        <f t="shared" si="55"/>
        <v>120410010</v>
      </c>
      <c r="D105" s="107">
        <v>4</v>
      </c>
      <c r="E105" s="107">
        <f t="shared" si="54"/>
        <v>10</v>
      </c>
      <c r="F105" s="107">
        <f t="shared" si="52"/>
        <v>10</v>
      </c>
      <c r="G105" s="107">
        <f>Stage!G115</f>
        <v>41903</v>
      </c>
      <c r="H105" s="152">
        <f>Stage!H105</f>
        <v>1.7649999999999992</v>
      </c>
      <c r="I105" s="152">
        <f>Stage!I105</f>
        <v>1.7649999999999992</v>
      </c>
      <c r="J105" s="109">
        <f>Stage!J105*2</f>
        <v>2056</v>
      </c>
      <c r="K105" s="109">
        <f t="shared" si="38"/>
        <v>2056</v>
      </c>
      <c r="L105" s="109">
        <f>Stage!L105*2</f>
        <v>4206</v>
      </c>
      <c r="M105" s="322">
        <v>1000</v>
      </c>
      <c r="N105" s="107" t="s">
        <v>877</v>
      </c>
      <c r="O105" s="107">
        <v>0</v>
      </c>
      <c r="P105" s="107">
        <v>4</v>
      </c>
      <c r="Q105" s="107">
        <f>Stage!Q105</f>
        <v>160</v>
      </c>
      <c r="R105" s="107">
        <v>5</v>
      </c>
      <c r="S105" s="107">
        <v>50</v>
      </c>
      <c r="T105" s="107">
        <f t="shared" si="56"/>
        <v>120410009</v>
      </c>
      <c r="U105" s="107">
        <f t="shared" si="51"/>
        <v>120411001</v>
      </c>
      <c r="V105" s="107">
        <f t="shared" si="41"/>
        <v>2100</v>
      </c>
      <c r="W105" s="107">
        <v>2</v>
      </c>
      <c r="X105" s="107">
        <v>3</v>
      </c>
      <c r="Y105" s="107">
        <f t="shared" si="42"/>
        <v>2600</v>
      </c>
      <c r="Z105" s="107">
        <v>1</v>
      </c>
      <c r="AA105" s="107">
        <v>1</v>
      </c>
      <c r="AB105" s="107">
        <v>160002003</v>
      </c>
      <c r="AC105" s="107">
        <f>Stage!Z105*2</f>
        <v>14</v>
      </c>
      <c r="AD105" s="99" t="s">
        <v>834</v>
      </c>
      <c r="AE105" s="99" t="s">
        <v>1214</v>
      </c>
      <c r="AF105" s="99">
        <v>101000001</v>
      </c>
      <c r="AG105" s="107">
        <f>Stage!AD115</f>
        <v>172</v>
      </c>
      <c r="AH105" s="107">
        <f t="shared" si="40"/>
        <v>11100</v>
      </c>
      <c r="AI105" s="107">
        <f t="shared" si="40"/>
        <v>10100</v>
      </c>
      <c r="AJ105" s="99">
        <v>-1</v>
      </c>
      <c r="AK105" s="293">
        <f t="shared" si="47"/>
        <v>9100008</v>
      </c>
    </row>
    <row r="106" spans="1:37" x14ac:dyDescent="0.3">
      <c r="A106" s="332" t="b">
        <v>1</v>
      </c>
      <c r="B106" s="158" t="str">
        <f>TextEliteStageName!D106</f>
        <v>[11-1] 로아나프 지하 성채 입구</v>
      </c>
      <c r="C106" s="100">
        <f>C96+1000</f>
        <v>120411001</v>
      </c>
      <c r="D106" s="100">
        <v>4</v>
      </c>
      <c r="E106" s="100">
        <f t="shared" ref="E106" si="57">E96+1</f>
        <v>11</v>
      </c>
      <c r="F106" s="100">
        <f t="shared" si="52"/>
        <v>1</v>
      </c>
      <c r="G106" s="100">
        <f t="shared" ref="G106:G115" si="58">INT(G105*$G$1)</f>
        <v>42741</v>
      </c>
      <c r="H106" s="100">
        <f>Stage!H106</f>
        <v>1.7649999999999992</v>
      </c>
      <c r="I106" s="100">
        <f>Stage!I106</f>
        <v>1.7649999999999992</v>
      </c>
      <c r="J106" s="106">
        <f>Stage!J106*2</f>
        <v>2138</v>
      </c>
      <c r="K106" s="106">
        <f t="shared" si="38"/>
        <v>2138</v>
      </c>
      <c r="L106" s="106">
        <f>Stage!L106*2</f>
        <v>4332</v>
      </c>
      <c r="M106" s="321">
        <v>1500</v>
      </c>
      <c r="N106" s="100" t="s">
        <v>877</v>
      </c>
      <c r="O106" s="100">
        <v>0</v>
      </c>
      <c r="P106" s="100">
        <v>2</v>
      </c>
      <c r="Q106" s="100">
        <f>Stage!Q106</f>
        <v>160</v>
      </c>
      <c r="R106" s="100">
        <v>5</v>
      </c>
      <c r="S106" s="100">
        <v>50</v>
      </c>
      <c r="T106" s="100">
        <f t="shared" si="56"/>
        <v>120410010</v>
      </c>
      <c r="U106" s="100">
        <f t="shared" si="51"/>
        <v>120411002</v>
      </c>
      <c r="V106" s="100">
        <f t="shared" si="41"/>
        <v>2101</v>
      </c>
      <c r="W106" s="100">
        <v>2</v>
      </c>
      <c r="X106" s="100">
        <v>3</v>
      </c>
      <c r="Y106" s="100">
        <f t="shared" si="42"/>
        <v>2601</v>
      </c>
      <c r="Z106" s="100">
        <v>1</v>
      </c>
      <c r="AA106" s="100">
        <v>1</v>
      </c>
      <c r="AB106" s="100">
        <v>160002003</v>
      </c>
      <c r="AC106" s="100">
        <f>Stage!Z106*2</f>
        <v>14</v>
      </c>
      <c r="AD106" s="99" t="s">
        <v>834</v>
      </c>
      <c r="AE106" s="99" t="s">
        <v>1214</v>
      </c>
      <c r="AF106" s="99">
        <v>101000001</v>
      </c>
      <c r="AG106" s="100">
        <f>AG105+1</f>
        <v>173</v>
      </c>
      <c r="AH106" s="100">
        <f t="shared" si="40"/>
        <v>11101</v>
      </c>
      <c r="AI106" s="100">
        <f t="shared" si="40"/>
        <v>10101</v>
      </c>
      <c r="AJ106" s="99">
        <v>-1</v>
      </c>
      <c r="AK106" s="293">
        <f>AK96</f>
        <v>9100008</v>
      </c>
    </row>
    <row r="107" spans="1:37" x14ac:dyDescent="0.3">
      <c r="A107" s="332" t="b">
        <v>1</v>
      </c>
      <c r="B107" s="158" t="str">
        <f>TextEliteStageName!D107</f>
        <v>[11-2] 로아나프 지하 성채 통로</v>
      </c>
      <c r="C107" s="100">
        <f t="shared" ref="C107:C115" si="59">C106+1</f>
        <v>120411002</v>
      </c>
      <c r="D107" s="100">
        <v>4</v>
      </c>
      <c r="E107" s="100">
        <f t="shared" ref="E107:E115" si="60">E106</f>
        <v>11</v>
      </c>
      <c r="F107" s="100">
        <f t="shared" si="52"/>
        <v>2</v>
      </c>
      <c r="G107" s="100">
        <f t="shared" si="58"/>
        <v>43595</v>
      </c>
      <c r="H107" s="100">
        <f>Stage!H107</f>
        <v>1.7649999999999992</v>
      </c>
      <c r="I107" s="100">
        <f>Stage!I107</f>
        <v>1.7649999999999992</v>
      </c>
      <c r="J107" s="106">
        <f>Stage!J107*2</f>
        <v>2160</v>
      </c>
      <c r="K107" s="106">
        <f t="shared" si="38"/>
        <v>2160</v>
      </c>
      <c r="L107" s="106">
        <f>Stage!L107*2</f>
        <v>4462</v>
      </c>
      <c r="M107" s="321">
        <v>1500</v>
      </c>
      <c r="N107" s="100" t="s">
        <v>877</v>
      </c>
      <c r="O107" s="100">
        <v>0</v>
      </c>
      <c r="P107" s="100">
        <v>2</v>
      </c>
      <c r="Q107" s="100">
        <f>Stage!Q107</f>
        <v>160</v>
      </c>
      <c r="R107" s="100">
        <v>5</v>
      </c>
      <c r="S107" s="100">
        <v>50</v>
      </c>
      <c r="T107" s="100">
        <f t="shared" si="56"/>
        <v>120411001</v>
      </c>
      <c r="U107" s="100">
        <f t="shared" si="51"/>
        <v>120411003</v>
      </c>
      <c r="V107" s="100">
        <f t="shared" si="41"/>
        <v>2102</v>
      </c>
      <c r="W107" s="100">
        <v>2</v>
      </c>
      <c r="X107" s="100">
        <v>3</v>
      </c>
      <c r="Y107" s="100">
        <f t="shared" si="42"/>
        <v>2602</v>
      </c>
      <c r="Z107" s="100">
        <v>1</v>
      </c>
      <c r="AA107" s="100">
        <v>1</v>
      </c>
      <c r="AB107" s="100">
        <v>160002003</v>
      </c>
      <c r="AC107" s="100">
        <f>Stage!Z107*2</f>
        <v>14</v>
      </c>
      <c r="AD107" s="99" t="s">
        <v>834</v>
      </c>
      <c r="AE107" s="99" t="s">
        <v>1214</v>
      </c>
      <c r="AF107" s="99">
        <v>101000001</v>
      </c>
      <c r="AG107" s="100">
        <f t="shared" ref="AG107:AG115" si="61">AG106+1</f>
        <v>174</v>
      </c>
      <c r="AH107" s="100">
        <f t="shared" si="40"/>
        <v>11102</v>
      </c>
      <c r="AI107" s="100">
        <f t="shared" si="40"/>
        <v>10102</v>
      </c>
      <c r="AJ107" s="99">
        <v>-1</v>
      </c>
      <c r="AK107" s="293">
        <f t="shared" si="47"/>
        <v>9100008</v>
      </c>
    </row>
    <row r="108" spans="1:37" x14ac:dyDescent="0.3">
      <c r="A108" s="332" t="b">
        <v>1</v>
      </c>
      <c r="B108" s="158" t="str">
        <f>TextEliteStageName!D108</f>
        <v>[11-3] 로아나프 지하 시체 안치소</v>
      </c>
      <c r="C108" s="100">
        <f t="shared" si="59"/>
        <v>120411003</v>
      </c>
      <c r="D108" s="100">
        <v>4</v>
      </c>
      <c r="E108" s="100">
        <f t="shared" si="60"/>
        <v>11</v>
      </c>
      <c r="F108" s="100">
        <f t="shared" si="52"/>
        <v>3</v>
      </c>
      <c r="G108" s="100">
        <f t="shared" si="58"/>
        <v>44466</v>
      </c>
      <c r="H108" s="100">
        <f>Stage!H108</f>
        <v>1.7649999999999992</v>
      </c>
      <c r="I108" s="100">
        <f>Stage!I108</f>
        <v>1.7649999999999992</v>
      </c>
      <c r="J108" s="106">
        <f>Stage!J108*2</f>
        <v>2182</v>
      </c>
      <c r="K108" s="106">
        <f t="shared" si="38"/>
        <v>2182</v>
      </c>
      <c r="L108" s="106">
        <f>Stage!L108*2</f>
        <v>4596</v>
      </c>
      <c r="M108" s="321">
        <v>1500</v>
      </c>
      <c r="N108" s="100" t="s">
        <v>878</v>
      </c>
      <c r="O108" s="100">
        <v>50</v>
      </c>
      <c r="P108" s="100">
        <v>2</v>
      </c>
      <c r="Q108" s="100">
        <f>Stage!Q108</f>
        <v>160</v>
      </c>
      <c r="R108" s="100">
        <v>5</v>
      </c>
      <c r="S108" s="100">
        <v>50</v>
      </c>
      <c r="T108" s="100">
        <f t="shared" si="56"/>
        <v>120411002</v>
      </c>
      <c r="U108" s="100">
        <f t="shared" si="51"/>
        <v>120411004</v>
      </c>
      <c r="V108" s="100">
        <f t="shared" si="41"/>
        <v>2103</v>
      </c>
      <c r="W108" s="100">
        <v>2</v>
      </c>
      <c r="X108" s="100">
        <v>3</v>
      </c>
      <c r="Y108" s="100">
        <f t="shared" si="42"/>
        <v>2603</v>
      </c>
      <c r="Z108" s="100">
        <v>1</v>
      </c>
      <c r="AA108" s="100">
        <v>1</v>
      </c>
      <c r="AB108" s="100">
        <v>160002003</v>
      </c>
      <c r="AC108" s="100">
        <f>Stage!Z108*2</f>
        <v>14</v>
      </c>
      <c r="AD108" s="99" t="s">
        <v>834</v>
      </c>
      <c r="AE108" s="99" t="s">
        <v>1214</v>
      </c>
      <c r="AF108" s="99">
        <v>101000001</v>
      </c>
      <c r="AG108" s="100">
        <f t="shared" si="61"/>
        <v>175</v>
      </c>
      <c r="AH108" s="100">
        <f t="shared" si="40"/>
        <v>11103</v>
      </c>
      <c r="AI108" s="100">
        <f t="shared" si="40"/>
        <v>10103</v>
      </c>
      <c r="AJ108" s="99">
        <v>-1</v>
      </c>
      <c r="AK108" s="293">
        <f t="shared" si="47"/>
        <v>9100008</v>
      </c>
    </row>
    <row r="109" spans="1:37" x14ac:dyDescent="0.3">
      <c r="A109" s="332" t="b">
        <v>1</v>
      </c>
      <c r="B109" s="158" t="str">
        <f>TextEliteStageName!D109</f>
        <v>[11-4] 로아나프 지하 비밀 회당</v>
      </c>
      <c r="C109" s="100">
        <f t="shared" si="59"/>
        <v>120411004</v>
      </c>
      <c r="D109" s="100">
        <v>4</v>
      </c>
      <c r="E109" s="100">
        <f t="shared" si="60"/>
        <v>11</v>
      </c>
      <c r="F109" s="100">
        <f t="shared" si="52"/>
        <v>4</v>
      </c>
      <c r="G109" s="100">
        <f t="shared" si="58"/>
        <v>45355</v>
      </c>
      <c r="H109" s="100">
        <f>Stage!H109</f>
        <v>1.7649999999999992</v>
      </c>
      <c r="I109" s="100">
        <f>Stage!I109</f>
        <v>1.7649999999999992</v>
      </c>
      <c r="J109" s="106">
        <f>Stage!J109*2</f>
        <v>2204</v>
      </c>
      <c r="K109" s="106">
        <f t="shared" si="38"/>
        <v>2204</v>
      </c>
      <c r="L109" s="106">
        <f>Stage!L109*2</f>
        <v>4734</v>
      </c>
      <c r="M109" s="321">
        <v>1500</v>
      </c>
      <c r="N109" s="100" t="s">
        <v>877</v>
      </c>
      <c r="O109" s="100">
        <v>0</v>
      </c>
      <c r="P109" s="100">
        <v>2</v>
      </c>
      <c r="Q109" s="100">
        <f>Stage!Q109</f>
        <v>160</v>
      </c>
      <c r="R109" s="100">
        <v>5</v>
      </c>
      <c r="S109" s="100">
        <v>50</v>
      </c>
      <c r="T109" s="100">
        <f t="shared" si="56"/>
        <v>120411003</v>
      </c>
      <c r="U109" s="100">
        <f t="shared" si="51"/>
        <v>120411005</v>
      </c>
      <c r="V109" s="100">
        <f t="shared" si="41"/>
        <v>2104</v>
      </c>
      <c r="W109" s="100">
        <v>2</v>
      </c>
      <c r="X109" s="100">
        <v>3</v>
      </c>
      <c r="Y109" s="100">
        <f t="shared" si="42"/>
        <v>2604</v>
      </c>
      <c r="Z109" s="100">
        <v>1</v>
      </c>
      <c r="AA109" s="100">
        <v>1</v>
      </c>
      <c r="AB109" s="100">
        <v>160002003</v>
      </c>
      <c r="AC109" s="100">
        <f>Stage!Z109*2</f>
        <v>14</v>
      </c>
      <c r="AD109" s="99" t="s">
        <v>834</v>
      </c>
      <c r="AE109" s="99" t="s">
        <v>1214</v>
      </c>
      <c r="AF109" s="99">
        <v>101000001</v>
      </c>
      <c r="AG109" s="100">
        <f t="shared" si="61"/>
        <v>176</v>
      </c>
      <c r="AH109" s="100">
        <f t="shared" si="40"/>
        <v>11104</v>
      </c>
      <c r="AI109" s="100">
        <f t="shared" si="40"/>
        <v>10104</v>
      </c>
      <c r="AJ109" s="99">
        <v>-1</v>
      </c>
      <c r="AK109" s="293">
        <f t="shared" si="47"/>
        <v>9100008</v>
      </c>
    </row>
    <row r="110" spans="1:37" x14ac:dyDescent="0.3">
      <c r="A110" s="332" t="b">
        <v>1</v>
      </c>
      <c r="B110" s="158" t="str">
        <f>TextEliteStageName!D110</f>
        <v>[11-5] 셀레투스 의식의 성소</v>
      </c>
      <c r="C110" s="100">
        <f t="shared" si="59"/>
        <v>120411005</v>
      </c>
      <c r="D110" s="100">
        <v>4</v>
      </c>
      <c r="E110" s="100">
        <f t="shared" si="60"/>
        <v>11</v>
      </c>
      <c r="F110" s="100">
        <f t="shared" si="52"/>
        <v>5</v>
      </c>
      <c r="G110" s="100">
        <f t="shared" si="58"/>
        <v>46262</v>
      </c>
      <c r="H110" s="100">
        <f>Stage!H110</f>
        <v>1.7649999999999992</v>
      </c>
      <c r="I110" s="100">
        <f>Stage!I110</f>
        <v>1.7649999999999992</v>
      </c>
      <c r="J110" s="106">
        <f>Stage!J110*2</f>
        <v>2226</v>
      </c>
      <c r="K110" s="106">
        <f t="shared" si="38"/>
        <v>2226</v>
      </c>
      <c r="L110" s="106">
        <f>Stage!L110*2</f>
        <v>4876</v>
      </c>
      <c r="M110" s="321">
        <v>1500</v>
      </c>
      <c r="N110" s="100" t="s">
        <v>877</v>
      </c>
      <c r="O110" s="100">
        <v>0</v>
      </c>
      <c r="P110" s="100">
        <v>2</v>
      </c>
      <c r="Q110" s="100">
        <f>Stage!Q110</f>
        <v>160</v>
      </c>
      <c r="R110" s="100">
        <v>5</v>
      </c>
      <c r="S110" s="100">
        <v>50</v>
      </c>
      <c r="T110" s="100">
        <f t="shared" si="56"/>
        <v>120411004</v>
      </c>
      <c r="U110" s="100">
        <f t="shared" si="51"/>
        <v>120411006</v>
      </c>
      <c r="V110" s="100">
        <f t="shared" si="41"/>
        <v>2105</v>
      </c>
      <c r="W110" s="100">
        <v>2</v>
      </c>
      <c r="X110" s="100">
        <v>3</v>
      </c>
      <c r="Y110" s="100">
        <f t="shared" si="42"/>
        <v>2605</v>
      </c>
      <c r="Z110" s="100">
        <v>1</v>
      </c>
      <c r="AA110" s="100">
        <v>1</v>
      </c>
      <c r="AB110" s="100">
        <v>160002003</v>
      </c>
      <c r="AC110" s="100">
        <f>Stage!Z110*2</f>
        <v>14</v>
      </c>
      <c r="AD110" s="99" t="s">
        <v>834</v>
      </c>
      <c r="AE110" s="99" t="s">
        <v>1214</v>
      </c>
      <c r="AF110" s="99">
        <v>101000001</v>
      </c>
      <c r="AG110" s="100">
        <f t="shared" si="61"/>
        <v>177</v>
      </c>
      <c r="AH110" s="100">
        <f t="shared" si="40"/>
        <v>11105</v>
      </c>
      <c r="AI110" s="100">
        <f t="shared" si="40"/>
        <v>10105</v>
      </c>
      <c r="AJ110" s="99">
        <v>-1</v>
      </c>
      <c r="AK110" s="293">
        <f t="shared" si="47"/>
        <v>9100008</v>
      </c>
    </row>
    <row r="111" spans="1:37" x14ac:dyDescent="0.3">
      <c r="A111" s="332" t="b">
        <v>1</v>
      </c>
      <c r="B111" s="158" t="str">
        <f>TextEliteStageName!D111</f>
        <v>[11-6] 에레시스와의 악연</v>
      </c>
      <c r="C111" s="100">
        <f t="shared" si="59"/>
        <v>120411006</v>
      </c>
      <c r="D111" s="100">
        <v>4</v>
      </c>
      <c r="E111" s="100">
        <f t="shared" si="60"/>
        <v>11</v>
      </c>
      <c r="F111" s="100">
        <f t="shared" si="52"/>
        <v>6</v>
      </c>
      <c r="G111" s="100">
        <f t="shared" si="58"/>
        <v>47187</v>
      </c>
      <c r="H111" s="100">
        <f>Stage!H111</f>
        <v>1.7649999999999992</v>
      </c>
      <c r="I111" s="100">
        <f>Stage!I111</f>
        <v>1.7649999999999992</v>
      </c>
      <c r="J111" s="106">
        <f>Stage!J111*2</f>
        <v>2248</v>
      </c>
      <c r="K111" s="106">
        <f t="shared" si="38"/>
        <v>2248</v>
      </c>
      <c r="L111" s="106">
        <f>Stage!L111*2</f>
        <v>5022</v>
      </c>
      <c r="M111" s="321">
        <v>1500</v>
      </c>
      <c r="N111" s="100" t="s">
        <v>879</v>
      </c>
      <c r="O111" s="100">
        <v>50</v>
      </c>
      <c r="P111" s="100">
        <v>2</v>
      </c>
      <c r="Q111" s="100">
        <f>Stage!Q111</f>
        <v>160</v>
      </c>
      <c r="R111" s="100">
        <v>5</v>
      </c>
      <c r="S111" s="100">
        <v>50</v>
      </c>
      <c r="T111" s="100">
        <f t="shared" si="56"/>
        <v>120411005</v>
      </c>
      <c r="U111" s="100">
        <f t="shared" si="51"/>
        <v>120411007</v>
      </c>
      <c r="V111" s="100">
        <f t="shared" si="41"/>
        <v>2106</v>
      </c>
      <c r="W111" s="100">
        <v>2</v>
      </c>
      <c r="X111" s="100">
        <v>3</v>
      </c>
      <c r="Y111" s="100">
        <f t="shared" si="42"/>
        <v>2606</v>
      </c>
      <c r="Z111" s="100">
        <v>1</v>
      </c>
      <c r="AA111" s="100">
        <v>1</v>
      </c>
      <c r="AB111" s="100">
        <v>160002003</v>
      </c>
      <c r="AC111" s="100">
        <f>Stage!Z111*2</f>
        <v>14</v>
      </c>
      <c r="AD111" s="99" t="s">
        <v>834</v>
      </c>
      <c r="AE111" s="99" t="s">
        <v>1214</v>
      </c>
      <c r="AF111" s="99">
        <v>101000001</v>
      </c>
      <c r="AG111" s="100">
        <f t="shared" si="61"/>
        <v>178</v>
      </c>
      <c r="AH111" s="100">
        <f t="shared" si="40"/>
        <v>11106</v>
      </c>
      <c r="AI111" s="100">
        <f t="shared" si="40"/>
        <v>10106</v>
      </c>
      <c r="AJ111" s="99">
        <v>-1</v>
      </c>
      <c r="AK111" s="293">
        <f t="shared" si="47"/>
        <v>9100008</v>
      </c>
    </row>
    <row r="112" spans="1:37" x14ac:dyDescent="0.3">
      <c r="A112" s="332" t="b">
        <v>1</v>
      </c>
      <c r="B112" s="158" t="str">
        <f>TextEliteStageName!D112</f>
        <v>[11-7] 그림자 나가 일족</v>
      </c>
      <c r="C112" s="100">
        <f t="shared" si="59"/>
        <v>120411007</v>
      </c>
      <c r="D112" s="100">
        <v>4</v>
      </c>
      <c r="E112" s="100">
        <f t="shared" si="60"/>
        <v>11</v>
      </c>
      <c r="F112" s="100">
        <f t="shared" si="52"/>
        <v>7</v>
      </c>
      <c r="G112" s="100">
        <f t="shared" si="58"/>
        <v>48130</v>
      </c>
      <c r="H112" s="100">
        <f>Stage!H112</f>
        <v>1.7649999999999992</v>
      </c>
      <c r="I112" s="100">
        <f>Stage!I112</f>
        <v>1.7649999999999992</v>
      </c>
      <c r="J112" s="106">
        <f>Stage!J112*2</f>
        <v>2270</v>
      </c>
      <c r="K112" s="106">
        <f t="shared" si="38"/>
        <v>2270</v>
      </c>
      <c r="L112" s="106">
        <f>Stage!L112*2</f>
        <v>5172</v>
      </c>
      <c r="M112" s="321">
        <v>1500</v>
      </c>
      <c r="N112" s="100" t="s">
        <v>877</v>
      </c>
      <c r="O112" s="100">
        <v>0</v>
      </c>
      <c r="P112" s="100">
        <v>2</v>
      </c>
      <c r="Q112" s="100">
        <f>Stage!Q112</f>
        <v>160</v>
      </c>
      <c r="R112" s="100">
        <v>5</v>
      </c>
      <c r="S112" s="100">
        <v>50</v>
      </c>
      <c r="T112" s="100">
        <f t="shared" si="56"/>
        <v>120411006</v>
      </c>
      <c r="U112" s="100">
        <f t="shared" si="51"/>
        <v>120411008</v>
      </c>
      <c r="V112" s="100">
        <f t="shared" si="41"/>
        <v>2107</v>
      </c>
      <c r="W112" s="100">
        <v>2</v>
      </c>
      <c r="X112" s="100">
        <v>3</v>
      </c>
      <c r="Y112" s="100">
        <f t="shared" si="42"/>
        <v>2607</v>
      </c>
      <c r="Z112" s="100">
        <v>1</v>
      </c>
      <c r="AA112" s="100">
        <v>1</v>
      </c>
      <c r="AB112" s="100">
        <v>160002003</v>
      </c>
      <c r="AC112" s="100">
        <f>Stage!Z112*2</f>
        <v>14</v>
      </c>
      <c r="AD112" s="99" t="s">
        <v>834</v>
      </c>
      <c r="AE112" s="99" t="s">
        <v>1214</v>
      </c>
      <c r="AF112" s="99">
        <v>101000001</v>
      </c>
      <c r="AG112" s="100">
        <f t="shared" si="61"/>
        <v>179</v>
      </c>
      <c r="AH112" s="100">
        <f t="shared" si="40"/>
        <v>11107</v>
      </c>
      <c r="AI112" s="100">
        <f t="shared" si="40"/>
        <v>10107</v>
      </c>
      <c r="AJ112" s="99">
        <v>-1</v>
      </c>
      <c r="AK112" s="293">
        <f t="shared" si="47"/>
        <v>9100008</v>
      </c>
    </row>
    <row r="113" spans="1:37" x14ac:dyDescent="0.3">
      <c r="A113" s="332" t="b">
        <v>1</v>
      </c>
      <c r="B113" s="158" t="str">
        <f>TextEliteStageName!D113</f>
        <v>[11-8] 에레시스의 시련</v>
      </c>
      <c r="C113" s="100">
        <f t="shared" si="59"/>
        <v>120411008</v>
      </c>
      <c r="D113" s="100">
        <v>4</v>
      </c>
      <c r="E113" s="100">
        <f t="shared" si="60"/>
        <v>11</v>
      </c>
      <c r="F113" s="100">
        <f t="shared" si="52"/>
        <v>8</v>
      </c>
      <c r="G113" s="100">
        <f t="shared" si="58"/>
        <v>49092</v>
      </c>
      <c r="H113" s="100">
        <f>Stage!H113</f>
        <v>1.7649999999999992</v>
      </c>
      <c r="I113" s="100">
        <f>Stage!I113</f>
        <v>1.7649999999999992</v>
      </c>
      <c r="J113" s="106">
        <f>Stage!J113*2</f>
        <v>2292</v>
      </c>
      <c r="K113" s="106">
        <f t="shared" si="38"/>
        <v>2292</v>
      </c>
      <c r="L113" s="106">
        <f>Stage!L113*2</f>
        <v>5328</v>
      </c>
      <c r="M113" s="321">
        <v>1500</v>
      </c>
      <c r="N113" s="100" t="s">
        <v>877</v>
      </c>
      <c r="O113" s="100">
        <v>0</v>
      </c>
      <c r="P113" s="100">
        <v>2</v>
      </c>
      <c r="Q113" s="100">
        <f>Stage!Q113</f>
        <v>160</v>
      </c>
      <c r="R113" s="100">
        <v>5</v>
      </c>
      <c r="S113" s="100">
        <v>50</v>
      </c>
      <c r="T113" s="100">
        <f t="shared" si="56"/>
        <v>120411007</v>
      </c>
      <c r="U113" s="100">
        <f t="shared" si="51"/>
        <v>120411009</v>
      </c>
      <c r="V113" s="100">
        <f t="shared" si="41"/>
        <v>2108</v>
      </c>
      <c r="W113" s="100">
        <v>2</v>
      </c>
      <c r="X113" s="100">
        <v>3</v>
      </c>
      <c r="Y113" s="100">
        <f t="shared" si="42"/>
        <v>2608</v>
      </c>
      <c r="Z113" s="100">
        <v>1</v>
      </c>
      <c r="AA113" s="100">
        <v>1</v>
      </c>
      <c r="AB113" s="100">
        <v>160002003</v>
      </c>
      <c r="AC113" s="100">
        <f>Stage!Z113*2</f>
        <v>14</v>
      </c>
      <c r="AD113" s="99" t="s">
        <v>834</v>
      </c>
      <c r="AE113" s="99" t="s">
        <v>1214</v>
      </c>
      <c r="AF113" s="99">
        <v>101000001</v>
      </c>
      <c r="AG113" s="100">
        <f t="shared" si="61"/>
        <v>180</v>
      </c>
      <c r="AH113" s="100">
        <f t="shared" si="40"/>
        <v>11108</v>
      </c>
      <c r="AI113" s="100">
        <f t="shared" si="40"/>
        <v>10108</v>
      </c>
      <c r="AJ113" s="99">
        <v>-1</v>
      </c>
      <c r="AK113" s="293">
        <f t="shared" si="47"/>
        <v>9100008</v>
      </c>
    </row>
    <row r="114" spans="1:37" x14ac:dyDescent="0.3">
      <c r="A114" s="332" t="b">
        <v>1</v>
      </c>
      <c r="B114" s="158" t="str">
        <f>TextEliteStageName!D114</f>
        <v>[11-9] 로아나프 지하 영혼 감옥소</v>
      </c>
      <c r="C114" s="100">
        <f t="shared" si="59"/>
        <v>120411009</v>
      </c>
      <c r="D114" s="100">
        <v>4</v>
      </c>
      <c r="E114" s="100">
        <f t="shared" si="60"/>
        <v>11</v>
      </c>
      <c r="F114" s="100">
        <f t="shared" si="52"/>
        <v>9</v>
      </c>
      <c r="G114" s="100">
        <f t="shared" si="58"/>
        <v>50073</v>
      </c>
      <c r="H114" s="100">
        <f>Stage!H114</f>
        <v>1.7649999999999992</v>
      </c>
      <c r="I114" s="100">
        <f>Stage!I114</f>
        <v>1.7649999999999992</v>
      </c>
      <c r="J114" s="106">
        <f>Stage!J114*2</f>
        <v>2314</v>
      </c>
      <c r="K114" s="106">
        <f t="shared" si="38"/>
        <v>2314</v>
      </c>
      <c r="L114" s="106">
        <f>Stage!L114*2</f>
        <v>5488</v>
      </c>
      <c r="M114" s="321">
        <v>1500</v>
      </c>
      <c r="N114" s="100" t="s">
        <v>878</v>
      </c>
      <c r="O114" s="100">
        <v>50</v>
      </c>
      <c r="P114" s="100">
        <v>2</v>
      </c>
      <c r="Q114" s="100">
        <f>Stage!Q114</f>
        <v>160</v>
      </c>
      <c r="R114" s="100">
        <v>5</v>
      </c>
      <c r="S114" s="100">
        <v>50</v>
      </c>
      <c r="T114" s="100">
        <f t="shared" si="56"/>
        <v>120411008</v>
      </c>
      <c r="U114" s="100">
        <f t="shared" si="51"/>
        <v>120411010</v>
      </c>
      <c r="V114" s="100">
        <f t="shared" si="41"/>
        <v>2109</v>
      </c>
      <c r="W114" s="100">
        <v>2</v>
      </c>
      <c r="X114" s="100">
        <v>3</v>
      </c>
      <c r="Y114" s="100">
        <f t="shared" si="42"/>
        <v>2609</v>
      </c>
      <c r="Z114" s="100">
        <v>1</v>
      </c>
      <c r="AA114" s="100">
        <v>1</v>
      </c>
      <c r="AB114" s="100">
        <v>160002003</v>
      </c>
      <c r="AC114" s="100">
        <f>Stage!Z114*2</f>
        <v>14</v>
      </c>
      <c r="AD114" s="99" t="s">
        <v>834</v>
      </c>
      <c r="AE114" s="99" t="s">
        <v>1214</v>
      </c>
      <c r="AF114" s="99">
        <v>101000001</v>
      </c>
      <c r="AG114" s="100">
        <f t="shared" si="61"/>
        <v>181</v>
      </c>
      <c r="AH114" s="100">
        <f t="shared" si="40"/>
        <v>11109</v>
      </c>
      <c r="AI114" s="100">
        <f t="shared" si="40"/>
        <v>10109</v>
      </c>
      <c r="AJ114" s="99">
        <v>-1</v>
      </c>
      <c r="AK114" s="293">
        <f t="shared" si="47"/>
        <v>9100008</v>
      </c>
    </row>
    <row r="115" spans="1:37" x14ac:dyDescent="0.3">
      <c r="A115" s="332" t="b">
        <v>1</v>
      </c>
      <c r="B115" s="158" t="str">
        <f>TextEliteStageName!D115</f>
        <v>[11-10] 로아나프 지하 성채</v>
      </c>
      <c r="C115" s="100">
        <f t="shared" si="59"/>
        <v>120411010</v>
      </c>
      <c r="D115" s="100">
        <v>4</v>
      </c>
      <c r="E115" s="100">
        <f t="shared" si="60"/>
        <v>11</v>
      </c>
      <c r="F115" s="100">
        <f t="shared" si="52"/>
        <v>10</v>
      </c>
      <c r="G115" s="100">
        <f t="shared" si="58"/>
        <v>51074</v>
      </c>
      <c r="H115" s="100">
        <f>Stage!H115</f>
        <v>1.7649999999999992</v>
      </c>
      <c r="I115" s="100">
        <f>Stage!I115</f>
        <v>1.7649999999999992</v>
      </c>
      <c r="J115" s="106">
        <f>Stage!J115*2</f>
        <v>2338</v>
      </c>
      <c r="K115" s="106">
        <f t="shared" si="38"/>
        <v>2338</v>
      </c>
      <c r="L115" s="106">
        <f>Stage!L115*2</f>
        <v>5652</v>
      </c>
      <c r="M115" s="321">
        <v>1500</v>
      </c>
      <c r="N115" s="100" t="s">
        <v>877</v>
      </c>
      <c r="O115" s="100">
        <v>0</v>
      </c>
      <c r="P115" s="100">
        <v>2</v>
      </c>
      <c r="Q115" s="100">
        <f>Stage!Q115</f>
        <v>160</v>
      </c>
      <c r="R115" s="100">
        <v>5</v>
      </c>
      <c r="S115" s="100">
        <v>50</v>
      </c>
      <c r="T115" s="100">
        <f t="shared" si="56"/>
        <v>120411009</v>
      </c>
      <c r="U115" s="100">
        <f t="shared" si="51"/>
        <v>0</v>
      </c>
      <c r="V115" s="100">
        <f t="shared" si="41"/>
        <v>2110</v>
      </c>
      <c r="W115" s="100">
        <v>2</v>
      </c>
      <c r="X115" s="100">
        <v>3</v>
      </c>
      <c r="Y115" s="100">
        <f t="shared" si="42"/>
        <v>2610</v>
      </c>
      <c r="Z115" s="100">
        <v>1</v>
      </c>
      <c r="AA115" s="100">
        <v>1</v>
      </c>
      <c r="AB115" s="100">
        <v>160002003</v>
      </c>
      <c r="AC115" s="100">
        <f>Stage!Z115*2</f>
        <v>14</v>
      </c>
      <c r="AD115" s="99" t="s">
        <v>834</v>
      </c>
      <c r="AE115" s="99" t="s">
        <v>1214</v>
      </c>
      <c r="AF115" s="99">
        <v>101000001</v>
      </c>
      <c r="AG115" s="100">
        <f t="shared" si="61"/>
        <v>182</v>
      </c>
      <c r="AH115" s="100">
        <f t="shared" si="40"/>
        <v>11110</v>
      </c>
      <c r="AI115" s="100">
        <f t="shared" si="40"/>
        <v>10110</v>
      </c>
      <c r="AJ115" s="99">
        <v>-1</v>
      </c>
      <c r="AK115" s="293">
        <f t="shared" si="47"/>
        <v>9100008</v>
      </c>
    </row>
  </sheetData>
  <phoneticPr fontId="26" type="noConversion"/>
  <conditionalFormatting sqref="A86:A115">
    <cfRule type="containsText" dxfId="0" priority="2" operator="containsText" text="TRUE">
      <formula>NOT(ISERROR(SEARCH("TRUE",A86)))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T15" sqref="T15"/>
    </sheetView>
  </sheetViews>
  <sheetFormatPr defaultRowHeight="16.5" x14ac:dyDescent="0.3"/>
  <sheetData>
    <row r="1" spans="1:31" ht="27" x14ac:dyDescent="0.3">
      <c r="A1" s="28" t="s">
        <v>821</v>
      </c>
      <c r="B1" s="2" t="s">
        <v>821</v>
      </c>
      <c r="C1" s="69"/>
      <c r="D1" s="70"/>
      <c r="E1" s="70"/>
      <c r="F1" s="30"/>
      <c r="G1" s="30"/>
      <c r="H1" s="69">
        <v>1.73</v>
      </c>
      <c r="I1" s="30" t="s">
        <v>1471</v>
      </c>
      <c r="J1" s="30" t="s">
        <v>1471</v>
      </c>
      <c r="K1" s="30" t="s">
        <v>1570</v>
      </c>
      <c r="L1" s="30" t="s">
        <v>993</v>
      </c>
      <c r="M1" s="30"/>
      <c r="N1" s="30"/>
      <c r="O1" s="30"/>
      <c r="P1" s="30"/>
      <c r="Q1" s="30"/>
      <c r="R1" s="70"/>
      <c r="S1" s="30"/>
      <c r="T1" s="30"/>
      <c r="U1" s="30"/>
      <c r="V1" s="30"/>
      <c r="W1" s="30"/>
      <c r="X1" s="30"/>
      <c r="Y1" s="30"/>
      <c r="Z1" s="235">
        <v>0.4</v>
      </c>
      <c r="AA1" s="30"/>
      <c r="AB1" s="30"/>
    </row>
    <row r="2" spans="1:31" ht="50.25" customHeight="1" x14ac:dyDescent="0.3">
      <c r="A2" s="62" t="s">
        <v>6</v>
      </c>
      <c r="B2" s="62" t="s">
        <v>6</v>
      </c>
      <c r="C2" s="71" t="s">
        <v>308</v>
      </c>
      <c r="D2" s="62" t="s">
        <v>309</v>
      </c>
      <c r="E2" s="62" t="s">
        <v>6</v>
      </c>
      <c r="F2" s="62" t="s">
        <v>6</v>
      </c>
      <c r="G2" s="62" t="s">
        <v>822</v>
      </c>
      <c r="H2" s="72" t="s">
        <v>823</v>
      </c>
      <c r="I2" s="72" t="s">
        <v>310</v>
      </c>
      <c r="J2" s="72" t="s">
        <v>311</v>
      </c>
      <c r="K2" s="72" t="s">
        <v>824</v>
      </c>
      <c r="L2" s="72" t="s">
        <v>481</v>
      </c>
      <c r="M2" s="72" t="s">
        <v>315</v>
      </c>
      <c r="N2" s="72" t="s">
        <v>2827</v>
      </c>
      <c r="O2" s="62" t="s">
        <v>6</v>
      </c>
      <c r="P2" s="72" t="s">
        <v>316</v>
      </c>
      <c r="Q2" s="62" t="s">
        <v>6</v>
      </c>
      <c r="R2" s="71" t="s">
        <v>825</v>
      </c>
      <c r="S2" s="62" t="s">
        <v>6</v>
      </c>
      <c r="T2" s="62" t="s">
        <v>6</v>
      </c>
      <c r="U2" s="72" t="s">
        <v>2975</v>
      </c>
      <c r="V2" s="62" t="s">
        <v>2976</v>
      </c>
      <c r="W2" s="339" t="s">
        <v>2972</v>
      </c>
      <c r="X2" s="111" t="s">
        <v>324</v>
      </c>
      <c r="Y2" s="111" t="s">
        <v>6</v>
      </c>
      <c r="Z2" s="62" t="s">
        <v>6</v>
      </c>
      <c r="AA2" s="72" t="s">
        <v>826</v>
      </c>
      <c r="AB2" s="72" t="s">
        <v>827</v>
      </c>
      <c r="AC2" s="301" t="s">
        <v>2973</v>
      </c>
      <c r="AD2" s="71" t="s">
        <v>828</v>
      </c>
      <c r="AE2" s="71" t="s">
        <v>1207</v>
      </c>
    </row>
    <row r="3" spans="1:31" x14ac:dyDescent="0.3">
      <c r="A3" s="74" t="s">
        <v>22</v>
      </c>
      <c r="B3" s="33" t="s">
        <v>22</v>
      </c>
      <c r="C3" s="74" t="s">
        <v>23</v>
      </c>
      <c r="D3" s="74" t="s">
        <v>23</v>
      </c>
      <c r="E3" s="74" t="s">
        <v>23</v>
      </c>
      <c r="F3" s="74" t="s">
        <v>23</v>
      </c>
      <c r="G3" s="74" t="s">
        <v>23</v>
      </c>
      <c r="H3" s="74" t="s">
        <v>23</v>
      </c>
      <c r="I3" s="74" t="s">
        <v>23</v>
      </c>
      <c r="J3" s="74" t="s">
        <v>23</v>
      </c>
      <c r="K3" s="74" t="s">
        <v>23</v>
      </c>
      <c r="L3" s="74" t="s">
        <v>23</v>
      </c>
      <c r="M3" s="74" t="s">
        <v>23</v>
      </c>
      <c r="N3" s="74" t="s">
        <v>23</v>
      </c>
      <c r="O3" s="74" t="s">
        <v>24</v>
      </c>
      <c r="P3" s="74" t="s">
        <v>23</v>
      </c>
      <c r="Q3" s="74" t="s">
        <v>23</v>
      </c>
      <c r="R3" s="74" t="s">
        <v>23</v>
      </c>
      <c r="S3" s="74" t="s">
        <v>23</v>
      </c>
      <c r="T3" s="74" t="s">
        <v>23</v>
      </c>
      <c r="U3" s="74" t="s">
        <v>23</v>
      </c>
      <c r="V3" s="74" t="s">
        <v>23</v>
      </c>
      <c r="W3" s="112" t="s">
        <v>23</v>
      </c>
      <c r="X3" s="112" t="s">
        <v>23</v>
      </c>
      <c r="Y3" s="112" t="s">
        <v>23</v>
      </c>
      <c r="Z3" s="74" t="s">
        <v>23</v>
      </c>
      <c r="AA3" s="74" t="s">
        <v>24</v>
      </c>
      <c r="AB3" s="74" t="s">
        <v>24</v>
      </c>
      <c r="AC3" s="118" t="s">
        <v>23</v>
      </c>
      <c r="AD3" s="74" t="s">
        <v>23</v>
      </c>
      <c r="AE3" s="74" t="s">
        <v>23</v>
      </c>
    </row>
    <row r="4" spans="1:31" x14ac:dyDescent="0.3">
      <c r="A4" s="94" t="s">
        <v>25</v>
      </c>
      <c r="B4" s="94" t="s">
        <v>26</v>
      </c>
      <c r="C4" s="94" t="s">
        <v>27</v>
      </c>
      <c r="D4" s="94" t="s">
        <v>27</v>
      </c>
      <c r="E4" s="94" t="s">
        <v>27</v>
      </c>
      <c r="F4" s="94" t="s">
        <v>27</v>
      </c>
      <c r="G4" s="94" t="s">
        <v>27</v>
      </c>
      <c r="H4" s="113" t="s">
        <v>27</v>
      </c>
      <c r="I4" s="113" t="s">
        <v>29</v>
      </c>
      <c r="J4" s="113" t="s">
        <v>29</v>
      </c>
      <c r="K4" s="94" t="s">
        <v>27</v>
      </c>
      <c r="L4" s="94" t="s">
        <v>27</v>
      </c>
      <c r="M4" s="94" t="s">
        <v>27</v>
      </c>
      <c r="N4" s="299" t="s">
        <v>27</v>
      </c>
      <c r="O4" s="94" t="s">
        <v>27</v>
      </c>
      <c r="P4" s="94" t="s">
        <v>29</v>
      </c>
      <c r="Q4" s="94" t="s">
        <v>27</v>
      </c>
      <c r="R4" s="94" t="s">
        <v>27</v>
      </c>
      <c r="S4" s="94" t="s">
        <v>27</v>
      </c>
      <c r="T4" s="94" t="s">
        <v>27</v>
      </c>
      <c r="U4" s="94" t="s">
        <v>27</v>
      </c>
      <c r="V4" s="94" t="s">
        <v>27</v>
      </c>
      <c r="W4" s="114" t="s">
        <v>25</v>
      </c>
      <c r="X4" s="114" t="s">
        <v>27</v>
      </c>
      <c r="Y4" s="114" t="s">
        <v>27</v>
      </c>
      <c r="Z4" s="94" t="s">
        <v>27</v>
      </c>
      <c r="AA4" s="94" t="s">
        <v>27</v>
      </c>
      <c r="AB4" s="94" t="s">
        <v>27</v>
      </c>
      <c r="AC4" s="118" t="s">
        <v>27</v>
      </c>
      <c r="AD4" s="94" t="s">
        <v>27</v>
      </c>
      <c r="AE4" s="94" t="s">
        <v>27</v>
      </c>
    </row>
    <row r="5" spans="1:31" x14ac:dyDescent="0.3">
      <c r="A5" s="95" t="s">
        <v>30</v>
      </c>
      <c r="B5" s="95" t="s">
        <v>31</v>
      </c>
      <c r="C5" s="95" t="s">
        <v>32</v>
      </c>
      <c r="D5" s="95" t="s">
        <v>329</v>
      </c>
      <c r="E5" s="95" t="s">
        <v>494</v>
      </c>
      <c r="F5" s="95" t="s">
        <v>330</v>
      </c>
      <c r="G5" s="95" t="s">
        <v>829</v>
      </c>
      <c r="H5" s="110" t="s">
        <v>830</v>
      </c>
      <c r="I5" s="110" t="s">
        <v>331</v>
      </c>
      <c r="J5" s="110" t="s">
        <v>332</v>
      </c>
      <c r="K5" s="95" t="s">
        <v>333</v>
      </c>
      <c r="L5" s="95" t="s">
        <v>334</v>
      </c>
      <c r="M5" s="95" t="s">
        <v>336</v>
      </c>
      <c r="N5" s="300" t="s">
        <v>2828</v>
      </c>
      <c r="O5" s="95" t="s">
        <v>337</v>
      </c>
      <c r="P5" s="95" t="s">
        <v>338</v>
      </c>
      <c r="Q5" s="95" t="s">
        <v>339</v>
      </c>
      <c r="R5" s="95" t="s">
        <v>340</v>
      </c>
      <c r="S5" s="95" t="s">
        <v>341</v>
      </c>
      <c r="T5" s="95" t="s">
        <v>342</v>
      </c>
      <c r="U5" s="95" t="s">
        <v>348</v>
      </c>
      <c r="V5" s="95" t="s">
        <v>349</v>
      </c>
      <c r="W5" s="115" t="s">
        <v>350</v>
      </c>
      <c r="X5" s="115" t="s">
        <v>351</v>
      </c>
      <c r="Y5" s="115" t="s">
        <v>352</v>
      </c>
      <c r="Z5" s="95" t="s">
        <v>353</v>
      </c>
      <c r="AA5" s="95" t="s">
        <v>354</v>
      </c>
      <c r="AB5" s="95" t="s">
        <v>33</v>
      </c>
      <c r="AC5" s="118" t="s">
        <v>355</v>
      </c>
      <c r="AD5" s="95" t="s">
        <v>831</v>
      </c>
      <c r="AE5" s="95" t="s">
        <v>1208</v>
      </c>
    </row>
    <row r="6" spans="1:31" x14ac:dyDescent="0.3">
      <c r="A6" s="107" t="b">
        <v>1</v>
      </c>
      <c r="B6" s="116" t="s">
        <v>832</v>
      </c>
      <c r="C6" s="107" t="s">
        <v>833</v>
      </c>
      <c r="D6" s="107">
        <v>5</v>
      </c>
      <c r="E6" s="107">
        <v>0</v>
      </c>
      <c r="F6" s="107">
        <v>1</v>
      </c>
      <c r="G6" s="117">
        <v>1</v>
      </c>
      <c r="H6" s="107">
        <v>1315</v>
      </c>
      <c r="I6" s="107">
        <v>1</v>
      </c>
      <c r="J6" s="107">
        <v>1</v>
      </c>
      <c r="K6" s="150">
        <f>Stage!J26</f>
        <v>225</v>
      </c>
      <c r="L6" s="107">
        <f>K6*$L$1</f>
        <v>225</v>
      </c>
      <c r="M6" s="107">
        <v>0</v>
      </c>
      <c r="N6" s="323">
        <v>100</v>
      </c>
      <c r="O6" s="107">
        <v>5</v>
      </c>
      <c r="P6" s="107">
        <v>90</v>
      </c>
      <c r="Q6" s="107">
        <v>10</v>
      </c>
      <c r="R6" s="107">
        <v>3001</v>
      </c>
      <c r="S6" s="107">
        <v>1</v>
      </c>
      <c r="T6" s="107">
        <v>1</v>
      </c>
      <c r="U6" s="107" t="s">
        <v>501</v>
      </c>
      <c r="V6" s="107">
        <v>0</v>
      </c>
      <c r="W6" s="118" t="s">
        <v>834</v>
      </c>
      <c r="X6" s="118" t="s">
        <v>77</v>
      </c>
      <c r="Y6" s="118">
        <v>101000001</v>
      </c>
      <c r="Z6" s="117">
        <v>20</v>
      </c>
      <c r="AA6" s="107">
        <v>24001</v>
      </c>
      <c r="AB6" s="107">
        <v>23001</v>
      </c>
      <c r="AC6" s="118">
        <v>-1</v>
      </c>
      <c r="AD6" s="107">
        <v>544001004</v>
      </c>
      <c r="AE6" s="107">
        <v>9101001</v>
      </c>
    </row>
    <row r="7" spans="1:31" x14ac:dyDescent="0.3">
      <c r="A7" s="107" t="b">
        <v>1</v>
      </c>
      <c r="B7" s="116" t="s">
        <v>835</v>
      </c>
      <c r="C7" s="107">
        <v>120501002</v>
      </c>
      <c r="D7" s="107">
        <v>5</v>
      </c>
      <c r="E7" s="107">
        <v>0</v>
      </c>
      <c r="F7" s="107">
        <v>2</v>
      </c>
      <c r="G7" s="117">
        <v>1</v>
      </c>
      <c r="H7" s="107">
        <f>INT(H6*$H$1)</f>
        <v>2274</v>
      </c>
      <c r="I7" s="108">
        <f>I6+$I$1</f>
        <v>1.03</v>
      </c>
      <c r="J7" s="108">
        <f t="shared" ref="J7:J11" si="0">J6+$I$1</f>
        <v>1.03</v>
      </c>
      <c r="K7" s="107">
        <f>INT(K6*$K$1)</f>
        <v>274</v>
      </c>
      <c r="L7" s="107">
        <f t="shared" ref="L7:L11" si="1">K7*$L$1</f>
        <v>274</v>
      </c>
      <c r="M7" s="107">
        <v>0</v>
      </c>
      <c r="N7" s="323">
        <v>100</v>
      </c>
      <c r="O7" s="107">
        <v>5</v>
      </c>
      <c r="P7" s="107">
        <v>90</v>
      </c>
      <c r="Q7" s="107">
        <v>15</v>
      </c>
      <c r="R7" s="107">
        <v>3002</v>
      </c>
      <c r="S7" s="107">
        <v>1</v>
      </c>
      <c r="T7" s="107">
        <v>1</v>
      </c>
      <c r="U7" s="107" t="s">
        <v>501</v>
      </c>
      <c r="V7" s="107">
        <v>0</v>
      </c>
      <c r="W7" s="118" t="s">
        <v>834</v>
      </c>
      <c r="X7" s="118" t="s">
        <v>77</v>
      </c>
      <c r="Y7" s="118">
        <v>101000001</v>
      </c>
      <c r="Z7" s="238">
        <v>30</v>
      </c>
      <c r="AA7" s="107">
        <v>24002</v>
      </c>
      <c r="AB7" s="107">
        <v>23002</v>
      </c>
      <c r="AC7" s="118">
        <v>-1</v>
      </c>
      <c r="AD7" s="107">
        <v>544001004</v>
      </c>
      <c r="AE7" s="107">
        <v>9101002</v>
      </c>
    </row>
    <row r="8" spans="1:31" x14ac:dyDescent="0.3">
      <c r="A8" s="107" t="b">
        <v>1</v>
      </c>
      <c r="B8" s="116" t="s">
        <v>836</v>
      </c>
      <c r="C8" s="107">
        <v>120501003</v>
      </c>
      <c r="D8" s="107">
        <v>5</v>
      </c>
      <c r="E8" s="107">
        <v>0</v>
      </c>
      <c r="F8" s="107">
        <v>3</v>
      </c>
      <c r="G8" s="117">
        <v>1</v>
      </c>
      <c r="H8" s="107">
        <f t="shared" ref="H8:H10" si="2">INT(H7*$H$1)</f>
        <v>3934</v>
      </c>
      <c r="I8" s="108">
        <f t="shared" ref="I8:I11" si="3">I7+$I$1</f>
        <v>1.06</v>
      </c>
      <c r="J8" s="108">
        <f t="shared" si="0"/>
        <v>1.06</v>
      </c>
      <c r="K8" s="107">
        <f t="shared" ref="K8:K11" si="4">INT(K7*$K$1)</f>
        <v>334</v>
      </c>
      <c r="L8" s="107">
        <f t="shared" si="1"/>
        <v>334</v>
      </c>
      <c r="M8" s="107">
        <v>0</v>
      </c>
      <c r="N8" s="323">
        <v>100</v>
      </c>
      <c r="O8" s="107">
        <v>5</v>
      </c>
      <c r="P8" s="107">
        <v>90</v>
      </c>
      <c r="Q8" s="107">
        <v>20</v>
      </c>
      <c r="R8" s="107">
        <v>3003</v>
      </c>
      <c r="S8" s="107">
        <v>1</v>
      </c>
      <c r="T8" s="107">
        <v>1</v>
      </c>
      <c r="U8" s="107" t="s">
        <v>501</v>
      </c>
      <c r="V8" s="107">
        <v>0</v>
      </c>
      <c r="W8" s="118" t="s">
        <v>834</v>
      </c>
      <c r="X8" s="118" t="s">
        <v>77</v>
      </c>
      <c r="Y8" s="118">
        <v>101000001</v>
      </c>
      <c r="Z8" s="238">
        <v>42</v>
      </c>
      <c r="AA8" s="107">
        <v>24003</v>
      </c>
      <c r="AB8" s="107">
        <v>23003</v>
      </c>
      <c r="AC8" s="118">
        <v>-1</v>
      </c>
      <c r="AD8" s="107">
        <v>544001004</v>
      </c>
      <c r="AE8" s="107">
        <v>9101003</v>
      </c>
    </row>
    <row r="9" spans="1:31" x14ac:dyDescent="0.3">
      <c r="A9" s="107" t="b">
        <v>1</v>
      </c>
      <c r="B9" s="116" t="s">
        <v>837</v>
      </c>
      <c r="C9" s="107">
        <v>120501004</v>
      </c>
      <c r="D9" s="107">
        <v>5</v>
      </c>
      <c r="E9" s="107">
        <v>0</v>
      </c>
      <c r="F9" s="107">
        <v>4</v>
      </c>
      <c r="G9" s="117">
        <v>1</v>
      </c>
      <c r="H9" s="107">
        <f t="shared" si="2"/>
        <v>6805</v>
      </c>
      <c r="I9" s="108">
        <f t="shared" si="3"/>
        <v>1.0900000000000001</v>
      </c>
      <c r="J9" s="108">
        <f t="shared" si="0"/>
        <v>1.0900000000000001</v>
      </c>
      <c r="K9" s="107">
        <f t="shared" si="4"/>
        <v>407</v>
      </c>
      <c r="L9" s="107">
        <f t="shared" si="1"/>
        <v>407</v>
      </c>
      <c r="M9" s="107">
        <v>0</v>
      </c>
      <c r="N9" s="323">
        <v>100</v>
      </c>
      <c r="O9" s="107">
        <v>5</v>
      </c>
      <c r="P9" s="107">
        <v>90</v>
      </c>
      <c r="Q9" s="107">
        <v>30</v>
      </c>
      <c r="R9" s="107">
        <v>3004</v>
      </c>
      <c r="S9" s="107">
        <v>1</v>
      </c>
      <c r="T9" s="107">
        <v>1</v>
      </c>
      <c r="U9" s="107" t="s">
        <v>501</v>
      </c>
      <c r="V9" s="107">
        <v>0</v>
      </c>
      <c r="W9" s="118" t="s">
        <v>834</v>
      </c>
      <c r="X9" s="118" t="s">
        <v>77</v>
      </c>
      <c r="Y9" s="118">
        <v>101000001</v>
      </c>
      <c r="Z9" s="238">
        <v>60</v>
      </c>
      <c r="AA9" s="107">
        <v>24004</v>
      </c>
      <c r="AB9" s="107">
        <v>23004</v>
      </c>
      <c r="AC9" s="118">
        <v>-1</v>
      </c>
      <c r="AD9" s="107">
        <v>544001004</v>
      </c>
      <c r="AE9" s="107">
        <v>9101004</v>
      </c>
    </row>
    <row r="10" spans="1:31" x14ac:dyDescent="0.3">
      <c r="A10" s="107" t="b">
        <v>1</v>
      </c>
      <c r="B10" s="116" t="s">
        <v>838</v>
      </c>
      <c r="C10" s="107">
        <v>120501005</v>
      </c>
      <c r="D10" s="107">
        <v>5</v>
      </c>
      <c r="E10" s="107">
        <v>0</v>
      </c>
      <c r="F10" s="107">
        <v>5</v>
      </c>
      <c r="G10" s="117">
        <v>1</v>
      </c>
      <c r="H10" s="107">
        <f t="shared" si="2"/>
        <v>11772</v>
      </c>
      <c r="I10" s="108">
        <f t="shared" si="3"/>
        <v>1.1200000000000001</v>
      </c>
      <c r="J10" s="108">
        <f t="shared" si="0"/>
        <v>1.1200000000000001</v>
      </c>
      <c r="K10" s="107">
        <f t="shared" si="4"/>
        <v>496</v>
      </c>
      <c r="L10" s="107">
        <f t="shared" si="1"/>
        <v>496</v>
      </c>
      <c r="M10" s="107">
        <v>0</v>
      </c>
      <c r="N10" s="323">
        <v>100</v>
      </c>
      <c r="O10" s="107">
        <v>5</v>
      </c>
      <c r="P10" s="107">
        <v>90</v>
      </c>
      <c r="Q10" s="107">
        <v>40</v>
      </c>
      <c r="R10" s="107">
        <v>3005</v>
      </c>
      <c r="S10" s="107">
        <v>1</v>
      </c>
      <c r="T10" s="107">
        <v>1</v>
      </c>
      <c r="U10" s="107" t="s">
        <v>501</v>
      </c>
      <c r="V10" s="107">
        <v>0</v>
      </c>
      <c r="W10" s="118" t="s">
        <v>834</v>
      </c>
      <c r="X10" s="118" t="s">
        <v>77</v>
      </c>
      <c r="Y10" s="118">
        <v>101000001</v>
      </c>
      <c r="Z10" s="238">
        <v>85</v>
      </c>
      <c r="AA10" s="107">
        <v>24005</v>
      </c>
      <c r="AB10" s="107">
        <v>23005</v>
      </c>
      <c r="AC10" s="118">
        <v>-1</v>
      </c>
      <c r="AD10" s="107">
        <v>544001004</v>
      </c>
      <c r="AE10" s="107">
        <v>9101005</v>
      </c>
    </row>
    <row r="11" spans="1:31" x14ac:dyDescent="0.3">
      <c r="A11" s="107" t="b">
        <v>1</v>
      </c>
      <c r="B11" s="116" t="s">
        <v>839</v>
      </c>
      <c r="C11" s="107">
        <v>120501006</v>
      </c>
      <c r="D11" s="107">
        <v>5</v>
      </c>
      <c r="E11" s="107">
        <v>0</v>
      </c>
      <c r="F11" s="107">
        <v>6</v>
      </c>
      <c r="G11" s="117">
        <v>1</v>
      </c>
      <c r="H11" s="107">
        <f>INT(H10*$H$1)</f>
        <v>20365</v>
      </c>
      <c r="I11" s="108">
        <f t="shared" si="3"/>
        <v>1.1500000000000001</v>
      </c>
      <c r="J11" s="108">
        <f t="shared" si="0"/>
        <v>1.1500000000000001</v>
      </c>
      <c r="K11" s="107">
        <f t="shared" si="4"/>
        <v>605</v>
      </c>
      <c r="L11" s="107">
        <f t="shared" si="1"/>
        <v>605</v>
      </c>
      <c r="M11" s="107">
        <v>0</v>
      </c>
      <c r="N11" s="323">
        <v>100</v>
      </c>
      <c r="O11" s="107">
        <v>5</v>
      </c>
      <c r="P11" s="107">
        <v>90</v>
      </c>
      <c r="Q11" s="107">
        <v>50</v>
      </c>
      <c r="R11" s="107">
        <v>3006</v>
      </c>
      <c r="S11" s="107">
        <v>1</v>
      </c>
      <c r="T11" s="107">
        <v>1</v>
      </c>
      <c r="U11" s="107" t="s">
        <v>501</v>
      </c>
      <c r="V11" s="107">
        <v>0</v>
      </c>
      <c r="W11" s="118" t="s">
        <v>834</v>
      </c>
      <c r="X11" s="118" t="s">
        <v>77</v>
      </c>
      <c r="Y11" s="118">
        <v>101000001</v>
      </c>
      <c r="Z11" s="238">
        <v>115</v>
      </c>
      <c r="AA11" s="107">
        <v>24006</v>
      </c>
      <c r="AB11" s="107">
        <v>23006</v>
      </c>
      <c r="AC11" s="118">
        <v>-1</v>
      </c>
      <c r="AD11" s="107">
        <v>544001004</v>
      </c>
      <c r="AE11" s="107">
        <v>9101006</v>
      </c>
    </row>
    <row r="12" spans="1:31" x14ac:dyDescent="0.3">
      <c r="A12" s="100" t="b">
        <v>1</v>
      </c>
      <c r="B12" s="119" t="s">
        <v>840</v>
      </c>
      <c r="C12" s="100">
        <v>120502001</v>
      </c>
      <c r="D12" s="100">
        <v>5</v>
      </c>
      <c r="E12" s="100">
        <v>0</v>
      </c>
      <c r="F12" s="100">
        <v>1</v>
      </c>
      <c r="G12" s="120">
        <v>2</v>
      </c>
      <c r="H12" s="100">
        <f>H6</f>
        <v>1315</v>
      </c>
      <c r="I12" s="106">
        <f>I6</f>
        <v>1</v>
      </c>
      <c r="J12" s="106">
        <f t="shared" ref="J12:K47" si="5">J6</f>
        <v>1</v>
      </c>
      <c r="K12" s="100">
        <f>K6</f>
        <v>225</v>
      </c>
      <c r="L12" s="100">
        <f t="shared" ref="L12:L47" si="6">L6</f>
        <v>225</v>
      </c>
      <c r="M12" s="100">
        <v>0</v>
      </c>
      <c r="N12" s="324">
        <v>100</v>
      </c>
      <c r="O12" s="100">
        <v>5</v>
      </c>
      <c r="P12" s="100">
        <v>90</v>
      </c>
      <c r="Q12" s="100">
        <v>10</v>
      </c>
      <c r="R12" s="100">
        <v>3011</v>
      </c>
      <c r="S12" s="100">
        <v>1</v>
      </c>
      <c r="T12" s="100">
        <v>1</v>
      </c>
      <c r="U12" s="100" t="s">
        <v>501</v>
      </c>
      <c r="V12" s="100">
        <v>0</v>
      </c>
      <c r="W12" s="118" t="s">
        <v>834</v>
      </c>
      <c r="X12" s="118" t="s">
        <v>77</v>
      </c>
      <c r="Y12" s="118">
        <v>101000001</v>
      </c>
      <c r="Z12" s="100">
        <f>Z6</f>
        <v>20</v>
      </c>
      <c r="AA12" s="100">
        <v>24011</v>
      </c>
      <c r="AB12" s="100">
        <v>23011</v>
      </c>
      <c r="AC12" s="118">
        <v>-1</v>
      </c>
      <c r="AD12" s="100">
        <v>544001002</v>
      </c>
      <c r="AE12" s="100">
        <v>9101001</v>
      </c>
    </row>
    <row r="13" spans="1:31" x14ac:dyDescent="0.3">
      <c r="A13" s="100" t="b">
        <v>1</v>
      </c>
      <c r="B13" s="119" t="s">
        <v>841</v>
      </c>
      <c r="C13" s="100">
        <v>120502002</v>
      </c>
      <c r="D13" s="100">
        <v>5</v>
      </c>
      <c r="E13" s="100">
        <v>0</v>
      </c>
      <c r="F13" s="100">
        <v>2</v>
      </c>
      <c r="G13" s="120">
        <v>2</v>
      </c>
      <c r="H13" s="100">
        <f t="shared" ref="H13:I47" si="7">H7</f>
        <v>2274</v>
      </c>
      <c r="I13" s="106">
        <f t="shared" si="7"/>
        <v>1.03</v>
      </c>
      <c r="J13" s="106">
        <f t="shared" si="5"/>
        <v>1.03</v>
      </c>
      <c r="K13" s="100">
        <f t="shared" si="5"/>
        <v>274</v>
      </c>
      <c r="L13" s="100">
        <f t="shared" si="6"/>
        <v>274</v>
      </c>
      <c r="M13" s="100">
        <v>0</v>
      </c>
      <c r="N13" s="324">
        <v>100</v>
      </c>
      <c r="O13" s="100">
        <v>5</v>
      </c>
      <c r="P13" s="100">
        <v>90</v>
      </c>
      <c r="Q13" s="100">
        <v>15</v>
      </c>
      <c r="R13" s="100">
        <v>3012</v>
      </c>
      <c r="S13" s="100">
        <v>1</v>
      </c>
      <c r="T13" s="100">
        <v>1</v>
      </c>
      <c r="U13" s="100" t="s">
        <v>501</v>
      </c>
      <c r="V13" s="100">
        <v>0</v>
      </c>
      <c r="W13" s="118" t="s">
        <v>834</v>
      </c>
      <c r="X13" s="118" t="s">
        <v>77</v>
      </c>
      <c r="Y13" s="118">
        <v>101000001</v>
      </c>
      <c r="Z13" s="100">
        <f t="shared" ref="Z13:Z47" si="8">Z7</f>
        <v>30</v>
      </c>
      <c r="AA13" s="100">
        <v>24012</v>
      </c>
      <c r="AB13" s="100">
        <v>23012</v>
      </c>
      <c r="AC13" s="118">
        <v>-1</v>
      </c>
      <c r="AD13" s="100">
        <v>544001002</v>
      </c>
      <c r="AE13" s="100">
        <v>9101002</v>
      </c>
    </row>
    <row r="14" spans="1:31" x14ac:dyDescent="0.3">
      <c r="A14" s="100" t="b">
        <v>1</v>
      </c>
      <c r="B14" s="119" t="s">
        <v>842</v>
      </c>
      <c r="C14" s="100">
        <v>120502003</v>
      </c>
      <c r="D14" s="100">
        <v>5</v>
      </c>
      <c r="E14" s="100">
        <v>0</v>
      </c>
      <c r="F14" s="100">
        <v>3</v>
      </c>
      <c r="G14" s="120">
        <v>2</v>
      </c>
      <c r="H14" s="100">
        <f t="shared" si="7"/>
        <v>3934</v>
      </c>
      <c r="I14" s="106">
        <f t="shared" si="7"/>
        <v>1.06</v>
      </c>
      <c r="J14" s="106">
        <f t="shared" si="5"/>
        <v>1.06</v>
      </c>
      <c r="K14" s="100">
        <f t="shared" si="5"/>
        <v>334</v>
      </c>
      <c r="L14" s="100">
        <f t="shared" si="6"/>
        <v>334</v>
      </c>
      <c r="M14" s="100">
        <v>0</v>
      </c>
      <c r="N14" s="324">
        <v>100</v>
      </c>
      <c r="O14" s="100">
        <v>5</v>
      </c>
      <c r="P14" s="100">
        <v>90</v>
      </c>
      <c r="Q14" s="100">
        <v>20</v>
      </c>
      <c r="R14" s="100">
        <v>3013</v>
      </c>
      <c r="S14" s="100">
        <v>1</v>
      </c>
      <c r="T14" s="100">
        <v>2</v>
      </c>
      <c r="U14" s="100" t="s">
        <v>501</v>
      </c>
      <c r="V14" s="100">
        <v>0</v>
      </c>
      <c r="W14" s="118" t="s">
        <v>834</v>
      </c>
      <c r="X14" s="118" t="s">
        <v>77</v>
      </c>
      <c r="Y14" s="118">
        <v>101000001</v>
      </c>
      <c r="Z14" s="100">
        <f t="shared" si="8"/>
        <v>42</v>
      </c>
      <c r="AA14" s="100">
        <v>24013</v>
      </c>
      <c r="AB14" s="100">
        <v>23013</v>
      </c>
      <c r="AC14" s="118">
        <v>-1</v>
      </c>
      <c r="AD14" s="100">
        <v>544001002</v>
      </c>
      <c r="AE14" s="100">
        <v>9101003</v>
      </c>
    </row>
    <row r="15" spans="1:31" x14ac:dyDescent="0.3">
      <c r="A15" s="100" t="b">
        <v>1</v>
      </c>
      <c r="B15" s="119" t="s">
        <v>843</v>
      </c>
      <c r="C15" s="100">
        <v>120502004</v>
      </c>
      <c r="D15" s="100">
        <v>5</v>
      </c>
      <c r="E15" s="100">
        <v>0</v>
      </c>
      <c r="F15" s="100">
        <v>4</v>
      </c>
      <c r="G15" s="120">
        <v>2</v>
      </c>
      <c r="H15" s="100">
        <f t="shared" si="7"/>
        <v>6805</v>
      </c>
      <c r="I15" s="106">
        <f t="shared" si="7"/>
        <v>1.0900000000000001</v>
      </c>
      <c r="J15" s="106">
        <f t="shared" si="5"/>
        <v>1.0900000000000001</v>
      </c>
      <c r="K15" s="100">
        <f t="shared" si="5"/>
        <v>407</v>
      </c>
      <c r="L15" s="100">
        <f t="shared" si="6"/>
        <v>407</v>
      </c>
      <c r="M15" s="100">
        <v>0</v>
      </c>
      <c r="N15" s="324">
        <v>100</v>
      </c>
      <c r="O15" s="100">
        <v>5</v>
      </c>
      <c r="P15" s="100">
        <v>90</v>
      </c>
      <c r="Q15" s="100">
        <v>30</v>
      </c>
      <c r="R15" s="100">
        <v>3014</v>
      </c>
      <c r="S15" s="100">
        <v>1</v>
      </c>
      <c r="T15" s="100">
        <v>2</v>
      </c>
      <c r="U15" s="100" t="s">
        <v>501</v>
      </c>
      <c r="V15" s="100">
        <v>0</v>
      </c>
      <c r="W15" s="118" t="s">
        <v>834</v>
      </c>
      <c r="X15" s="118" t="s">
        <v>77</v>
      </c>
      <c r="Y15" s="118">
        <v>101000001</v>
      </c>
      <c r="Z15" s="100">
        <f t="shared" si="8"/>
        <v>60</v>
      </c>
      <c r="AA15" s="100">
        <v>24014</v>
      </c>
      <c r="AB15" s="100">
        <v>23014</v>
      </c>
      <c r="AC15" s="118">
        <v>-1</v>
      </c>
      <c r="AD15" s="100">
        <v>544001002</v>
      </c>
      <c r="AE15" s="100">
        <v>9101004</v>
      </c>
    </row>
    <row r="16" spans="1:31" x14ac:dyDescent="0.3">
      <c r="A16" s="100" t="b">
        <v>1</v>
      </c>
      <c r="B16" s="119" t="s">
        <v>844</v>
      </c>
      <c r="C16" s="100">
        <v>120502005</v>
      </c>
      <c r="D16" s="100">
        <v>5</v>
      </c>
      <c r="E16" s="100">
        <v>0</v>
      </c>
      <c r="F16" s="100">
        <v>5</v>
      </c>
      <c r="G16" s="120">
        <v>2</v>
      </c>
      <c r="H16" s="100">
        <f t="shared" si="7"/>
        <v>11772</v>
      </c>
      <c r="I16" s="106">
        <f t="shared" si="7"/>
        <v>1.1200000000000001</v>
      </c>
      <c r="J16" s="106">
        <f t="shared" si="5"/>
        <v>1.1200000000000001</v>
      </c>
      <c r="K16" s="100">
        <f t="shared" si="5"/>
        <v>496</v>
      </c>
      <c r="L16" s="100">
        <f t="shared" si="6"/>
        <v>496</v>
      </c>
      <c r="M16" s="100">
        <v>0</v>
      </c>
      <c r="N16" s="324">
        <v>100</v>
      </c>
      <c r="O16" s="100">
        <v>5</v>
      </c>
      <c r="P16" s="100">
        <v>90</v>
      </c>
      <c r="Q16" s="100">
        <v>40</v>
      </c>
      <c r="R16" s="100">
        <v>3015</v>
      </c>
      <c r="S16" s="100">
        <v>1</v>
      </c>
      <c r="T16" s="100">
        <v>3</v>
      </c>
      <c r="U16" s="100" t="s">
        <v>501</v>
      </c>
      <c r="V16" s="100">
        <v>0</v>
      </c>
      <c r="W16" s="118" t="s">
        <v>834</v>
      </c>
      <c r="X16" s="118" t="s">
        <v>77</v>
      </c>
      <c r="Y16" s="118">
        <v>101000001</v>
      </c>
      <c r="Z16" s="100">
        <f t="shared" si="8"/>
        <v>85</v>
      </c>
      <c r="AA16" s="100">
        <v>24015</v>
      </c>
      <c r="AB16" s="100">
        <v>23015</v>
      </c>
      <c r="AC16" s="118">
        <v>-1</v>
      </c>
      <c r="AD16" s="100">
        <v>544001002</v>
      </c>
      <c r="AE16" s="100">
        <v>9101005</v>
      </c>
    </row>
    <row r="17" spans="1:31" x14ac:dyDescent="0.3">
      <c r="A17" s="100" t="b">
        <v>1</v>
      </c>
      <c r="B17" s="119" t="s">
        <v>845</v>
      </c>
      <c r="C17" s="100">
        <v>120502006</v>
      </c>
      <c r="D17" s="100">
        <v>5</v>
      </c>
      <c r="E17" s="100">
        <v>0</v>
      </c>
      <c r="F17" s="100">
        <v>6</v>
      </c>
      <c r="G17" s="120">
        <v>2</v>
      </c>
      <c r="H17" s="100">
        <f t="shared" si="7"/>
        <v>20365</v>
      </c>
      <c r="I17" s="106">
        <f t="shared" si="7"/>
        <v>1.1500000000000001</v>
      </c>
      <c r="J17" s="106">
        <f t="shared" si="5"/>
        <v>1.1500000000000001</v>
      </c>
      <c r="K17" s="100">
        <f t="shared" si="5"/>
        <v>605</v>
      </c>
      <c r="L17" s="100">
        <f t="shared" si="6"/>
        <v>605</v>
      </c>
      <c r="M17" s="100">
        <v>0</v>
      </c>
      <c r="N17" s="324">
        <v>100</v>
      </c>
      <c r="O17" s="100">
        <v>5</v>
      </c>
      <c r="P17" s="100">
        <v>90</v>
      </c>
      <c r="Q17" s="100">
        <v>50</v>
      </c>
      <c r="R17" s="100">
        <v>3016</v>
      </c>
      <c r="S17" s="100">
        <v>2</v>
      </c>
      <c r="T17" s="100">
        <v>3</v>
      </c>
      <c r="U17" s="100" t="s">
        <v>501</v>
      </c>
      <c r="V17" s="100">
        <v>0</v>
      </c>
      <c r="W17" s="118" t="s">
        <v>834</v>
      </c>
      <c r="X17" s="118" t="s">
        <v>77</v>
      </c>
      <c r="Y17" s="118">
        <v>101000001</v>
      </c>
      <c r="Z17" s="100">
        <f t="shared" si="8"/>
        <v>115</v>
      </c>
      <c r="AA17" s="100">
        <v>24016</v>
      </c>
      <c r="AB17" s="100">
        <v>23016</v>
      </c>
      <c r="AC17" s="118">
        <v>-1</v>
      </c>
      <c r="AD17" s="100">
        <v>544001002</v>
      </c>
      <c r="AE17" s="100">
        <v>9101006</v>
      </c>
    </row>
    <row r="18" spans="1:31" x14ac:dyDescent="0.3">
      <c r="A18" s="107" t="b">
        <v>1</v>
      </c>
      <c r="B18" s="116" t="s">
        <v>846</v>
      </c>
      <c r="C18" s="107">
        <v>120503001</v>
      </c>
      <c r="D18" s="107">
        <v>5</v>
      </c>
      <c r="E18" s="107">
        <v>0</v>
      </c>
      <c r="F18" s="107">
        <v>1</v>
      </c>
      <c r="G18" s="117">
        <v>3</v>
      </c>
      <c r="H18" s="107">
        <f t="shared" si="7"/>
        <v>1315</v>
      </c>
      <c r="I18" s="109">
        <f t="shared" si="7"/>
        <v>1</v>
      </c>
      <c r="J18" s="109">
        <f t="shared" si="5"/>
        <v>1</v>
      </c>
      <c r="K18" s="107">
        <f t="shared" si="5"/>
        <v>225</v>
      </c>
      <c r="L18" s="107">
        <f t="shared" si="6"/>
        <v>225</v>
      </c>
      <c r="M18" s="107">
        <v>0</v>
      </c>
      <c r="N18" s="323">
        <v>100</v>
      </c>
      <c r="O18" s="107">
        <v>5</v>
      </c>
      <c r="P18" s="107">
        <v>90</v>
      </c>
      <c r="Q18" s="107">
        <v>10</v>
      </c>
      <c r="R18" s="107">
        <v>3021</v>
      </c>
      <c r="S18" s="107">
        <v>1</v>
      </c>
      <c r="T18" s="107">
        <v>1</v>
      </c>
      <c r="U18" s="107" t="s">
        <v>501</v>
      </c>
      <c r="V18" s="107">
        <v>0</v>
      </c>
      <c r="W18" s="118" t="s">
        <v>834</v>
      </c>
      <c r="X18" s="118" t="s">
        <v>77</v>
      </c>
      <c r="Y18" s="118">
        <v>101000001</v>
      </c>
      <c r="Z18" s="107">
        <f t="shared" si="8"/>
        <v>20</v>
      </c>
      <c r="AA18" s="107">
        <v>24021</v>
      </c>
      <c r="AB18" s="107">
        <v>23021</v>
      </c>
      <c r="AC18" s="118">
        <v>-1</v>
      </c>
      <c r="AD18" s="107">
        <v>544001005</v>
      </c>
      <c r="AE18" s="107">
        <v>9101001</v>
      </c>
    </row>
    <row r="19" spans="1:31" x14ac:dyDescent="0.3">
      <c r="A19" s="107" t="b">
        <v>1</v>
      </c>
      <c r="B19" s="116" t="s">
        <v>847</v>
      </c>
      <c r="C19" s="107">
        <v>120503002</v>
      </c>
      <c r="D19" s="107">
        <v>5</v>
      </c>
      <c r="E19" s="107">
        <v>0</v>
      </c>
      <c r="F19" s="107">
        <v>2</v>
      </c>
      <c r="G19" s="117">
        <v>3</v>
      </c>
      <c r="H19" s="107">
        <f t="shared" si="7"/>
        <v>2274</v>
      </c>
      <c r="I19" s="109">
        <f t="shared" si="7"/>
        <v>1.03</v>
      </c>
      <c r="J19" s="109">
        <f t="shared" si="5"/>
        <v>1.03</v>
      </c>
      <c r="K19" s="107">
        <f t="shared" si="5"/>
        <v>274</v>
      </c>
      <c r="L19" s="107">
        <f t="shared" si="6"/>
        <v>274</v>
      </c>
      <c r="M19" s="107">
        <v>0</v>
      </c>
      <c r="N19" s="323">
        <v>100</v>
      </c>
      <c r="O19" s="107">
        <v>5</v>
      </c>
      <c r="P19" s="107">
        <v>90</v>
      </c>
      <c r="Q19" s="107">
        <v>15</v>
      </c>
      <c r="R19" s="107">
        <v>3022</v>
      </c>
      <c r="S19" s="107">
        <v>1</v>
      </c>
      <c r="T19" s="107">
        <v>1</v>
      </c>
      <c r="U19" s="107" t="s">
        <v>501</v>
      </c>
      <c r="V19" s="107">
        <v>0</v>
      </c>
      <c r="W19" s="118" t="s">
        <v>834</v>
      </c>
      <c r="X19" s="118" t="s">
        <v>77</v>
      </c>
      <c r="Y19" s="118">
        <v>101000001</v>
      </c>
      <c r="Z19" s="107">
        <f t="shared" si="8"/>
        <v>30</v>
      </c>
      <c r="AA19" s="107">
        <v>24022</v>
      </c>
      <c r="AB19" s="107">
        <v>23022</v>
      </c>
      <c r="AC19" s="118">
        <v>-1</v>
      </c>
      <c r="AD19" s="107">
        <v>544001005</v>
      </c>
      <c r="AE19" s="107">
        <v>9101002</v>
      </c>
    </row>
    <row r="20" spans="1:31" x14ac:dyDescent="0.3">
      <c r="A20" s="107" t="b">
        <v>1</v>
      </c>
      <c r="B20" s="116" t="s">
        <v>848</v>
      </c>
      <c r="C20" s="107">
        <v>120503003</v>
      </c>
      <c r="D20" s="107">
        <v>5</v>
      </c>
      <c r="E20" s="107">
        <v>0</v>
      </c>
      <c r="F20" s="107">
        <v>3</v>
      </c>
      <c r="G20" s="117">
        <v>3</v>
      </c>
      <c r="H20" s="107">
        <f t="shared" si="7"/>
        <v>3934</v>
      </c>
      <c r="I20" s="109">
        <f t="shared" si="7"/>
        <v>1.06</v>
      </c>
      <c r="J20" s="109">
        <f t="shared" si="5"/>
        <v>1.06</v>
      </c>
      <c r="K20" s="107">
        <f t="shared" si="5"/>
        <v>334</v>
      </c>
      <c r="L20" s="107">
        <f t="shared" si="6"/>
        <v>334</v>
      </c>
      <c r="M20" s="107">
        <v>0</v>
      </c>
      <c r="N20" s="323">
        <v>100</v>
      </c>
      <c r="O20" s="107">
        <v>5</v>
      </c>
      <c r="P20" s="107">
        <v>90</v>
      </c>
      <c r="Q20" s="107">
        <v>20</v>
      </c>
      <c r="R20" s="107">
        <v>3023</v>
      </c>
      <c r="S20" s="107">
        <v>1</v>
      </c>
      <c r="T20" s="107">
        <v>1</v>
      </c>
      <c r="U20" s="107" t="s">
        <v>501</v>
      </c>
      <c r="V20" s="107">
        <v>0</v>
      </c>
      <c r="W20" s="118" t="s">
        <v>834</v>
      </c>
      <c r="X20" s="118" t="s">
        <v>77</v>
      </c>
      <c r="Y20" s="118">
        <v>101000001</v>
      </c>
      <c r="Z20" s="107">
        <f t="shared" si="8"/>
        <v>42</v>
      </c>
      <c r="AA20" s="107">
        <v>24023</v>
      </c>
      <c r="AB20" s="107">
        <v>23023</v>
      </c>
      <c r="AC20" s="118">
        <v>-1</v>
      </c>
      <c r="AD20" s="107">
        <v>544001005</v>
      </c>
      <c r="AE20" s="107">
        <v>9101003</v>
      </c>
    </row>
    <row r="21" spans="1:31" x14ac:dyDescent="0.3">
      <c r="A21" s="107" t="b">
        <v>1</v>
      </c>
      <c r="B21" s="116" t="s">
        <v>849</v>
      </c>
      <c r="C21" s="107">
        <v>120503004</v>
      </c>
      <c r="D21" s="107">
        <v>5</v>
      </c>
      <c r="E21" s="107">
        <v>0</v>
      </c>
      <c r="F21" s="107">
        <v>4</v>
      </c>
      <c r="G21" s="117">
        <v>3</v>
      </c>
      <c r="H21" s="107">
        <f t="shared" si="7"/>
        <v>6805</v>
      </c>
      <c r="I21" s="109">
        <f t="shared" si="7"/>
        <v>1.0900000000000001</v>
      </c>
      <c r="J21" s="109">
        <f t="shared" si="5"/>
        <v>1.0900000000000001</v>
      </c>
      <c r="K21" s="107">
        <f t="shared" si="5"/>
        <v>407</v>
      </c>
      <c r="L21" s="107">
        <f t="shared" si="6"/>
        <v>407</v>
      </c>
      <c r="M21" s="107">
        <v>0</v>
      </c>
      <c r="N21" s="323">
        <v>100</v>
      </c>
      <c r="O21" s="107">
        <v>5</v>
      </c>
      <c r="P21" s="107">
        <v>90</v>
      </c>
      <c r="Q21" s="107">
        <v>30</v>
      </c>
      <c r="R21" s="107">
        <v>3024</v>
      </c>
      <c r="S21" s="107">
        <v>1</v>
      </c>
      <c r="T21" s="107">
        <v>1</v>
      </c>
      <c r="U21" s="107" t="s">
        <v>501</v>
      </c>
      <c r="V21" s="107">
        <v>0</v>
      </c>
      <c r="W21" s="118" t="s">
        <v>834</v>
      </c>
      <c r="X21" s="118" t="s">
        <v>77</v>
      </c>
      <c r="Y21" s="118">
        <v>101000001</v>
      </c>
      <c r="Z21" s="107">
        <f t="shared" si="8"/>
        <v>60</v>
      </c>
      <c r="AA21" s="107">
        <v>24024</v>
      </c>
      <c r="AB21" s="107">
        <v>23024</v>
      </c>
      <c r="AC21" s="118">
        <v>-1</v>
      </c>
      <c r="AD21" s="107">
        <v>544001005</v>
      </c>
      <c r="AE21" s="107">
        <v>9101004</v>
      </c>
    </row>
    <row r="22" spans="1:31" x14ac:dyDescent="0.3">
      <c r="A22" s="107" t="b">
        <v>1</v>
      </c>
      <c r="B22" s="116" t="s">
        <v>850</v>
      </c>
      <c r="C22" s="107">
        <v>120503005</v>
      </c>
      <c r="D22" s="107">
        <v>5</v>
      </c>
      <c r="E22" s="107">
        <v>0</v>
      </c>
      <c r="F22" s="107">
        <v>5</v>
      </c>
      <c r="G22" s="117">
        <v>3</v>
      </c>
      <c r="H22" s="107">
        <f t="shared" si="7"/>
        <v>11772</v>
      </c>
      <c r="I22" s="109">
        <f t="shared" si="7"/>
        <v>1.1200000000000001</v>
      </c>
      <c r="J22" s="109">
        <f t="shared" si="5"/>
        <v>1.1200000000000001</v>
      </c>
      <c r="K22" s="107">
        <f t="shared" si="5"/>
        <v>496</v>
      </c>
      <c r="L22" s="107">
        <f t="shared" si="6"/>
        <v>496</v>
      </c>
      <c r="M22" s="107">
        <v>0</v>
      </c>
      <c r="N22" s="323">
        <v>100</v>
      </c>
      <c r="O22" s="107">
        <v>5</v>
      </c>
      <c r="P22" s="107">
        <v>90</v>
      </c>
      <c r="Q22" s="107">
        <v>40</v>
      </c>
      <c r="R22" s="107">
        <v>3025</v>
      </c>
      <c r="S22" s="107">
        <v>1</v>
      </c>
      <c r="T22" s="107">
        <v>1</v>
      </c>
      <c r="U22" s="107" t="s">
        <v>501</v>
      </c>
      <c r="V22" s="107">
        <v>0</v>
      </c>
      <c r="W22" s="118" t="s">
        <v>834</v>
      </c>
      <c r="X22" s="118" t="s">
        <v>77</v>
      </c>
      <c r="Y22" s="118">
        <v>101000001</v>
      </c>
      <c r="Z22" s="107">
        <f t="shared" si="8"/>
        <v>85</v>
      </c>
      <c r="AA22" s="107">
        <v>24025</v>
      </c>
      <c r="AB22" s="107">
        <v>23025</v>
      </c>
      <c r="AC22" s="118">
        <v>-1</v>
      </c>
      <c r="AD22" s="107">
        <v>544001005</v>
      </c>
      <c r="AE22" s="107">
        <v>9101005</v>
      </c>
    </row>
    <row r="23" spans="1:31" x14ac:dyDescent="0.3">
      <c r="A23" s="107" t="b">
        <v>1</v>
      </c>
      <c r="B23" s="116" t="s">
        <v>851</v>
      </c>
      <c r="C23" s="107">
        <v>120503006</v>
      </c>
      <c r="D23" s="107">
        <v>5</v>
      </c>
      <c r="E23" s="107">
        <v>0</v>
      </c>
      <c r="F23" s="107">
        <v>6</v>
      </c>
      <c r="G23" s="117">
        <v>3</v>
      </c>
      <c r="H23" s="107">
        <f t="shared" si="7"/>
        <v>20365</v>
      </c>
      <c r="I23" s="109">
        <f t="shared" si="7"/>
        <v>1.1500000000000001</v>
      </c>
      <c r="J23" s="109">
        <f t="shared" si="5"/>
        <v>1.1500000000000001</v>
      </c>
      <c r="K23" s="107">
        <f t="shared" si="5"/>
        <v>605</v>
      </c>
      <c r="L23" s="107">
        <f t="shared" si="6"/>
        <v>605</v>
      </c>
      <c r="M23" s="107">
        <v>0</v>
      </c>
      <c r="N23" s="323">
        <v>100</v>
      </c>
      <c r="O23" s="107">
        <v>5</v>
      </c>
      <c r="P23" s="107">
        <v>90</v>
      </c>
      <c r="Q23" s="107">
        <v>50</v>
      </c>
      <c r="R23" s="107">
        <v>3026</v>
      </c>
      <c r="S23" s="107">
        <v>1</v>
      </c>
      <c r="T23" s="107">
        <v>1</v>
      </c>
      <c r="U23" s="107" t="s">
        <v>501</v>
      </c>
      <c r="V23" s="107">
        <v>0</v>
      </c>
      <c r="W23" s="118" t="s">
        <v>834</v>
      </c>
      <c r="X23" s="118" t="s">
        <v>77</v>
      </c>
      <c r="Y23" s="118">
        <v>101000001</v>
      </c>
      <c r="Z23" s="107">
        <f t="shared" si="8"/>
        <v>115</v>
      </c>
      <c r="AA23" s="107">
        <v>24026</v>
      </c>
      <c r="AB23" s="107">
        <v>23026</v>
      </c>
      <c r="AC23" s="118">
        <v>-1</v>
      </c>
      <c r="AD23" s="107">
        <v>544001005</v>
      </c>
      <c r="AE23" s="107">
        <v>9101006</v>
      </c>
    </row>
    <row r="24" spans="1:31" x14ac:dyDescent="0.3">
      <c r="A24" s="100" t="b">
        <v>1</v>
      </c>
      <c r="B24" s="119" t="s">
        <v>852</v>
      </c>
      <c r="C24" s="100">
        <v>120504001</v>
      </c>
      <c r="D24" s="100">
        <v>5</v>
      </c>
      <c r="E24" s="100">
        <v>0</v>
      </c>
      <c r="F24" s="100">
        <v>1</v>
      </c>
      <c r="G24" s="120">
        <v>4</v>
      </c>
      <c r="H24" s="100">
        <f t="shared" si="7"/>
        <v>1315</v>
      </c>
      <c r="I24" s="106">
        <f t="shared" si="7"/>
        <v>1</v>
      </c>
      <c r="J24" s="106">
        <f t="shared" si="5"/>
        <v>1</v>
      </c>
      <c r="K24" s="100">
        <f t="shared" si="5"/>
        <v>225</v>
      </c>
      <c r="L24" s="100">
        <f t="shared" si="6"/>
        <v>225</v>
      </c>
      <c r="M24" s="100">
        <v>0</v>
      </c>
      <c r="N24" s="325">
        <v>500</v>
      </c>
      <c r="O24" s="100">
        <v>5</v>
      </c>
      <c r="P24" s="100">
        <v>90</v>
      </c>
      <c r="Q24" s="100">
        <v>10</v>
      </c>
      <c r="R24" s="100">
        <v>3031</v>
      </c>
      <c r="S24" s="100">
        <v>1</v>
      </c>
      <c r="T24" s="100">
        <v>1</v>
      </c>
      <c r="U24" s="100" t="s">
        <v>501</v>
      </c>
      <c r="V24" s="100">
        <v>0</v>
      </c>
      <c r="W24" s="118" t="s">
        <v>834</v>
      </c>
      <c r="X24" s="118" t="s">
        <v>77</v>
      </c>
      <c r="Y24" s="118">
        <v>101000001</v>
      </c>
      <c r="Z24" s="100">
        <f t="shared" si="8"/>
        <v>20</v>
      </c>
      <c r="AA24" s="100">
        <v>24031</v>
      </c>
      <c r="AB24" s="100">
        <v>23031</v>
      </c>
      <c r="AC24" s="118">
        <v>-1</v>
      </c>
      <c r="AD24" s="100">
        <v>544001001</v>
      </c>
      <c r="AE24" s="100">
        <v>9101001</v>
      </c>
    </row>
    <row r="25" spans="1:31" x14ac:dyDescent="0.3">
      <c r="A25" s="100" t="b">
        <v>1</v>
      </c>
      <c r="B25" s="119" t="s">
        <v>853</v>
      </c>
      <c r="C25" s="100">
        <v>120504002</v>
      </c>
      <c r="D25" s="100">
        <v>5</v>
      </c>
      <c r="E25" s="100">
        <v>0</v>
      </c>
      <c r="F25" s="100">
        <v>2</v>
      </c>
      <c r="G25" s="120">
        <v>4</v>
      </c>
      <c r="H25" s="100">
        <f t="shared" si="7"/>
        <v>2274</v>
      </c>
      <c r="I25" s="106">
        <f t="shared" si="7"/>
        <v>1.03</v>
      </c>
      <c r="J25" s="106">
        <f t="shared" si="5"/>
        <v>1.03</v>
      </c>
      <c r="K25" s="100">
        <f t="shared" si="5"/>
        <v>274</v>
      </c>
      <c r="L25" s="100">
        <f t="shared" si="6"/>
        <v>274</v>
      </c>
      <c r="M25" s="100">
        <v>0</v>
      </c>
      <c r="N25" s="325">
        <v>1000</v>
      </c>
      <c r="O25" s="100">
        <v>5</v>
      </c>
      <c r="P25" s="100">
        <v>90</v>
      </c>
      <c r="Q25" s="100">
        <v>15</v>
      </c>
      <c r="R25" s="100">
        <v>3032</v>
      </c>
      <c r="S25" s="100">
        <v>1</v>
      </c>
      <c r="T25" s="100">
        <v>1</v>
      </c>
      <c r="U25" s="100" t="s">
        <v>501</v>
      </c>
      <c r="V25" s="100">
        <v>0</v>
      </c>
      <c r="W25" s="118" t="s">
        <v>834</v>
      </c>
      <c r="X25" s="118" t="s">
        <v>77</v>
      </c>
      <c r="Y25" s="118">
        <v>101000001</v>
      </c>
      <c r="Z25" s="100">
        <f t="shared" si="8"/>
        <v>30</v>
      </c>
      <c r="AA25" s="100">
        <v>24032</v>
      </c>
      <c r="AB25" s="100">
        <v>23032</v>
      </c>
      <c r="AC25" s="118">
        <v>-1</v>
      </c>
      <c r="AD25" s="100">
        <v>544001001</v>
      </c>
      <c r="AE25" s="100">
        <v>9101002</v>
      </c>
    </row>
    <row r="26" spans="1:31" x14ac:dyDescent="0.3">
      <c r="A26" s="100" t="b">
        <v>1</v>
      </c>
      <c r="B26" s="119" t="s">
        <v>854</v>
      </c>
      <c r="C26" s="100">
        <v>120504003</v>
      </c>
      <c r="D26" s="100">
        <v>5</v>
      </c>
      <c r="E26" s="100">
        <v>0</v>
      </c>
      <c r="F26" s="100">
        <v>3</v>
      </c>
      <c r="G26" s="120">
        <v>4</v>
      </c>
      <c r="H26" s="100">
        <f t="shared" si="7"/>
        <v>3934</v>
      </c>
      <c r="I26" s="106">
        <f t="shared" si="7"/>
        <v>1.06</v>
      </c>
      <c r="J26" s="106">
        <f t="shared" si="5"/>
        <v>1.06</v>
      </c>
      <c r="K26" s="100">
        <f t="shared" si="5"/>
        <v>334</v>
      </c>
      <c r="L26" s="100">
        <f t="shared" si="6"/>
        <v>334</v>
      </c>
      <c r="M26" s="100">
        <v>0</v>
      </c>
      <c r="N26" s="325">
        <v>2000</v>
      </c>
      <c r="O26" s="100">
        <v>5</v>
      </c>
      <c r="P26" s="100">
        <v>90</v>
      </c>
      <c r="Q26" s="100">
        <v>20</v>
      </c>
      <c r="R26" s="100">
        <v>3033</v>
      </c>
      <c r="S26" s="100">
        <v>1</v>
      </c>
      <c r="T26" s="100">
        <v>1</v>
      </c>
      <c r="U26" s="100" t="s">
        <v>501</v>
      </c>
      <c r="V26" s="100">
        <v>0</v>
      </c>
      <c r="W26" s="118" t="s">
        <v>834</v>
      </c>
      <c r="X26" s="118" t="s">
        <v>77</v>
      </c>
      <c r="Y26" s="118">
        <v>101000001</v>
      </c>
      <c r="Z26" s="100">
        <f t="shared" si="8"/>
        <v>42</v>
      </c>
      <c r="AA26" s="100">
        <v>24033</v>
      </c>
      <c r="AB26" s="100">
        <v>23033</v>
      </c>
      <c r="AC26" s="118">
        <v>-1</v>
      </c>
      <c r="AD26" s="100">
        <v>544001001</v>
      </c>
      <c r="AE26" s="100">
        <v>9101003</v>
      </c>
    </row>
    <row r="27" spans="1:31" x14ac:dyDescent="0.3">
      <c r="A27" s="100" t="b">
        <v>1</v>
      </c>
      <c r="B27" s="119" t="s">
        <v>855</v>
      </c>
      <c r="C27" s="100">
        <v>120504004</v>
      </c>
      <c r="D27" s="100">
        <v>5</v>
      </c>
      <c r="E27" s="100">
        <v>0</v>
      </c>
      <c r="F27" s="100">
        <v>4</v>
      </c>
      <c r="G27" s="120">
        <v>4</v>
      </c>
      <c r="H27" s="100">
        <f t="shared" si="7"/>
        <v>6805</v>
      </c>
      <c r="I27" s="106">
        <f t="shared" si="7"/>
        <v>1.0900000000000001</v>
      </c>
      <c r="J27" s="106">
        <f t="shared" si="5"/>
        <v>1.0900000000000001</v>
      </c>
      <c r="K27" s="100">
        <f t="shared" si="5"/>
        <v>407</v>
      </c>
      <c r="L27" s="100">
        <f t="shared" si="6"/>
        <v>407</v>
      </c>
      <c r="M27" s="100">
        <v>0</v>
      </c>
      <c r="N27" s="325">
        <v>4000</v>
      </c>
      <c r="O27" s="100">
        <v>5</v>
      </c>
      <c r="P27" s="100">
        <v>90</v>
      </c>
      <c r="Q27" s="100">
        <v>30</v>
      </c>
      <c r="R27" s="100">
        <v>3034</v>
      </c>
      <c r="S27" s="100">
        <v>1</v>
      </c>
      <c r="T27" s="100">
        <v>1</v>
      </c>
      <c r="U27" s="100" t="s">
        <v>501</v>
      </c>
      <c r="V27" s="100">
        <v>0</v>
      </c>
      <c r="W27" s="118" t="s">
        <v>834</v>
      </c>
      <c r="X27" s="118" t="s">
        <v>77</v>
      </c>
      <c r="Y27" s="118">
        <v>101000001</v>
      </c>
      <c r="Z27" s="100">
        <f t="shared" si="8"/>
        <v>60</v>
      </c>
      <c r="AA27" s="100">
        <v>24034</v>
      </c>
      <c r="AB27" s="100">
        <v>23034</v>
      </c>
      <c r="AC27" s="118">
        <v>-1</v>
      </c>
      <c r="AD27" s="100">
        <v>544001001</v>
      </c>
      <c r="AE27" s="100">
        <v>9101004</v>
      </c>
    </row>
    <row r="28" spans="1:31" x14ac:dyDescent="0.3">
      <c r="A28" s="100" t="b">
        <v>1</v>
      </c>
      <c r="B28" s="119" t="s">
        <v>856</v>
      </c>
      <c r="C28" s="100">
        <v>120504005</v>
      </c>
      <c r="D28" s="100">
        <v>5</v>
      </c>
      <c r="E28" s="100">
        <v>0</v>
      </c>
      <c r="F28" s="100">
        <v>5</v>
      </c>
      <c r="G28" s="120">
        <v>4</v>
      </c>
      <c r="H28" s="100">
        <f t="shared" si="7"/>
        <v>11772</v>
      </c>
      <c r="I28" s="106">
        <f t="shared" si="7"/>
        <v>1.1200000000000001</v>
      </c>
      <c r="J28" s="106">
        <f t="shared" si="5"/>
        <v>1.1200000000000001</v>
      </c>
      <c r="K28" s="100">
        <f t="shared" si="5"/>
        <v>496</v>
      </c>
      <c r="L28" s="100">
        <f t="shared" si="6"/>
        <v>496</v>
      </c>
      <c r="M28" s="100">
        <v>0</v>
      </c>
      <c r="N28" s="325">
        <v>8000</v>
      </c>
      <c r="O28" s="100">
        <v>5</v>
      </c>
      <c r="P28" s="100">
        <v>90</v>
      </c>
      <c r="Q28" s="100">
        <v>40</v>
      </c>
      <c r="R28" s="100">
        <v>3035</v>
      </c>
      <c r="S28" s="100">
        <v>1</v>
      </c>
      <c r="T28" s="100">
        <v>1</v>
      </c>
      <c r="U28" s="100" t="s">
        <v>501</v>
      </c>
      <c r="V28" s="100">
        <v>0</v>
      </c>
      <c r="W28" s="118" t="s">
        <v>834</v>
      </c>
      <c r="X28" s="118" t="s">
        <v>77</v>
      </c>
      <c r="Y28" s="118">
        <v>101000001</v>
      </c>
      <c r="Z28" s="100">
        <f t="shared" si="8"/>
        <v>85</v>
      </c>
      <c r="AA28" s="100">
        <v>24035</v>
      </c>
      <c r="AB28" s="100">
        <v>23035</v>
      </c>
      <c r="AC28" s="118">
        <v>-1</v>
      </c>
      <c r="AD28" s="100">
        <v>544001001</v>
      </c>
      <c r="AE28" s="100">
        <v>9101005</v>
      </c>
    </row>
    <row r="29" spans="1:31" x14ac:dyDescent="0.3">
      <c r="A29" s="100" t="b">
        <v>1</v>
      </c>
      <c r="B29" s="119" t="s">
        <v>857</v>
      </c>
      <c r="C29" s="100">
        <v>120504006</v>
      </c>
      <c r="D29" s="100">
        <v>5</v>
      </c>
      <c r="E29" s="100">
        <v>0</v>
      </c>
      <c r="F29" s="100">
        <v>6</v>
      </c>
      <c r="G29" s="120">
        <v>4</v>
      </c>
      <c r="H29" s="100">
        <f t="shared" si="7"/>
        <v>20365</v>
      </c>
      <c r="I29" s="106">
        <f t="shared" si="7"/>
        <v>1.1500000000000001</v>
      </c>
      <c r="J29" s="106">
        <f t="shared" si="5"/>
        <v>1.1500000000000001</v>
      </c>
      <c r="K29" s="100">
        <f t="shared" si="5"/>
        <v>605</v>
      </c>
      <c r="L29" s="100">
        <f t="shared" si="6"/>
        <v>605</v>
      </c>
      <c r="M29" s="100">
        <v>0</v>
      </c>
      <c r="N29" s="325">
        <v>16000</v>
      </c>
      <c r="O29" s="100">
        <v>5</v>
      </c>
      <c r="P29" s="100">
        <v>90</v>
      </c>
      <c r="Q29" s="100">
        <v>50</v>
      </c>
      <c r="R29" s="100">
        <v>3036</v>
      </c>
      <c r="S29" s="100">
        <v>1</v>
      </c>
      <c r="T29" s="100">
        <v>1</v>
      </c>
      <c r="U29" s="100" t="s">
        <v>501</v>
      </c>
      <c r="V29" s="100">
        <v>0</v>
      </c>
      <c r="W29" s="118" t="s">
        <v>834</v>
      </c>
      <c r="X29" s="118" t="s">
        <v>77</v>
      </c>
      <c r="Y29" s="118">
        <v>101000001</v>
      </c>
      <c r="Z29" s="100">
        <f t="shared" si="8"/>
        <v>115</v>
      </c>
      <c r="AA29" s="100">
        <v>24036</v>
      </c>
      <c r="AB29" s="100">
        <v>23036</v>
      </c>
      <c r="AC29" s="118">
        <v>-1</v>
      </c>
      <c r="AD29" s="100">
        <v>544001001</v>
      </c>
      <c r="AE29" s="100">
        <v>9101006</v>
      </c>
    </row>
    <row r="30" spans="1:31" x14ac:dyDescent="0.3">
      <c r="A30" s="107" t="b">
        <v>1</v>
      </c>
      <c r="B30" s="116" t="s">
        <v>832</v>
      </c>
      <c r="C30" s="107">
        <v>120505001</v>
      </c>
      <c r="D30" s="107">
        <v>5</v>
      </c>
      <c r="E30" s="107">
        <v>0</v>
      </c>
      <c r="F30" s="107">
        <v>1</v>
      </c>
      <c r="G30" s="117">
        <v>5</v>
      </c>
      <c r="H30" s="107">
        <f t="shared" si="7"/>
        <v>1315</v>
      </c>
      <c r="I30" s="109">
        <f t="shared" si="7"/>
        <v>1</v>
      </c>
      <c r="J30" s="109">
        <f t="shared" si="5"/>
        <v>1</v>
      </c>
      <c r="K30" s="107">
        <f t="shared" si="5"/>
        <v>225</v>
      </c>
      <c r="L30" s="107">
        <f t="shared" si="6"/>
        <v>225</v>
      </c>
      <c r="M30" s="107">
        <v>0</v>
      </c>
      <c r="N30" s="323">
        <v>100</v>
      </c>
      <c r="O30" s="107">
        <v>5</v>
      </c>
      <c r="P30" s="107">
        <v>90</v>
      </c>
      <c r="Q30" s="107">
        <v>10</v>
      </c>
      <c r="R30" s="107">
        <v>3041</v>
      </c>
      <c r="S30" s="107">
        <v>1</v>
      </c>
      <c r="T30" s="107">
        <v>1</v>
      </c>
      <c r="U30" s="107" t="s">
        <v>501</v>
      </c>
      <c r="V30" s="107">
        <v>0</v>
      </c>
      <c r="W30" s="118" t="s">
        <v>834</v>
      </c>
      <c r="X30" s="118" t="s">
        <v>77</v>
      </c>
      <c r="Y30" s="118">
        <v>101000001</v>
      </c>
      <c r="Z30" s="107">
        <f t="shared" si="8"/>
        <v>20</v>
      </c>
      <c r="AA30" s="107">
        <v>24041</v>
      </c>
      <c r="AB30" s="107">
        <v>23041</v>
      </c>
      <c r="AC30" s="118">
        <v>-1</v>
      </c>
      <c r="AD30" s="107">
        <v>544001004</v>
      </c>
      <c r="AE30" s="107">
        <v>9101001</v>
      </c>
    </row>
    <row r="31" spans="1:31" x14ac:dyDescent="0.3">
      <c r="A31" s="107" t="b">
        <v>1</v>
      </c>
      <c r="B31" s="116" t="s">
        <v>835</v>
      </c>
      <c r="C31" s="107">
        <v>120505002</v>
      </c>
      <c r="D31" s="107">
        <v>5</v>
      </c>
      <c r="E31" s="107">
        <v>0</v>
      </c>
      <c r="F31" s="107">
        <v>2</v>
      </c>
      <c r="G31" s="117">
        <v>5</v>
      </c>
      <c r="H31" s="107">
        <f t="shared" si="7"/>
        <v>2274</v>
      </c>
      <c r="I31" s="109">
        <f t="shared" si="7"/>
        <v>1.03</v>
      </c>
      <c r="J31" s="109">
        <f t="shared" si="5"/>
        <v>1.03</v>
      </c>
      <c r="K31" s="107">
        <f t="shared" si="5"/>
        <v>274</v>
      </c>
      <c r="L31" s="107">
        <f t="shared" si="6"/>
        <v>274</v>
      </c>
      <c r="M31" s="107">
        <v>0</v>
      </c>
      <c r="N31" s="323">
        <v>100</v>
      </c>
      <c r="O31" s="107">
        <v>5</v>
      </c>
      <c r="P31" s="107">
        <v>90</v>
      </c>
      <c r="Q31" s="107">
        <v>15</v>
      </c>
      <c r="R31" s="107">
        <v>3042</v>
      </c>
      <c r="S31" s="107">
        <v>1</v>
      </c>
      <c r="T31" s="107">
        <v>1</v>
      </c>
      <c r="U31" s="107" t="s">
        <v>501</v>
      </c>
      <c r="V31" s="107">
        <v>0</v>
      </c>
      <c r="W31" s="118" t="s">
        <v>834</v>
      </c>
      <c r="X31" s="118" t="s">
        <v>77</v>
      </c>
      <c r="Y31" s="118">
        <v>101000001</v>
      </c>
      <c r="Z31" s="107">
        <f t="shared" si="8"/>
        <v>30</v>
      </c>
      <c r="AA31" s="107">
        <v>24042</v>
      </c>
      <c r="AB31" s="107">
        <v>23042</v>
      </c>
      <c r="AC31" s="118">
        <v>-1</v>
      </c>
      <c r="AD31" s="107">
        <v>544001004</v>
      </c>
      <c r="AE31" s="107">
        <v>9101002</v>
      </c>
    </row>
    <row r="32" spans="1:31" x14ac:dyDescent="0.3">
      <c r="A32" s="107" t="b">
        <v>1</v>
      </c>
      <c r="B32" s="116" t="s">
        <v>836</v>
      </c>
      <c r="C32" s="107">
        <v>120505003</v>
      </c>
      <c r="D32" s="107">
        <v>5</v>
      </c>
      <c r="E32" s="107">
        <v>0</v>
      </c>
      <c r="F32" s="107">
        <v>3</v>
      </c>
      <c r="G32" s="117">
        <v>5</v>
      </c>
      <c r="H32" s="107">
        <f t="shared" si="7"/>
        <v>3934</v>
      </c>
      <c r="I32" s="109">
        <f t="shared" si="7"/>
        <v>1.06</v>
      </c>
      <c r="J32" s="109">
        <f t="shared" si="5"/>
        <v>1.06</v>
      </c>
      <c r="K32" s="107">
        <f t="shared" si="5"/>
        <v>334</v>
      </c>
      <c r="L32" s="107">
        <f t="shared" si="6"/>
        <v>334</v>
      </c>
      <c r="M32" s="107">
        <v>0</v>
      </c>
      <c r="N32" s="323">
        <v>100</v>
      </c>
      <c r="O32" s="107">
        <v>5</v>
      </c>
      <c r="P32" s="107">
        <v>90</v>
      </c>
      <c r="Q32" s="107">
        <v>20</v>
      </c>
      <c r="R32" s="107">
        <v>3043</v>
      </c>
      <c r="S32" s="107">
        <v>1</v>
      </c>
      <c r="T32" s="107">
        <v>1</v>
      </c>
      <c r="U32" s="107" t="s">
        <v>501</v>
      </c>
      <c r="V32" s="107">
        <v>0</v>
      </c>
      <c r="W32" s="118" t="s">
        <v>834</v>
      </c>
      <c r="X32" s="118" t="s">
        <v>77</v>
      </c>
      <c r="Y32" s="118">
        <v>101000001</v>
      </c>
      <c r="Z32" s="107">
        <f t="shared" si="8"/>
        <v>42</v>
      </c>
      <c r="AA32" s="107">
        <v>24043</v>
      </c>
      <c r="AB32" s="107">
        <v>23043</v>
      </c>
      <c r="AC32" s="118">
        <v>-1</v>
      </c>
      <c r="AD32" s="107">
        <v>544001004</v>
      </c>
      <c r="AE32" s="107">
        <v>9101003</v>
      </c>
    </row>
    <row r="33" spans="1:31" x14ac:dyDescent="0.3">
      <c r="A33" s="107" t="b">
        <v>1</v>
      </c>
      <c r="B33" s="116" t="s">
        <v>837</v>
      </c>
      <c r="C33" s="107">
        <v>120505004</v>
      </c>
      <c r="D33" s="107">
        <v>5</v>
      </c>
      <c r="E33" s="107">
        <v>0</v>
      </c>
      <c r="F33" s="107">
        <v>4</v>
      </c>
      <c r="G33" s="117">
        <v>5</v>
      </c>
      <c r="H33" s="107">
        <f t="shared" si="7"/>
        <v>6805</v>
      </c>
      <c r="I33" s="109">
        <f t="shared" si="7"/>
        <v>1.0900000000000001</v>
      </c>
      <c r="J33" s="109">
        <f t="shared" si="5"/>
        <v>1.0900000000000001</v>
      </c>
      <c r="K33" s="107">
        <f t="shared" si="5"/>
        <v>407</v>
      </c>
      <c r="L33" s="107">
        <f t="shared" si="6"/>
        <v>407</v>
      </c>
      <c r="M33" s="107">
        <v>0</v>
      </c>
      <c r="N33" s="323">
        <v>100</v>
      </c>
      <c r="O33" s="107">
        <v>5</v>
      </c>
      <c r="P33" s="107">
        <v>90</v>
      </c>
      <c r="Q33" s="107">
        <v>30</v>
      </c>
      <c r="R33" s="107">
        <v>3044</v>
      </c>
      <c r="S33" s="107">
        <v>1</v>
      </c>
      <c r="T33" s="107">
        <v>1</v>
      </c>
      <c r="U33" s="107" t="s">
        <v>501</v>
      </c>
      <c r="V33" s="107">
        <v>0</v>
      </c>
      <c r="W33" s="118" t="s">
        <v>834</v>
      </c>
      <c r="X33" s="118" t="s">
        <v>77</v>
      </c>
      <c r="Y33" s="118">
        <v>101000001</v>
      </c>
      <c r="Z33" s="107">
        <f t="shared" si="8"/>
        <v>60</v>
      </c>
      <c r="AA33" s="107">
        <v>24044</v>
      </c>
      <c r="AB33" s="107">
        <v>23044</v>
      </c>
      <c r="AC33" s="118">
        <v>-1</v>
      </c>
      <c r="AD33" s="107">
        <v>544001004</v>
      </c>
      <c r="AE33" s="107">
        <v>9101004</v>
      </c>
    </row>
    <row r="34" spans="1:31" x14ac:dyDescent="0.3">
      <c r="A34" s="107" t="b">
        <v>1</v>
      </c>
      <c r="B34" s="116" t="s">
        <v>838</v>
      </c>
      <c r="C34" s="107">
        <v>120505005</v>
      </c>
      <c r="D34" s="107">
        <v>5</v>
      </c>
      <c r="E34" s="107">
        <v>0</v>
      </c>
      <c r="F34" s="107">
        <v>5</v>
      </c>
      <c r="G34" s="117">
        <v>5</v>
      </c>
      <c r="H34" s="107">
        <f t="shared" si="7"/>
        <v>11772</v>
      </c>
      <c r="I34" s="109">
        <f t="shared" si="7"/>
        <v>1.1200000000000001</v>
      </c>
      <c r="J34" s="109">
        <f t="shared" si="5"/>
        <v>1.1200000000000001</v>
      </c>
      <c r="K34" s="107">
        <f t="shared" si="5"/>
        <v>496</v>
      </c>
      <c r="L34" s="107">
        <f t="shared" si="6"/>
        <v>496</v>
      </c>
      <c r="M34" s="107">
        <v>0</v>
      </c>
      <c r="N34" s="323">
        <v>100</v>
      </c>
      <c r="O34" s="107">
        <v>5</v>
      </c>
      <c r="P34" s="107">
        <v>90</v>
      </c>
      <c r="Q34" s="107">
        <v>40</v>
      </c>
      <c r="R34" s="107">
        <v>3045</v>
      </c>
      <c r="S34" s="107">
        <v>1</v>
      </c>
      <c r="T34" s="107">
        <v>1</v>
      </c>
      <c r="U34" s="107" t="s">
        <v>501</v>
      </c>
      <c r="V34" s="107">
        <v>0</v>
      </c>
      <c r="W34" s="118" t="s">
        <v>834</v>
      </c>
      <c r="X34" s="118" t="s">
        <v>77</v>
      </c>
      <c r="Y34" s="118">
        <v>101000001</v>
      </c>
      <c r="Z34" s="107">
        <f t="shared" si="8"/>
        <v>85</v>
      </c>
      <c r="AA34" s="107">
        <v>24045</v>
      </c>
      <c r="AB34" s="107">
        <v>23045</v>
      </c>
      <c r="AC34" s="118">
        <v>-1</v>
      </c>
      <c r="AD34" s="107">
        <v>544001004</v>
      </c>
      <c r="AE34" s="107">
        <v>9101005</v>
      </c>
    </row>
    <row r="35" spans="1:31" x14ac:dyDescent="0.3">
      <c r="A35" s="107" t="b">
        <v>1</v>
      </c>
      <c r="B35" s="116" t="s">
        <v>839</v>
      </c>
      <c r="C35" s="107">
        <v>120505006</v>
      </c>
      <c r="D35" s="107">
        <v>5</v>
      </c>
      <c r="E35" s="107">
        <v>0</v>
      </c>
      <c r="F35" s="107">
        <v>6</v>
      </c>
      <c r="G35" s="117">
        <v>5</v>
      </c>
      <c r="H35" s="107">
        <f t="shared" si="7"/>
        <v>20365</v>
      </c>
      <c r="I35" s="109">
        <f t="shared" si="7"/>
        <v>1.1500000000000001</v>
      </c>
      <c r="J35" s="109">
        <f t="shared" si="5"/>
        <v>1.1500000000000001</v>
      </c>
      <c r="K35" s="107">
        <f t="shared" si="5"/>
        <v>605</v>
      </c>
      <c r="L35" s="107">
        <f t="shared" si="6"/>
        <v>605</v>
      </c>
      <c r="M35" s="107">
        <v>0</v>
      </c>
      <c r="N35" s="323">
        <v>100</v>
      </c>
      <c r="O35" s="107">
        <v>5</v>
      </c>
      <c r="P35" s="107">
        <v>90</v>
      </c>
      <c r="Q35" s="107">
        <v>50</v>
      </c>
      <c r="R35" s="107">
        <v>3046</v>
      </c>
      <c r="S35" s="107">
        <v>1</v>
      </c>
      <c r="T35" s="107">
        <v>1</v>
      </c>
      <c r="U35" s="107" t="s">
        <v>501</v>
      </c>
      <c r="V35" s="107">
        <v>0</v>
      </c>
      <c r="W35" s="118" t="s">
        <v>834</v>
      </c>
      <c r="X35" s="118" t="s">
        <v>77</v>
      </c>
      <c r="Y35" s="118">
        <v>101000001</v>
      </c>
      <c r="Z35" s="107">
        <f t="shared" si="8"/>
        <v>115</v>
      </c>
      <c r="AA35" s="107">
        <v>24046</v>
      </c>
      <c r="AB35" s="107">
        <v>23046</v>
      </c>
      <c r="AC35" s="118">
        <v>-1</v>
      </c>
      <c r="AD35" s="107">
        <v>544001004</v>
      </c>
      <c r="AE35" s="107">
        <v>9101006</v>
      </c>
    </row>
    <row r="36" spans="1:31" x14ac:dyDescent="0.3">
      <c r="A36" s="100" t="b">
        <v>1</v>
      </c>
      <c r="B36" s="119" t="s">
        <v>840</v>
      </c>
      <c r="C36" s="100">
        <v>120506001</v>
      </c>
      <c r="D36" s="100">
        <v>5</v>
      </c>
      <c r="E36" s="100">
        <v>0</v>
      </c>
      <c r="F36" s="100">
        <v>1</v>
      </c>
      <c r="G36" s="120">
        <v>6</v>
      </c>
      <c r="H36" s="100">
        <f t="shared" si="7"/>
        <v>1315</v>
      </c>
      <c r="I36" s="106">
        <f t="shared" si="7"/>
        <v>1</v>
      </c>
      <c r="J36" s="106">
        <f t="shared" si="5"/>
        <v>1</v>
      </c>
      <c r="K36" s="100">
        <f t="shared" si="5"/>
        <v>225</v>
      </c>
      <c r="L36" s="100">
        <f t="shared" si="6"/>
        <v>225</v>
      </c>
      <c r="M36" s="100">
        <v>0</v>
      </c>
      <c r="N36" s="324">
        <v>100</v>
      </c>
      <c r="O36" s="100">
        <v>5</v>
      </c>
      <c r="P36" s="100">
        <v>90</v>
      </c>
      <c r="Q36" s="100">
        <v>10</v>
      </c>
      <c r="R36" s="100">
        <v>3051</v>
      </c>
      <c r="S36" s="100">
        <v>1</v>
      </c>
      <c r="T36" s="100">
        <v>1</v>
      </c>
      <c r="U36" s="100" t="s">
        <v>501</v>
      </c>
      <c r="V36" s="100">
        <v>0</v>
      </c>
      <c r="W36" s="118" t="s">
        <v>834</v>
      </c>
      <c r="X36" s="118" t="s">
        <v>77</v>
      </c>
      <c r="Y36" s="118">
        <v>101000001</v>
      </c>
      <c r="Z36" s="100">
        <f t="shared" si="8"/>
        <v>20</v>
      </c>
      <c r="AA36" s="100">
        <v>24051</v>
      </c>
      <c r="AB36" s="100">
        <v>23051</v>
      </c>
      <c r="AC36" s="118">
        <v>-1</v>
      </c>
      <c r="AD36" s="100">
        <v>544001006</v>
      </c>
      <c r="AE36" s="100">
        <v>9101001</v>
      </c>
    </row>
    <row r="37" spans="1:31" x14ac:dyDescent="0.3">
      <c r="A37" s="100" t="b">
        <v>1</v>
      </c>
      <c r="B37" s="119" t="s">
        <v>841</v>
      </c>
      <c r="C37" s="100">
        <v>120506002</v>
      </c>
      <c r="D37" s="100">
        <v>5</v>
      </c>
      <c r="E37" s="100">
        <v>0</v>
      </c>
      <c r="F37" s="100">
        <v>2</v>
      </c>
      <c r="G37" s="120">
        <v>6</v>
      </c>
      <c r="H37" s="100">
        <f t="shared" si="7"/>
        <v>2274</v>
      </c>
      <c r="I37" s="106">
        <f t="shared" si="7"/>
        <v>1.03</v>
      </c>
      <c r="J37" s="106">
        <f t="shared" si="5"/>
        <v>1.03</v>
      </c>
      <c r="K37" s="100">
        <f t="shared" si="5"/>
        <v>274</v>
      </c>
      <c r="L37" s="100">
        <f t="shared" si="6"/>
        <v>274</v>
      </c>
      <c r="M37" s="100">
        <v>0</v>
      </c>
      <c r="N37" s="324">
        <v>100</v>
      </c>
      <c r="O37" s="100">
        <v>5</v>
      </c>
      <c r="P37" s="100">
        <v>90</v>
      </c>
      <c r="Q37" s="100">
        <v>15</v>
      </c>
      <c r="R37" s="100">
        <v>3052</v>
      </c>
      <c r="S37" s="100">
        <v>1</v>
      </c>
      <c r="T37" s="100">
        <v>1</v>
      </c>
      <c r="U37" s="100" t="s">
        <v>501</v>
      </c>
      <c r="V37" s="100">
        <v>0</v>
      </c>
      <c r="W37" s="118" t="s">
        <v>834</v>
      </c>
      <c r="X37" s="118" t="s">
        <v>77</v>
      </c>
      <c r="Y37" s="118">
        <v>101000001</v>
      </c>
      <c r="Z37" s="100">
        <f t="shared" si="8"/>
        <v>30</v>
      </c>
      <c r="AA37" s="100">
        <v>24052</v>
      </c>
      <c r="AB37" s="100">
        <v>23052</v>
      </c>
      <c r="AC37" s="118">
        <v>-1</v>
      </c>
      <c r="AD37" s="100">
        <v>544001006</v>
      </c>
      <c r="AE37" s="100">
        <v>9101002</v>
      </c>
    </row>
    <row r="38" spans="1:31" x14ac:dyDescent="0.3">
      <c r="A38" s="100" t="b">
        <v>1</v>
      </c>
      <c r="B38" s="119" t="s">
        <v>842</v>
      </c>
      <c r="C38" s="100">
        <v>120506003</v>
      </c>
      <c r="D38" s="100">
        <v>5</v>
      </c>
      <c r="E38" s="100">
        <v>0</v>
      </c>
      <c r="F38" s="100">
        <v>3</v>
      </c>
      <c r="G38" s="120">
        <v>6</v>
      </c>
      <c r="H38" s="100">
        <f t="shared" si="7"/>
        <v>3934</v>
      </c>
      <c r="I38" s="106">
        <f t="shared" si="7"/>
        <v>1.06</v>
      </c>
      <c r="J38" s="106">
        <f t="shared" si="5"/>
        <v>1.06</v>
      </c>
      <c r="K38" s="100">
        <f t="shared" si="5"/>
        <v>334</v>
      </c>
      <c r="L38" s="100">
        <f t="shared" si="6"/>
        <v>334</v>
      </c>
      <c r="M38" s="100">
        <v>0</v>
      </c>
      <c r="N38" s="324">
        <v>100</v>
      </c>
      <c r="O38" s="100">
        <v>5</v>
      </c>
      <c r="P38" s="100">
        <v>90</v>
      </c>
      <c r="Q38" s="100">
        <v>20</v>
      </c>
      <c r="R38" s="100">
        <v>3053</v>
      </c>
      <c r="S38" s="100">
        <v>1</v>
      </c>
      <c r="T38" s="100">
        <v>1</v>
      </c>
      <c r="U38" s="100" t="s">
        <v>501</v>
      </c>
      <c r="V38" s="100">
        <v>0</v>
      </c>
      <c r="W38" s="118" t="s">
        <v>834</v>
      </c>
      <c r="X38" s="118" t="s">
        <v>77</v>
      </c>
      <c r="Y38" s="118">
        <v>101000001</v>
      </c>
      <c r="Z38" s="100">
        <f t="shared" si="8"/>
        <v>42</v>
      </c>
      <c r="AA38" s="100">
        <v>24053</v>
      </c>
      <c r="AB38" s="100">
        <v>23053</v>
      </c>
      <c r="AC38" s="118">
        <v>-1</v>
      </c>
      <c r="AD38" s="100">
        <v>544001006</v>
      </c>
      <c r="AE38" s="100">
        <v>9101003</v>
      </c>
    </row>
    <row r="39" spans="1:31" x14ac:dyDescent="0.3">
      <c r="A39" s="100" t="b">
        <v>1</v>
      </c>
      <c r="B39" s="119" t="s">
        <v>843</v>
      </c>
      <c r="C39" s="100">
        <v>120506004</v>
      </c>
      <c r="D39" s="100">
        <v>5</v>
      </c>
      <c r="E39" s="100">
        <v>0</v>
      </c>
      <c r="F39" s="100">
        <v>4</v>
      </c>
      <c r="G39" s="120">
        <v>6</v>
      </c>
      <c r="H39" s="100">
        <f t="shared" si="7"/>
        <v>6805</v>
      </c>
      <c r="I39" s="106">
        <f t="shared" si="7"/>
        <v>1.0900000000000001</v>
      </c>
      <c r="J39" s="106">
        <f t="shared" si="5"/>
        <v>1.0900000000000001</v>
      </c>
      <c r="K39" s="100">
        <f t="shared" si="5"/>
        <v>407</v>
      </c>
      <c r="L39" s="100">
        <f t="shared" si="6"/>
        <v>407</v>
      </c>
      <c r="M39" s="100">
        <v>0</v>
      </c>
      <c r="N39" s="324">
        <v>100</v>
      </c>
      <c r="O39" s="100">
        <v>5</v>
      </c>
      <c r="P39" s="100">
        <v>90</v>
      </c>
      <c r="Q39" s="100">
        <v>30</v>
      </c>
      <c r="R39" s="100">
        <v>3054</v>
      </c>
      <c r="S39" s="100">
        <v>1</v>
      </c>
      <c r="T39" s="100">
        <v>1</v>
      </c>
      <c r="U39" s="100" t="s">
        <v>501</v>
      </c>
      <c r="V39" s="100">
        <v>0</v>
      </c>
      <c r="W39" s="118" t="s">
        <v>834</v>
      </c>
      <c r="X39" s="118" t="s">
        <v>77</v>
      </c>
      <c r="Y39" s="118">
        <v>101000001</v>
      </c>
      <c r="Z39" s="100">
        <f t="shared" si="8"/>
        <v>60</v>
      </c>
      <c r="AA39" s="100">
        <v>24054</v>
      </c>
      <c r="AB39" s="100">
        <v>23054</v>
      </c>
      <c r="AC39" s="118">
        <v>-1</v>
      </c>
      <c r="AD39" s="100">
        <v>544001006</v>
      </c>
      <c r="AE39" s="100">
        <v>9101004</v>
      </c>
    </row>
    <row r="40" spans="1:31" x14ac:dyDescent="0.3">
      <c r="A40" s="100" t="b">
        <v>1</v>
      </c>
      <c r="B40" s="119" t="s">
        <v>844</v>
      </c>
      <c r="C40" s="100">
        <v>120506005</v>
      </c>
      <c r="D40" s="100">
        <v>5</v>
      </c>
      <c r="E40" s="100">
        <v>0</v>
      </c>
      <c r="F40" s="100">
        <v>5</v>
      </c>
      <c r="G40" s="120">
        <v>6</v>
      </c>
      <c r="H40" s="100">
        <f t="shared" si="7"/>
        <v>11772</v>
      </c>
      <c r="I40" s="106">
        <f t="shared" si="7"/>
        <v>1.1200000000000001</v>
      </c>
      <c r="J40" s="106">
        <f t="shared" si="5"/>
        <v>1.1200000000000001</v>
      </c>
      <c r="K40" s="100">
        <f t="shared" si="5"/>
        <v>496</v>
      </c>
      <c r="L40" s="100">
        <f t="shared" si="6"/>
        <v>496</v>
      </c>
      <c r="M40" s="100">
        <v>0</v>
      </c>
      <c r="N40" s="324">
        <v>100</v>
      </c>
      <c r="O40" s="100">
        <v>5</v>
      </c>
      <c r="P40" s="100">
        <v>90</v>
      </c>
      <c r="Q40" s="100">
        <v>40</v>
      </c>
      <c r="R40" s="100">
        <v>3055</v>
      </c>
      <c r="S40" s="100">
        <v>1</v>
      </c>
      <c r="T40" s="100">
        <v>1</v>
      </c>
      <c r="U40" s="100" t="s">
        <v>501</v>
      </c>
      <c r="V40" s="100">
        <v>0</v>
      </c>
      <c r="W40" s="118" t="s">
        <v>834</v>
      </c>
      <c r="X40" s="118" t="s">
        <v>77</v>
      </c>
      <c r="Y40" s="118">
        <v>101000001</v>
      </c>
      <c r="Z40" s="100">
        <f t="shared" si="8"/>
        <v>85</v>
      </c>
      <c r="AA40" s="100">
        <v>24055</v>
      </c>
      <c r="AB40" s="100">
        <v>23055</v>
      </c>
      <c r="AC40" s="118">
        <v>-1</v>
      </c>
      <c r="AD40" s="100">
        <v>544001006</v>
      </c>
      <c r="AE40" s="100">
        <v>9101005</v>
      </c>
    </row>
    <row r="41" spans="1:31" x14ac:dyDescent="0.3">
      <c r="A41" s="100" t="b">
        <v>1</v>
      </c>
      <c r="B41" s="119" t="s">
        <v>845</v>
      </c>
      <c r="C41" s="100">
        <v>120506006</v>
      </c>
      <c r="D41" s="100">
        <v>5</v>
      </c>
      <c r="E41" s="100">
        <v>0</v>
      </c>
      <c r="F41" s="100">
        <v>6</v>
      </c>
      <c r="G41" s="120">
        <v>6</v>
      </c>
      <c r="H41" s="100">
        <f t="shared" si="7"/>
        <v>20365</v>
      </c>
      <c r="I41" s="106">
        <f t="shared" si="7"/>
        <v>1.1500000000000001</v>
      </c>
      <c r="J41" s="106">
        <f t="shared" si="5"/>
        <v>1.1500000000000001</v>
      </c>
      <c r="K41" s="100">
        <f t="shared" si="5"/>
        <v>605</v>
      </c>
      <c r="L41" s="100">
        <f t="shared" si="6"/>
        <v>605</v>
      </c>
      <c r="M41" s="100">
        <v>0</v>
      </c>
      <c r="N41" s="324">
        <v>100</v>
      </c>
      <c r="O41" s="100">
        <v>5</v>
      </c>
      <c r="P41" s="100">
        <v>90</v>
      </c>
      <c r="Q41" s="100">
        <v>50</v>
      </c>
      <c r="R41" s="100">
        <v>3056</v>
      </c>
      <c r="S41" s="100">
        <v>1</v>
      </c>
      <c r="T41" s="100">
        <v>1</v>
      </c>
      <c r="U41" s="100" t="s">
        <v>501</v>
      </c>
      <c r="V41" s="100">
        <v>0</v>
      </c>
      <c r="W41" s="118" t="s">
        <v>834</v>
      </c>
      <c r="X41" s="118" t="s">
        <v>77</v>
      </c>
      <c r="Y41" s="118">
        <v>101000001</v>
      </c>
      <c r="Z41" s="100">
        <f t="shared" si="8"/>
        <v>115</v>
      </c>
      <c r="AA41" s="100">
        <v>24056</v>
      </c>
      <c r="AB41" s="100">
        <v>23056</v>
      </c>
      <c r="AC41" s="118">
        <v>-1</v>
      </c>
      <c r="AD41" s="100">
        <v>544001006</v>
      </c>
      <c r="AE41" s="100">
        <v>9101006</v>
      </c>
    </row>
    <row r="42" spans="1:31" x14ac:dyDescent="0.3">
      <c r="A42" s="107" t="b">
        <v>1</v>
      </c>
      <c r="B42" s="116" t="s">
        <v>858</v>
      </c>
      <c r="C42" s="107">
        <v>120507001</v>
      </c>
      <c r="D42" s="107">
        <v>5</v>
      </c>
      <c r="E42" s="107">
        <v>0</v>
      </c>
      <c r="F42" s="107">
        <v>1</v>
      </c>
      <c r="G42" s="117">
        <v>0</v>
      </c>
      <c r="H42" s="107">
        <f t="shared" si="7"/>
        <v>1315</v>
      </c>
      <c r="I42" s="109">
        <f t="shared" si="7"/>
        <v>1</v>
      </c>
      <c r="J42" s="109">
        <f t="shared" si="5"/>
        <v>1</v>
      </c>
      <c r="K42" s="107">
        <f t="shared" si="5"/>
        <v>225</v>
      </c>
      <c r="L42" s="107">
        <f t="shared" si="6"/>
        <v>225</v>
      </c>
      <c r="M42" s="107">
        <v>0</v>
      </c>
      <c r="N42" s="323">
        <v>100</v>
      </c>
      <c r="O42" s="107">
        <v>5</v>
      </c>
      <c r="P42" s="107">
        <v>90</v>
      </c>
      <c r="Q42" s="107">
        <v>10</v>
      </c>
      <c r="R42" s="107">
        <v>3061</v>
      </c>
      <c r="S42" s="107">
        <v>1</v>
      </c>
      <c r="T42" s="107">
        <v>1</v>
      </c>
      <c r="U42" s="107" t="s">
        <v>501</v>
      </c>
      <c r="V42" s="107">
        <v>0</v>
      </c>
      <c r="W42" s="118" t="s">
        <v>834</v>
      </c>
      <c r="X42" s="118" t="s">
        <v>77</v>
      </c>
      <c r="Y42" s="118">
        <v>101000001</v>
      </c>
      <c r="Z42" s="107">
        <f t="shared" si="8"/>
        <v>20</v>
      </c>
      <c r="AA42" s="107">
        <v>24061</v>
      </c>
      <c r="AB42" s="107">
        <v>23061</v>
      </c>
      <c r="AC42" s="118">
        <v>-1</v>
      </c>
      <c r="AD42" s="107">
        <v>544001003</v>
      </c>
      <c r="AE42" s="107">
        <v>9101001</v>
      </c>
    </row>
    <row r="43" spans="1:31" x14ac:dyDescent="0.3">
      <c r="A43" s="107" t="b">
        <v>1</v>
      </c>
      <c r="B43" s="116" t="s">
        <v>859</v>
      </c>
      <c r="C43" s="107">
        <v>120507002</v>
      </c>
      <c r="D43" s="107">
        <v>5</v>
      </c>
      <c r="E43" s="107">
        <v>0</v>
      </c>
      <c r="F43" s="107">
        <v>2</v>
      </c>
      <c r="G43" s="117">
        <v>0</v>
      </c>
      <c r="H43" s="107">
        <f t="shared" si="7"/>
        <v>2274</v>
      </c>
      <c r="I43" s="109">
        <f t="shared" si="7"/>
        <v>1.03</v>
      </c>
      <c r="J43" s="109">
        <f t="shared" si="5"/>
        <v>1.03</v>
      </c>
      <c r="K43" s="107">
        <f t="shared" si="5"/>
        <v>274</v>
      </c>
      <c r="L43" s="107">
        <f t="shared" si="6"/>
        <v>274</v>
      </c>
      <c r="M43" s="107">
        <v>0</v>
      </c>
      <c r="N43" s="323">
        <v>100</v>
      </c>
      <c r="O43" s="107">
        <v>5</v>
      </c>
      <c r="P43" s="107">
        <v>90</v>
      </c>
      <c r="Q43" s="107">
        <v>15</v>
      </c>
      <c r="R43" s="107">
        <v>3062</v>
      </c>
      <c r="S43" s="107">
        <v>1</v>
      </c>
      <c r="T43" s="107">
        <v>1</v>
      </c>
      <c r="U43" s="107" t="s">
        <v>501</v>
      </c>
      <c r="V43" s="107">
        <v>0</v>
      </c>
      <c r="W43" s="118" t="s">
        <v>834</v>
      </c>
      <c r="X43" s="118" t="s">
        <v>77</v>
      </c>
      <c r="Y43" s="118">
        <v>101000001</v>
      </c>
      <c r="Z43" s="107">
        <f t="shared" si="8"/>
        <v>30</v>
      </c>
      <c r="AA43" s="107">
        <v>24062</v>
      </c>
      <c r="AB43" s="107">
        <v>23062</v>
      </c>
      <c r="AC43" s="118">
        <v>-1</v>
      </c>
      <c r="AD43" s="107">
        <v>544001003</v>
      </c>
      <c r="AE43" s="107">
        <v>9101002</v>
      </c>
    </row>
    <row r="44" spans="1:31" x14ac:dyDescent="0.3">
      <c r="A44" s="107" t="b">
        <v>1</v>
      </c>
      <c r="B44" s="116" t="s">
        <v>860</v>
      </c>
      <c r="C44" s="107">
        <v>120507003</v>
      </c>
      <c r="D44" s="107">
        <v>5</v>
      </c>
      <c r="E44" s="107">
        <v>0</v>
      </c>
      <c r="F44" s="107">
        <v>3</v>
      </c>
      <c r="G44" s="117">
        <v>0</v>
      </c>
      <c r="H44" s="107">
        <f t="shared" si="7"/>
        <v>3934</v>
      </c>
      <c r="I44" s="109">
        <f t="shared" si="7"/>
        <v>1.06</v>
      </c>
      <c r="J44" s="109">
        <f t="shared" si="5"/>
        <v>1.06</v>
      </c>
      <c r="K44" s="107">
        <f t="shared" si="5"/>
        <v>334</v>
      </c>
      <c r="L44" s="107">
        <f t="shared" si="6"/>
        <v>334</v>
      </c>
      <c r="M44" s="107">
        <v>0</v>
      </c>
      <c r="N44" s="323">
        <v>100</v>
      </c>
      <c r="O44" s="107">
        <v>5</v>
      </c>
      <c r="P44" s="107">
        <v>90</v>
      </c>
      <c r="Q44" s="107">
        <v>20</v>
      </c>
      <c r="R44" s="107">
        <v>3063</v>
      </c>
      <c r="S44" s="107">
        <v>1</v>
      </c>
      <c r="T44" s="107">
        <v>1</v>
      </c>
      <c r="U44" s="107" t="s">
        <v>501</v>
      </c>
      <c r="V44" s="107">
        <v>0</v>
      </c>
      <c r="W44" s="118" t="s">
        <v>834</v>
      </c>
      <c r="X44" s="118" t="s">
        <v>77</v>
      </c>
      <c r="Y44" s="118">
        <v>101000001</v>
      </c>
      <c r="Z44" s="107">
        <f t="shared" si="8"/>
        <v>42</v>
      </c>
      <c r="AA44" s="107">
        <v>24063</v>
      </c>
      <c r="AB44" s="107">
        <v>23063</v>
      </c>
      <c r="AC44" s="118">
        <v>-1</v>
      </c>
      <c r="AD44" s="107">
        <v>544001003</v>
      </c>
      <c r="AE44" s="107">
        <v>9101003</v>
      </c>
    </row>
    <row r="45" spans="1:31" x14ac:dyDescent="0.3">
      <c r="A45" s="107" t="b">
        <v>1</v>
      </c>
      <c r="B45" s="116" t="s">
        <v>861</v>
      </c>
      <c r="C45" s="107">
        <v>120507004</v>
      </c>
      <c r="D45" s="107">
        <v>5</v>
      </c>
      <c r="E45" s="107">
        <v>0</v>
      </c>
      <c r="F45" s="107">
        <v>4</v>
      </c>
      <c r="G45" s="117">
        <v>0</v>
      </c>
      <c r="H45" s="107">
        <f t="shared" si="7"/>
        <v>6805</v>
      </c>
      <c r="I45" s="109">
        <f t="shared" si="7"/>
        <v>1.0900000000000001</v>
      </c>
      <c r="J45" s="109">
        <f t="shared" si="5"/>
        <v>1.0900000000000001</v>
      </c>
      <c r="K45" s="107">
        <f t="shared" si="5"/>
        <v>407</v>
      </c>
      <c r="L45" s="107">
        <f t="shared" si="6"/>
        <v>407</v>
      </c>
      <c r="M45" s="107">
        <v>0</v>
      </c>
      <c r="N45" s="323">
        <v>100</v>
      </c>
      <c r="O45" s="107">
        <v>5</v>
      </c>
      <c r="P45" s="107">
        <v>90</v>
      </c>
      <c r="Q45" s="107">
        <v>30</v>
      </c>
      <c r="R45" s="107">
        <v>3064</v>
      </c>
      <c r="S45" s="107">
        <v>1</v>
      </c>
      <c r="T45" s="107">
        <v>1</v>
      </c>
      <c r="U45" s="107" t="s">
        <v>501</v>
      </c>
      <c r="V45" s="107">
        <v>0</v>
      </c>
      <c r="W45" s="118" t="s">
        <v>834</v>
      </c>
      <c r="X45" s="118" t="s">
        <v>77</v>
      </c>
      <c r="Y45" s="118">
        <v>101000001</v>
      </c>
      <c r="Z45" s="107">
        <f t="shared" si="8"/>
        <v>60</v>
      </c>
      <c r="AA45" s="107">
        <v>24064</v>
      </c>
      <c r="AB45" s="107">
        <v>23064</v>
      </c>
      <c r="AC45" s="118">
        <v>-1</v>
      </c>
      <c r="AD45" s="107">
        <v>544001003</v>
      </c>
      <c r="AE45" s="107">
        <v>9101004</v>
      </c>
    </row>
    <row r="46" spans="1:31" x14ac:dyDescent="0.3">
      <c r="A46" s="107" t="b">
        <v>1</v>
      </c>
      <c r="B46" s="116" t="s">
        <v>862</v>
      </c>
      <c r="C46" s="107">
        <v>120507005</v>
      </c>
      <c r="D46" s="107">
        <v>5</v>
      </c>
      <c r="E46" s="107">
        <v>0</v>
      </c>
      <c r="F46" s="107">
        <v>5</v>
      </c>
      <c r="G46" s="117">
        <v>0</v>
      </c>
      <c r="H46" s="107">
        <f t="shared" si="7"/>
        <v>11772</v>
      </c>
      <c r="I46" s="109">
        <f t="shared" si="7"/>
        <v>1.1200000000000001</v>
      </c>
      <c r="J46" s="109">
        <f t="shared" si="5"/>
        <v>1.1200000000000001</v>
      </c>
      <c r="K46" s="107">
        <f t="shared" si="5"/>
        <v>496</v>
      </c>
      <c r="L46" s="107">
        <f t="shared" si="6"/>
        <v>496</v>
      </c>
      <c r="M46" s="107">
        <v>0</v>
      </c>
      <c r="N46" s="323">
        <v>100</v>
      </c>
      <c r="O46" s="107">
        <v>5</v>
      </c>
      <c r="P46" s="107">
        <v>90</v>
      </c>
      <c r="Q46" s="107">
        <v>40</v>
      </c>
      <c r="R46" s="107">
        <v>3065</v>
      </c>
      <c r="S46" s="107">
        <v>1</v>
      </c>
      <c r="T46" s="107">
        <v>1</v>
      </c>
      <c r="U46" s="107" t="s">
        <v>501</v>
      </c>
      <c r="V46" s="107">
        <v>0</v>
      </c>
      <c r="W46" s="118" t="s">
        <v>834</v>
      </c>
      <c r="X46" s="118" t="s">
        <v>77</v>
      </c>
      <c r="Y46" s="118">
        <v>101000001</v>
      </c>
      <c r="Z46" s="107">
        <f t="shared" si="8"/>
        <v>85</v>
      </c>
      <c r="AA46" s="107">
        <v>24065</v>
      </c>
      <c r="AB46" s="107">
        <v>23065</v>
      </c>
      <c r="AC46" s="118">
        <v>-1</v>
      </c>
      <c r="AD46" s="107">
        <v>544001003</v>
      </c>
      <c r="AE46" s="107">
        <v>9101005</v>
      </c>
    </row>
    <row r="47" spans="1:31" x14ac:dyDescent="0.3">
      <c r="A47" s="107" t="b">
        <v>1</v>
      </c>
      <c r="B47" s="116" t="s">
        <v>863</v>
      </c>
      <c r="C47" s="107">
        <v>120507006</v>
      </c>
      <c r="D47" s="107">
        <v>5</v>
      </c>
      <c r="E47" s="107">
        <v>0</v>
      </c>
      <c r="F47" s="107">
        <v>6</v>
      </c>
      <c r="G47" s="117">
        <v>0</v>
      </c>
      <c r="H47" s="107">
        <f t="shared" si="7"/>
        <v>20365</v>
      </c>
      <c r="I47" s="109">
        <f t="shared" si="7"/>
        <v>1.1500000000000001</v>
      </c>
      <c r="J47" s="109">
        <f t="shared" si="5"/>
        <v>1.1500000000000001</v>
      </c>
      <c r="K47" s="107">
        <f t="shared" si="5"/>
        <v>605</v>
      </c>
      <c r="L47" s="107">
        <f t="shared" si="6"/>
        <v>605</v>
      </c>
      <c r="M47" s="107">
        <v>0</v>
      </c>
      <c r="N47" s="323">
        <v>100</v>
      </c>
      <c r="O47" s="107">
        <v>5</v>
      </c>
      <c r="P47" s="107">
        <v>90</v>
      </c>
      <c r="Q47" s="107">
        <v>50</v>
      </c>
      <c r="R47" s="107">
        <v>3066</v>
      </c>
      <c r="S47" s="107">
        <v>1</v>
      </c>
      <c r="T47" s="107">
        <v>1</v>
      </c>
      <c r="U47" s="107" t="s">
        <v>501</v>
      </c>
      <c r="V47" s="107">
        <v>0</v>
      </c>
      <c r="W47" s="118" t="s">
        <v>834</v>
      </c>
      <c r="X47" s="118" t="s">
        <v>77</v>
      </c>
      <c r="Y47" s="118">
        <v>101000001</v>
      </c>
      <c r="Z47" s="107">
        <f t="shared" si="8"/>
        <v>115</v>
      </c>
      <c r="AA47" s="107">
        <v>24066</v>
      </c>
      <c r="AB47" s="107">
        <v>23066</v>
      </c>
      <c r="AC47" s="118">
        <v>-1</v>
      </c>
      <c r="AD47" s="107">
        <v>544001003</v>
      </c>
      <c r="AE47" s="107">
        <v>9101006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K186" sqref="AK186"/>
    </sheetView>
  </sheetViews>
  <sheetFormatPr defaultRowHeight="16.5" x14ac:dyDescent="0.3"/>
  <cols>
    <col min="1" max="1" width="8.625" bestFit="1" customWidth="1"/>
    <col min="2" max="2" width="16.5" bestFit="1" customWidth="1"/>
    <col min="3" max="3" width="15.5" bestFit="1" customWidth="1"/>
    <col min="4" max="32" width="9.125" customWidth="1"/>
  </cols>
  <sheetData>
    <row r="1" spans="1:32" x14ac:dyDescent="0.3">
      <c r="A1" s="28" t="s">
        <v>478</v>
      </c>
      <c r="B1" s="2" t="s">
        <v>478</v>
      </c>
      <c r="C1" s="69"/>
      <c r="D1" s="70"/>
      <c r="E1" s="70"/>
      <c r="F1" s="30"/>
      <c r="G1" s="30" t="s">
        <v>994</v>
      </c>
      <c r="H1" s="30"/>
      <c r="I1" s="30"/>
      <c r="J1" s="30" t="s">
        <v>1215</v>
      </c>
      <c r="K1" s="30" t="s">
        <v>1216</v>
      </c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 t="s">
        <v>1003</v>
      </c>
      <c r="AC1" s="30" t="s">
        <v>1004</v>
      </c>
      <c r="AD1" s="30"/>
    </row>
    <row r="2" spans="1:32" ht="62.25" customHeight="1" x14ac:dyDescent="0.3">
      <c r="A2" s="72" t="s">
        <v>6</v>
      </c>
      <c r="B2" s="72" t="s">
        <v>6</v>
      </c>
      <c r="C2" s="71" t="s">
        <v>308</v>
      </c>
      <c r="D2" s="72" t="s">
        <v>309</v>
      </c>
      <c r="E2" s="62" t="s">
        <v>6</v>
      </c>
      <c r="F2" s="72" t="s">
        <v>479</v>
      </c>
      <c r="G2" s="72" t="s">
        <v>310</v>
      </c>
      <c r="H2" s="72" t="s">
        <v>311</v>
      </c>
      <c r="I2" s="72" t="s">
        <v>480</v>
      </c>
      <c r="J2" s="72" t="s">
        <v>481</v>
      </c>
      <c r="K2" s="72" t="s">
        <v>315</v>
      </c>
      <c r="L2" s="72" t="s">
        <v>2827</v>
      </c>
      <c r="M2" s="72" t="s">
        <v>482</v>
      </c>
      <c r="N2" s="72" t="s">
        <v>316</v>
      </c>
      <c r="O2" s="72" t="s">
        <v>483</v>
      </c>
      <c r="P2" s="72" t="s">
        <v>484</v>
      </c>
      <c r="Q2" s="71" t="s">
        <v>485</v>
      </c>
      <c r="R2" s="72" t="s">
        <v>486</v>
      </c>
      <c r="S2" s="72" t="s">
        <v>487</v>
      </c>
      <c r="T2" s="72" t="s">
        <v>488</v>
      </c>
      <c r="U2" s="72" t="s">
        <v>489</v>
      </c>
      <c r="V2" s="72" t="s">
        <v>490</v>
      </c>
      <c r="W2" s="72" t="s">
        <v>491</v>
      </c>
      <c r="X2" s="72" t="s">
        <v>322</v>
      </c>
      <c r="Y2" s="95" t="s">
        <v>323</v>
      </c>
      <c r="Z2" s="95" t="s">
        <v>324</v>
      </c>
      <c r="AA2" s="95" t="s">
        <v>325</v>
      </c>
      <c r="AB2" s="72" t="s">
        <v>6</v>
      </c>
      <c r="AC2" s="72" t="s">
        <v>492</v>
      </c>
      <c r="AD2" s="72" t="s">
        <v>493</v>
      </c>
      <c r="AE2" s="301" t="s">
        <v>2955</v>
      </c>
      <c r="AF2" s="72" t="s">
        <v>1207</v>
      </c>
    </row>
    <row r="3" spans="1:32" x14ac:dyDescent="0.3">
      <c r="A3" s="74" t="s">
        <v>22</v>
      </c>
      <c r="B3" s="33" t="s">
        <v>22</v>
      </c>
      <c r="C3" s="74" t="s">
        <v>23</v>
      </c>
      <c r="D3" s="74" t="s">
        <v>23</v>
      </c>
      <c r="E3" s="74" t="s">
        <v>23</v>
      </c>
      <c r="F3" s="74" t="s">
        <v>23</v>
      </c>
      <c r="G3" s="74" t="s">
        <v>23</v>
      </c>
      <c r="H3" s="74" t="s">
        <v>23</v>
      </c>
      <c r="I3" s="74" t="s">
        <v>23</v>
      </c>
      <c r="J3" s="74" t="s">
        <v>23</v>
      </c>
      <c r="K3" s="74" t="s">
        <v>23</v>
      </c>
      <c r="L3" s="74" t="s">
        <v>23</v>
      </c>
      <c r="M3" s="74" t="s">
        <v>23</v>
      </c>
      <c r="N3" s="74" t="s">
        <v>23</v>
      </c>
      <c r="O3" s="74" t="s">
        <v>23</v>
      </c>
      <c r="P3" s="74" t="s">
        <v>23</v>
      </c>
      <c r="Q3" s="74" t="s">
        <v>23</v>
      </c>
      <c r="R3" s="74" t="s">
        <v>23</v>
      </c>
      <c r="S3" s="74" t="s">
        <v>23</v>
      </c>
      <c r="T3" s="74" t="s">
        <v>23</v>
      </c>
      <c r="U3" s="74" t="s">
        <v>23</v>
      </c>
      <c r="V3" s="74" t="s">
        <v>23</v>
      </c>
      <c r="W3" s="74" t="s">
        <v>23</v>
      </c>
      <c r="X3" s="74" t="s">
        <v>23</v>
      </c>
      <c r="Y3" s="95" t="s">
        <v>23</v>
      </c>
      <c r="Z3" s="95" t="s">
        <v>23</v>
      </c>
      <c r="AA3" s="95" t="s">
        <v>23</v>
      </c>
      <c r="AB3" s="74" t="s">
        <v>23</v>
      </c>
      <c r="AC3" s="74" t="s">
        <v>24</v>
      </c>
      <c r="AD3" s="74" t="s">
        <v>24</v>
      </c>
      <c r="AE3" s="118" t="s">
        <v>23</v>
      </c>
      <c r="AF3" s="74" t="s">
        <v>23</v>
      </c>
    </row>
    <row r="4" spans="1:32" x14ac:dyDescent="0.3">
      <c r="A4" s="94" t="s">
        <v>25</v>
      </c>
      <c r="B4" s="94" t="s">
        <v>26</v>
      </c>
      <c r="C4" s="94" t="s">
        <v>27</v>
      </c>
      <c r="D4" s="94" t="s">
        <v>27</v>
      </c>
      <c r="E4" s="94" t="s">
        <v>27</v>
      </c>
      <c r="F4" s="94" t="s">
        <v>27</v>
      </c>
      <c r="G4" s="113" t="s">
        <v>29</v>
      </c>
      <c r="H4" s="113" t="s">
        <v>29</v>
      </c>
      <c r="I4" s="94" t="s">
        <v>27</v>
      </c>
      <c r="J4" s="94" t="s">
        <v>27</v>
      </c>
      <c r="K4" s="94" t="s">
        <v>27</v>
      </c>
      <c r="L4" s="299" t="s">
        <v>27</v>
      </c>
      <c r="M4" s="94" t="s">
        <v>27</v>
      </c>
      <c r="N4" s="94" t="s">
        <v>29</v>
      </c>
      <c r="O4" s="94" t="s">
        <v>27</v>
      </c>
      <c r="P4" s="94" t="s">
        <v>27</v>
      </c>
      <c r="Q4" s="94" t="s">
        <v>27</v>
      </c>
      <c r="R4" s="94" t="s">
        <v>27</v>
      </c>
      <c r="S4" s="94" t="s">
        <v>27</v>
      </c>
      <c r="T4" s="94" t="s">
        <v>27</v>
      </c>
      <c r="U4" s="94" t="s">
        <v>27</v>
      </c>
      <c r="V4" s="94" t="s">
        <v>27</v>
      </c>
      <c r="W4" s="94" t="s">
        <v>27</v>
      </c>
      <c r="X4" s="94" t="s">
        <v>27</v>
      </c>
      <c r="Y4" s="95" t="s">
        <v>25</v>
      </c>
      <c r="Z4" s="95" t="s">
        <v>27</v>
      </c>
      <c r="AA4" s="95" t="s">
        <v>27</v>
      </c>
      <c r="AB4" s="94" t="s">
        <v>27</v>
      </c>
      <c r="AC4" s="94" t="s">
        <v>27</v>
      </c>
      <c r="AD4" s="94" t="s">
        <v>27</v>
      </c>
      <c r="AE4" s="118" t="s">
        <v>27</v>
      </c>
      <c r="AF4" s="94" t="s">
        <v>27</v>
      </c>
    </row>
    <row r="5" spans="1:32" x14ac:dyDescent="0.3">
      <c r="A5" s="95" t="s">
        <v>30</v>
      </c>
      <c r="B5" s="95" t="s">
        <v>31</v>
      </c>
      <c r="C5" s="95" t="s">
        <v>32</v>
      </c>
      <c r="D5" s="95" t="s">
        <v>329</v>
      </c>
      <c r="E5" s="95" t="s">
        <v>987</v>
      </c>
      <c r="F5" s="95" t="s">
        <v>495</v>
      </c>
      <c r="G5" s="110" t="s">
        <v>331</v>
      </c>
      <c r="H5" s="110" t="s">
        <v>332</v>
      </c>
      <c r="I5" s="95" t="s">
        <v>333</v>
      </c>
      <c r="J5" s="95" t="s">
        <v>334</v>
      </c>
      <c r="K5" s="95" t="s">
        <v>336</v>
      </c>
      <c r="L5" s="300" t="s">
        <v>2828</v>
      </c>
      <c r="M5" s="95" t="s">
        <v>337</v>
      </c>
      <c r="N5" s="95" t="s">
        <v>338</v>
      </c>
      <c r="O5" s="95" t="s">
        <v>339</v>
      </c>
      <c r="P5" s="95" t="s">
        <v>496</v>
      </c>
      <c r="Q5" s="95" t="s">
        <v>340</v>
      </c>
      <c r="R5" s="95" t="s">
        <v>341</v>
      </c>
      <c r="S5" s="95" t="s">
        <v>342</v>
      </c>
      <c r="T5" s="95" t="s">
        <v>344</v>
      </c>
      <c r="U5" s="95" t="s">
        <v>345</v>
      </c>
      <c r="V5" s="95" t="s">
        <v>346</v>
      </c>
      <c r="W5" s="95" t="s">
        <v>348</v>
      </c>
      <c r="X5" s="95" t="s">
        <v>349</v>
      </c>
      <c r="Y5" s="95" t="s">
        <v>350</v>
      </c>
      <c r="Z5" s="95" t="s">
        <v>351</v>
      </c>
      <c r="AA5" s="95" t="s">
        <v>352</v>
      </c>
      <c r="AB5" s="95" t="s">
        <v>353</v>
      </c>
      <c r="AC5" s="95" t="s">
        <v>354</v>
      </c>
      <c r="AD5" s="95" t="s">
        <v>33</v>
      </c>
      <c r="AE5" s="118" t="s">
        <v>355</v>
      </c>
      <c r="AF5" s="95" t="s">
        <v>1208</v>
      </c>
    </row>
    <row r="6" spans="1:32" x14ac:dyDescent="0.3">
      <c r="A6" s="100" t="b">
        <v>1</v>
      </c>
      <c r="B6" s="105" t="s">
        <v>497</v>
      </c>
      <c r="C6" s="100">
        <v>120600101</v>
      </c>
      <c r="D6" s="100">
        <v>6</v>
      </c>
      <c r="E6" s="100">
        <v>1</v>
      </c>
      <c r="F6" s="100">
        <v>1</v>
      </c>
      <c r="G6" s="123">
        <v>1</v>
      </c>
      <c r="H6" s="123">
        <v>1</v>
      </c>
      <c r="I6" s="106">
        <v>823</v>
      </c>
      <c r="J6" s="106">
        <f>INT(J10*(1/5))</f>
        <v>666</v>
      </c>
      <c r="K6" s="106">
        <f>INT(Stage!L41*2)</f>
        <v>634</v>
      </c>
      <c r="L6" s="321">
        <v>200</v>
      </c>
      <c r="M6" s="100">
        <v>5</v>
      </c>
      <c r="N6" s="100">
        <v>180</v>
      </c>
      <c r="O6" s="100">
        <v>25</v>
      </c>
      <c r="P6" s="100" t="str">
        <f>C7</f>
        <v>120600102</v>
      </c>
      <c r="Q6" s="100">
        <v>4001</v>
      </c>
      <c r="R6" s="100">
        <v>1</v>
      </c>
      <c r="S6" s="100">
        <v>1</v>
      </c>
      <c r="T6" s="100">
        <v>4501</v>
      </c>
      <c r="U6" s="100">
        <v>1</v>
      </c>
      <c r="V6" s="100">
        <v>1</v>
      </c>
      <c r="W6" s="100">
        <v>160002003</v>
      </c>
      <c r="X6" s="100">
        <v>6</v>
      </c>
      <c r="Y6" s="118" t="s">
        <v>357</v>
      </c>
      <c r="Z6" s="118">
        <v>-1</v>
      </c>
      <c r="AA6" s="118">
        <v>101000001</v>
      </c>
      <c r="AB6" s="298">
        <v>201</v>
      </c>
      <c r="AC6" s="100">
        <v>14001</v>
      </c>
      <c r="AD6" s="121">
        <v>13001</v>
      </c>
      <c r="AE6" s="118">
        <v>-1</v>
      </c>
      <c r="AF6" s="121">
        <v>9102001</v>
      </c>
    </row>
    <row r="7" spans="1:32" x14ac:dyDescent="0.3">
      <c r="A7" s="100" t="b">
        <v>1</v>
      </c>
      <c r="B7" s="105" t="s">
        <v>499</v>
      </c>
      <c r="C7" s="100" t="s">
        <v>498</v>
      </c>
      <c r="D7" s="100">
        <v>6</v>
      </c>
      <c r="E7" s="100">
        <v>1</v>
      </c>
      <c r="F7" s="100">
        <v>2</v>
      </c>
      <c r="G7" s="123">
        <v>1</v>
      </c>
      <c r="H7" s="123">
        <v>1</v>
      </c>
      <c r="I7" s="106">
        <v>835</v>
      </c>
      <c r="J7" s="106">
        <f>INT(J10*(2/5))</f>
        <v>1333</v>
      </c>
      <c r="K7" s="148">
        <f>INT(K6+K6*$K$1)</f>
        <v>691</v>
      </c>
      <c r="L7" s="321">
        <v>200</v>
      </c>
      <c r="M7" s="100">
        <v>5</v>
      </c>
      <c r="N7" s="100">
        <v>180</v>
      </c>
      <c r="O7" s="100">
        <v>25</v>
      </c>
      <c r="P7" s="100" t="str">
        <f>C8</f>
        <v>120600103</v>
      </c>
      <c r="Q7" s="100">
        <f t="shared" ref="Q7:Q15" si="0">Q6</f>
        <v>4001</v>
      </c>
      <c r="R7" s="100">
        <v>1</v>
      </c>
      <c r="S7" s="100">
        <v>1</v>
      </c>
      <c r="T7" s="100">
        <v>4502</v>
      </c>
      <c r="U7" s="100">
        <v>1</v>
      </c>
      <c r="V7" s="100">
        <v>1</v>
      </c>
      <c r="W7" s="100" t="s">
        <v>501</v>
      </c>
      <c r="X7" s="100">
        <v>0</v>
      </c>
      <c r="Y7" s="118" t="s">
        <v>357</v>
      </c>
      <c r="Z7" s="118">
        <v>-1</v>
      </c>
      <c r="AA7" s="118">
        <v>101000001</v>
      </c>
      <c r="AB7" s="106">
        <f>AB6+$AC$1</f>
        <v>202</v>
      </c>
      <c r="AC7" s="100">
        <f t="shared" ref="AC7:AD10" si="1">AC6</f>
        <v>14001</v>
      </c>
      <c r="AD7" s="100">
        <f t="shared" si="1"/>
        <v>13001</v>
      </c>
      <c r="AE7" s="118">
        <v>-1</v>
      </c>
      <c r="AF7" s="121">
        <v>9102001</v>
      </c>
    </row>
    <row r="8" spans="1:32" x14ac:dyDescent="0.3">
      <c r="A8" s="100" t="b">
        <v>1</v>
      </c>
      <c r="B8" s="105" t="s">
        <v>502</v>
      </c>
      <c r="C8" s="100" t="s">
        <v>500</v>
      </c>
      <c r="D8" s="100">
        <v>6</v>
      </c>
      <c r="E8" s="100">
        <v>1</v>
      </c>
      <c r="F8" s="100">
        <v>3</v>
      </c>
      <c r="G8" s="123">
        <v>1</v>
      </c>
      <c r="H8" s="123">
        <v>1</v>
      </c>
      <c r="I8" s="106">
        <v>847</v>
      </c>
      <c r="J8" s="106">
        <f>INT(J10*(3/5))</f>
        <v>1999</v>
      </c>
      <c r="K8" s="148">
        <f t="shared" ref="K8:K10" si="2">INT(K7+K7*$K$1)</f>
        <v>753</v>
      </c>
      <c r="L8" s="321">
        <v>200</v>
      </c>
      <c r="M8" s="100">
        <v>5</v>
      </c>
      <c r="N8" s="100">
        <v>180</v>
      </c>
      <c r="O8" s="100">
        <v>25</v>
      </c>
      <c r="P8" s="100" t="str">
        <f>C9</f>
        <v>120600104</v>
      </c>
      <c r="Q8" s="100">
        <f t="shared" si="0"/>
        <v>4001</v>
      </c>
      <c r="R8" s="100">
        <v>1</v>
      </c>
      <c r="S8" s="100">
        <v>1</v>
      </c>
      <c r="T8" s="100">
        <v>4503</v>
      </c>
      <c r="U8" s="100">
        <v>1</v>
      </c>
      <c r="V8" s="100">
        <v>1</v>
      </c>
      <c r="W8" s="100" t="s">
        <v>501</v>
      </c>
      <c r="X8" s="100">
        <v>0</v>
      </c>
      <c r="Y8" s="118" t="s">
        <v>357</v>
      </c>
      <c r="Z8" s="118">
        <v>-1</v>
      </c>
      <c r="AA8" s="118">
        <v>101000001</v>
      </c>
      <c r="AB8" s="106">
        <f t="shared" ref="AB8:AB10" si="3">AB7+$AC$1</f>
        <v>203</v>
      </c>
      <c r="AC8" s="100">
        <f t="shared" si="1"/>
        <v>14001</v>
      </c>
      <c r="AD8" s="100">
        <f t="shared" si="1"/>
        <v>13001</v>
      </c>
      <c r="AE8" s="118">
        <v>-1</v>
      </c>
      <c r="AF8" s="121">
        <v>9102001</v>
      </c>
    </row>
    <row r="9" spans="1:32" x14ac:dyDescent="0.3">
      <c r="A9" s="100" t="b">
        <v>1</v>
      </c>
      <c r="B9" s="105" t="s">
        <v>504</v>
      </c>
      <c r="C9" s="100" t="s">
        <v>503</v>
      </c>
      <c r="D9" s="100">
        <v>6</v>
      </c>
      <c r="E9" s="100">
        <v>1</v>
      </c>
      <c r="F9" s="100">
        <v>4</v>
      </c>
      <c r="G9" s="123">
        <v>1</v>
      </c>
      <c r="H9" s="123">
        <v>1</v>
      </c>
      <c r="I9" s="106">
        <v>859</v>
      </c>
      <c r="J9" s="106">
        <f>INT(J10*(4/5))</f>
        <v>2666</v>
      </c>
      <c r="K9" s="148">
        <f t="shared" si="2"/>
        <v>820</v>
      </c>
      <c r="L9" s="321">
        <v>200</v>
      </c>
      <c r="M9" s="100">
        <v>5</v>
      </c>
      <c r="N9" s="100">
        <v>180</v>
      </c>
      <c r="O9" s="100">
        <v>25</v>
      </c>
      <c r="P9" s="100" t="str">
        <f>C10</f>
        <v>120600105</v>
      </c>
      <c r="Q9" s="100">
        <f t="shared" si="0"/>
        <v>4001</v>
      </c>
      <c r="R9" s="100">
        <v>1</v>
      </c>
      <c r="S9" s="100">
        <v>1</v>
      </c>
      <c r="T9" s="100">
        <v>4504</v>
      </c>
      <c r="U9" s="100">
        <v>1</v>
      </c>
      <c r="V9" s="100">
        <v>1</v>
      </c>
      <c r="W9" s="100" t="s">
        <v>501</v>
      </c>
      <c r="X9" s="100">
        <v>0</v>
      </c>
      <c r="Y9" s="118" t="s">
        <v>357</v>
      </c>
      <c r="Z9" s="118">
        <v>-1</v>
      </c>
      <c r="AA9" s="118">
        <v>101000001</v>
      </c>
      <c r="AB9" s="106">
        <f t="shared" si="3"/>
        <v>204</v>
      </c>
      <c r="AC9" s="100">
        <f t="shared" si="1"/>
        <v>14001</v>
      </c>
      <c r="AD9" s="100">
        <f t="shared" si="1"/>
        <v>13001</v>
      </c>
      <c r="AE9" s="118">
        <v>-1</v>
      </c>
      <c r="AF9" s="121">
        <v>9102001</v>
      </c>
    </row>
    <row r="10" spans="1:32" x14ac:dyDescent="0.3">
      <c r="A10" s="100" t="b">
        <v>1</v>
      </c>
      <c r="B10" s="105" t="s">
        <v>506</v>
      </c>
      <c r="C10" s="100" t="s">
        <v>505</v>
      </c>
      <c r="D10" s="100">
        <v>6</v>
      </c>
      <c r="E10" s="100">
        <v>1</v>
      </c>
      <c r="F10" s="100">
        <v>5</v>
      </c>
      <c r="G10" s="123">
        <v>1</v>
      </c>
      <c r="H10" s="123">
        <v>1</v>
      </c>
      <c r="I10" s="106">
        <v>871</v>
      </c>
      <c r="J10" s="106">
        <v>3333</v>
      </c>
      <c r="K10" s="148">
        <f t="shared" si="2"/>
        <v>893</v>
      </c>
      <c r="L10" s="321">
        <v>200</v>
      </c>
      <c r="M10" s="100">
        <v>5</v>
      </c>
      <c r="N10" s="100">
        <v>180</v>
      </c>
      <c r="O10" s="100">
        <v>25</v>
      </c>
      <c r="P10" s="100">
        <v>-1</v>
      </c>
      <c r="Q10" s="100">
        <f t="shared" si="0"/>
        <v>4001</v>
      </c>
      <c r="R10" s="100">
        <v>1</v>
      </c>
      <c r="S10" s="100">
        <v>1</v>
      </c>
      <c r="T10" s="100">
        <v>4505</v>
      </c>
      <c r="U10" s="100">
        <v>1</v>
      </c>
      <c r="V10" s="100">
        <v>2</v>
      </c>
      <c r="W10" s="100" t="s">
        <v>501</v>
      </c>
      <c r="X10" s="100">
        <v>0</v>
      </c>
      <c r="Y10" s="118" t="s">
        <v>357</v>
      </c>
      <c r="Z10" s="118">
        <v>-1</v>
      </c>
      <c r="AA10" s="118">
        <v>101000001</v>
      </c>
      <c r="AB10" s="106">
        <f t="shared" si="3"/>
        <v>205</v>
      </c>
      <c r="AC10" s="100">
        <f t="shared" si="1"/>
        <v>14001</v>
      </c>
      <c r="AD10" s="100">
        <f t="shared" si="1"/>
        <v>13001</v>
      </c>
      <c r="AE10" s="118">
        <v>-1</v>
      </c>
      <c r="AF10" s="121">
        <v>9102001</v>
      </c>
    </row>
    <row r="11" spans="1:32" x14ac:dyDescent="0.3">
      <c r="A11" s="104" t="b">
        <v>1</v>
      </c>
      <c r="B11" s="104" t="s">
        <v>507</v>
      </c>
      <c r="C11" s="104" t="s">
        <v>508</v>
      </c>
      <c r="D11" s="104">
        <v>6</v>
      </c>
      <c r="E11" s="104">
        <v>2</v>
      </c>
      <c r="F11" s="104">
        <v>6</v>
      </c>
      <c r="G11" s="124">
        <v>1</v>
      </c>
      <c r="H11" s="124">
        <v>1</v>
      </c>
      <c r="I11" s="122">
        <v>835</v>
      </c>
      <c r="J11" s="122">
        <f>INT(J15*(1/5))</f>
        <v>688</v>
      </c>
      <c r="K11" s="124">
        <f>INT(K6+K6*$J$1)</f>
        <v>659</v>
      </c>
      <c r="L11" s="326">
        <v>200</v>
      </c>
      <c r="M11" s="104">
        <v>5</v>
      </c>
      <c r="N11" s="104">
        <v>180</v>
      </c>
      <c r="O11" s="104">
        <v>25</v>
      </c>
      <c r="P11" s="104" t="str">
        <f>C12</f>
        <v>120600202</v>
      </c>
      <c r="Q11" s="104">
        <f t="shared" si="0"/>
        <v>4001</v>
      </c>
      <c r="R11" s="104">
        <v>1</v>
      </c>
      <c r="S11" s="104">
        <v>1</v>
      </c>
      <c r="T11" s="104">
        <v>4506</v>
      </c>
      <c r="U11" s="104">
        <v>1</v>
      </c>
      <c r="V11" s="104">
        <v>1</v>
      </c>
      <c r="W11" s="104">
        <v>160002003</v>
      </c>
      <c r="X11" s="104">
        <v>6</v>
      </c>
      <c r="Y11" s="118" t="s">
        <v>357</v>
      </c>
      <c r="Z11" s="118">
        <v>-1</v>
      </c>
      <c r="AA11" s="118">
        <v>101000001</v>
      </c>
      <c r="AB11" s="122">
        <f>AB6+$AB$1</f>
        <v>206</v>
      </c>
      <c r="AC11" s="104">
        <f>AC6+1</f>
        <v>14002</v>
      </c>
      <c r="AD11" s="104">
        <f>AD6+1</f>
        <v>13002</v>
      </c>
      <c r="AE11" s="118">
        <v>-1</v>
      </c>
      <c r="AF11" s="104">
        <v>9102001</v>
      </c>
    </row>
    <row r="12" spans="1:32" x14ac:dyDescent="0.3">
      <c r="A12" s="104" t="b">
        <v>1</v>
      </c>
      <c r="B12" s="104" t="s">
        <v>510</v>
      </c>
      <c r="C12" s="104" t="s">
        <v>509</v>
      </c>
      <c r="D12" s="104">
        <v>6</v>
      </c>
      <c r="E12" s="104">
        <v>2</v>
      </c>
      <c r="F12" s="104">
        <v>7</v>
      </c>
      <c r="G12" s="124">
        <v>1</v>
      </c>
      <c r="H12" s="124">
        <v>1</v>
      </c>
      <c r="I12" s="104">
        <v>847</v>
      </c>
      <c r="J12" s="104">
        <f>INT(J15*(2/5))</f>
        <v>1376</v>
      </c>
      <c r="K12" s="124">
        <f>INT(K11+K11*$K$1)</f>
        <v>718</v>
      </c>
      <c r="L12" s="326">
        <v>200</v>
      </c>
      <c r="M12" s="104">
        <v>5</v>
      </c>
      <c r="N12" s="104">
        <v>180</v>
      </c>
      <c r="O12" s="104">
        <v>25</v>
      </c>
      <c r="P12" s="104" t="str">
        <f>C13</f>
        <v>120600203</v>
      </c>
      <c r="Q12" s="104">
        <f t="shared" si="0"/>
        <v>4001</v>
      </c>
      <c r="R12" s="104">
        <v>1</v>
      </c>
      <c r="S12" s="104">
        <v>1</v>
      </c>
      <c r="T12" s="104">
        <v>4507</v>
      </c>
      <c r="U12" s="104">
        <v>1</v>
      </c>
      <c r="V12" s="104">
        <v>1</v>
      </c>
      <c r="W12" s="104" t="s">
        <v>501</v>
      </c>
      <c r="X12" s="104">
        <v>0</v>
      </c>
      <c r="Y12" s="118" t="s">
        <v>357</v>
      </c>
      <c r="Z12" s="118">
        <v>-1</v>
      </c>
      <c r="AA12" s="118">
        <v>101000001</v>
      </c>
      <c r="AB12" s="104">
        <f>AB11+$AC$1</f>
        <v>207</v>
      </c>
      <c r="AC12" s="104">
        <f t="shared" ref="AC12:AD15" si="4">AC11</f>
        <v>14002</v>
      </c>
      <c r="AD12" s="104">
        <f t="shared" si="4"/>
        <v>13002</v>
      </c>
      <c r="AE12" s="118">
        <v>-1</v>
      </c>
      <c r="AF12" s="104">
        <v>9102001</v>
      </c>
    </row>
    <row r="13" spans="1:32" x14ac:dyDescent="0.3">
      <c r="A13" s="104" t="b">
        <v>1</v>
      </c>
      <c r="B13" s="104" t="s">
        <v>512</v>
      </c>
      <c r="C13" s="104" t="s">
        <v>511</v>
      </c>
      <c r="D13" s="104">
        <v>6</v>
      </c>
      <c r="E13" s="104">
        <v>2</v>
      </c>
      <c r="F13" s="104">
        <v>8</v>
      </c>
      <c r="G13" s="124">
        <v>1</v>
      </c>
      <c r="H13" s="124">
        <v>1</v>
      </c>
      <c r="I13" s="104">
        <v>859</v>
      </c>
      <c r="J13" s="104">
        <f>INT(J15*(3/5))</f>
        <v>2064</v>
      </c>
      <c r="K13" s="124">
        <f t="shared" ref="K13:K14" si="5">INT(K12+K12*$K$1)</f>
        <v>782</v>
      </c>
      <c r="L13" s="326">
        <v>200</v>
      </c>
      <c r="M13" s="104">
        <v>5</v>
      </c>
      <c r="N13" s="104">
        <v>180</v>
      </c>
      <c r="O13" s="104">
        <v>25</v>
      </c>
      <c r="P13" s="104" t="str">
        <f>C14</f>
        <v>120600204</v>
      </c>
      <c r="Q13" s="104">
        <f t="shared" si="0"/>
        <v>4001</v>
      </c>
      <c r="R13" s="104">
        <v>1</v>
      </c>
      <c r="S13" s="104">
        <v>1</v>
      </c>
      <c r="T13" s="104">
        <v>4508</v>
      </c>
      <c r="U13" s="104">
        <v>1</v>
      </c>
      <c r="V13" s="104">
        <v>1</v>
      </c>
      <c r="W13" s="104" t="s">
        <v>501</v>
      </c>
      <c r="X13" s="104">
        <v>0</v>
      </c>
      <c r="Y13" s="118" t="s">
        <v>357</v>
      </c>
      <c r="Z13" s="118">
        <v>-1</v>
      </c>
      <c r="AA13" s="118">
        <v>101000001</v>
      </c>
      <c r="AB13" s="104">
        <f t="shared" ref="AB13:AB15" si="6">AB12+$AC$1</f>
        <v>208</v>
      </c>
      <c r="AC13" s="104">
        <f t="shared" si="4"/>
        <v>14002</v>
      </c>
      <c r="AD13" s="104">
        <f t="shared" si="4"/>
        <v>13002</v>
      </c>
      <c r="AE13" s="118">
        <v>-1</v>
      </c>
      <c r="AF13" s="104">
        <v>9102001</v>
      </c>
    </row>
    <row r="14" spans="1:32" x14ac:dyDescent="0.3">
      <c r="A14" s="104" t="b">
        <v>1</v>
      </c>
      <c r="B14" s="104" t="s">
        <v>514</v>
      </c>
      <c r="C14" s="104" t="s">
        <v>513</v>
      </c>
      <c r="D14" s="104">
        <v>6</v>
      </c>
      <c r="E14" s="104">
        <v>2</v>
      </c>
      <c r="F14" s="104">
        <v>9</v>
      </c>
      <c r="G14" s="124">
        <v>1</v>
      </c>
      <c r="H14" s="124">
        <v>1</v>
      </c>
      <c r="I14" s="104">
        <v>871</v>
      </c>
      <c r="J14" s="104">
        <f>INT(J15*(4/5))</f>
        <v>2752</v>
      </c>
      <c r="K14" s="124">
        <f t="shared" si="5"/>
        <v>852</v>
      </c>
      <c r="L14" s="326">
        <v>200</v>
      </c>
      <c r="M14" s="104">
        <v>5</v>
      </c>
      <c r="N14" s="104">
        <v>180</v>
      </c>
      <c r="O14" s="104">
        <v>25</v>
      </c>
      <c r="P14" s="104" t="str">
        <f>C15</f>
        <v>120600205</v>
      </c>
      <c r="Q14" s="104">
        <f t="shared" si="0"/>
        <v>4001</v>
      </c>
      <c r="R14" s="104">
        <v>1</v>
      </c>
      <c r="S14" s="104">
        <v>1</v>
      </c>
      <c r="T14" s="104">
        <v>4509</v>
      </c>
      <c r="U14" s="104">
        <v>1</v>
      </c>
      <c r="V14" s="104">
        <v>1</v>
      </c>
      <c r="W14" s="104" t="s">
        <v>501</v>
      </c>
      <c r="X14" s="104">
        <v>0</v>
      </c>
      <c r="Y14" s="118" t="s">
        <v>357</v>
      </c>
      <c r="Z14" s="118">
        <v>-1</v>
      </c>
      <c r="AA14" s="118">
        <v>101000001</v>
      </c>
      <c r="AB14" s="104">
        <f t="shared" si="6"/>
        <v>209</v>
      </c>
      <c r="AC14" s="104">
        <f t="shared" si="4"/>
        <v>14002</v>
      </c>
      <c r="AD14" s="104">
        <f t="shared" si="4"/>
        <v>13002</v>
      </c>
      <c r="AE14" s="118">
        <v>-1</v>
      </c>
      <c r="AF14" s="104">
        <v>9102001</v>
      </c>
    </row>
    <row r="15" spans="1:32" x14ac:dyDescent="0.3">
      <c r="A15" s="104" t="b">
        <v>1</v>
      </c>
      <c r="B15" s="104" t="s">
        <v>516</v>
      </c>
      <c r="C15" s="104" t="s">
        <v>515</v>
      </c>
      <c r="D15" s="104">
        <v>6</v>
      </c>
      <c r="E15" s="104">
        <v>2</v>
      </c>
      <c r="F15" s="104">
        <v>10</v>
      </c>
      <c r="G15" s="124">
        <v>1</v>
      </c>
      <c r="H15" s="124">
        <v>1</v>
      </c>
      <c r="I15" s="104">
        <v>884</v>
      </c>
      <c r="J15" s="104">
        <v>3441</v>
      </c>
      <c r="K15" s="124">
        <f>INT(K14+K14*$K$1)</f>
        <v>928</v>
      </c>
      <c r="L15" s="326">
        <v>200</v>
      </c>
      <c r="M15" s="104">
        <v>5</v>
      </c>
      <c r="N15" s="104">
        <v>180</v>
      </c>
      <c r="O15" s="104">
        <v>25</v>
      </c>
      <c r="P15" s="104">
        <v>-1</v>
      </c>
      <c r="Q15" s="104">
        <f t="shared" si="0"/>
        <v>4001</v>
      </c>
      <c r="R15" s="104">
        <v>1</v>
      </c>
      <c r="S15" s="104">
        <v>1</v>
      </c>
      <c r="T15" s="104">
        <v>4510</v>
      </c>
      <c r="U15" s="104">
        <v>1</v>
      </c>
      <c r="V15" s="104">
        <v>2</v>
      </c>
      <c r="W15" s="104" t="s">
        <v>501</v>
      </c>
      <c r="X15" s="104">
        <v>0</v>
      </c>
      <c r="Y15" s="118" t="s">
        <v>357</v>
      </c>
      <c r="Z15" s="118">
        <v>-1</v>
      </c>
      <c r="AA15" s="118">
        <v>101000001</v>
      </c>
      <c r="AB15" s="104">
        <f t="shared" si="6"/>
        <v>210</v>
      </c>
      <c r="AC15" s="104">
        <f t="shared" si="4"/>
        <v>14002</v>
      </c>
      <c r="AD15" s="104">
        <f t="shared" si="4"/>
        <v>13002</v>
      </c>
      <c r="AE15" s="118">
        <v>-1</v>
      </c>
      <c r="AF15" s="104">
        <v>9102001</v>
      </c>
    </row>
    <row r="16" spans="1:32" x14ac:dyDescent="0.3">
      <c r="A16" s="100" t="b">
        <v>1</v>
      </c>
      <c r="B16" s="105" t="s">
        <v>517</v>
      </c>
      <c r="C16" s="100" t="s">
        <v>518</v>
      </c>
      <c r="D16" s="100">
        <v>6</v>
      </c>
      <c r="E16" s="100">
        <v>3</v>
      </c>
      <c r="F16" s="100">
        <v>11</v>
      </c>
      <c r="G16" s="123">
        <v>1</v>
      </c>
      <c r="H16" s="123">
        <v>1</v>
      </c>
      <c r="I16" s="106">
        <v>847</v>
      </c>
      <c r="J16" s="106">
        <f>INT(J20*(1/5))</f>
        <v>709</v>
      </c>
      <c r="K16" s="106">
        <f>INT(K11+K11*$J$1)</f>
        <v>685</v>
      </c>
      <c r="L16" s="321">
        <v>200</v>
      </c>
      <c r="M16" s="100">
        <v>5</v>
      </c>
      <c r="N16" s="100">
        <v>180</v>
      </c>
      <c r="O16" s="100">
        <v>25</v>
      </c>
      <c r="P16" s="100" t="str">
        <f>C17</f>
        <v>120600302</v>
      </c>
      <c r="Q16" s="100">
        <f>Q6+1</f>
        <v>4002</v>
      </c>
      <c r="R16" s="100">
        <v>1</v>
      </c>
      <c r="S16" s="100">
        <v>1</v>
      </c>
      <c r="T16" s="100">
        <v>4511</v>
      </c>
      <c r="U16" s="100">
        <v>1</v>
      </c>
      <c r="V16" s="100">
        <v>1</v>
      </c>
      <c r="W16" s="100">
        <v>160002003</v>
      </c>
      <c r="X16" s="100">
        <v>6</v>
      </c>
      <c r="Y16" s="118" t="s">
        <v>357</v>
      </c>
      <c r="Z16" s="118">
        <v>-1</v>
      </c>
      <c r="AA16" s="118">
        <v>101000001</v>
      </c>
      <c r="AB16" s="106">
        <f t="shared" ref="AB16" si="7">AB11+$AB$1</f>
        <v>211</v>
      </c>
      <c r="AC16" s="100">
        <f>AC11+1</f>
        <v>14003</v>
      </c>
      <c r="AD16" s="100">
        <f>AD11+1</f>
        <v>13003</v>
      </c>
      <c r="AE16" s="118">
        <v>-1</v>
      </c>
      <c r="AF16" s="121">
        <v>9102001</v>
      </c>
    </row>
    <row r="17" spans="1:32" x14ac:dyDescent="0.3">
      <c r="A17" s="100" t="b">
        <v>1</v>
      </c>
      <c r="B17" s="105" t="s">
        <v>520</v>
      </c>
      <c r="C17" s="100" t="s">
        <v>519</v>
      </c>
      <c r="D17" s="100">
        <v>6</v>
      </c>
      <c r="E17" s="100">
        <v>3</v>
      </c>
      <c r="F17" s="100">
        <v>12</v>
      </c>
      <c r="G17" s="123">
        <v>1</v>
      </c>
      <c r="H17" s="123">
        <v>1</v>
      </c>
      <c r="I17" s="106">
        <v>859</v>
      </c>
      <c r="J17" s="106">
        <f>INT(J20*(2/5))</f>
        <v>1419</v>
      </c>
      <c r="K17" s="106">
        <f>INT(K16+K16*$K$1)</f>
        <v>746</v>
      </c>
      <c r="L17" s="321">
        <v>200</v>
      </c>
      <c r="M17" s="100">
        <v>5</v>
      </c>
      <c r="N17" s="100">
        <v>180</v>
      </c>
      <c r="O17" s="100">
        <v>25</v>
      </c>
      <c r="P17" s="100" t="str">
        <f>C18</f>
        <v>120600303</v>
      </c>
      <c r="Q17" s="100">
        <f t="shared" ref="Q17:Q25" si="8">Q16</f>
        <v>4002</v>
      </c>
      <c r="R17" s="100">
        <v>1</v>
      </c>
      <c r="S17" s="100">
        <v>1</v>
      </c>
      <c r="T17" s="100">
        <v>4512</v>
      </c>
      <c r="U17" s="100">
        <v>1</v>
      </c>
      <c r="V17" s="100">
        <v>1</v>
      </c>
      <c r="W17" s="100" t="s">
        <v>501</v>
      </c>
      <c r="X17" s="100">
        <v>0</v>
      </c>
      <c r="Y17" s="118" t="s">
        <v>357</v>
      </c>
      <c r="Z17" s="118">
        <v>-1</v>
      </c>
      <c r="AA17" s="118">
        <v>101000001</v>
      </c>
      <c r="AB17" s="106">
        <f t="shared" ref="AB17:AB80" si="9">AB16+$AC$1</f>
        <v>212</v>
      </c>
      <c r="AC17" s="100">
        <f t="shared" ref="AC17:AD20" si="10">AC16</f>
        <v>14003</v>
      </c>
      <c r="AD17" s="100">
        <f t="shared" si="10"/>
        <v>13003</v>
      </c>
      <c r="AE17" s="118">
        <v>-1</v>
      </c>
      <c r="AF17" s="121">
        <v>9102001</v>
      </c>
    </row>
    <row r="18" spans="1:32" x14ac:dyDescent="0.3">
      <c r="A18" s="100" t="b">
        <v>1</v>
      </c>
      <c r="B18" s="105" t="s">
        <v>522</v>
      </c>
      <c r="C18" s="100" t="s">
        <v>521</v>
      </c>
      <c r="D18" s="100">
        <v>6</v>
      </c>
      <c r="E18" s="100">
        <v>3</v>
      </c>
      <c r="F18" s="100">
        <v>13</v>
      </c>
      <c r="G18" s="123">
        <v>1</v>
      </c>
      <c r="H18" s="123">
        <v>1</v>
      </c>
      <c r="I18" s="106">
        <v>871</v>
      </c>
      <c r="J18" s="106">
        <f>INT(J20*(3/5))</f>
        <v>2129</v>
      </c>
      <c r="K18" s="106">
        <f t="shared" ref="K18:K19" si="11">INT(K17+K17*$K$1)</f>
        <v>813</v>
      </c>
      <c r="L18" s="321">
        <v>200</v>
      </c>
      <c r="M18" s="100">
        <v>5</v>
      </c>
      <c r="N18" s="100">
        <v>180</v>
      </c>
      <c r="O18" s="100">
        <v>25</v>
      </c>
      <c r="P18" s="100" t="str">
        <f>C19</f>
        <v>120600304</v>
      </c>
      <c r="Q18" s="100">
        <f t="shared" si="8"/>
        <v>4002</v>
      </c>
      <c r="R18" s="100">
        <v>1</v>
      </c>
      <c r="S18" s="100">
        <v>1</v>
      </c>
      <c r="T18" s="100">
        <v>4513</v>
      </c>
      <c r="U18" s="100">
        <v>1</v>
      </c>
      <c r="V18" s="100">
        <v>1</v>
      </c>
      <c r="W18" s="100" t="s">
        <v>501</v>
      </c>
      <c r="X18" s="100">
        <v>0</v>
      </c>
      <c r="Y18" s="118" t="s">
        <v>357</v>
      </c>
      <c r="Z18" s="118">
        <v>-1</v>
      </c>
      <c r="AA18" s="118">
        <v>101000001</v>
      </c>
      <c r="AB18" s="106">
        <f t="shared" si="9"/>
        <v>213</v>
      </c>
      <c r="AC18" s="100">
        <f t="shared" si="10"/>
        <v>14003</v>
      </c>
      <c r="AD18" s="100">
        <f t="shared" si="10"/>
        <v>13003</v>
      </c>
      <c r="AE18" s="118">
        <v>-1</v>
      </c>
      <c r="AF18" s="121">
        <v>9102001</v>
      </c>
    </row>
    <row r="19" spans="1:32" x14ac:dyDescent="0.3">
      <c r="A19" s="100" t="b">
        <v>1</v>
      </c>
      <c r="B19" s="105" t="s">
        <v>524</v>
      </c>
      <c r="C19" s="100" t="s">
        <v>523</v>
      </c>
      <c r="D19" s="100">
        <v>6</v>
      </c>
      <c r="E19" s="100">
        <v>3</v>
      </c>
      <c r="F19" s="100">
        <v>14</v>
      </c>
      <c r="G19" s="123">
        <v>1</v>
      </c>
      <c r="H19" s="123">
        <v>1</v>
      </c>
      <c r="I19" s="106">
        <v>884</v>
      </c>
      <c r="J19" s="106">
        <f>INT(J20*(4/5))</f>
        <v>2839</v>
      </c>
      <c r="K19" s="106">
        <f t="shared" si="11"/>
        <v>886</v>
      </c>
      <c r="L19" s="321">
        <v>200</v>
      </c>
      <c r="M19" s="100">
        <v>5</v>
      </c>
      <c r="N19" s="100">
        <v>180</v>
      </c>
      <c r="O19" s="100">
        <v>25</v>
      </c>
      <c r="P19" s="100" t="str">
        <f>C20</f>
        <v>120600305</v>
      </c>
      <c r="Q19" s="100">
        <f t="shared" si="8"/>
        <v>4002</v>
      </c>
      <c r="R19" s="100">
        <v>1</v>
      </c>
      <c r="S19" s="100">
        <v>1</v>
      </c>
      <c r="T19" s="100">
        <v>4514</v>
      </c>
      <c r="U19" s="100">
        <v>1</v>
      </c>
      <c r="V19" s="100">
        <v>1</v>
      </c>
      <c r="W19" s="100" t="s">
        <v>501</v>
      </c>
      <c r="X19" s="100">
        <v>0</v>
      </c>
      <c r="Y19" s="118" t="s">
        <v>357</v>
      </c>
      <c r="Z19" s="118">
        <v>-1</v>
      </c>
      <c r="AA19" s="118">
        <v>101000001</v>
      </c>
      <c r="AB19" s="106">
        <f t="shared" si="9"/>
        <v>214</v>
      </c>
      <c r="AC19" s="100">
        <f t="shared" si="10"/>
        <v>14003</v>
      </c>
      <c r="AD19" s="100">
        <f t="shared" si="10"/>
        <v>13003</v>
      </c>
      <c r="AE19" s="118">
        <v>-1</v>
      </c>
      <c r="AF19" s="121">
        <v>9102001</v>
      </c>
    </row>
    <row r="20" spans="1:32" x14ac:dyDescent="0.3">
      <c r="A20" s="100" t="b">
        <v>1</v>
      </c>
      <c r="B20" s="105" t="s">
        <v>526</v>
      </c>
      <c r="C20" s="100" t="s">
        <v>525</v>
      </c>
      <c r="D20" s="100">
        <v>6</v>
      </c>
      <c r="E20" s="100">
        <v>3</v>
      </c>
      <c r="F20" s="100">
        <v>15</v>
      </c>
      <c r="G20" s="123">
        <v>1</v>
      </c>
      <c r="H20" s="123">
        <v>1</v>
      </c>
      <c r="I20" s="106">
        <v>897</v>
      </c>
      <c r="J20" s="106">
        <v>3549</v>
      </c>
      <c r="K20" s="106">
        <f>INT(K19+K19*$K$1)</f>
        <v>965</v>
      </c>
      <c r="L20" s="321">
        <v>200</v>
      </c>
      <c r="M20" s="100">
        <v>5</v>
      </c>
      <c r="N20" s="100">
        <v>180</v>
      </c>
      <c r="O20" s="100">
        <v>25</v>
      </c>
      <c r="P20" s="100">
        <v>-1</v>
      </c>
      <c r="Q20" s="100">
        <f t="shared" si="8"/>
        <v>4002</v>
      </c>
      <c r="R20" s="100">
        <v>1</v>
      </c>
      <c r="S20" s="100">
        <v>1</v>
      </c>
      <c r="T20" s="100">
        <v>4515</v>
      </c>
      <c r="U20" s="100">
        <v>1</v>
      </c>
      <c r="V20" s="100">
        <v>2</v>
      </c>
      <c r="W20" s="100" t="s">
        <v>501</v>
      </c>
      <c r="X20" s="100">
        <v>0</v>
      </c>
      <c r="Y20" s="118" t="s">
        <v>357</v>
      </c>
      <c r="Z20" s="118">
        <v>-1</v>
      </c>
      <c r="AA20" s="118">
        <v>101000001</v>
      </c>
      <c r="AB20" s="106">
        <f t="shared" si="9"/>
        <v>215</v>
      </c>
      <c r="AC20" s="100">
        <f t="shared" si="10"/>
        <v>14003</v>
      </c>
      <c r="AD20" s="100">
        <f t="shared" si="10"/>
        <v>13003</v>
      </c>
      <c r="AE20" s="118">
        <v>-1</v>
      </c>
      <c r="AF20" s="121">
        <v>9102001</v>
      </c>
    </row>
    <row r="21" spans="1:32" x14ac:dyDescent="0.3">
      <c r="A21" s="104" t="b">
        <v>1</v>
      </c>
      <c r="B21" s="104" t="s">
        <v>527</v>
      </c>
      <c r="C21" s="104" t="s">
        <v>528</v>
      </c>
      <c r="D21" s="104">
        <v>6</v>
      </c>
      <c r="E21" s="104">
        <v>4</v>
      </c>
      <c r="F21" s="104">
        <v>16</v>
      </c>
      <c r="G21" s="124">
        <v>1</v>
      </c>
      <c r="H21" s="124">
        <v>1</v>
      </c>
      <c r="I21" s="104">
        <v>859</v>
      </c>
      <c r="J21" s="104">
        <f>INT(J25*(1/5))</f>
        <v>731</v>
      </c>
      <c r="K21" s="124">
        <f t="shared" ref="K21" si="12">INT(K16+K16*$J$1)</f>
        <v>712</v>
      </c>
      <c r="L21" s="326">
        <v>200</v>
      </c>
      <c r="M21" s="104">
        <v>5</v>
      </c>
      <c r="N21" s="104">
        <v>180</v>
      </c>
      <c r="O21" s="104">
        <v>25</v>
      </c>
      <c r="P21" s="104" t="str">
        <f>C22</f>
        <v>120600402</v>
      </c>
      <c r="Q21" s="104">
        <f t="shared" si="8"/>
        <v>4002</v>
      </c>
      <c r="R21" s="104">
        <v>1</v>
      </c>
      <c r="S21" s="104">
        <v>1</v>
      </c>
      <c r="T21" s="104">
        <v>4516</v>
      </c>
      <c r="U21" s="104">
        <v>1</v>
      </c>
      <c r="V21" s="104">
        <v>1</v>
      </c>
      <c r="W21" s="104">
        <v>160002003</v>
      </c>
      <c r="X21" s="104">
        <v>6</v>
      </c>
      <c r="Y21" s="118" t="s">
        <v>357</v>
      </c>
      <c r="Z21" s="118">
        <v>-1</v>
      </c>
      <c r="AA21" s="118">
        <v>101000001</v>
      </c>
      <c r="AB21" s="104">
        <f t="shared" ref="AB21" si="13">AB16+$AB$1</f>
        <v>216</v>
      </c>
      <c r="AC21" s="104">
        <f>AC16+1</f>
        <v>14004</v>
      </c>
      <c r="AD21" s="104">
        <f>AD16+1</f>
        <v>13004</v>
      </c>
      <c r="AE21" s="118">
        <v>-1</v>
      </c>
      <c r="AF21" s="104">
        <v>9102002</v>
      </c>
    </row>
    <row r="22" spans="1:32" x14ac:dyDescent="0.3">
      <c r="A22" s="104" t="b">
        <v>1</v>
      </c>
      <c r="B22" s="104" t="s">
        <v>530</v>
      </c>
      <c r="C22" s="104" t="s">
        <v>529</v>
      </c>
      <c r="D22" s="104">
        <v>6</v>
      </c>
      <c r="E22" s="104">
        <v>4</v>
      </c>
      <c r="F22" s="104">
        <v>17</v>
      </c>
      <c r="G22" s="124">
        <v>1</v>
      </c>
      <c r="H22" s="124">
        <v>1</v>
      </c>
      <c r="I22" s="104">
        <v>871</v>
      </c>
      <c r="J22" s="104">
        <f>INT(J25*(2/5))</f>
        <v>1462</v>
      </c>
      <c r="K22" s="124">
        <f t="shared" ref="K22:K85" si="14">INT(K21+K21*$K$1)</f>
        <v>776</v>
      </c>
      <c r="L22" s="326">
        <v>200</v>
      </c>
      <c r="M22" s="104">
        <v>5</v>
      </c>
      <c r="N22" s="104">
        <v>180</v>
      </c>
      <c r="O22" s="104">
        <v>25</v>
      </c>
      <c r="P22" s="104" t="str">
        <f>C23</f>
        <v>120600403</v>
      </c>
      <c r="Q22" s="104">
        <f t="shared" si="8"/>
        <v>4002</v>
      </c>
      <c r="R22" s="104">
        <v>1</v>
      </c>
      <c r="S22" s="104">
        <v>1</v>
      </c>
      <c r="T22" s="104">
        <v>4517</v>
      </c>
      <c r="U22" s="104">
        <v>1</v>
      </c>
      <c r="V22" s="104">
        <v>1</v>
      </c>
      <c r="W22" s="104" t="s">
        <v>501</v>
      </c>
      <c r="X22" s="104">
        <v>0</v>
      </c>
      <c r="Y22" s="118" t="s">
        <v>357</v>
      </c>
      <c r="Z22" s="118">
        <v>-1</v>
      </c>
      <c r="AA22" s="118">
        <v>101000001</v>
      </c>
      <c r="AB22" s="104">
        <f t="shared" ref="AB22" si="15">AB21+$AC$1</f>
        <v>217</v>
      </c>
      <c r="AC22" s="104">
        <f t="shared" ref="AC22:AD25" si="16">AC21</f>
        <v>14004</v>
      </c>
      <c r="AD22" s="104">
        <f t="shared" si="16"/>
        <v>13004</v>
      </c>
      <c r="AE22" s="118">
        <v>-1</v>
      </c>
      <c r="AF22" s="104">
        <v>9102002</v>
      </c>
    </row>
    <row r="23" spans="1:32" x14ac:dyDescent="0.3">
      <c r="A23" s="104" t="b">
        <v>1</v>
      </c>
      <c r="B23" s="104" t="s">
        <v>532</v>
      </c>
      <c r="C23" s="104" t="s">
        <v>531</v>
      </c>
      <c r="D23" s="104">
        <v>6</v>
      </c>
      <c r="E23" s="104">
        <v>4</v>
      </c>
      <c r="F23" s="104">
        <v>18</v>
      </c>
      <c r="G23" s="124">
        <v>1</v>
      </c>
      <c r="H23" s="124">
        <v>1</v>
      </c>
      <c r="I23" s="104">
        <v>884</v>
      </c>
      <c r="J23" s="104">
        <f>INT(J25*(3/5))</f>
        <v>2193</v>
      </c>
      <c r="K23" s="124">
        <f t="shared" si="14"/>
        <v>845</v>
      </c>
      <c r="L23" s="326">
        <v>200</v>
      </c>
      <c r="M23" s="104">
        <v>5</v>
      </c>
      <c r="N23" s="104">
        <v>180</v>
      </c>
      <c r="O23" s="104">
        <v>25</v>
      </c>
      <c r="P23" s="104" t="str">
        <f>C24</f>
        <v>120600404</v>
      </c>
      <c r="Q23" s="104">
        <f t="shared" si="8"/>
        <v>4002</v>
      </c>
      <c r="R23" s="104">
        <v>1</v>
      </c>
      <c r="S23" s="104">
        <v>1</v>
      </c>
      <c r="T23" s="104">
        <v>4518</v>
      </c>
      <c r="U23" s="104">
        <v>1</v>
      </c>
      <c r="V23" s="104">
        <v>1</v>
      </c>
      <c r="W23" s="104" t="s">
        <v>501</v>
      </c>
      <c r="X23" s="104">
        <v>0</v>
      </c>
      <c r="Y23" s="118" t="s">
        <v>357</v>
      </c>
      <c r="Z23" s="118">
        <v>-1</v>
      </c>
      <c r="AA23" s="118">
        <v>101000001</v>
      </c>
      <c r="AB23" s="104">
        <f t="shared" si="9"/>
        <v>218</v>
      </c>
      <c r="AC23" s="104">
        <f t="shared" si="16"/>
        <v>14004</v>
      </c>
      <c r="AD23" s="104">
        <f t="shared" si="16"/>
        <v>13004</v>
      </c>
      <c r="AE23" s="118">
        <v>-1</v>
      </c>
      <c r="AF23" s="104">
        <v>9102002</v>
      </c>
    </row>
    <row r="24" spans="1:32" x14ac:dyDescent="0.3">
      <c r="A24" s="104" t="b">
        <v>1</v>
      </c>
      <c r="B24" s="104" t="s">
        <v>534</v>
      </c>
      <c r="C24" s="104" t="s">
        <v>533</v>
      </c>
      <c r="D24" s="104">
        <v>6</v>
      </c>
      <c r="E24" s="104">
        <v>4</v>
      </c>
      <c r="F24" s="104">
        <v>19</v>
      </c>
      <c r="G24" s="124">
        <v>1</v>
      </c>
      <c r="H24" s="124">
        <v>1</v>
      </c>
      <c r="I24" s="104">
        <v>897</v>
      </c>
      <c r="J24" s="104">
        <f>INT(J25*(4/5))</f>
        <v>2924</v>
      </c>
      <c r="K24" s="124">
        <f t="shared" si="14"/>
        <v>921</v>
      </c>
      <c r="L24" s="326">
        <v>200</v>
      </c>
      <c r="M24" s="104">
        <v>5</v>
      </c>
      <c r="N24" s="104">
        <v>180</v>
      </c>
      <c r="O24" s="104">
        <v>25</v>
      </c>
      <c r="P24" s="104" t="str">
        <f>C25</f>
        <v>120600405</v>
      </c>
      <c r="Q24" s="104">
        <f t="shared" si="8"/>
        <v>4002</v>
      </c>
      <c r="R24" s="104">
        <v>1</v>
      </c>
      <c r="S24" s="104">
        <v>1</v>
      </c>
      <c r="T24" s="104">
        <v>4519</v>
      </c>
      <c r="U24" s="104">
        <v>1</v>
      </c>
      <c r="V24" s="104">
        <v>1</v>
      </c>
      <c r="W24" s="104" t="s">
        <v>501</v>
      </c>
      <c r="X24" s="104">
        <v>0</v>
      </c>
      <c r="Y24" s="118" t="s">
        <v>357</v>
      </c>
      <c r="Z24" s="118">
        <v>-1</v>
      </c>
      <c r="AA24" s="118">
        <v>101000001</v>
      </c>
      <c r="AB24" s="104">
        <f t="shared" si="9"/>
        <v>219</v>
      </c>
      <c r="AC24" s="104">
        <f t="shared" si="16"/>
        <v>14004</v>
      </c>
      <c r="AD24" s="104">
        <f t="shared" si="16"/>
        <v>13004</v>
      </c>
      <c r="AE24" s="118">
        <v>-1</v>
      </c>
      <c r="AF24" s="104">
        <v>9102002</v>
      </c>
    </row>
    <row r="25" spans="1:32" x14ac:dyDescent="0.3">
      <c r="A25" s="104" t="b">
        <v>1</v>
      </c>
      <c r="B25" s="104" t="s">
        <v>536</v>
      </c>
      <c r="C25" s="104" t="s">
        <v>535</v>
      </c>
      <c r="D25" s="104">
        <v>6</v>
      </c>
      <c r="E25" s="104">
        <v>4</v>
      </c>
      <c r="F25" s="104">
        <v>20</v>
      </c>
      <c r="G25" s="124">
        <v>1</v>
      </c>
      <c r="H25" s="124">
        <v>1</v>
      </c>
      <c r="I25" s="104">
        <v>910</v>
      </c>
      <c r="J25" s="104">
        <v>3655</v>
      </c>
      <c r="K25" s="124">
        <f t="shared" si="14"/>
        <v>1003</v>
      </c>
      <c r="L25" s="326">
        <v>200</v>
      </c>
      <c r="M25" s="104">
        <v>5</v>
      </c>
      <c r="N25" s="104">
        <v>180</v>
      </c>
      <c r="O25" s="104">
        <v>25</v>
      </c>
      <c r="P25" s="104">
        <v>-1</v>
      </c>
      <c r="Q25" s="104">
        <f t="shared" si="8"/>
        <v>4002</v>
      </c>
      <c r="R25" s="104">
        <v>1</v>
      </c>
      <c r="S25" s="104">
        <v>1</v>
      </c>
      <c r="T25" s="104">
        <v>4520</v>
      </c>
      <c r="U25" s="104">
        <v>1</v>
      </c>
      <c r="V25" s="104">
        <v>2</v>
      </c>
      <c r="W25" s="104" t="s">
        <v>501</v>
      </c>
      <c r="X25" s="104">
        <v>0</v>
      </c>
      <c r="Y25" s="118" t="s">
        <v>357</v>
      </c>
      <c r="Z25" s="118">
        <v>-1</v>
      </c>
      <c r="AA25" s="118">
        <v>101000001</v>
      </c>
      <c r="AB25" s="104">
        <f t="shared" si="9"/>
        <v>220</v>
      </c>
      <c r="AC25" s="104">
        <f t="shared" si="16"/>
        <v>14004</v>
      </c>
      <c r="AD25" s="104">
        <f t="shared" si="16"/>
        <v>13004</v>
      </c>
      <c r="AE25" s="118">
        <v>-1</v>
      </c>
      <c r="AF25" s="104">
        <v>9102002</v>
      </c>
    </row>
    <row r="26" spans="1:32" x14ac:dyDescent="0.3">
      <c r="A26" s="100" t="b">
        <v>1</v>
      </c>
      <c r="B26" s="105" t="s">
        <v>537</v>
      </c>
      <c r="C26" s="100" t="s">
        <v>538</v>
      </c>
      <c r="D26" s="100">
        <v>6</v>
      </c>
      <c r="E26" s="100">
        <v>5</v>
      </c>
      <c r="F26" s="100">
        <v>21</v>
      </c>
      <c r="G26" s="123">
        <v>1</v>
      </c>
      <c r="H26" s="123">
        <v>1</v>
      </c>
      <c r="I26" s="106">
        <v>871</v>
      </c>
      <c r="J26" s="106">
        <f>INT(J30*(1/5))</f>
        <v>752</v>
      </c>
      <c r="K26" s="106">
        <f t="shared" ref="K26" si="17">INT(K21+K21*$J$1)</f>
        <v>740</v>
      </c>
      <c r="L26" s="321">
        <v>200</v>
      </c>
      <c r="M26" s="100">
        <v>5</v>
      </c>
      <c r="N26" s="100">
        <v>180</v>
      </c>
      <c r="O26" s="100">
        <v>25</v>
      </c>
      <c r="P26" s="100" t="str">
        <f>C27</f>
        <v>120600502</v>
      </c>
      <c r="Q26" s="100">
        <f>Q16+1</f>
        <v>4003</v>
      </c>
      <c r="R26" s="100">
        <v>1</v>
      </c>
      <c r="S26" s="100">
        <v>1</v>
      </c>
      <c r="T26" s="100">
        <v>4521</v>
      </c>
      <c r="U26" s="100">
        <v>1</v>
      </c>
      <c r="V26" s="100">
        <v>1</v>
      </c>
      <c r="W26" s="100">
        <v>160002003</v>
      </c>
      <c r="X26" s="100">
        <v>6</v>
      </c>
      <c r="Y26" s="118" t="s">
        <v>357</v>
      </c>
      <c r="Z26" s="118">
        <v>-1</v>
      </c>
      <c r="AA26" s="118">
        <v>101000001</v>
      </c>
      <c r="AB26" s="106">
        <f t="shared" ref="AB26" si="18">AB21+$AB$1</f>
        <v>221</v>
      </c>
      <c r="AC26" s="100">
        <f>AC21+1</f>
        <v>14005</v>
      </c>
      <c r="AD26" s="100">
        <f>AD21+1</f>
        <v>13005</v>
      </c>
      <c r="AE26" s="118">
        <v>-1</v>
      </c>
      <c r="AF26" s="121">
        <v>9102002</v>
      </c>
    </row>
    <row r="27" spans="1:32" x14ac:dyDescent="0.3">
      <c r="A27" s="100" t="b">
        <v>1</v>
      </c>
      <c r="B27" s="105" t="s">
        <v>540</v>
      </c>
      <c r="C27" s="100" t="s">
        <v>539</v>
      </c>
      <c r="D27" s="100">
        <v>6</v>
      </c>
      <c r="E27" s="100">
        <v>5</v>
      </c>
      <c r="F27" s="100">
        <v>22</v>
      </c>
      <c r="G27" s="123">
        <v>1</v>
      </c>
      <c r="H27" s="123">
        <v>1</v>
      </c>
      <c r="I27" s="106">
        <v>884</v>
      </c>
      <c r="J27" s="106">
        <f>INT(J30*(2/5))</f>
        <v>1505</v>
      </c>
      <c r="K27" s="106">
        <f t="shared" ref="K27:K90" si="19">INT(K26+K26*$K$1)</f>
        <v>806</v>
      </c>
      <c r="L27" s="321">
        <v>200</v>
      </c>
      <c r="M27" s="100">
        <v>5</v>
      </c>
      <c r="N27" s="100">
        <v>180</v>
      </c>
      <c r="O27" s="100">
        <v>25</v>
      </c>
      <c r="P27" s="100" t="str">
        <f>C28</f>
        <v>120600503</v>
      </c>
      <c r="Q27" s="100">
        <f t="shared" ref="Q27:Q35" si="20">Q26</f>
        <v>4003</v>
      </c>
      <c r="R27" s="100">
        <v>1</v>
      </c>
      <c r="S27" s="100">
        <v>1</v>
      </c>
      <c r="T27" s="100">
        <v>4522</v>
      </c>
      <c r="U27" s="100">
        <v>1</v>
      </c>
      <c r="V27" s="100">
        <v>1</v>
      </c>
      <c r="W27" s="100" t="s">
        <v>501</v>
      </c>
      <c r="X27" s="100">
        <v>0</v>
      </c>
      <c r="Y27" s="118" t="s">
        <v>357</v>
      </c>
      <c r="Z27" s="118">
        <v>-1</v>
      </c>
      <c r="AA27" s="118">
        <v>101000001</v>
      </c>
      <c r="AB27" s="106">
        <f t="shared" ref="AB27" si="21">AB26+$AC$1</f>
        <v>222</v>
      </c>
      <c r="AC27" s="100">
        <f t="shared" ref="AC27:AD30" si="22">AC26</f>
        <v>14005</v>
      </c>
      <c r="AD27" s="100">
        <f t="shared" si="22"/>
        <v>13005</v>
      </c>
      <c r="AE27" s="118">
        <v>-1</v>
      </c>
      <c r="AF27" s="121">
        <v>9102002</v>
      </c>
    </row>
    <row r="28" spans="1:32" x14ac:dyDescent="0.3">
      <c r="A28" s="100" t="b">
        <v>1</v>
      </c>
      <c r="B28" s="105" t="s">
        <v>542</v>
      </c>
      <c r="C28" s="100" t="s">
        <v>541</v>
      </c>
      <c r="D28" s="100">
        <v>6</v>
      </c>
      <c r="E28" s="100">
        <v>5</v>
      </c>
      <c r="F28" s="100">
        <v>23</v>
      </c>
      <c r="G28" s="123">
        <v>1</v>
      </c>
      <c r="H28" s="123">
        <v>1</v>
      </c>
      <c r="I28" s="106">
        <v>897</v>
      </c>
      <c r="J28" s="106">
        <f>INT(J30*(3/5))</f>
        <v>2257</v>
      </c>
      <c r="K28" s="106">
        <f t="shared" si="19"/>
        <v>878</v>
      </c>
      <c r="L28" s="321">
        <v>200</v>
      </c>
      <c r="M28" s="100">
        <v>5</v>
      </c>
      <c r="N28" s="100">
        <v>180</v>
      </c>
      <c r="O28" s="100">
        <v>25</v>
      </c>
      <c r="P28" s="100" t="str">
        <f>C29</f>
        <v>120600504</v>
      </c>
      <c r="Q28" s="100">
        <f t="shared" si="20"/>
        <v>4003</v>
      </c>
      <c r="R28" s="100">
        <v>1</v>
      </c>
      <c r="S28" s="100">
        <v>1</v>
      </c>
      <c r="T28" s="100">
        <v>4523</v>
      </c>
      <c r="U28" s="100">
        <v>1</v>
      </c>
      <c r="V28" s="100">
        <v>1</v>
      </c>
      <c r="W28" s="100" t="s">
        <v>501</v>
      </c>
      <c r="X28" s="100">
        <v>0</v>
      </c>
      <c r="Y28" s="118" t="s">
        <v>357</v>
      </c>
      <c r="Z28" s="118">
        <v>-1</v>
      </c>
      <c r="AA28" s="118">
        <v>101000001</v>
      </c>
      <c r="AB28" s="106">
        <f t="shared" si="9"/>
        <v>223</v>
      </c>
      <c r="AC28" s="100">
        <f t="shared" si="22"/>
        <v>14005</v>
      </c>
      <c r="AD28" s="100">
        <f t="shared" si="22"/>
        <v>13005</v>
      </c>
      <c r="AE28" s="118">
        <v>-1</v>
      </c>
      <c r="AF28" s="121">
        <v>9102002</v>
      </c>
    </row>
    <row r="29" spans="1:32" x14ac:dyDescent="0.3">
      <c r="A29" s="100" t="b">
        <v>1</v>
      </c>
      <c r="B29" s="105" t="s">
        <v>544</v>
      </c>
      <c r="C29" s="100" t="s">
        <v>543</v>
      </c>
      <c r="D29" s="100">
        <v>6</v>
      </c>
      <c r="E29" s="100">
        <v>5</v>
      </c>
      <c r="F29" s="100">
        <v>24</v>
      </c>
      <c r="G29" s="123">
        <v>1</v>
      </c>
      <c r="H29" s="123">
        <v>1</v>
      </c>
      <c r="I29" s="106">
        <v>910</v>
      </c>
      <c r="J29" s="106">
        <f>INT(J30*(4/5))</f>
        <v>3010</v>
      </c>
      <c r="K29" s="106">
        <f t="shared" si="19"/>
        <v>957</v>
      </c>
      <c r="L29" s="321">
        <v>200</v>
      </c>
      <c r="M29" s="100">
        <v>5</v>
      </c>
      <c r="N29" s="100">
        <v>180</v>
      </c>
      <c r="O29" s="100">
        <v>25</v>
      </c>
      <c r="P29" s="100" t="str">
        <f>C30</f>
        <v>120600505</v>
      </c>
      <c r="Q29" s="100">
        <f t="shared" si="20"/>
        <v>4003</v>
      </c>
      <c r="R29" s="100">
        <v>1</v>
      </c>
      <c r="S29" s="100">
        <v>1</v>
      </c>
      <c r="T29" s="100">
        <v>4524</v>
      </c>
      <c r="U29" s="100">
        <v>1</v>
      </c>
      <c r="V29" s="100">
        <v>1</v>
      </c>
      <c r="W29" s="100" t="s">
        <v>501</v>
      </c>
      <c r="X29" s="100">
        <v>0</v>
      </c>
      <c r="Y29" s="118" t="s">
        <v>357</v>
      </c>
      <c r="Z29" s="118">
        <v>-1</v>
      </c>
      <c r="AA29" s="118">
        <v>101000001</v>
      </c>
      <c r="AB29" s="106">
        <f t="shared" si="9"/>
        <v>224</v>
      </c>
      <c r="AC29" s="100">
        <f t="shared" si="22"/>
        <v>14005</v>
      </c>
      <c r="AD29" s="100">
        <f t="shared" si="22"/>
        <v>13005</v>
      </c>
      <c r="AE29" s="118">
        <v>-1</v>
      </c>
      <c r="AF29" s="121">
        <v>9102002</v>
      </c>
    </row>
    <row r="30" spans="1:32" x14ac:dyDescent="0.3">
      <c r="A30" s="100" t="b">
        <v>1</v>
      </c>
      <c r="B30" s="105" t="s">
        <v>546</v>
      </c>
      <c r="C30" s="100" t="s">
        <v>545</v>
      </c>
      <c r="D30" s="100">
        <v>6</v>
      </c>
      <c r="E30" s="100">
        <v>5</v>
      </c>
      <c r="F30" s="100">
        <v>25</v>
      </c>
      <c r="G30" s="123">
        <v>1</v>
      </c>
      <c r="H30" s="123">
        <v>1</v>
      </c>
      <c r="I30" s="106">
        <v>923</v>
      </c>
      <c r="J30" s="106">
        <v>3763</v>
      </c>
      <c r="K30" s="106">
        <f t="shared" si="19"/>
        <v>1043</v>
      </c>
      <c r="L30" s="321">
        <v>200</v>
      </c>
      <c r="M30" s="100">
        <v>5</v>
      </c>
      <c r="N30" s="100">
        <v>180</v>
      </c>
      <c r="O30" s="100">
        <v>25</v>
      </c>
      <c r="P30" s="100">
        <v>-1</v>
      </c>
      <c r="Q30" s="100">
        <f t="shared" si="20"/>
        <v>4003</v>
      </c>
      <c r="R30" s="100">
        <v>1</v>
      </c>
      <c r="S30" s="100">
        <v>1</v>
      </c>
      <c r="T30" s="100">
        <v>4525</v>
      </c>
      <c r="U30" s="100">
        <v>1</v>
      </c>
      <c r="V30" s="100">
        <v>2</v>
      </c>
      <c r="W30" s="100" t="s">
        <v>501</v>
      </c>
      <c r="X30" s="100">
        <v>0</v>
      </c>
      <c r="Y30" s="118" t="s">
        <v>357</v>
      </c>
      <c r="Z30" s="118">
        <v>-1</v>
      </c>
      <c r="AA30" s="118">
        <v>101000001</v>
      </c>
      <c r="AB30" s="106">
        <f t="shared" si="9"/>
        <v>225</v>
      </c>
      <c r="AC30" s="100">
        <f t="shared" si="22"/>
        <v>14005</v>
      </c>
      <c r="AD30" s="100">
        <f t="shared" si="22"/>
        <v>13005</v>
      </c>
      <c r="AE30" s="118">
        <v>-1</v>
      </c>
      <c r="AF30" s="121">
        <v>9102002</v>
      </c>
    </row>
    <row r="31" spans="1:32" x14ac:dyDescent="0.3">
      <c r="A31" s="104" t="b">
        <v>1</v>
      </c>
      <c r="B31" s="104" t="s">
        <v>547</v>
      </c>
      <c r="C31" s="104" t="s">
        <v>548</v>
      </c>
      <c r="D31" s="104">
        <v>6</v>
      </c>
      <c r="E31" s="104">
        <v>6</v>
      </c>
      <c r="F31" s="104">
        <v>26</v>
      </c>
      <c r="G31" s="124">
        <v>1</v>
      </c>
      <c r="H31" s="124">
        <v>1</v>
      </c>
      <c r="I31" s="104">
        <v>883</v>
      </c>
      <c r="J31" s="104">
        <f>INT(J35*(1/5))</f>
        <v>774</v>
      </c>
      <c r="K31" s="124">
        <f t="shared" ref="K31" si="23">INT(K26+K26*$J$1)</f>
        <v>769</v>
      </c>
      <c r="L31" s="326">
        <v>250</v>
      </c>
      <c r="M31" s="104">
        <v>5</v>
      </c>
      <c r="N31" s="104">
        <v>180</v>
      </c>
      <c r="O31" s="104">
        <v>25</v>
      </c>
      <c r="P31" s="104" t="str">
        <f>C32</f>
        <v>120600602</v>
      </c>
      <c r="Q31" s="104">
        <f t="shared" si="20"/>
        <v>4003</v>
      </c>
      <c r="R31" s="104">
        <v>1</v>
      </c>
      <c r="S31" s="104">
        <v>1</v>
      </c>
      <c r="T31" s="104">
        <v>4526</v>
      </c>
      <c r="U31" s="104">
        <v>1</v>
      </c>
      <c r="V31" s="104">
        <v>1</v>
      </c>
      <c r="W31" s="104">
        <v>160002003</v>
      </c>
      <c r="X31" s="104">
        <v>6</v>
      </c>
      <c r="Y31" s="118" t="s">
        <v>357</v>
      </c>
      <c r="Z31" s="118">
        <v>-1</v>
      </c>
      <c r="AA31" s="118">
        <v>101000001</v>
      </c>
      <c r="AB31" s="104">
        <f t="shared" ref="AB31" si="24">AB26+$AB$1</f>
        <v>226</v>
      </c>
      <c r="AC31" s="104">
        <f>AC26+1</f>
        <v>14006</v>
      </c>
      <c r="AD31" s="104">
        <f>AD26+1</f>
        <v>13006</v>
      </c>
      <c r="AE31" s="118">
        <v>-1</v>
      </c>
      <c r="AF31" s="104">
        <v>9102002</v>
      </c>
    </row>
    <row r="32" spans="1:32" x14ac:dyDescent="0.3">
      <c r="A32" s="104" t="b">
        <v>1</v>
      </c>
      <c r="B32" s="104" t="s">
        <v>550</v>
      </c>
      <c r="C32" s="104" t="s">
        <v>549</v>
      </c>
      <c r="D32" s="104">
        <v>6</v>
      </c>
      <c r="E32" s="104">
        <v>6</v>
      </c>
      <c r="F32" s="104">
        <v>27</v>
      </c>
      <c r="G32" s="124">
        <v>1</v>
      </c>
      <c r="H32" s="124">
        <v>1</v>
      </c>
      <c r="I32" s="104">
        <v>896</v>
      </c>
      <c r="J32" s="104">
        <f>INT(J35*(2/5))</f>
        <v>1548</v>
      </c>
      <c r="K32" s="124">
        <f t="shared" ref="K32" si="25">INT(K31+K31*$K$1)</f>
        <v>838</v>
      </c>
      <c r="L32" s="326">
        <v>250</v>
      </c>
      <c r="M32" s="104">
        <v>5</v>
      </c>
      <c r="N32" s="104">
        <v>180</v>
      </c>
      <c r="O32" s="104">
        <v>25</v>
      </c>
      <c r="P32" s="104" t="str">
        <f>C33</f>
        <v>120600603</v>
      </c>
      <c r="Q32" s="104">
        <f t="shared" si="20"/>
        <v>4003</v>
      </c>
      <c r="R32" s="104">
        <v>1</v>
      </c>
      <c r="S32" s="104">
        <v>1</v>
      </c>
      <c r="T32" s="104">
        <v>4527</v>
      </c>
      <c r="U32" s="104">
        <v>1</v>
      </c>
      <c r="V32" s="104">
        <v>1</v>
      </c>
      <c r="W32" s="104" t="s">
        <v>501</v>
      </c>
      <c r="X32" s="104">
        <v>0</v>
      </c>
      <c r="Y32" s="118" t="s">
        <v>357</v>
      </c>
      <c r="Z32" s="118">
        <v>-1</v>
      </c>
      <c r="AA32" s="118">
        <v>101000001</v>
      </c>
      <c r="AB32" s="104">
        <f t="shared" ref="AB32" si="26">AB31+$AC$1</f>
        <v>227</v>
      </c>
      <c r="AC32" s="104">
        <f t="shared" ref="AC32:AD35" si="27">AC31</f>
        <v>14006</v>
      </c>
      <c r="AD32" s="104">
        <f t="shared" si="27"/>
        <v>13006</v>
      </c>
      <c r="AE32" s="118">
        <v>-1</v>
      </c>
      <c r="AF32" s="104">
        <v>9102002</v>
      </c>
    </row>
    <row r="33" spans="1:32" x14ac:dyDescent="0.3">
      <c r="A33" s="104" t="b">
        <v>1</v>
      </c>
      <c r="B33" s="104" t="s">
        <v>552</v>
      </c>
      <c r="C33" s="104" t="s">
        <v>551</v>
      </c>
      <c r="D33" s="104">
        <v>6</v>
      </c>
      <c r="E33" s="104">
        <v>6</v>
      </c>
      <c r="F33" s="104">
        <v>28</v>
      </c>
      <c r="G33" s="124">
        <v>1</v>
      </c>
      <c r="H33" s="124">
        <v>1</v>
      </c>
      <c r="I33" s="104">
        <v>909</v>
      </c>
      <c r="J33" s="104">
        <f>INT(J35*(3/5))</f>
        <v>2322</v>
      </c>
      <c r="K33" s="124">
        <f t="shared" si="14"/>
        <v>913</v>
      </c>
      <c r="L33" s="326">
        <v>250</v>
      </c>
      <c r="M33" s="104">
        <v>5</v>
      </c>
      <c r="N33" s="104">
        <v>180</v>
      </c>
      <c r="O33" s="104">
        <v>25</v>
      </c>
      <c r="P33" s="104" t="str">
        <f>C34</f>
        <v>120600604</v>
      </c>
      <c r="Q33" s="104">
        <f t="shared" si="20"/>
        <v>4003</v>
      </c>
      <c r="R33" s="104">
        <v>1</v>
      </c>
      <c r="S33" s="104">
        <v>1</v>
      </c>
      <c r="T33" s="104">
        <v>4528</v>
      </c>
      <c r="U33" s="104">
        <v>1</v>
      </c>
      <c r="V33" s="104">
        <v>1</v>
      </c>
      <c r="W33" s="104" t="s">
        <v>501</v>
      </c>
      <c r="X33" s="104">
        <v>0</v>
      </c>
      <c r="Y33" s="118" t="s">
        <v>357</v>
      </c>
      <c r="Z33" s="118">
        <v>-1</v>
      </c>
      <c r="AA33" s="118">
        <v>101000001</v>
      </c>
      <c r="AB33" s="104">
        <f t="shared" si="9"/>
        <v>228</v>
      </c>
      <c r="AC33" s="104">
        <f t="shared" si="27"/>
        <v>14006</v>
      </c>
      <c r="AD33" s="104">
        <f t="shared" si="27"/>
        <v>13006</v>
      </c>
      <c r="AE33" s="118">
        <v>-1</v>
      </c>
      <c r="AF33" s="104">
        <v>9102002</v>
      </c>
    </row>
    <row r="34" spans="1:32" x14ac:dyDescent="0.3">
      <c r="A34" s="104" t="b">
        <v>1</v>
      </c>
      <c r="B34" s="104" t="s">
        <v>554</v>
      </c>
      <c r="C34" s="104" t="s">
        <v>553</v>
      </c>
      <c r="D34" s="104">
        <v>6</v>
      </c>
      <c r="E34" s="104">
        <v>6</v>
      </c>
      <c r="F34" s="104">
        <v>29</v>
      </c>
      <c r="G34" s="124">
        <v>1</v>
      </c>
      <c r="H34" s="124">
        <v>1</v>
      </c>
      <c r="I34" s="104">
        <v>922</v>
      </c>
      <c r="J34" s="104">
        <f>INT(J35*(4/5))</f>
        <v>3096</v>
      </c>
      <c r="K34" s="124">
        <f t="shared" si="14"/>
        <v>995</v>
      </c>
      <c r="L34" s="326">
        <v>250</v>
      </c>
      <c r="M34" s="104">
        <v>5</v>
      </c>
      <c r="N34" s="104">
        <v>180</v>
      </c>
      <c r="O34" s="104">
        <v>25</v>
      </c>
      <c r="P34" s="104" t="str">
        <f>C35</f>
        <v>120600605</v>
      </c>
      <c r="Q34" s="104">
        <f t="shared" si="20"/>
        <v>4003</v>
      </c>
      <c r="R34" s="104">
        <v>1</v>
      </c>
      <c r="S34" s="104">
        <v>1</v>
      </c>
      <c r="T34" s="104">
        <v>4529</v>
      </c>
      <c r="U34" s="104">
        <v>1</v>
      </c>
      <c r="V34" s="104">
        <v>1</v>
      </c>
      <c r="W34" s="104" t="s">
        <v>501</v>
      </c>
      <c r="X34" s="104">
        <v>0</v>
      </c>
      <c r="Y34" s="118" t="s">
        <v>357</v>
      </c>
      <c r="Z34" s="118">
        <v>-1</v>
      </c>
      <c r="AA34" s="118">
        <v>101000001</v>
      </c>
      <c r="AB34" s="104">
        <f t="shared" si="9"/>
        <v>229</v>
      </c>
      <c r="AC34" s="104">
        <f t="shared" si="27"/>
        <v>14006</v>
      </c>
      <c r="AD34" s="104">
        <f t="shared" si="27"/>
        <v>13006</v>
      </c>
      <c r="AE34" s="118">
        <v>-1</v>
      </c>
      <c r="AF34" s="104">
        <v>9102002</v>
      </c>
    </row>
    <row r="35" spans="1:32" x14ac:dyDescent="0.3">
      <c r="A35" s="104" t="b">
        <v>1</v>
      </c>
      <c r="B35" s="104" t="s">
        <v>556</v>
      </c>
      <c r="C35" s="104" t="s">
        <v>555</v>
      </c>
      <c r="D35" s="104">
        <v>6</v>
      </c>
      <c r="E35" s="104">
        <v>6</v>
      </c>
      <c r="F35" s="104">
        <v>30</v>
      </c>
      <c r="G35" s="124">
        <v>1</v>
      </c>
      <c r="H35" s="124">
        <v>1</v>
      </c>
      <c r="I35" s="104">
        <v>935</v>
      </c>
      <c r="J35" s="104">
        <v>3870</v>
      </c>
      <c r="K35" s="124">
        <f t="shared" si="14"/>
        <v>1084</v>
      </c>
      <c r="L35" s="326">
        <v>250</v>
      </c>
      <c r="M35" s="104">
        <v>5</v>
      </c>
      <c r="N35" s="104">
        <v>180</v>
      </c>
      <c r="O35" s="104">
        <v>25</v>
      </c>
      <c r="P35" s="104">
        <v>-1</v>
      </c>
      <c r="Q35" s="104">
        <f t="shared" si="20"/>
        <v>4003</v>
      </c>
      <c r="R35" s="104">
        <v>1</v>
      </c>
      <c r="S35" s="104">
        <v>1</v>
      </c>
      <c r="T35" s="104">
        <v>4530</v>
      </c>
      <c r="U35" s="104">
        <v>1</v>
      </c>
      <c r="V35" s="104">
        <v>2</v>
      </c>
      <c r="W35" s="104" t="s">
        <v>501</v>
      </c>
      <c r="X35" s="104">
        <v>0</v>
      </c>
      <c r="Y35" s="118" t="s">
        <v>357</v>
      </c>
      <c r="Z35" s="118">
        <v>-1</v>
      </c>
      <c r="AA35" s="118">
        <v>101000001</v>
      </c>
      <c r="AB35" s="104">
        <f t="shared" si="9"/>
        <v>230</v>
      </c>
      <c r="AC35" s="104">
        <f t="shared" si="27"/>
        <v>14006</v>
      </c>
      <c r="AD35" s="104">
        <f t="shared" si="27"/>
        <v>13006</v>
      </c>
      <c r="AE35" s="118">
        <v>-1</v>
      </c>
      <c r="AF35" s="104">
        <v>9102002</v>
      </c>
    </row>
    <row r="36" spans="1:32" x14ac:dyDescent="0.3">
      <c r="A36" s="100" t="b">
        <v>1</v>
      </c>
      <c r="B36" s="105" t="s">
        <v>557</v>
      </c>
      <c r="C36" s="100" t="s">
        <v>558</v>
      </c>
      <c r="D36" s="100">
        <v>6</v>
      </c>
      <c r="E36" s="100">
        <v>7</v>
      </c>
      <c r="F36" s="100">
        <v>31</v>
      </c>
      <c r="G36" s="123">
        <v>1</v>
      </c>
      <c r="H36" s="123">
        <v>1</v>
      </c>
      <c r="I36" s="106">
        <v>895</v>
      </c>
      <c r="J36" s="106">
        <f>INT(J40*(1/5))</f>
        <v>795</v>
      </c>
      <c r="K36" s="106">
        <f t="shared" ref="K36" si="28">INT(K31+K31*$J$1)</f>
        <v>799</v>
      </c>
      <c r="L36" s="321">
        <v>250</v>
      </c>
      <c r="M36" s="100">
        <v>5</v>
      </c>
      <c r="N36" s="100">
        <v>180</v>
      </c>
      <c r="O36" s="100">
        <v>25</v>
      </c>
      <c r="P36" s="100" t="str">
        <f>C37</f>
        <v>120600702</v>
      </c>
      <c r="Q36" s="100">
        <f>Q26+1</f>
        <v>4004</v>
      </c>
      <c r="R36" s="100">
        <v>1</v>
      </c>
      <c r="S36" s="100">
        <v>1</v>
      </c>
      <c r="T36" s="100">
        <v>4531</v>
      </c>
      <c r="U36" s="100">
        <v>1</v>
      </c>
      <c r="V36" s="100">
        <v>1</v>
      </c>
      <c r="W36" s="100">
        <v>160002003</v>
      </c>
      <c r="X36" s="100">
        <v>6</v>
      </c>
      <c r="Y36" s="118" t="s">
        <v>357</v>
      </c>
      <c r="Z36" s="118">
        <v>-1</v>
      </c>
      <c r="AA36" s="118">
        <v>101000001</v>
      </c>
      <c r="AB36" s="106">
        <f t="shared" ref="AB36" si="29">AB31+$AB$1</f>
        <v>231</v>
      </c>
      <c r="AC36" s="100">
        <f>AC31+1</f>
        <v>14007</v>
      </c>
      <c r="AD36" s="100">
        <f>AD31+1</f>
        <v>13007</v>
      </c>
      <c r="AE36" s="118">
        <v>-1</v>
      </c>
      <c r="AF36" s="121">
        <v>9102003</v>
      </c>
    </row>
    <row r="37" spans="1:32" x14ac:dyDescent="0.3">
      <c r="A37" s="100" t="b">
        <v>1</v>
      </c>
      <c r="B37" s="105" t="s">
        <v>560</v>
      </c>
      <c r="C37" s="100" t="s">
        <v>559</v>
      </c>
      <c r="D37" s="100">
        <v>6</v>
      </c>
      <c r="E37" s="100">
        <v>7</v>
      </c>
      <c r="F37" s="100">
        <v>32</v>
      </c>
      <c r="G37" s="123">
        <v>1</v>
      </c>
      <c r="H37" s="123">
        <v>1</v>
      </c>
      <c r="I37" s="106">
        <v>908</v>
      </c>
      <c r="J37" s="106">
        <f>INT(J40*(2/5))</f>
        <v>1590</v>
      </c>
      <c r="K37" s="106">
        <f t="shared" ref="K37" si="30">INT(K36+K36*$K$1)</f>
        <v>870</v>
      </c>
      <c r="L37" s="321">
        <v>250</v>
      </c>
      <c r="M37" s="100">
        <v>5</v>
      </c>
      <c r="N37" s="100">
        <v>180</v>
      </c>
      <c r="O37" s="100">
        <v>25</v>
      </c>
      <c r="P37" s="100" t="str">
        <f>C38</f>
        <v>120600703</v>
      </c>
      <c r="Q37" s="100">
        <f t="shared" ref="Q37:Q45" si="31">Q36</f>
        <v>4004</v>
      </c>
      <c r="R37" s="100">
        <v>1</v>
      </c>
      <c r="S37" s="100">
        <v>1</v>
      </c>
      <c r="T37" s="100">
        <v>4532</v>
      </c>
      <c r="U37" s="100">
        <v>1</v>
      </c>
      <c r="V37" s="100">
        <v>1</v>
      </c>
      <c r="W37" s="100" t="s">
        <v>501</v>
      </c>
      <c r="X37" s="100">
        <v>0</v>
      </c>
      <c r="Y37" s="118" t="s">
        <v>357</v>
      </c>
      <c r="Z37" s="118">
        <v>-1</v>
      </c>
      <c r="AA37" s="118">
        <v>101000001</v>
      </c>
      <c r="AB37" s="106">
        <f t="shared" ref="AB37" si="32">AB36+$AC$1</f>
        <v>232</v>
      </c>
      <c r="AC37" s="100">
        <f t="shared" ref="AC37:AD40" si="33">AC36</f>
        <v>14007</v>
      </c>
      <c r="AD37" s="100">
        <f t="shared" si="33"/>
        <v>13007</v>
      </c>
      <c r="AE37" s="118">
        <v>-1</v>
      </c>
      <c r="AF37" s="121">
        <v>9102003</v>
      </c>
    </row>
    <row r="38" spans="1:32" x14ac:dyDescent="0.3">
      <c r="A38" s="100" t="b">
        <v>1</v>
      </c>
      <c r="B38" s="105" t="s">
        <v>562</v>
      </c>
      <c r="C38" s="100" t="s">
        <v>561</v>
      </c>
      <c r="D38" s="100">
        <v>6</v>
      </c>
      <c r="E38" s="100">
        <v>7</v>
      </c>
      <c r="F38" s="100">
        <v>33</v>
      </c>
      <c r="G38" s="123">
        <v>1</v>
      </c>
      <c r="H38" s="123">
        <v>1</v>
      </c>
      <c r="I38" s="106">
        <v>921</v>
      </c>
      <c r="J38" s="106">
        <f>INT(J40*(3/5))</f>
        <v>2386</v>
      </c>
      <c r="K38" s="106">
        <f t="shared" si="19"/>
        <v>948</v>
      </c>
      <c r="L38" s="321">
        <v>250</v>
      </c>
      <c r="M38" s="100">
        <v>5</v>
      </c>
      <c r="N38" s="100">
        <v>180</v>
      </c>
      <c r="O38" s="100">
        <v>25</v>
      </c>
      <c r="P38" s="100" t="str">
        <f>C39</f>
        <v>120600704</v>
      </c>
      <c r="Q38" s="100">
        <f t="shared" si="31"/>
        <v>4004</v>
      </c>
      <c r="R38" s="100">
        <v>1</v>
      </c>
      <c r="S38" s="100">
        <v>1</v>
      </c>
      <c r="T38" s="100">
        <v>4533</v>
      </c>
      <c r="U38" s="100">
        <v>1</v>
      </c>
      <c r="V38" s="100">
        <v>1</v>
      </c>
      <c r="W38" s="100" t="s">
        <v>501</v>
      </c>
      <c r="X38" s="100">
        <v>0</v>
      </c>
      <c r="Y38" s="118" t="s">
        <v>357</v>
      </c>
      <c r="Z38" s="118">
        <v>-1</v>
      </c>
      <c r="AA38" s="118">
        <v>101000001</v>
      </c>
      <c r="AB38" s="106">
        <f t="shared" si="9"/>
        <v>233</v>
      </c>
      <c r="AC38" s="100">
        <f t="shared" si="33"/>
        <v>14007</v>
      </c>
      <c r="AD38" s="100">
        <f t="shared" si="33"/>
        <v>13007</v>
      </c>
      <c r="AE38" s="118">
        <v>-1</v>
      </c>
      <c r="AF38" s="121">
        <v>9102003</v>
      </c>
    </row>
    <row r="39" spans="1:32" x14ac:dyDescent="0.3">
      <c r="A39" s="100" t="b">
        <v>1</v>
      </c>
      <c r="B39" s="105" t="s">
        <v>564</v>
      </c>
      <c r="C39" s="100" t="s">
        <v>563</v>
      </c>
      <c r="D39" s="100">
        <v>6</v>
      </c>
      <c r="E39" s="100">
        <v>7</v>
      </c>
      <c r="F39" s="100">
        <v>34</v>
      </c>
      <c r="G39" s="123">
        <v>1</v>
      </c>
      <c r="H39" s="123">
        <v>1</v>
      </c>
      <c r="I39" s="106">
        <v>934</v>
      </c>
      <c r="J39" s="106">
        <f>INT(J40*(4/5))</f>
        <v>3181</v>
      </c>
      <c r="K39" s="106">
        <f t="shared" si="19"/>
        <v>1033</v>
      </c>
      <c r="L39" s="321">
        <v>250</v>
      </c>
      <c r="M39" s="100">
        <v>5</v>
      </c>
      <c r="N39" s="100">
        <v>180</v>
      </c>
      <c r="O39" s="100">
        <v>25</v>
      </c>
      <c r="P39" s="100" t="str">
        <f>C40</f>
        <v>120600705</v>
      </c>
      <c r="Q39" s="100">
        <f t="shared" si="31"/>
        <v>4004</v>
      </c>
      <c r="R39" s="100">
        <v>1</v>
      </c>
      <c r="S39" s="100">
        <v>1</v>
      </c>
      <c r="T39" s="100">
        <v>4534</v>
      </c>
      <c r="U39" s="100">
        <v>1</v>
      </c>
      <c r="V39" s="100">
        <v>1</v>
      </c>
      <c r="W39" s="100" t="s">
        <v>501</v>
      </c>
      <c r="X39" s="100">
        <v>0</v>
      </c>
      <c r="Y39" s="118" t="s">
        <v>357</v>
      </c>
      <c r="Z39" s="118">
        <v>-1</v>
      </c>
      <c r="AA39" s="118">
        <v>101000001</v>
      </c>
      <c r="AB39" s="106">
        <f t="shared" si="9"/>
        <v>234</v>
      </c>
      <c r="AC39" s="100">
        <f t="shared" si="33"/>
        <v>14007</v>
      </c>
      <c r="AD39" s="100">
        <f t="shared" si="33"/>
        <v>13007</v>
      </c>
      <c r="AE39" s="118">
        <v>-1</v>
      </c>
      <c r="AF39" s="121">
        <v>9102003</v>
      </c>
    </row>
    <row r="40" spans="1:32" x14ac:dyDescent="0.3">
      <c r="A40" s="100" t="b">
        <v>1</v>
      </c>
      <c r="B40" s="105" t="s">
        <v>566</v>
      </c>
      <c r="C40" s="100" t="s">
        <v>565</v>
      </c>
      <c r="D40" s="100">
        <v>6</v>
      </c>
      <c r="E40" s="100">
        <v>7</v>
      </c>
      <c r="F40" s="100">
        <v>35</v>
      </c>
      <c r="G40" s="123">
        <v>1</v>
      </c>
      <c r="H40" s="123">
        <v>1</v>
      </c>
      <c r="I40" s="106">
        <v>948</v>
      </c>
      <c r="J40" s="106">
        <v>3977</v>
      </c>
      <c r="K40" s="106">
        <f t="shared" si="19"/>
        <v>1125</v>
      </c>
      <c r="L40" s="321">
        <v>250</v>
      </c>
      <c r="M40" s="100">
        <v>5</v>
      </c>
      <c r="N40" s="100">
        <v>180</v>
      </c>
      <c r="O40" s="100">
        <v>25</v>
      </c>
      <c r="P40" s="100">
        <v>-1</v>
      </c>
      <c r="Q40" s="100">
        <f t="shared" si="31"/>
        <v>4004</v>
      </c>
      <c r="R40" s="100">
        <v>1</v>
      </c>
      <c r="S40" s="100">
        <v>1</v>
      </c>
      <c r="T40" s="100">
        <v>4535</v>
      </c>
      <c r="U40" s="100">
        <v>1</v>
      </c>
      <c r="V40" s="100">
        <v>2</v>
      </c>
      <c r="W40" s="100" t="s">
        <v>501</v>
      </c>
      <c r="X40" s="100">
        <v>0</v>
      </c>
      <c r="Y40" s="118" t="s">
        <v>357</v>
      </c>
      <c r="Z40" s="118">
        <v>-1</v>
      </c>
      <c r="AA40" s="118">
        <v>101000001</v>
      </c>
      <c r="AB40" s="106">
        <f t="shared" si="9"/>
        <v>235</v>
      </c>
      <c r="AC40" s="100">
        <f t="shared" si="33"/>
        <v>14007</v>
      </c>
      <c r="AD40" s="100">
        <f t="shared" si="33"/>
        <v>13007</v>
      </c>
      <c r="AE40" s="118">
        <v>-1</v>
      </c>
      <c r="AF40" s="121">
        <v>9102003</v>
      </c>
    </row>
    <row r="41" spans="1:32" x14ac:dyDescent="0.3">
      <c r="A41" s="104" t="b">
        <v>1</v>
      </c>
      <c r="B41" s="104" t="s">
        <v>567</v>
      </c>
      <c r="C41" s="104" t="s">
        <v>568</v>
      </c>
      <c r="D41" s="104">
        <v>6</v>
      </c>
      <c r="E41" s="104">
        <v>8</v>
      </c>
      <c r="F41" s="104">
        <v>36</v>
      </c>
      <c r="G41" s="124">
        <v>1</v>
      </c>
      <c r="H41" s="124">
        <v>1</v>
      </c>
      <c r="I41" s="104">
        <v>907</v>
      </c>
      <c r="J41" s="104">
        <f>INT(J45*(1/5))</f>
        <v>817</v>
      </c>
      <c r="K41" s="124">
        <f t="shared" ref="K41" si="34">INT(K36+K36*$J$1)</f>
        <v>830</v>
      </c>
      <c r="L41" s="326">
        <v>250</v>
      </c>
      <c r="M41" s="104">
        <v>5</v>
      </c>
      <c r="N41" s="104">
        <v>180</v>
      </c>
      <c r="O41" s="104">
        <v>25</v>
      </c>
      <c r="P41" s="104" t="str">
        <f>C42</f>
        <v>120600802</v>
      </c>
      <c r="Q41" s="104">
        <f t="shared" si="31"/>
        <v>4004</v>
      </c>
      <c r="R41" s="104">
        <v>1</v>
      </c>
      <c r="S41" s="104">
        <v>1</v>
      </c>
      <c r="T41" s="104">
        <v>4536</v>
      </c>
      <c r="U41" s="104">
        <v>1</v>
      </c>
      <c r="V41" s="104">
        <v>1</v>
      </c>
      <c r="W41" s="104">
        <v>160002003</v>
      </c>
      <c r="X41" s="104">
        <v>6</v>
      </c>
      <c r="Y41" s="118" t="s">
        <v>357</v>
      </c>
      <c r="Z41" s="118">
        <v>-1</v>
      </c>
      <c r="AA41" s="118">
        <v>101000001</v>
      </c>
      <c r="AB41" s="104">
        <f t="shared" ref="AB41" si="35">AB36+$AB$1</f>
        <v>236</v>
      </c>
      <c r="AC41" s="104">
        <f>AC36+1</f>
        <v>14008</v>
      </c>
      <c r="AD41" s="104">
        <f>AD36+1</f>
        <v>13008</v>
      </c>
      <c r="AE41" s="118">
        <v>-1</v>
      </c>
      <c r="AF41" s="104">
        <v>9102003</v>
      </c>
    </row>
    <row r="42" spans="1:32" x14ac:dyDescent="0.3">
      <c r="A42" s="104" t="b">
        <v>1</v>
      </c>
      <c r="B42" s="104" t="s">
        <v>570</v>
      </c>
      <c r="C42" s="104" t="s">
        <v>569</v>
      </c>
      <c r="D42" s="104">
        <v>6</v>
      </c>
      <c r="E42" s="104">
        <v>8</v>
      </c>
      <c r="F42" s="104">
        <v>37</v>
      </c>
      <c r="G42" s="124">
        <v>1</v>
      </c>
      <c r="H42" s="124">
        <v>1</v>
      </c>
      <c r="I42" s="104">
        <v>920</v>
      </c>
      <c r="J42" s="104">
        <f>INT(J45*(2/5))</f>
        <v>1634</v>
      </c>
      <c r="K42" s="124">
        <f t="shared" ref="K42" si="36">INT(K41+K41*$K$1)</f>
        <v>904</v>
      </c>
      <c r="L42" s="326">
        <v>250</v>
      </c>
      <c r="M42" s="104">
        <v>5</v>
      </c>
      <c r="N42" s="104">
        <v>180</v>
      </c>
      <c r="O42" s="104">
        <v>25</v>
      </c>
      <c r="P42" s="104" t="str">
        <f>C43</f>
        <v>120600803</v>
      </c>
      <c r="Q42" s="104">
        <f t="shared" si="31"/>
        <v>4004</v>
      </c>
      <c r="R42" s="104">
        <v>1</v>
      </c>
      <c r="S42" s="104">
        <v>1</v>
      </c>
      <c r="T42" s="104">
        <v>4537</v>
      </c>
      <c r="U42" s="104">
        <v>1</v>
      </c>
      <c r="V42" s="104">
        <v>1</v>
      </c>
      <c r="W42" s="104" t="s">
        <v>501</v>
      </c>
      <c r="X42" s="104">
        <v>0</v>
      </c>
      <c r="Y42" s="118" t="s">
        <v>357</v>
      </c>
      <c r="Z42" s="118">
        <v>-1</v>
      </c>
      <c r="AA42" s="118">
        <v>101000001</v>
      </c>
      <c r="AB42" s="104">
        <f t="shared" ref="AB42" si="37">AB41+$AC$1</f>
        <v>237</v>
      </c>
      <c r="AC42" s="104">
        <f t="shared" ref="AC42:AD45" si="38">AC41</f>
        <v>14008</v>
      </c>
      <c r="AD42" s="104">
        <f t="shared" si="38"/>
        <v>13008</v>
      </c>
      <c r="AE42" s="118">
        <v>-1</v>
      </c>
      <c r="AF42" s="104">
        <v>9102003</v>
      </c>
    </row>
    <row r="43" spans="1:32" x14ac:dyDescent="0.3">
      <c r="A43" s="104" t="b">
        <v>1</v>
      </c>
      <c r="B43" s="104" t="s">
        <v>572</v>
      </c>
      <c r="C43" s="104" t="s">
        <v>571</v>
      </c>
      <c r="D43" s="104">
        <v>6</v>
      </c>
      <c r="E43" s="104">
        <v>8</v>
      </c>
      <c r="F43" s="104">
        <v>38</v>
      </c>
      <c r="G43" s="124">
        <v>1</v>
      </c>
      <c r="H43" s="124">
        <v>1</v>
      </c>
      <c r="I43" s="104">
        <v>933</v>
      </c>
      <c r="J43" s="104">
        <f>INT(J45*(3/5))</f>
        <v>2451</v>
      </c>
      <c r="K43" s="124">
        <f t="shared" si="14"/>
        <v>985</v>
      </c>
      <c r="L43" s="326">
        <v>250</v>
      </c>
      <c r="M43" s="104">
        <v>5</v>
      </c>
      <c r="N43" s="104">
        <v>180</v>
      </c>
      <c r="O43" s="104">
        <v>25</v>
      </c>
      <c r="P43" s="104" t="str">
        <f>C44</f>
        <v>120600804</v>
      </c>
      <c r="Q43" s="104">
        <f t="shared" si="31"/>
        <v>4004</v>
      </c>
      <c r="R43" s="104">
        <v>1</v>
      </c>
      <c r="S43" s="104">
        <v>1</v>
      </c>
      <c r="T43" s="104">
        <v>4538</v>
      </c>
      <c r="U43" s="104">
        <v>1</v>
      </c>
      <c r="V43" s="104">
        <v>1</v>
      </c>
      <c r="W43" s="104" t="s">
        <v>501</v>
      </c>
      <c r="X43" s="104">
        <v>0</v>
      </c>
      <c r="Y43" s="118" t="s">
        <v>357</v>
      </c>
      <c r="Z43" s="118">
        <v>-1</v>
      </c>
      <c r="AA43" s="118">
        <v>101000001</v>
      </c>
      <c r="AB43" s="104">
        <f t="shared" si="9"/>
        <v>238</v>
      </c>
      <c r="AC43" s="104">
        <f t="shared" si="38"/>
        <v>14008</v>
      </c>
      <c r="AD43" s="104">
        <f t="shared" si="38"/>
        <v>13008</v>
      </c>
      <c r="AE43" s="118">
        <v>-1</v>
      </c>
      <c r="AF43" s="104">
        <v>9102003</v>
      </c>
    </row>
    <row r="44" spans="1:32" x14ac:dyDescent="0.3">
      <c r="A44" s="104" t="b">
        <v>1</v>
      </c>
      <c r="B44" s="104" t="s">
        <v>574</v>
      </c>
      <c r="C44" s="104" t="s">
        <v>573</v>
      </c>
      <c r="D44" s="104">
        <v>6</v>
      </c>
      <c r="E44" s="104">
        <v>8</v>
      </c>
      <c r="F44" s="104">
        <v>39</v>
      </c>
      <c r="G44" s="124">
        <v>1</v>
      </c>
      <c r="H44" s="124">
        <v>1</v>
      </c>
      <c r="I44" s="104">
        <v>946</v>
      </c>
      <c r="J44" s="104">
        <f>INT(J45*(4/5))</f>
        <v>3268</v>
      </c>
      <c r="K44" s="124">
        <f t="shared" si="14"/>
        <v>1073</v>
      </c>
      <c r="L44" s="326">
        <v>250</v>
      </c>
      <c r="M44" s="104">
        <v>5</v>
      </c>
      <c r="N44" s="104">
        <v>180</v>
      </c>
      <c r="O44" s="104">
        <v>25</v>
      </c>
      <c r="P44" s="104" t="str">
        <f>C45</f>
        <v>120600805</v>
      </c>
      <c r="Q44" s="104">
        <f t="shared" si="31"/>
        <v>4004</v>
      </c>
      <c r="R44" s="104">
        <v>1</v>
      </c>
      <c r="S44" s="104">
        <v>1</v>
      </c>
      <c r="T44" s="104">
        <v>4539</v>
      </c>
      <c r="U44" s="104">
        <v>1</v>
      </c>
      <c r="V44" s="104">
        <v>1</v>
      </c>
      <c r="W44" s="104" t="s">
        <v>501</v>
      </c>
      <c r="X44" s="104">
        <v>0</v>
      </c>
      <c r="Y44" s="118" t="s">
        <v>357</v>
      </c>
      <c r="Z44" s="118">
        <v>-1</v>
      </c>
      <c r="AA44" s="118">
        <v>101000001</v>
      </c>
      <c r="AB44" s="104">
        <f t="shared" si="9"/>
        <v>239</v>
      </c>
      <c r="AC44" s="104">
        <f t="shared" si="38"/>
        <v>14008</v>
      </c>
      <c r="AD44" s="104">
        <f t="shared" si="38"/>
        <v>13008</v>
      </c>
      <c r="AE44" s="118">
        <v>-1</v>
      </c>
      <c r="AF44" s="104">
        <v>9102003</v>
      </c>
    </row>
    <row r="45" spans="1:32" x14ac:dyDescent="0.3">
      <c r="A45" s="104" t="b">
        <v>1</v>
      </c>
      <c r="B45" s="104" t="s">
        <v>576</v>
      </c>
      <c r="C45" s="104" t="s">
        <v>575</v>
      </c>
      <c r="D45" s="104">
        <v>6</v>
      </c>
      <c r="E45" s="104">
        <v>8</v>
      </c>
      <c r="F45" s="104">
        <v>40</v>
      </c>
      <c r="G45" s="124">
        <v>1</v>
      </c>
      <c r="H45" s="124">
        <v>1</v>
      </c>
      <c r="I45" s="104">
        <v>960</v>
      </c>
      <c r="J45" s="104">
        <v>4085</v>
      </c>
      <c r="K45" s="124">
        <f t="shared" si="14"/>
        <v>1169</v>
      </c>
      <c r="L45" s="326">
        <v>250</v>
      </c>
      <c r="M45" s="104">
        <v>5</v>
      </c>
      <c r="N45" s="104">
        <v>180</v>
      </c>
      <c r="O45" s="104">
        <v>25</v>
      </c>
      <c r="P45" s="104">
        <v>-1</v>
      </c>
      <c r="Q45" s="104">
        <f t="shared" si="31"/>
        <v>4004</v>
      </c>
      <c r="R45" s="104">
        <v>1</v>
      </c>
      <c r="S45" s="104">
        <v>1</v>
      </c>
      <c r="T45" s="104">
        <v>4540</v>
      </c>
      <c r="U45" s="104">
        <v>1</v>
      </c>
      <c r="V45" s="104">
        <v>2</v>
      </c>
      <c r="W45" s="104" t="s">
        <v>501</v>
      </c>
      <c r="X45" s="104">
        <v>0</v>
      </c>
      <c r="Y45" s="118" t="s">
        <v>357</v>
      </c>
      <c r="Z45" s="118">
        <v>-1</v>
      </c>
      <c r="AA45" s="118">
        <v>101000001</v>
      </c>
      <c r="AB45" s="104">
        <f t="shared" si="9"/>
        <v>240</v>
      </c>
      <c r="AC45" s="104">
        <f t="shared" si="38"/>
        <v>14008</v>
      </c>
      <c r="AD45" s="104">
        <f t="shared" si="38"/>
        <v>13008</v>
      </c>
      <c r="AE45" s="118">
        <v>-1</v>
      </c>
      <c r="AF45" s="104">
        <v>9102003</v>
      </c>
    </row>
    <row r="46" spans="1:32" x14ac:dyDescent="0.3">
      <c r="A46" s="100" t="b">
        <v>1</v>
      </c>
      <c r="B46" s="105" t="s">
        <v>577</v>
      </c>
      <c r="C46" s="100" t="s">
        <v>578</v>
      </c>
      <c r="D46" s="100">
        <v>6</v>
      </c>
      <c r="E46" s="100">
        <v>9</v>
      </c>
      <c r="F46" s="100">
        <v>41</v>
      </c>
      <c r="G46" s="123">
        <v>1</v>
      </c>
      <c r="H46" s="123">
        <v>1</v>
      </c>
      <c r="I46" s="106">
        <v>919</v>
      </c>
      <c r="J46" s="106">
        <f>INT(J50*(1/5))</f>
        <v>838</v>
      </c>
      <c r="K46" s="106">
        <f t="shared" ref="K46" si="39">INT(K41+K41*$J$1)</f>
        <v>863</v>
      </c>
      <c r="L46" s="321">
        <v>250</v>
      </c>
      <c r="M46" s="100">
        <v>5</v>
      </c>
      <c r="N46" s="100">
        <v>180</v>
      </c>
      <c r="O46" s="100">
        <v>25</v>
      </c>
      <c r="P46" s="100" t="str">
        <f>C47</f>
        <v>120600902</v>
      </c>
      <c r="Q46" s="100">
        <f>Q36+1</f>
        <v>4005</v>
      </c>
      <c r="R46" s="100">
        <v>1</v>
      </c>
      <c r="S46" s="100">
        <v>1</v>
      </c>
      <c r="T46" s="100">
        <v>4541</v>
      </c>
      <c r="U46" s="100">
        <v>1</v>
      </c>
      <c r="V46" s="100">
        <v>1</v>
      </c>
      <c r="W46" s="100">
        <v>160002003</v>
      </c>
      <c r="X46" s="100">
        <v>6</v>
      </c>
      <c r="Y46" s="118" t="s">
        <v>357</v>
      </c>
      <c r="Z46" s="118">
        <v>-1</v>
      </c>
      <c r="AA46" s="118">
        <v>101000001</v>
      </c>
      <c r="AB46" s="106">
        <f t="shared" ref="AB46" si="40">AB41+$AB$1</f>
        <v>241</v>
      </c>
      <c r="AC46" s="100">
        <f>AC41+1</f>
        <v>14009</v>
      </c>
      <c r="AD46" s="100">
        <f>AD41+1</f>
        <v>13009</v>
      </c>
      <c r="AE46" s="118">
        <v>-1</v>
      </c>
      <c r="AF46" s="121">
        <v>9102003</v>
      </c>
    </row>
    <row r="47" spans="1:32" x14ac:dyDescent="0.3">
      <c r="A47" s="100" t="b">
        <v>1</v>
      </c>
      <c r="B47" s="105" t="s">
        <v>580</v>
      </c>
      <c r="C47" s="100" t="s">
        <v>579</v>
      </c>
      <c r="D47" s="100">
        <v>6</v>
      </c>
      <c r="E47" s="100">
        <v>9</v>
      </c>
      <c r="F47" s="100">
        <v>42</v>
      </c>
      <c r="G47" s="123">
        <v>1</v>
      </c>
      <c r="H47" s="123">
        <v>1</v>
      </c>
      <c r="I47" s="106">
        <v>932</v>
      </c>
      <c r="J47" s="106">
        <f>INT(J50*(2/5))</f>
        <v>1677</v>
      </c>
      <c r="K47" s="106">
        <f t="shared" ref="K47" si="41">INT(K46+K46*$K$1)</f>
        <v>940</v>
      </c>
      <c r="L47" s="321">
        <v>250</v>
      </c>
      <c r="M47" s="100">
        <v>5</v>
      </c>
      <c r="N47" s="100">
        <v>180</v>
      </c>
      <c r="O47" s="100">
        <v>25</v>
      </c>
      <c r="P47" s="100" t="str">
        <f>C48</f>
        <v>120600903</v>
      </c>
      <c r="Q47" s="100">
        <f t="shared" ref="Q47:Q55" si="42">Q46</f>
        <v>4005</v>
      </c>
      <c r="R47" s="100">
        <v>1</v>
      </c>
      <c r="S47" s="100">
        <v>1</v>
      </c>
      <c r="T47" s="100">
        <v>4542</v>
      </c>
      <c r="U47" s="100">
        <v>1</v>
      </c>
      <c r="V47" s="100">
        <v>1</v>
      </c>
      <c r="W47" s="100" t="s">
        <v>501</v>
      </c>
      <c r="X47" s="100">
        <v>0</v>
      </c>
      <c r="Y47" s="118" t="s">
        <v>357</v>
      </c>
      <c r="Z47" s="118">
        <v>-1</v>
      </c>
      <c r="AA47" s="118">
        <v>101000001</v>
      </c>
      <c r="AB47" s="106">
        <f t="shared" ref="AB47" si="43">AB46+$AC$1</f>
        <v>242</v>
      </c>
      <c r="AC47" s="100">
        <f t="shared" ref="AC47:AD50" si="44">AC46</f>
        <v>14009</v>
      </c>
      <c r="AD47" s="100">
        <f t="shared" si="44"/>
        <v>13009</v>
      </c>
      <c r="AE47" s="118">
        <v>-1</v>
      </c>
      <c r="AF47" s="121">
        <v>9102003</v>
      </c>
    </row>
    <row r="48" spans="1:32" x14ac:dyDescent="0.3">
      <c r="A48" s="100" t="b">
        <v>1</v>
      </c>
      <c r="B48" s="105" t="s">
        <v>582</v>
      </c>
      <c r="C48" s="100" t="s">
        <v>581</v>
      </c>
      <c r="D48" s="100">
        <v>6</v>
      </c>
      <c r="E48" s="100">
        <v>9</v>
      </c>
      <c r="F48" s="100">
        <v>43</v>
      </c>
      <c r="G48" s="123">
        <v>1</v>
      </c>
      <c r="H48" s="123">
        <v>1</v>
      </c>
      <c r="I48" s="106">
        <v>945</v>
      </c>
      <c r="J48" s="106">
        <f>INT(J50*(3/5))</f>
        <v>2515</v>
      </c>
      <c r="K48" s="106">
        <f t="shared" si="19"/>
        <v>1024</v>
      </c>
      <c r="L48" s="321">
        <v>250</v>
      </c>
      <c r="M48" s="100">
        <v>5</v>
      </c>
      <c r="N48" s="100">
        <v>180</v>
      </c>
      <c r="O48" s="100">
        <v>25</v>
      </c>
      <c r="P48" s="100" t="str">
        <f>C49</f>
        <v>120600904</v>
      </c>
      <c r="Q48" s="100">
        <f t="shared" si="42"/>
        <v>4005</v>
      </c>
      <c r="R48" s="100">
        <v>1</v>
      </c>
      <c r="S48" s="100">
        <v>1</v>
      </c>
      <c r="T48" s="100">
        <v>4543</v>
      </c>
      <c r="U48" s="100">
        <v>1</v>
      </c>
      <c r="V48" s="100">
        <v>1</v>
      </c>
      <c r="W48" s="100" t="s">
        <v>501</v>
      </c>
      <c r="X48" s="100">
        <v>0</v>
      </c>
      <c r="Y48" s="118" t="s">
        <v>357</v>
      </c>
      <c r="Z48" s="118">
        <v>-1</v>
      </c>
      <c r="AA48" s="118">
        <v>101000001</v>
      </c>
      <c r="AB48" s="106">
        <f t="shared" si="9"/>
        <v>243</v>
      </c>
      <c r="AC48" s="100">
        <f t="shared" si="44"/>
        <v>14009</v>
      </c>
      <c r="AD48" s="100">
        <f t="shared" si="44"/>
        <v>13009</v>
      </c>
      <c r="AE48" s="118">
        <v>-1</v>
      </c>
      <c r="AF48" s="121">
        <v>9102003</v>
      </c>
    </row>
    <row r="49" spans="1:32" x14ac:dyDescent="0.3">
      <c r="A49" s="100" t="b">
        <v>1</v>
      </c>
      <c r="B49" s="105" t="s">
        <v>584</v>
      </c>
      <c r="C49" s="100" t="s">
        <v>583</v>
      </c>
      <c r="D49" s="100">
        <v>6</v>
      </c>
      <c r="E49" s="100">
        <v>9</v>
      </c>
      <c r="F49" s="100">
        <v>44</v>
      </c>
      <c r="G49" s="123">
        <v>1</v>
      </c>
      <c r="H49" s="123">
        <v>1</v>
      </c>
      <c r="I49" s="106">
        <v>959</v>
      </c>
      <c r="J49" s="106">
        <f>INT(J50*(4/5))</f>
        <v>3354</v>
      </c>
      <c r="K49" s="106">
        <f t="shared" si="19"/>
        <v>1116</v>
      </c>
      <c r="L49" s="321">
        <v>250</v>
      </c>
      <c r="M49" s="100">
        <v>5</v>
      </c>
      <c r="N49" s="100">
        <v>180</v>
      </c>
      <c r="O49" s="100">
        <v>25</v>
      </c>
      <c r="P49" s="100" t="str">
        <f>C50</f>
        <v>120600905</v>
      </c>
      <c r="Q49" s="100">
        <f t="shared" si="42"/>
        <v>4005</v>
      </c>
      <c r="R49" s="100">
        <v>1</v>
      </c>
      <c r="S49" s="100">
        <v>1</v>
      </c>
      <c r="T49" s="100">
        <v>4544</v>
      </c>
      <c r="U49" s="100">
        <v>1</v>
      </c>
      <c r="V49" s="100">
        <v>1</v>
      </c>
      <c r="W49" s="100" t="s">
        <v>501</v>
      </c>
      <c r="X49" s="100">
        <v>0</v>
      </c>
      <c r="Y49" s="118" t="s">
        <v>357</v>
      </c>
      <c r="Z49" s="118">
        <v>-1</v>
      </c>
      <c r="AA49" s="118">
        <v>101000001</v>
      </c>
      <c r="AB49" s="106">
        <f t="shared" si="9"/>
        <v>244</v>
      </c>
      <c r="AC49" s="100">
        <f t="shared" si="44"/>
        <v>14009</v>
      </c>
      <c r="AD49" s="100">
        <f t="shared" si="44"/>
        <v>13009</v>
      </c>
      <c r="AE49" s="118">
        <v>-1</v>
      </c>
      <c r="AF49" s="121">
        <v>9102003</v>
      </c>
    </row>
    <row r="50" spans="1:32" x14ac:dyDescent="0.3">
      <c r="A50" s="100" t="b">
        <v>1</v>
      </c>
      <c r="B50" s="105" t="s">
        <v>586</v>
      </c>
      <c r="C50" s="100" t="s">
        <v>585</v>
      </c>
      <c r="D50" s="100">
        <v>6</v>
      </c>
      <c r="E50" s="100">
        <v>9</v>
      </c>
      <c r="F50" s="100">
        <v>45</v>
      </c>
      <c r="G50" s="123">
        <v>1</v>
      </c>
      <c r="H50" s="123">
        <v>1</v>
      </c>
      <c r="I50" s="106">
        <v>973</v>
      </c>
      <c r="J50" s="106">
        <v>4193</v>
      </c>
      <c r="K50" s="106">
        <f t="shared" si="19"/>
        <v>1216</v>
      </c>
      <c r="L50" s="321">
        <v>250</v>
      </c>
      <c r="M50" s="100">
        <v>5</v>
      </c>
      <c r="N50" s="100">
        <v>180</v>
      </c>
      <c r="O50" s="100">
        <v>25</v>
      </c>
      <c r="P50" s="100">
        <v>-1</v>
      </c>
      <c r="Q50" s="100">
        <f t="shared" si="42"/>
        <v>4005</v>
      </c>
      <c r="R50" s="100">
        <v>1</v>
      </c>
      <c r="S50" s="100">
        <v>1</v>
      </c>
      <c r="T50" s="100">
        <v>4545</v>
      </c>
      <c r="U50" s="100">
        <v>1</v>
      </c>
      <c r="V50" s="100">
        <v>2</v>
      </c>
      <c r="W50" s="100" t="s">
        <v>501</v>
      </c>
      <c r="X50" s="100">
        <v>0</v>
      </c>
      <c r="Y50" s="118" t="s">
        <v>357</v>
      </c>
      <c r="Z50" s="118">
        <v>-1</v>
      </c>
      <c r="AA50" s="118">
        <v>101000001</v>
      </c>
      <c r="AB50" s="106">
        <f t="shared" si="9"/>
        <v>245</v>
      </c>
      <c r="AC50" s="100">
        <f t="shared" si="44"/>
        <v>14009</v>
      </c>
      <c r="AD50" s="100">
        <f t="shared" si="44"/>
        <v>13009</v>
      </c>
      <c r="AE50" s="118">
        <v>-1</v>
      </c>
      <c r="AF50" s="121">
        <v>9102003</v>
      </c>
    </row>
    <row r="51" spans="1:32" x14ac:dyDescent="0.3">
      <c r="A51" s="104" t="b">
        <v>1</v>
      </c>
      <c r="B51" s="104" t="s">
        <v>587</v>
      </c>
      <c r="C51" s="104" t="s">
        <v>588</v>
      </c>
      <c r="D51" s="104">
        <v>6</v>
      </c>
      <c r="E51" s="104">
        <v>10</v>
      </c>
      <c r="F51" s="104">
        <v>46</v>
      </c>
      <c r="G51" s="124">
        <v>1</v>
      </c>
      <c r="H51" s="124">
        <v>1</v>
      </c>
      <c r="I51" s="104">
        <v>931</v>
      </c>
      <c r="J51" s="104">
        <f>INT(J55*(1/5))</f>
        <v>859</v>
      </c>
      <c r="K51" s="124">
        <f t="shared" ref="K51" si="45">INT(K46+K46*$J$1)</f>
        <v>897</v>
      </c>
      <c r="L51" s="326">
        <v>250</v>
      </c>
      <c r="M51" s="104">
        <v>5</v>
      </c>
      <c r="N51" s="104">
        <v>180</v>
      </c>
      <c r="O51" s="104">
        <v>25</v>
      </c>
      <c r="P51" s="104" t="str">
        <f>C52</f>
        <v>120601002</v>
      </c>
      <c r="Q51" s="104">
        <f t="shared" si="42"/>
        <v>4005</v>
      </c>
      <c r="R51" s="104">
        <v>1</v>
      </c>
      <c r="S51" s="104">
        <v>1</v>
      </c>
      <c r="T51" s="104">
        <v>4546</v>
      </c>
      <c r="U51" s="104">
        <v>1</v>
      </c>
      <c r="V51" s="104">
        <v>1</v>
      </c>
      <c r="W51" s="104">
        <v>160002003</v>
      </c>
      <c r="X51" s="104">
        <v>6</v>
      </c>
      <c r="Y51" s="118" t="s">
        <v>357</v>
      </c>
      <c r="Z51" s="118">
        <v>-1</v>
      </c>
      <c r="AA51" s="118">
        <v>101000001</v>
      </c>
      <c r="AB51" s="104">
        <f t="shared" ref="AB51" si="46">AB46+$AB$1</f>
        <v>246</v>
      </c>
      <c r="AC51" s="104">
        <f>AC46+1</f>
        <v>14010</v>
      </c>
      <c r="AD51" s="104">
        <f>AD46+1</f>
        <v>13010</v>
      </c>
      <c r="AE51" s="118">
        <v>-1</v>
      </c>
      <c r="AF51" s="104">
        <v>9102004</v>
      </c>
    </row>
    <row r="52" spans="1:32" x14ac:dyDescent="0.3">
      <c r="A52" s="104" t="b">
        <v>1</v>
      </c>
      <c r="B52" s="104" t="s">
        <v>590</v>
      </c>
      <c r="C52" s="104" t="s">
        <v>589</v>
      </c>
      <c r="D52" s="104">
        <v>6</v>
      </c>
      <c r="E52" s="104">
        <v>10</v>
      </c>
      <c r="F52" s="104">
        <v>47</v>
      </c>
      <c r="G52" s="124">
        <v>1</v>
      </c>
      <c r="H52" s="124">
        <v>1</v>
      </c>
      <c r="I52" s="104">
        <v>944</v>
      </c>
      <c r="J52" s="104">
        <f>INT(J55*(2/5))</f>
        <v>1719</v>
      </c>
      <c r="K52" s="124">
        <f t="shared" ref="K52" si="47">INT(K51+K51*$K$1)</f>
        <v>977</v>
      </c>
      <c r="L52" s="326">
        <v>250</v>
      </c>
      <c r="M52" s="104">
        <v>5</v>
      </c>
      <c r="N52" s="104">
        <v>180</v>
      </c>
      <c r="O52" s="104">
        <v>25</v>
      </c>
      <c r="P52" s="104" t="str">
        <f>C53</f>
        <v>120601003</v>
      </c>
      <c r="Q52" s="104">
        <f t="shared" si="42"/>
        <v>4005</v>
      </c>
      <c r="R52" s="104">
        <v>1</v>
      </c>
      <c r="S52" s="104">
        <v>1</v>
      </c>
      <c r="T52" s="104">
        <v>4547</v>
      </c>
      <c r="U52" s="104">
        <v>1</v>
      </c>
      <c r="V52" s="104">
        <v>1</v>
      </c>
      <c r="W52" s="104" t="s">
        <v>501</v>
      </c>
      <c r="X52" s="104">
        <v>0</v>
      </c>
      <c r="Y52" s="118" t="s">
        <v>357</v>
      </c>
      <c r="Z52" s="118">
        <v>-1</v>
      </c>
      <c r="AA52" s="118">
        <v>101000001</v>
      </c>
      <c r="AB52" s="104">
        <f t="shared" ref="AB52" si="48">AB51+$AC$1</f>
        <v>247</v>
      </c>
      <c r="AC52" s="104">
        <f t="shared" ref="AC52:AD55" si="49">AC51</f>
        <v>14010</v>
      </c>
      <c r="AD52" s="104">
        <f t="shared" si="49"/>
        <v>13010</v>
      </c>
      <c r="AE52" s="118">
        <v>-1</v>
      </c>
      <c r="AF52" s="104">
        <v>9102004</v>
      </c>
    </row>
    <row r="53" spans="1:32" x14ac:dyDescent="0.3">
      <c r="A53" s="104" t="b">
        <v>1</v>
      </c>
      <c r="B53" s="104" t="s">
        <v>592</v>
      </c>
      <c r="C53" s="104" t="s">
        <v>591</v>
      </c>
      <c r="D53" s="104">
        <v>6</v>
      </c>
      <c r="E53" s="104">
        <v>10</v>
      </c>
      <c r="F53" s="104">
        <v>48</v>
      </c>
      <c r="G53" s="124">
        <v>1</v>
      </c>
      <c r="H53" s="124">
        <v>1</v>
      </c>
      <c r="I53" s="104">
        <v>958</v>
      </c>
      <c r="J53" s="104">
        <f>INT(J55*(3/5))</f>
        <v>2578</v>
      </c>
      <c r="K53" s="124">
        <f t="shared" si="14"/>
        <v>1064</v>
      </c>
      <c r="L53" s="326">
        <v>250</v>
      </c>
      <c r="M53" s="104">
        <v>5</v>
      </c>
      <c r="N53" s="104">
        <v>180</v>
      </c>
      <c r="O53" s="104">
        <v>25</v>
      </c>
      <c r="P53" s="104" t="str">
        <f>C54</f>
        <v>120601004</v>
      </c>
      <c r="Q53" s="104">
        <f t="shared" si="42"/>
        <v>4005</v>
      </c>
      <c r="R53" s="104">
        <v>1</v>
      </c>
      <c r="S53" s="104">
        <v>1</v>
      </c>
      <c r="T53" s="104">
        <v>4548</v>
      </c>
      <c r="U53" s="104">
        <v>1</v>
      </c>
      <c r="V53" s="104">
        <v>1</v>
      </c>
      <c r="W53" s="104" t="s">
        <v>501</v>
      </c>
      <c r="X53" s="104">
        <v>0</v>
      </c>
      <c r="Y53" s="118" t="s">
        <v>357</v>
      </c>
      <c r="Z53" s="118">
        <v>-1</v>
      </c>
      <c r="AA53" s="118">
        <v>101000001</v>
      </c>
      <c r="AB53" s="104">
        <f t="shared" si="9"/>
        <v>248</v>
      </c>
      <c r="AC53" s="104">
        <f t="shared" si="49"/>
        <v>14010</v>
      </c>
      <c r="AD53" s="104">
        <f t="shared" si="49"/>
        <v>13010</v>
      </c>
      <c r="AE53" s="118">
        <v>-1</v>
      </c>
      <c r="AF53" s="104">
        <v>9102004</v>
      </c>
    </row>
    <row r="54" spans="1:32" x14ac:dyDescent="0.3">
      <c r="A54" s="104" t="b">
        <v>1</v>
      </c>
      <c r="B54" s="104" t="s">
        <v>594</v>
      </c>
      <c r="C54" s="104" t="s">
        <v>593</v>
      </c>
      <c r="D54" s="104">
        <v>6</v>
      </c>
      <c r="E54" s="104">
        <v>10</v>
      </c>
      <c r="F54" s="104">
        <v>49</v>
      </c>
      <c r="G54" s="124">
        <v>1</v>
      </c>
      <c r="H54" s="124">
        <v>1</v>
      </c>
      <c r="I54" s="104">
        <v>972</v>
      </c>
      <c r="J54" s="104">
        <f>INT(J55*(4/5))</f>
        <v>3438</v>
      </c>
      <c r="K54" s="124">
        <f t="shared" si="14"/>
        <v>1159</v>
      </c>
      <c r="L54" s="326">
        <v>250</v>
      </c>
      <c r="M54" s="104">
        <v>5</v>
      </c>
      <c r="N54" s="104">
        <v>180</v>
      </c>
      <c r="O54" s="104">
        <v>25</v>
      </c>
      <c r="P54" s="104" t="str">
        <f>C55</f>
        <v>120601005</v>
      </c>
      <c r="Q54" s="104">
        <f t="shared" si="42"/>
        <v>4005</v>
      </c>
      <c r="R54" s="104">
        <v>1</v>
      </c>
      <c r="S54" s="104">
        <v>1</v>
      </c>
      <c r="T54" s="104">
        <v>4549</v>
      </c>
      <c r="U54" s="104">
        <v>1</v>
      </c>
      <c r="V54" s="104">
        <v>1</v>
      </c>
      <c r="W54" s="104" t="s">
        <v>501</v>
      </c>
      <c r="X54" s="104">
        <v>0</v>
      </c>
      <c r="Y54" s="118" t="s">
        <v>357</v>
      </c>
      <c r="Z54" s="118">
        <v>-1</v>
      </c>
      <c r="AA54" s="118">
        <v>101000001</v>
      </c>
      <c r="AB54" s="104">
        <f t="shared" si="9"/>
        <v>249</v>
      </c>
      <c r="AC54" s="104">
        <f t="shared" si="49"/>
        <v>14010</v>
      </c>
      <c r="AD54" s="104">
        <f t="shared" si="49"/>
        <v>13010</v>
      </c>
      <c r="AE54" s="118">
        <v>-1</v>
      </c>
      <c r="AF54" s="104">
        <v>9102004</v>
      </c>
    </row>
    <row r="55" spans="1:32" x14ac:dyDescent="0.3">
      <c r="A55" s="104" t="b">
        <v>1</v>
      </c>
      <c r="B55" s="104" t="s">
        <v>596</v>
      </c>
      <c r="C55" s="104" t="s">
        <v>595</v>
      </c>
      <c r="D55" s="104">
        <v>6</v>
      </c>
      <c r="E55" s="104">
        <v>10</v>
      </c>
      <c r="F55" s="104">
        <v>50</v>
      </c>
      <c r="G55" s="124">
        <v>1</v>
      </c>
      <c r="H55" s="124">
        <v>1</v>
      </c>
      <c r="I55" s="104">
        <v>986</v>
      </c>
      <c r="J55" s="104">
        <v>4298</v>
      </c>
      <c r="K55" s="124">
        <f t="shared" si="14"/>
        <v>1263</v>
      </c>
      <c r="L55" s="326">
        <v>250</v>
      </c>
      <c r="M55" s="104">
        <v>5</v>
      </c>
      <c r="N55" s="104">
        <v>180</v>
      </c>
      <c r="O55" s="104">
        <v>25</v>
      </c>
      <c r="P55" s="104">
        <v>-1</v>
      </c>
      <c r="Q55" s="104">
        <f t="shared" si="42"/>
        <v>4005</v>
      </c>
      <c r="R55" s="104">
        <v>1</v>
      </c>
      <c r="S55" s="104">
        <v>1</v>
      </c>
      <c r="T55" s="104">
        <v>4550</v>
      </c>
      <c r="U55" s="104">
        <v>1</v>
      </c>
      <c r="V55" s="104">
        <v>2</v>
      </c>
      <c r="W55" s="104" t="s">
        <v>501</v>
      </c>
      <c r="X55" s="104">
        <v>0</v>
      </c>
      <c r="Y55" s="118" t="s">
        <v>357</v>
      </c>
      <c r="Z55" s="118">
        <v>-1</v>
      </c>
      <c r="AA55" s="118">
        <v>101000001</v>
      </c>
      <c r="AB55" s="104">
        <f t="shared" si="9"/>
        <v>250</v>
      </c>
      <c r="AC55" s="104">
        <f t="shared" si="49"/>
        <v>14010</v>
      </c>
      <c r="AD55" s="104">
        <f t="shared" si="49"/>
        <v>13010</v>
      </c>
      <c r="AE55" s="118">
        <v>-1</v>
      </c>
      <c r="AF55" s="104">
        <v>9102004</v>
      </c>
    </row>
    <row r="56" spans="1:32" x14ac:dyDescent="0.3">
      <c r="A56" s="100" t="b">
        <v>1</v>
      </c>
      <c r="B56" s="105" t="s">
        <v>597</v>
      </c>
      <c r="C56" s="100" t="s">
        <v>598</v>
      </c>
      <c r="D56" s="100">
        <v>6</v>
      </c>
      <c r="E56" s="100">
        <v>11</v>
      </c>
      <c r="F56" s="100">
        <v>51</v>
      </c>
      <c r="G56" s="123">
        <v>1</v>
      </c>
      <c r="H56" s="123">
        <v>1</v>
      </c>
      <c r="I56" s="106">
        <v>943</v>
      </c>
      <c r="J56" s="106">
        <f>INT(J60*(1/5))</f>
        <v>881</v>
      </c>
      <c r="K56" s="106">
        <f t="shared" ref="K56" si="50">INT(K51+K51*$J$1)</f>
        <v>932</v>
      </c>
      <c r="L56" s="321">
        <v>300</v>
      </c>
      <c r="M56" s="100">
        <v>5</v>
      </c>
      <c r="N56" s="100">
        <v>180</v>
      </c>
      <c r="O56" s="100">
        <v>25</v>
      </c>
      <c r="P56" s="100" t="str">
        <f>C57</f>
        <v>120601102</v>
      </c>
      <c r="Q56" s="100">
        <f>Q46+1</f>
        <v>4006</v>
      </c>
      <c r="R56" s="100">
        <v>1</v>
      </c>
      <c r="S56" s="100">
        <v>1</v>
      </c>
      <c r="T56" s="100">
        <v>4551</v>
      </c>
      <c r="U56" s="100">
        <v>1</v>
      </c>
      <c r="V56" s="100">
        <v>1</v>
      </c>
      <c r="W56" s="100">
        <v>160002003</v>
      </c>
      <c r="X56" s="100">
        <v>6</v>
      </c>
      <c r="Y56" s="118" t="s">
        <v>357</v>
      </c>
      <c r="Z56" s="118">
        <v>-1</v>
      </c>
      <c r="AA56" s="118">
        <v>101000001</v>
      </c>
      <c r="AB56" s="106">
        <f t="shared" ref="AB56" si="51">AB51+$AB$1</f>
        <v>251</v>
      </c>
      <c r="AC56" s="100">
        <f>AC51+1</f>
        <v>14011</v>
      </c>
      <c r="AD56" s="100">
        <f>AD51+1</f>
        <v>13011</v>
      </c>
      <c r="AE56" s="118">
        <v>-1</v>
      </c>
      <c r="AF56" s="121">
        <v>9102004</v>
      </c>
    </row>
    <row r="57" spans="1:32" x14ac:dyDescent="0.3">
      <c r="A57" s="100" t="b">
        <v>1</v>
      </c>
      <c r="B57" s="105" t="s">
        <v>600</v>
      </c>
      <c r="C57" s="100" t="s">
        <v>599</v>
      </c>
      <c r="D57" s="100">
        <v>6</v>
      </c>
      <c r="E57" s="100">
        <v>11</v>
      </c>
      <c r="F57" s="100">
        <v>52</v>
      </c>
      <c r="G57" s="123">
        <v>1</v>
      </c>
      <c r="H57" s="123">
        <v>1</v>
      </c>
      <c r="I57" s="106">
        <v>957</v>
      </c>
      <c r="J57" s="106">
        <f>INT(J60*(2/5))</f>
        <v>1762</v>
      </c>
      <c r="K57" s="106">
        <f t="shared" ref="K57" si="52">INT(K56+K56*$K$1)</f>
        <v>1015</v>
      </c>
      <c r="L57" s="321">
        <v>300</v>
      </c>
      <c r="M57" s="100">
        <v>5</v>
      </c>
      <c r="N57" s="100">
        <v>180</v>
      </c>
      <c r="O57" s="100">
        <v>25</v>
      </c>
      <c r="P57" s="100" t="str">
        <f>C58</f>
        <v>120601103</v>
      </c>
      <c r="Q57" s="100">
        <f t="shared" ref="Q57:Q65" si="53">Q56</f>
        <v>4006</v>
      </c>
      <c r="R57" s="100">
        <v>1</v>
      </c>
      <c r="S57" s="100">
        <v>1</v>
      </c>
      <c r="T57" s="100">
        <v>4552</v>
      </c>
      <c r="U57" s="100">
        <v>1</v>
      </c>
      <c r="V57" s="100">
        <v>1</v>
      </c>
      <c r="W57" s="100" t="s">
        <v>501</v>
      </c>
      <c r="X57" s="100">
        <v>0</v>
      </c>
      <c r="Y57" s="118" t="s">
        <v>357</v>
      </c>
      <c r="Z57" s="118">
        <v>-1</v>
      </c>
      <c r="AA57" s="118">
        <v>101000001</v>
      </c>
      <c r="AB57" s="106">
        <f t="shared" ref="AB57" si="54">AB56+$AC$1</f>
        <v>252</v>
      </c>
      <c r="AC57" s="100">
        <f t="shared" ref="AC57:AD60" si="55">AC56</f>
        <v>14011</v>
      </c>
      <c r="AD57" s="100">
        <f t="shared" si="55"/>
        <v>13011</v>
      </c>
      <c r="AE57" s="118">
        <v>-1</v>
      </c>
      <c r="AF57" s="121">
        <v>9102004</v>
      </c>
    </row>
    <row r="58" spans="1:32" x14ac:dyDescent="0.3">
      <c r="A58" s="100" t="b">
        <v>1</v>
      </c>
      <c r="B58" s="105" t="s">
        <v>602</v>
      </c>
      <c r="C58" s="100" t="s">
        <v>601</v>
      </c>
      <c r="D58" s="100">
        <v>6</v>
      </c>
      <c r="E58" s="100">
        <v>11</v>
      </c>
      <c r="F58" s="100">
        <v>53</v>
      </c>
      <c r="G58" s="123">
        <v>1</v>
      </c>
      <c r="H58" s="123">
        <v>1</v>
      </c>
      <c r="I58" s="106">
        <v>971</v>
      </c>
      <c r="J58" s="106">
        <f>INT(J60*(3/5))</f>
        <v>2643</v>
      </c>
      <c r="K58" s="106">
        <f t="shared" si="19"/>
        <v>1106</v>
      </c>
      <c r="L58" s="321">
        <v>300</v>
      </c>
      <c r="M58" s="100">
        <v>5</v>
      </c>
      <c r="N58" s="100">
        <v>180</v>
      </c>
      <c r="O58" s="100">
        <v>25</v>
      </c>
      <c r="P58" s="100" t="str">
        <f>C59</f>
        <v>120601104</v>
      </c>
      <c r="Q58" s="100">
        <f t="shared" si="53"/>
        <v>4006</v>
      </c>
      <c r="R58" s="100">
        <v>1</v>
      </c>
      <c r="S58" s="100">
        <v>1</v>
      </c>
      <c r="T58" s="100">
        <v>4553</v>
      </c>
      <c r="U58" s="100">
        <v>1</v>
      </c>
      <c r="V58" s="100">
        <v>1</v>
      </c>
      <c r="W58" s="100" t="s">
        <v>501</v>
      </c>
      <c r="X58" s="100">
        <v>0</v>
      </c>
      <c r="Y58" s="118" t="s">
        <v>357</v>
      </c>
      <c r="Z58" s="118">
        <v>-1</v>
      </c>
      <c r="AA58" s="118">
        <v>101000001</v>
      </c>
      <c r="AB58" s="106">
        <f t="shared" si="9"/>
        <v>253</v>
      </c>
      <c r="AC58" s="100">
        <f t="shared" si="55"/>
        <v>14011</v>
      </c>
      <c r="AD58" s="100">
        <f t="shared" si="55"/>
        <v>13011</v>
      </c>
      <c r="AE58" s="118">
        <v>-1</v>
      </c>
      <c r="AF58" s="121">
        <v>9102004</v>
      </c>
    </row>
    <row r="59" spans="1:32" x14ac:dyDescent="0.3">
      <c r="A59" s="100" t="b">
        <v>1</v>
      </c>
      <c r="B59" s="105" t="s">
        <v>604</v>
      </c>
      <c r="C59" s="100" t="s">
        <v>603</v>
      </c>
      <c r="D59" s="100">
        <v>6</v>
      </c>
      <c r="E59" s="100">
        <v>11</v>
      </c>
      <c r="F59" s="100">
        <v>54</v>
      </c>
      <c r="G59" s="123">
        <v>1</v>
      </c>
      <c r="H59" s="123">
        <v>1</v>
      </c>
      <c r="I59" s="106">
        <v>985</v>
      </c>
      <c r="J59" s="106">
        <f>INT(J60*(4/5))</f>
        <v>3524</v>
      </c>
      <c r="K59" s="106">
        <f t="shared" si="19"/>
        <v>1205</v>
      </c>
      <c r="L59" s="321">
        <v>300</v>
      </c>
      <c r="M59" s="100">
        <v>5</v>
      </c>
      <c r="N59" s="100">
        <v>180</v>
      </c>
      <c r="O59" s="100">
        <v>25</v>
      </c>
      <c r="P59" s="100" t="str">
        <f>C60</f>
        <v>120601105</v>
      </c>
      <c r="Q59" s="100">
        <f t="shared" si="53"/>
        <v>4006</v>
      </c>
      <c r="R59" s="100">
        <v>1</v>
      </c>
      <c r="S59" s="100">
        <v>1</v>
      </c>
      <c r="T59" s="100">
        <v>4554</v>
      </c>
      <c r="U59" s="100">
        <v>1</v>
      </c>
      <c r="V59" s="100">
        <v>2</v>
      </c>
      <c r="W59" s="100" t="s">
        <v>501</v>
      </c>
      <c r="X59" s="100">
        <v>0</v>
      </c>
      <c r="Y59" s="118" t="s">
        <v>357</v>
      </c>
      <c r="Z59" s="118">
        <v>-1</v>
      </c>
      <c r="AA59" s="118">
        <v>101000001</v>
      </c>
      <c r="AB59" s="106">
        <f t="shared" si="9"/>
        <v>254</v>
      </c>
      <c r="AC59" s="100">
        <f t="shared" si="55"/>
        <v>14011</v>
      </c>
      <c r="AD59" s="100">
        <f t="shared" si="55"/>
        <v>13011</v>
      </c>
      <c r="AE59" s="118">
        <v>-1</v>
      </c>
      <c r="AF59" s="121">
        <v>9102004</v>
      </c>
    </row>
    <row r="60" spans="1:32" x14ac:dyDescent="0.3">
      <c r="A60" s="100" t="b">
        <v>1</v>
      </c>
      <c r="B60" s="105" t="s">
        <v>606</v>
      </c>
      <c r="C60" s="100" t="s">
        <v>605</v>
      </c>
      <c r="D60" s="100">
        <v>6</v>
      </c>
      <c r="E60" s="100">
        <v>11</v>
      </c>
      <c r="F60" s="100">
        <v>55</v>
      </c>
      <c r="G60" s="123">
        <v>1</v>
      </c>
      <c r="H60" s="123">
        <v>1</v>
      </c>
      <c r="I60" s="106">
        <v>999</v>
      </c>
      <c r="J60" s="106">
        <v>4406</v>
      </c>
      <c r="K60" s="106">
        <f t="shared" si="19"/>
        <v>1313</v>
      </c>
      <c r="L60" s="321">
        <v>300</v>
      </c>
      <c r="M60" s="100">
        <v>5</v>
      </c>
      <c r="N60" s="100">
        <v>180</v>
      </c>
      <c r="O60" s="100">
        <v>25</v>
      </c>
      <c r="P60" s="100">
        <v>-1</v>
      </c>
      <c r="Q60" s="100">
        <f t="shared" si="53"/>
        <v>4006</v>
      </c>
      <c r="R60" s="100">
        <v>1</v>
      </c>
      <c r="S60" s="100">
        <v>1</v>
      </c>
      <c r="T60" s="100">
        <v>4555</v>
      </c>
      <c r="U60" s="100">
        <v>1</v>
      </c>
      <c r="V60" s="100">
        <v>2</v>
      </c>
      <c r="W60" s="100" t="s">
        <v>501</v>
      </c>
      <c r="X60" s="100">
        <v>0</v>
      </c>
      <c r="Y60" s="118" t="s">
        <v>357</v>
      </c>
      <c r="Z60" s="118">
        <v>-1</v>
      </c>
      <c r="AA60" s="118">
        <v>101000001</v>
      </c>
      <c r="AB60" s="106">
        <f t="shared" si="9"/>
        <v>255</v>
      </c>
      <c r="AC60" s="100">
        <f t="shared" si="55"/>
        <v>14011</v>
      </c>
      <c r="AD60" s="100">
        <f t="shared" si="55"/>
        <v>13011</v>
      </c>
      <c r="AE60" s="118">
        <v>-1</v>
      </c>
      <c r="AF60" s="121">
        <v>9102004</v>
      </c>
    </row>
    <row r="61" spans="1:32" x14ac:dyDescent="0.3">
      <c r="A61" s="104" t="b">
        <v>1</v>
      </c>
      <c r="B61" s="104" t="s">
        <v>607</v>
      </c>
      <c r="C61" s="104" t="s">
        <v>608</v>
      </c>
      <c r="D61" s="104">
        <v>6</v>
      </c>
      <c r="E61" s="104">
        <v>12</v>
      </c>
      <c r="F61" s="104">
        <v>56</v>
      </c>
      <c r="G61" s="124">
        <v>1</v>
      </c>
      <c r="H61" s="124">
        <v>1</v>
      </c>
      <c r="I61" s="104">
        <v>955</v>
      </c>
      <c r="J61" s="104">
        <f>INT(J65*(1/5))</f>
        <v>902</v>
      </c>
      <c r="K61" s="124">
        <f t="shared" ref="K61" si="56">INT(K56+K56*$J$1)</f>
        <v>969</v>
      </c>
      <c r="L61" s="326">
        <v>300</v>
      </c>
      <c r="M61" s="104">
        <v>5</v>
      </c>
      <c r="N61" s="104">
        <v>180</v>
      </c>
      <c r="O61" s="104">
        <v>25</v>
      </c>
      <c r="P61" s="104" t="str">
        <f>C62</f>
        <v>120601202</v>
      </c>
      <c r="Q61" s="104">
        <f t="shared" si="53"/>
        <v>4006</v>
      </c>
      <c r="R61" s="104">
        <v>1</v>
      </c>
      <c r="S61" s="104">
        <v>1</v>
      </c>
      <c r="T61" s="104">
        <v>4556</v>
      </c>
      <c r="U61" s="104">
        <v>1</v>
      </c>
      <c r="V61" s="104">
        <v>1</v>
      </c>
      <c r="W61" s="104">
        <v>160002003</v>
      </c>
      <c r="X61" s="104">
        <v>6</v>
      </c>
      <c r="Y61" s="118" t="s">
        <v>357</v>
      </c>
      <c r="Z61" s="118">
        <v>-1</v>
      </c>
      <c r="AA61" s="118">
        <v>101000001</v>
      </c>
      <c r="AB61" s="104">
        <f t="shared" ref="AB61" si="57">AB56+$AB$1</f>
        <v>256</v>
      </c>
      <c r="AC61" s="104">
        <f>AC56+1</f>
        <v>14012</v>
      </c>
      <c r="AD61" s="104">
        <f>AD56+1</f>
        <v>13012</v>
      </c>
      <c r="AE61" s="118">
        <v>-1</v>
      </c>
      <c r="AF61" s="104">
        <v>9102004</v>
      </c>
    </row>
    <row r="62" spans="1:32" x14ac:dyDescent="0.3">
      <c r="A62" s="104" t="b">
        <v>1</v>
      </c>
      <c r="B62" s="104" t="s">
        <v>610</v>
      </c>
      <c r="C62" s="104" t="s">
        <v>609</v>
      </c>
      <c r="D62" s="104">
        <v>6</v>
      </c>
      <c r="E62" s="104">
        <v>12</v>
      </c>
      <c r="F62" s="104">
        <v>57</v>
      </c>
      <c r="G62" s="124">
        <v>1</v>
      </c>
      <c r="H62" s="124">
        <v>1</v>
      </c>
      <c r="I62" s="104">
        <v>969</v>
      </c>
      <c r="J62" s="104">
        <f>INT(J65*(2/5))</f>
        <v>1805</v>
      </c>
      <c r="K62" s="124">
        <f t="shared" ref="K62" si="58">INT(K61+K61*$K$1)</f>
        <v>1056</v>
      </c>
      <c r="L62" s="326">
        <v>300</v>
      </c>
      <c r="M62" s="104">
        <v>5</v>
      </c>
      <c r="N62" s="104">
        <v>180</v>
      </c>
      <c r="O62" s="104">
        <v>25</v>
      </c>
      <c r="P62" s="104" t="str">
        <f>C63</f>
        <v>120601203</v>
      </c>
      <c r="Q62" s="104">
        <f t="shared" si="53"/>
        <v>4006</v>
      </c>
      <c r="R62" s="104">
        <v>1</v>
      </c>
      <c r="S62" s="104">
        <v>1</v>
      </c>
      <c r="T62" s="104">
        <v>4557</v>
      </c>
      <c r="U62" s="104">
        <v>1</v>
      </c>
      <c r="V62" s="104">
        <v>1</v>
      </c>
      <c r="W62" s="104" t="s">
        <v>501</v>
      </c>
      <c r="X62" s="104">
        <v>0</v>
      </c>
      <c r="Y62" s="118" t="s">
        <v>357</v>
      </c>
      <c r="Z62" s="118">
        <v>-1</v>
      </c>
      <c r="AA62" s="118">
        <v>101000001</v>
      </c>
      <c r="AB62" s="104">
        <f t="shared" ref="AB62" si="59">AB61+$AC$1</f>
        <v>257</v>
      </c>
      <c r="AC62" s="104">
        <f t="shared" ref="AC62:AD65" si="60">AC61</f>
        <v>14012</v>
      </c>
      <c r="AD62" s="104">
        <f t="shared" si="60"/>
        <v>13012</v>
      </c>
      <c r="AE62" s="118">
        <v>-1</v>
      </c>
      <c r="AF62" s="104">
        <v>9102004</v>
      </c>
    </row>
    <row r="63" spans="1:32" x14ac:dyDescent="0.3">
      <c r="A63" s="104" t="b">
        <v>1</v>
      </c>
      <c r="B63" s="104" t="s">
        <v>612</v>
      </c>
      <c r="C63" s="104" t="s">
        <v>611</v>
      </c>
      <c r="D63" s="104">
        <v>6</v>
      </c>
      <c r="E63" s="104">
        <v>12</v>
      </c>
      <c r="F63" s="104">
        <v>58</v>
      </c>
      <c r="G63" s="124">
        <v>1</v>
      </c>
      <c r="H63" s="124">
        <v>1</v>
      </c>
      <c r="I63" s="104">
        <v>983</v>
      </c>
      <c r="J63" s="104">
        <f>INT(J65*(3/5))</f>
        <v>2707</v>
      </c>
      <c r="K63" s="124">
        <f t="shared" si="14"/>
        <v>1151</v>
      </c>
      <c r="L63" s="326">
        <v>300</v>
      </c>
      <c r="M63" s="104">
        <v>5</v>
      </c>
      <c r="N63" s="104">
        <v>180</v>
      </c>
      <c r="O63" s="104">
        <v>25</v>
      </c>
      <c r="P63" s="104" t="str">
        <f>C64</f>
        <v>120601204</v>
      </c>
      <c r="Q63" s="104">
        <f t="shared" si="53"/>
        <v>4006</v>
      </c>
      <c r="R63" s="104">
        <v>1</v>
      </c>
      <c r="S63" s="104">
        <v>1</v>
      </c>
      <c r="T63" s="104">
        <v>4558</v>
      </c>
      <c r="U63" s="104">
        <v>1</v>
      </c>
      <c r="V63" s="104">
        <v>1</v>
      </c>
      <c r="W63" s="104" t="s">
        <v>501</v>
      </c>
      <c r="X63" s="104">
        <v>0</v>
      </c>
      <c r="Y63" s="118" t="s">
        <v>357</v>
      </c>
      <c r="Z63" s="118">
        <v>-1</v>
      </c>
      <c r="AA63" s="118">
        <v>101000001</v>
      </c>
      <c r="AB63" s="104">
        <f t="shared" si="9"/>
        <v>258</v>
      </c>
      <c r="AC63" s="104">
        <f t="shared" si="60"/>
        <v>14012</v>
      </c>
      <c r="AD63" s="104">
        <f t="shared" si="60"/>
        <v>13012</v>
      </c>
      <c r="AE63" s="118">
        <v>-1</v>
      </c>
      <c r="AF63" s="104">
        <v>9102004</v>
      </c>
    </row>
    <row r="64" spans="1:32" x14ac:dyDescent="0.3">
      <c r="A64" s="104" t="b">
        <v>1</v>
      </c>
      <c r="B64" s="104" t="s">
        <v>614</v>
      </c>
      <c r="C64" s="104" t="s">
        <v>613</v>
      </c>
      <c r="D64" s="104">
        <v>6</v>
      </c>
      <c r="E64" s="104">
        <v>12</v>
      </c>
      <c r="F64" s="104">
        <v>59</v>
      </c>
      <c r="G64" s="124">
        <v>1</v>
      </c>
      <c r="H64" s="124">
        <v>1</v>
      </c>
      <c r="I64" s="104">
        <v>997</v>
      </c>
      <c r="J64" s="104">
        <f>INT(J65*(4/5))</f>
        <v>3610</v>
      </c>
      <c r="K64" s="124">
        <f t="shared" si="14"/>
        <v>1254</v>
      </c>
      <c r="L64" s="326">
        <v>300</v>
      </c>
      <c r="M64" s="104">
        <v>5</v>
      </c>
      <c r="N64" s="104">
        <v>180</v>
      </c>
      <c r="O64" s="104">
        <v>25</v>
      </c>
      <c r="P64" s="104" t="str">
        <f>C65</f>
        <v>120601205</v>
      </c>
      <c r="Q64" s="104">
        <f t="shared" si="53"/>
        <v>4006</v>
      </c>
      <c r="R64" s="104">
        <v>1</v>
      </c>
      <c r="S64" s="104">
        <v>1</v>
      </c>
      <c r="T64" s="104">
        <v>4559</v>
      </c>
      <c r="U64" s="104">
        <v>1</v>
      </c>
      <c r="V64" s="104">
        <v>2</v>
      </c>
      <c r="W64" s="104" t="s">
        <v>501</v>
      </c>
      <c r="X64" s="104">
        <v>0</v>
      </c>
      <c r="Y64" s="118" t="s">
        <v>357</v>
      </c>
      <c r="Z64" s="118">
        <v>-1</v>
      </c>
      <c r="AA64" s="118">
        <v>101000001</v>
      </c>
      <c r="AB64" s="104">
        <f t="shared" si="9"/>
        <v>259</v>
      </c>
      <c r="AC64" s="104">
        <f t="shared" si="60"/>
        <v>14012</v>
      </c>
      <c r="AD64" s="104">
        <f t="shared" si="60"/>
        <v>13012</v>
      </c>
      <c r="AE64" s="118">
        <v>-1</v>
      </c>
      <c r="AF64" s="104">
        <v>9102004</v>
      </c>
    </row>
    <row r="65" spans="1:32" x14ac:dyDescent="0.3">
      <c r="A65" s="104" t="b">
        <v>1</v>
      </c>
      <c r="B65" s="104" t="s">
        <v>616</v>
      </c>
      <c r="C65" s="104" t="s">
        <v>615</v>
      </c>
      <c r="D65" s="104">
        <v>6</v>
      </c>
      <c r="E65" s="104">
        <v>12</v>
      </c>
      <c r="F65" s="104">
        <v>60</v>
      </c>
      <c r="G65" s="124">
        <v>1</v>
      </c>
      <c r="H65" s="124">
        <v>1</v>
      </c>
      <c r="I65" s="104">
        <v>1011</v>
      </c>
      <c r="J65" s="104">
        <v>4513</v>
      </c>
      <c r="K65" s="124">
        <f t="shared" si="14"/>
        <v>1366</v>
      </c>
      <c r="L65" s="326">
        <v>300</v>
      </c>
      <c r="M65" s="104">
        <v>5</v>
      </c>
      <c r="N65" s="104">
        <v>180</v>
      </c>
      <c r="O65" s="104">
        <v>25</v>
      </c>
      <c r="P65" s="104">
        <v>-1</v>
      </c>
      <c r="Q65" s="104">
        <f t="shared" si="53"/>
        <v>4006</v>
      </c>
      <c r="R65" s="104">
        <v>1</v>
      </c>
      <c r="S65" s="104">
        <v>1</v>
      </c>
      <c r="T65" s="104">
        <v>4560</v>
      </c>
      <c r="U65" s="104">
        <v>1</v>
      </c>
      <c r="V65" s="104">
        <v>2</v>
      </c>
      <c r="W65" s="104" t="s">
        <v>501</v>
      </c>
      <c r="X65" s="104">
        <v>0</v>
      </c>
      <c r="Y65" s="118" t="s">
        <v>357</v>
      </c>
      <c r="Z65" s="118">
        <v>-1</v>
      </c>
      <c r="AA65" s="118">
        <v>101000001</v>
      </c>
      <c r="AB65" s="104">
        <f t="shared" si="9"/>
        <v>260</v>
      </c>
      <c r="AC65" s="104">
        <f t="shared" si="60"/>
        <v>14012</v>
      </c>
      <c r="AD65" s="104">
        <f t="shared" si="60"/>
        <v>13012</v>
      </c>
      <c r="AE65" s="118">
        <v>-1</v>
      </c>
      <c r="AF65" s="104">
        <v>9102004</v>
      </c>
    </row>
    <row r="66" spans="1:32" x14ac:dyDescent="0.3">
      <c r="A66" s="100" t="b">
        <v>1</v>
      </c>
      <c r="B66" s="105" t="s">
        <v>617</v>
      </c>
      <c r="C66" s="100" t="s">
        <v>618</v>
      </c>
      <c r="D66" s="100">
        <v>6</v>
      </c>
      <c r="E66" s="100">
        <v>13</v>
      </c>
      <c r="F66" s="100">
        <v>61</v>
      </c>
      <c r="G66" s="123">
        <v>1</v>
      </c>
      <c r="H66" s="123">
        <v>1</v>
      </c>
      <c r="I66" s="106">
        <v>967</v>
      </c>
      <c r="J66" s="106">
        <f>INT(J70*(1/5))</f>
        <v>924</v>
      </c>
      <c r="K66" s="106">
        <f t="shared" ref="K66" si="61">INT(K61+K61*$J$1)</f>
        <v>1007</v>
      </c>
      <c r="L66" s="321">
        <v>300</v>
      </c>
      <c r="M66" s="100">
        <v>5</v>
      </c>
      <c r="N66" s="100">
        <v>180</v>
      </c>
      <c r="O66" s="100">
        <v>25</v>
      </c>
      <c r="P66" s="100" t="str">
        <f>C67</f>
        <v>120601302</v>
      </c>
      <c r="Q66" s="100">
        <f>Q56+1</f>
        <v>4007</v>
      </c>
      <c r="R66" s="100">
        <v>1</v>
      </c>
      <c r="S66" s="100">
        <v>1</v>
      </c>
      <c r="T66" s="100">
        <v>4561</v>
      </c>
      <c r="U66" s="100">
        <v>1</v>
      </c>
      <c r="V66" s="100">
        <v>1</v>
      </c>
      <c r="W66" s="100">
        <v>160002003</v>
      </c>
      <c r="X66" s="100">
        <v>6</v>
      </c>
      <c r="Y66" s="118" t="s">
        <v>357</v>
      </c>
      <c r="Z66" s="118">
        <v>-1</v>
      </c>
      <c r="AA66" s="118">
        <v>101000001</v>
      </c>
      <c r="AB66" s="106">
        <f t="shared" ref="AB66" si="62">AB61+$AB$1</f>
        <v>261</v>
      </c>
      <c r="AC66" s="100">
        <f>AC61+1</f>
        <v>14013</v>
      </c>
      <c r="AD66" s="100">
        <f>AD61+1</f>
        <v>13013</v>
      </c>
      <c r="AE66" s="118">
        <v>-1</v>
      </c>
      <c r="AF66" s="121">
        <v>9102005</v>
      </c>
    </row>
    <row r="67" spans="1:32" x14ac:dyDescent="0.3">
      <c r="A67" s="100" t="b">
        <v>1</v>
      </c>
      <c r="B67" s="105" t="s">
        <v>620</v>
      </c>
      <c r="C67" s="100" t="s">
        <v>619</v>
      </c>
      <c r="D67" s="100">
        <v>6</v>
      </c>
      <c r="E67" s="100">
        <v>13</v>
      </c>
      <c r="F67" s="100">
        <v>62</v>
      </c>
      <c r="G67" s="123">
        <v>1</v>
      </c>
      <c r="H67" s="123">
        <v>1</v>
      </c>
      <c r="I67" s="106">
        <v>981</v>
      </c>
      <c r="J67" s="106">
        <f>INT(J70*(2/5))</f>
        <v>1848</v>
      </c>
      <c r="K67" s="106">
        <f t="shared" ref="K67" si="63">INT(K66+K66*$K$1)</f>
        <v>1097</v>
      </c>
      <c r="L67" s="321">
        <v>300</v>
      </c>
      <c r="M67" s="100">
        <v>5</v>
      </c>
      <c r="N67" s="100">
        <v>180</v>
      </c>
      <c r="O67" s="100">
        <v>25</v>
      </c>
      <c r="P67" s="100" t="str">
        <f>C68</f>
        <v>120601303</v>
      </c>
      <c r="Q67" s="100">
        <f t="shared" ref="Q67:Q75" si="64">Q66</f>
        <v>4007</v>
      </c>
      <c r="R67" s="100">
        <v>1</v>
      </c>
      <c r="S67" s="100">
        <v>1</v>
      </c>
      <c r="T67" s="100">
        <v>4562</v>
      </c>
      <c r="U67" s="100">
        <v>1</v>
      </c>
      <c r="V67" s="100">
        <v>1</v>
      </c>
      <c r="W67" s="100" t="s">
        <v>501</v>
      </c>
      <c r="X67" s="100">
        <v>0</v>
      </c>
      <c r="Y67" s="118" t="s">
        <v>357</v>
      </c>
      <c r="Z67" s="118">
        <v>-1</v>
      </c>
      <c r="AA67" s="118">
        <v>101000001</v>
      </c>
      <c r="AB67" s="106">
        <f t="shared" ref="AB67" si="65">AB66+$AC$1</f>
        <v>262</v>
      </c>
      <c r="AC67" s="100">
        <f t="shared" ref="AC67:AD70" si="66">AC66</f>
        <v>14013</v>
      </c>
      <c r="AD67" s="100">
        <f t="shared" si="66"/>
        <v>13013</v>
      </c>
      <c r="AE67" s="118">
        <v>-1</v>
      </c>
      <c r="AF67" s="121">
        <v>9102005</v>
      </c>
    </row>
    <row r="68" spans="1:32" x14ac:dyDescent="0.3">
      <c r="A68" s="100" t="b">
        <v>1</v>
      </c>
      <c r="B68" s="105" t="s">
        <v>622</v>
      </c>
      <c r="C68" s="100" t="s">
        <v>621</v>
      </c>
      <c r="D68" s="100">
        <v>6</v>
      </c>
      <c r="E68" s="100">
        <v>13</v>
      </c>
      <c r="F68" s="100">
        <v>63</v>
      </c>
      <c r="G68" s="123">
        <v>1</v>
      </c>
      <c r="H68" s="123">
        <v>1</v>
      </c>
      <c r="I68" s="106">
        <v>995</v>
      </c>
      <c r="J68" s="106">
        <f>INT(J70*(3/5))</f>
        <v>2772</v>
      </c>
      <c r="K68" s="106">
        <f t="shared" si="19"/>
        <v>1195</v>
      </c>
      <c r="L68" s="321">
        <v>300</v>
      </c>
      <c r="M68" s="100">
        <v>5</v>
      </c>
      <c r="N68" s="100">
        <v>180</v>
      </c>
      <c r="O68" s="100">
        <v>25</v>
      </c>
      <c r="P68" s="100" t="str">
        <f>C69</f>
        <v>120601304</v>
      </c>
      <c r="Q68" s="100">
        <f t="shared" si="64"/>
        <v>4007</v>
      </c>
      <c r="R68" s="100">
        <v>1</v>
      </c>
      <c r="S68" s="100">
        <v>1</v>
      </c>
      <c r="T68" s="100">
        <v>4563</v>
      </c>
      <c r="U68" s="100">
        <v>1</v>
      </c>
      <c r="V68" s="100">
        <v>1</v>
      </c>
      <c r="W68" s="100" t="s">
        <v>501</v>
      </c>
      <c r="X68" s="100">
        <v>0</v>
      </c>
      <c r="Y68" s="118" t="s">
        <v>357</v>
      </c>
      <c r="Z68" s="118">
        <v>-1</v>
      </c>
      <c r="AA68" s="118">
        <v>101000001</v>
      </c>
      <c r="AB68" s="106">
        <f t="shared" si="9"/>
        <v>263</v>
      </c>
      <c r="AC68" s="100">
        <f t="shared" si="66"/>
        <v>14013</v>
      </c>
      <c r="AD68" s="100">
        <f t="shared" si="66"/>
        <v>13013</v>
      </c>
      <c r="AE68" s="118">
        <v>-1</v>
      </c>
      <c r="AF68" s="121">
        <v>9102005</v>
      </c>
    </row>
    <row r="69" spans="1:32" x14ac:dyDescent="0.3">
      <c r="A69" s="100" t="b">
        <v>1</v>
      </c>
      <c r="B69" s="105" t="s">
        <v>624</v>
      </c>
      <c r="C69" s="100" t="s">
        <v>623</v>
      </c>
      <c r="D69" s="100">
        <v>6</v>
      </c>
      <c r="E69" s="100">
        <v>13</v>
      </c>
      <c r="F69" s="100">
        <v>64</v>
      </c>
      <c r="G69" s="123">
        <v>1</v>
      </c>
      <c r="H69" s="123">
        <v>1</v>
      </c>
      <c r="I69" s="106">
        <v>1009</v>
      </c>
      <c r="J69" s="106">
        <f>INT(J70*(4/5))</f>
        <v>3696</v>
      </c>
      <c r="K69" s="106">
        <f t="shared" si="19"/>
        <v>1302</v>
      </c>
      <c r="L69" s="321">
        <v>300</v>
      </c>
      <c r="M69" s="100">
        <v>5</v>
      </c>
      <c r="N69" s="100">
        <v>180</v>
      </c>
      <c r="O69" s="100">
        <v>25</v>
      </c>
      <c r="P69" s="100" t="str">
        <f>C70</f>
        <v>120601305</v>
      </c>
      <c r="Q69" s="100">
        <f t="shared" si="64"/>
        <v>4007</v>
      </c>
      <c r="R69" s="100">
        <v>1</v>
      </c>
      <c r="S69" s="100">
        <v>1</v>
      </c>
      <c r="T69" s="100">
        <v>4564</v>
      </c>
      <c r="U69" s="100">
        <v>1</v>
      </c>
      <c r="V69" s="100">
        <v>2</v>
      </c>
      <c r="W69" s="100" t="s">
        <v>501</v>
      </c>
      <c r="X69" s="100">
        <v>0</v>
      </c>
      <c r="Y69" s="118" t="s">
        <v>357</v>
      </c>
      <c r="Z69" s="118">
        <v>-1</v>
      </c>
      <c r="AA69" s="118">
        <v>101000001</v>
      </c>
      <c r="AB69" s="106">
        <f t="shared" si="9"/>
        <v>264</v>
      </c>
      <c r="AC69" s="100">
        <f t="shared" si="66"/>
        <v>14013</v>
      </c>
      <c r="AD69" s="100">
        <f t="shared" si="66"/>
        <v>13013</v>
      </c>
      <c r="AE69" s="118">
        <v>-1</v>
      </c>
      <c r="AF69" s="121">
        <v>9102005</v>
      </c>
    </row>
    <row r="70" spans="1:32" x14ac:dyDescent="0.3">
      <c r="A70" s="100" t="b">
        <v>1</v>
      </c>
      <c r="B70" s="105" t="s">
        <v>626</v>
      </c>
      <c r="C70" s="100" t="s">
        <v>625</v>
      </c>
      <c r="D70" s="100">
        <v>6</v>
      </c>
      <c r="E70" s="100">
        <v>13</v>
      </c>
      <c r="F70" s="100">
        <v>65</v>
      </c>
      <c r="G70" s="123">
        <v>1</v>
      </c>
      <c r="H70" s="123">
        <v>1</v>
      </c>
      <c r="I70" s="106">
        <v>1024</v>
      </c>
      <c r="J70" s="106">
        <v>4620</v>
      </c>
      <c r="K70" s="106">
        <f t="shared" si="19"/>
        <v>1419</v>
      </c>
      <c r="L70" s="321">
        <v>300</v>
      </c>
      <c r="M70" s="100">
        <v>5</v>
      </c>
      <c r="N70" s="100">
        <v>180</v>
      </c>
      <c r="O70" s="100">
        <v>25</v>
      </c>
      <c r="P70" s="100">
        <v>-1</v>
      </c>
      <c r="Q70" s="100">
        <f t="shared" si="64"/>
        <v>4007</v>
      </c>
      <c r="R70" s="100">
        <v>1</v>
      </c>
      <c r="S70" s="100">
        <v>1</v>
      </c>
      <c r="T70" s="100">
        <v>4565</v>
      </c>
      <c r="U70" s="100">
        <v>1</v>
      </c>
      <c r="V70" s="100">
        <v>2</v>
      </c>
      <c r="W70" s="100" t="s">
        <v>501</v>
      </c>
      <c r="X70" s="100">
        <v>0</v>
      </c>
      <c r="Y70" s="118" t="s">
        <v>357</v>
      </c>
      <c r="Z70" s="118">
        <v>-1</v>
      </c>
      <c r="AA70" s="118">
        <v>101000001</v>
      </c>
      <c r="AB70" s="106">
        <f t="shared" si="9"/>
        <v>265</v>
      </c>
      <c r="AC70" s="100">
        <f t="shared" si="66"/>
        <v>14013</v>
      </c>
      <c r="AD70" s="100">
        <f t="shared" si="66"/>
        <v>13013</v>
      </c>
      <c r="AE70" s="118">
        <v>-1</v>
      </c>
      <c r="AF70" s="121">
        <v>9102005</v>
      </c>
    </row>
    <row r="71" spans="1:32" x14ac:dyDescent="0.3">
      <c r="A71" s="104" t="b">
        <v>1</v>
      </c>
      <c r="B71" s="104" t="s">
        <v>627</v>
      </c>
      <c r="C71" s="104" t="s">
        <v>628</v>
      </c>
      <c r="D71" s="104">
        <v>6</v>
      </c>
      <c r="E71" s="104">
        <v>14</v>
      </c>
      <c r="F71" s="104">
        <v>66</v>
      </c>
      <c r="G71" s="124">
        <v>1</v>
      </c>
      <c r="H71" s="124">
        <v>1</v>
      </c>
      <c r="I71" s="104">
        <v>979</v>
      </c>
      <c r="J71" s="104">
        <f>INT(J75*(1/5))</f>
        <v>945</v>
      </c>
      <c r="K71" s="124">
        <f t="shared" ref="K71" si="67">INT(K66+K66*$J$1)</f>
        <v>1047</v>
      </c>
      <c r="L71" s="326">
        <v>300</v>
      </c>
      <c r="M71" s="104">
        <v>5</v>
      </c>
      <c r="N71" s="104">
        <v>180</v>
      </c>
      <c r="O71" s="104">
        <v>25</v>
      </c>
      <c r="P71" s="104" t="str">
        <f>C72</f>
        <v>120601402</v>
      </c>
      <c r="Q71" s="104">
        <f t="shared" si="64"/>
        <v>4007</v>
      </c>
      <c r="R71" s="104">
        <v>1</v>
      </c>
      <c r="S71" s="104">
        <v>1</v>
      </c>
      <c r="T71" s="104">
        <v>4566</v>
      </c>
      <c r="U71" s="104">
        <v>1</v>
      </c>
      <c r="V71" s="104">
        <v>1</v>
      </c>
      <c r="W71" s="104">
        <v>160002003</v>
      </c>
      <c r="X71" s="104">
        <v>6</v>
      </c>
      <c r="Y71" s="118" t="s">
        <v>357</v>
      </c>
      <c r="Z71" s="118">
        <v>-1</v>
      </c>
      <c r="AA71" s="118">
        <v>101000001</v>
      </c>
      <c r="AB71" s="104">
        <f t="shared" ref="AB71" si="68">AB66+$AB$1</f>
        <v>266</v>
      </c>
      <c r="AC71" s="104">
        <f>AC66+1</f>
        <v>14014</v>
      </c>
      <c r="AD71" s="104">
        <f>AD66+1</f>
        <v>13014</v>
      </c>
      <c r="AE71" s="118">
        <v>-1</v>
      </c>
      <c r="AF71" s="104">
        <v>9102005</v>
      </c>
    </row>
    <row r="72" spans="1:32" x14ac:dyDescent="0.3">
      <c r="A72" s="104" t="b">
        <v>1</v>
      </c>
      <c r="B72" s="104" t="s">
        <v>630</v>
      </c>
      <c r="C72" s="104" t="s">
        <v>629</v>
      </c>
      <c r="D72" s="104">
        <v>6</v>
      </c>
      <c r="E72" s="104">
        <v>14</v>
      </c>
      <c r="F72" s="104">
        <v>67</v>
      </c>
      <c r="G72" s="124">
        <v>1</v>
      </c>
      <c r="H72" s="124">
        <v>1</v>
      </c>
      <c r="I72" s="104">
        <v>993</v>
      </c>
      <c r="J72" s="104">
        <f>INT(J75*(2/5))</f>
        <v>1890</v>
      </c>
      <c r="K72" s="124">
        <f t="shared" ref="K72" si="69">INT(K71+K71*$K$1)</f>
        <v>1141</v>
      </c>
      <c r="L72" s="326">
        <v>300</v>
      </c>
      <c r="M72" s="104">
        <v>5</v>
      </c>
      <c r="N72" s="104">
        <v>180</v>
      </c>
      <c r="O72" s="104">
        <v>25</v>
      </c>
      <c r="P72" s="104" t="str">
        <f>C73</f>
        <v>120601403</v>
      </c>
      <c r="Q72" s="104">
        <f t="shared" si="64"/>
        <v>4007</v>
      </c>
      <c r="R72" s="104">
        <v>1</v>
      </c>
      <c r="S72" s="104">
        <v>1</v>
      </c>
      <c r="T72" s="104">
        <v>4567</v>
      </c>
      <c r="U72" s="104">
        <v>1</v>
      </c>
      <c r="V72" s="104">
        <v>1</v>
      </c>
      <c r="W72" s="104" t="s">
        <v>501</v>
      </c>
      <c r="X72" s="104">
        <v>0</v>
      </c>
      <c r="Y72" s="118" t="s">
        <v>357</v>
      </c>
      <c r="Z72" s="118">
        <v>-1</v>
      </c>
      <c r="AA72" s="118">
        <v>101000001</v>
      </c>
      <c r="AB72" s="104">
        <f t="shared" ref="AB72" si="70">AB71+$AC$1</f>
        <v>267</v>
      </c>
      <c r="AC72" s="104">
        <f t="shared" ref="AC72:AD75" si="71">AC71</f>
        <v>14014</v>
      </c>
      <c r="AD72" s="104">
        <f t="shared" si="71"/>
        <v>13014</v>
      </c>
      <c r="AE72" s="118">
        <v>-1</v>
      </c>
      <c r="AF72" s="104">
        <v>9102005</v>
      </c>
    </row>
    <row r="73" spans="1:32" x14ac:dyDescent="0.3">
      <c r="A73" s="104" t="b">
        <v>1</v>
      </c>
      <c r="B73" s="104" t="s">
        <v>632</v>
      </c>
      <c r="C73" s="104" t="s">
        <v>631</v>
      </c>
      <c r="D73" s="104">
        <v>6</v>
      </c>
      <c r="E73" s="104">
        <v>14</v>
      </c>
      <c r="F73" s="104">
        <v>68</v>
      </c>
      <c r="G73" s="124">
        <v>1</v>
      </c>
      <c r="H73" s="124">
        <v>1</v>
      </c>
      <c r="I73" s="104">
        <v>1007</v>
      </c>
      <c r="J73" s="104">
        <f>INT(J75*(3/5))</f>
        <v>2836</v>
      </c>
      <c r="K73" s="124">
        <f t="shared" si="14"/>
        <v>1243</v>
      </c>
      <c r="L73" s="326">
        <v>300</v>
      </c>
      <c r="M73" s="104">
        <v>5</v>
      </c>
      <c r="N73" s="104">
        <v>180</v>
      </c>
      <c r="O73" s="104">
        <v>25</v>
      </c>
      <c r="P73" s="104" t="str">
        <f>C74</f>
        <v>120601404</v>
      </c>
      <c r="Q73" s="104">
        <f t="shared" si="64"/>
        <v>4007</v>
      </c>
      <c r="R73" s="104">
        <v>1</v>
      </c>
      <c r="S73" s="104">
        <v>1</v>
      </c>
      <c r="T73" s="104">
        <v>4568</v>
      </c>
      <c r="U73" s="104">
        <v>1</v>
      </c>
      <c r="V73" s="104">
        <v>1</v>
      </c>
      <c r="W73" s="104" t="s">
        <v>501</v>
      </c>
      <c r="X73" s="104">
        <v>0</v>
      </c>
      <c r="Y73" s="118" t="s">
        <v>357</v>
      </c>
      <c r="Z73" s="118">
        <v>-1</v>
      </c>
      <c r="AA73" s="118">
        <v>101000001</v>
      </c>
      <c r="AB73" s="104">
        <f t="shared" si="9"/>
        <v>268</v>
      </c>
      <c r="AC73" s="104">
        <f t="shared" si="71"/>
        <v>14014</v>
      </c>
      <c r="AD73" s="104">
        <f t="shared" si="71"/>
        <v>13014</v>
      </c>
      <c r="AE73" s="118">
        <v>-1</v>
      </c>
      <c r="AF73" s="104">
        <v>9102005</v>
      </c>
    </row>
    <row r="74" spans="1:32" x14ac:dyDescent="0.3">
      <c r="A74" s="104" t="b">
        <v>1</v>
      </c>
      <c r="B74" s="104" t="s">
        <v>634</v>
      </c>
      <c r="C74" s="104" t="s">
        <v>633</v>
      </c>
      <c r="D74" s="104">
        <v>6</v>
      </c>
      <c r="E74" s="104">
        <v>14</v>
      </c>
      <c r="F74" s="104">
        <v>69</v>
      </c>
      <c r="G74" s="124">
        <v>1</v>
      </c>
      <c r="H74" s="124">
        <v>1</v>
      </c>
      <c r="I74" s="104">
        <v>1022</v>
      </c>
      <c r="J74" s="104">
        <f>INT(J75*(4/5))</f>
        <v>3781</v>
      </c>
      <c r="K74" s="124">
        <f t="shared" si="14"/>
        <v>1354</v>
      </c>
      <c r="L74" s="326">
        <v>300</v>
      </c>
      <c r="M74" s="104">
        <v>5</v>
      </c>
      <c r="N74" s="104">
        <v>180</v>
      </c>
      <c r="O74" s="104">
        <v>25</v>
      </c>
      <c r="P74" s="104" t="str">
        <f>C75</f>
        <v>120601405</v>
      </c>
      <c r="Q74" s="104">
        <f t="shared" si="64"/>
        <v>4007</v>
      </c>
      <c r="R74" s="104">
        <v>1</v>
      </c>
      <c r="S74" s="104">
        <v>1</v>
      </c>
      <c r="T74" s="104">
        <v>4569</v>
      </c>
      <c r="U74" s="104">
        <v>1</v>
      </c>
      <c r="V74" s="104">
        <v>2</v>
      </c>
      <c r="W74" s="104" t="s">
        <v>501</v>
      </c>
      <c r="X74" s="104">
        <v>0</v>
      </c>
      <c r="Y74" s="118" t="s">
        <v>357</v>
      </c>
      <c r="Z74" s="118">
        <v>-1</v>
      </c>
      <c r="AA74" s="118">
        <v>101000001</v>
      </c>
      <c r="AB74" s="104">
        <f t="shared" si="9"/>
        <v>269</v>
      </c>
      <c r="AC74" s="104">
        <f t="shared" si="71"/>
        <v>14014</v>
      </c>
      <c r="AD74" s="104">
        <f t="shared" si="71"/>
        <v>13014</v>
      </c>
      <c r="AE74" s="118">
        <v>-1</v>
      </c>
      <c r="AF74" s="104">
        <v>9102005</v>
      </c>
    </row>
    <row r="75" spans="1:32" x14ac:dyDescent="0.3">
      <c r="A75" s="104" t="b">
        <v>1</v>
      </c>
      <c r="B75" s="104" t="s">
        <v>636</v>
      </c>
      <c r="C75" s="104" t="s">
        <v>635</v>
      </c>
      <c r="D75" s="104">
        <v>6</v>
      </c>
      <c r="E75" s="104">
        <v>14</v>
      </c>
      <c r="F75" s="104">
        <v>70</v>
      </c>
      <c r="G75" s="124">
        <v>1</v>
      </c>
      <c r="H75" s="124">
        <v>1</v>
      </c>
      <c r="I75" s="104">
        <v>1037</v>
      </c>
      <c r="J75" s="104">
        <v>4727</v>
      </c>
      <c r="K75" s="124">
        <f t="shared" si="14"/>
        <v>1475</v>
      </c>
      <c r="L75" s="326">
        <v>300</v>
      </c>
      <c r="M75" s="104">
        <v>5</v>
      </c>
      <c r="N75" s="104">
        <v>180</v>
      </c>
      <c r="O75" s="104">
        <v>25</v>
      </c>
      <c r="P75" s="104">
        <v>-1</v>
      </c>
      <c r="Q75" s="104">
        <f t="shared" si="64"/>
        <v>4007</v>
      </c>
      <c r="R75" s="104">
        <v>1</v>
      </c>
      <c r="S75" s="104">
        <v>1</v>
      </c>
      <c r="T75" s="104">
        <v>4570</v>
      </c>
      <c r="U75" s="104">
        <v>1</v>
      </c>
      <c r="V75" s="104">
        <v>2</v>
      </c>
      <c r="W75" s="104" t="s">
        <v>501</v>
      </c>
      <c r="X75" s="104">
        <v>0</v>
      </c>
      <c r="Y75" s="118" t="s">
        <v>357</v>
      </c>
      <c r="Z75" s="118">
        <v>-1</v>
      </c>
      <c r="AA75" s="118">
        <v>101000001</v>
      </c>
      <c r="AB75" s="104">
        <f t="shared" si="9"/>
        <v>270</v>
      </c>
      <c r="AC75" s="104">
        <f t="shared" si="71"/>
        <v>14014</v>
      </c>
      <c r="AD75" s="104">
        <f t="shared" si="71"/>
        <v>13014</v>
      </c>
      <c r="AE75" s="118">
        <v>-1</v>
      </c>
      <c r="AF75" s="104">
        <v>9102005</v>
      </c>
    </row>
    <row r="76" spans="1:32" x14ac:dyDescent="0.3">
      <c r="A76" s="100" t="b">
        <v>1</v>
      </c>
      <c r="B76" s="105" t="s">
        <v>637</v>
      </c>
      <c r="C76" s="100" t="s">
        <v>638</v>
      </c>
      <c r="D76" s="100">
        <v>6</v>
      </c>
      <c r="E76" s="100">
        <v>15</v>
      </c>
      <c r="F76" s="100">
        <v>71</v>
      </c>
      <c r="G76" s="123">
        <v>1</v>
      </c>
      <c r="H76" s="123">
        <v>1</v>
      </c>
      <c r="I76" s="106">
        <v>991</v>
      </c>
      <c r="J76" s="106">
        <f>INT(J80*(1/5))</f>
        <v>967</v>
      </c>
      <c r="K76" s="106">
        <f t="shared" ref="K76" si="72">INT(K71+K71*$J$1)</f>
        <v>1088</v>
      </c>
      <c r="L76" s="321">
        <v>350</v>
      </c>
      <c r="M76" s="100">
        <v>5</v>
      </c>
      <c r="N76" s="100">
        <v>180</v>
      </c>
      <c r="O76" s="100">
        <v>25</v>
      </c>
      <c r="P76" s="100" t="str">
        <f>C77</f>
        <v>120601502</v>
      </c>
      <c r="Q76" s="100">
        <f>Q66+1</f>
        <v>4008</v>
      </c>
      <c r="R76" s="100">
        <v>1</v>
      </c>
      <c r="S76" s="100">
        <v>1</v>
      </c>
      <c r="T76" s="100">
        <v>4571</v>
      </c>
      <c r="U76" s="100">
        <v>1</v>
      </c>
      <c r="V76" s="100">
        <v>1</v>
      </c>
      <c r="W76" s="100">
        <v>160002003</v>
      </c>
      <c r="X76" s="100">
        <v>6</v>
      </c>
      <c r="Y76" s="118" t="s">
        <v>357</v>
      </c>
      <c r="Z76" s="118">
        <v>-1</v>
      </c>
      <c r="AA76" s="118">
        <v>101000001</v>
      </c>
      <c r="AB76" s="106">
        <f t="shared" ref="AB76" si="73">AB71+$AB$1</f>
        <v>271</v>
      </c>
      <c r="AC76" s="100">
        <f>AC71+1</f>
        <v>14015</v>
      </c>
      <c r="AD76" s="100">
        <f>AD71+1</f>
        <v>13015</v>
      </c>
      <c r="AE76" s="118">
        <v>-1</v>
      </c>
      <c r="AF76" s="121">
        <v>9102005</v>
      </c>
    </row>
    <row r="77" spans="1:32" x14ac:dyDescent="0.3">
      <c r="A77" s="100" t="b">
        <v>1</v>
      </c>
      <c r="B77" s="105" t="s">
        <v>640</v>
      </c>
      <c r="C77" s="100" t="s">
        <v>639</v>
      </c>
      <c r="D77" s="100">
        <v>6</v>
      </c>
      <c r="E77" s="100">
        <v>15</v>
      </c>
      <c r="F77" s="100">
        <v>72</v>
      </c>
      <c r="G77" s="123">
        <v>1</v>
      </c>
      <c r="H77" s="123">
        <v>1</v>
      </c>
      <c r="I77" s="106">
        <v>1005</v>
      </c>
      <c r="J77" s="106">
        <f>INT(J80*(2/5))</f>
        <v>1934</v>
      </c>
      <c r="K77" s="106">
        <f t="shared" ref="K77" si="74">INT(K76+K76*$K$1)</f>
        <v>1185</v>
      </c>
      <c r="L77" s="321">
        <v>350</v>
      </c>
      <c r="M77" s="100">
        <v>5</v>
      </c>
      <c r="N77" s="100">
        <v>180</v>
      </c>
      <c r="O77" s="100">
        <v>25</v>
      </c>
      <c r="P77" s="100" t="str">
        <f>C78</f>
        <v>120601503</v>
      </c>
      <c r="Q77" s="100">
        <f t="shared" ref="Q77:Q85" si="75">Q76</f>
        <v>4008</v>
      </c>
      <c r="R77" s="100">
        <v>1</v>
      </c>
      <c r="S77" s="100">
        <v>1</v>
      </c>
      <c r="T77" s="100">
        <v>4572</v>
      </c>
      <c r="U77" s="100">
        <v>1</v>
      </c>
      <c r="V77" s="100">
        <v>1</v>
      </c>
      <c r="W77" s="100" t="s">
        <v>501</v>
      </c>
      <c r="X77" s="100">
        <v>0</v>
      </c>
      <c r="Y77" s="118" t="s">
        <v>357</v>
      </c>
      <c r="Z77" s="118">
        <v>-1</v>
      </c>
      <c r="AA77" s="118">
        <v>101000001</v>
      </c>
      <c r="AB77" s="106">
        <f t="shared" ref="AB77" si="76">AB76+$AC$1</f>
        <v>272</v>
      </c>
      <c r="AC77" s="100">
        <f t="shared" ref="AC77:AD80" si="77">AC76</f>
        <v>14015</v>
      </c>
      <c r="AD77" s="100">
        <f t="shared" si="77"/>
        <v>13015</v>
      </c>
      <c r="AE77" s="118">
        <v>-1</v>
      </c>
      <c r="AF77" s="121">
        <v>9102005</v>
      </c>
    </row>
    <row r="78" spans="1:32" x14ac:dyDescent="0.3">
      <c r="A78" s="100" t="b">
        <v>1</v>
      </c>
      <c r="B78" s="105" t="s">
        <v>642</v>
      </c>
      <c r="C78" s="100" t="s">
        <v>641</v>
      </c>
      <c r="D78" s="100">
        <v>6</v>
      </c>
      <c r="E78" s="100">
        <v>15</v>
      </c>
      <c r="F78" s="100">
        <v>73</v>
      </c>
      <c r="G78" s="123">
        <v>1</v>
      </c>
      <c r="H78" s="123">
        <v>1</v>
      </c>
      <c r="I78" s="106">
        <v>1020</v>
      </c>
      <c r="J78" s="106">
        <f>INT(J80*(3/5))</f>
        <v>2901</v>
      </c>
      <c r="K78" s="106">
        <f t="shared" si="19"/>
        <v>1291</v>
      </c>
      <c r="L78" s="321">
        <v>350</v>
      </c>
      <c r="M78" s="100">
        <v>5</v>
      </c>
      <c r="N78" s="100">
        <v>180</v>
      </c>
      <c r="O78" s="100">
        <v>25</v>
      </c>
      <c r="P78" s="100" t="str">
        <f>C79</f>
        <v>120601504</v>
      </c>
      <c r="Q78" s="100">
        <f t="shared" si="75"/>
        <v>4008</v>
      </c>
      <c r="R78" s="100">
        <v>1</v>
      </c>
      <c r="S78" s="100">
        <v>1</v>
      </c>
      <c r="T78" s="100">
        <v>4573</v>
      </c>
      <c r="U78" s="100">
        <v>1</v>
      </c>
      <c r="V78" s="100">
        <v>1</v>
      </c>
      <c r="W78" s="100" t="s">
        <v>501</v>
      </c>
      <c r="X78" s="100">
        <v>0</v>
      </c>
      <c r="Y78" s="118" t="s">
        <v>357</v>
      </c>
      <c r="Z78" s="118">
        <v>-1</v>
      </c>
      <c r="AA78" s="118">
        <v>101000001</v>
      </c>
      <c r="AB78" s="106">
        <f t="shared" si="9"/>
        <v>273</v>
      </c>
      <c r="AC78" s="100">
        <f t="shared" si="77"/>
        <v>14015</v>
      </c>
      <c r="AD78" s="100">
        <f t="shared" si="77"/>
        <v>13015</v>
      </c>
      <c r="AE78" s="118">
        <v>-1</v>
      </c>
      <c r="AF78" s="121">
        <v>9102005</v>
      </c>
    </row>
    <row r="79" spans="1:32" x14ac:dyDescent="0.3">
      <c r="A79" s="100" t="b">
        <v>1</v>
      </c>
      <c r="B79" s="105" t="s">
        <v>644</v>
      </c>
      <c r="C79" s="100" t="s">
        <v>643</v>
      </c>
      <c r="D79" s="100">
        <v>6</v>
      </c>
      <c r="E79" s="100">
        <v>15</v>
      </c>
      <c r="F79" s="100">
        <v>74</v>
      </c>
      <c r="G79" s="123">
        <v>1</v>
      </c>
      <c r="H79" s="123">
        <v>1</v>
      </c>
      <c r="I79" s="106">
        <v>1035</v>
      </c>
      <c r="J79" s="106">
        <f>INT(J80*(4/5))</f>
        <v>3868</v>
      </c>
      <c r="K79" s="106">
        <f t="shared" si="19"/>
        <v>1407</v>
      </c>
      <c r="L79" s="321">
        <v>350</v>
      </c>
      <c r="M79" s="100">
        <v>5</v>
      </c>
      <c r="N79" s="100">
        <v>180</v>
      </c>
      <c r="O79" s="100">
        <v>25</v>
      </c>
      <c r="P79" s="100" t="str">
        <f>C80</f>
        <v>120601505</v>
      </c>
      <c r="Q79" s="100">
        <f t="shared" si="75"/>
        <v>4008</v>
      </c>
      <c r="R79" s="100">
        <v>1</v>
      </c>
      <c r="S79" s="100">
        <v>1</v>
      </c>
      <c r="T79" s="100">
        <v>4574</v>
      </c>
      <c r="U79" s="100">
        <v>1</v>
      </c>
      <c r="V79" s="100">
        <v>2</v>
      </c>
      <c r="W79" s="100" t="s">
        <v>501</v>
      </c>
      <c r="X79" s="100">
        <v>0</v>
      </c>
      <c r="Y79" s="118" t="s">
        <v>357</v>
      </c>
      <c r="Z79" s="118">
        <v>-1</v>
      </c>
      <c r="AA79" s="118">
        <v>101000001</v>
      </c>
      <c r="AB79" s="106">
        <f t="shared" si="9"/>
        <v>274</v>
      </c>
      <c r="AC79" s="100">
        <f t="shared" si="77"/>
        <v>14015</v>
      </c>
      <c r="AD79" s="100">
        <f t="shared" si="77"/>
        <v>13015</v>
      </c>
      <c r="AE79" s="118">
        <v>-1</v>
      </c>
      <c r="AF79" s="121">
        <v>9102005</v>
      </c>
    </row>
    <row r="80" spans="1:32" x14ac:dyDescent="0.3">
      <c r="A80" s="100" t="b">
        <v>1</v>
      </c>
      <c r="B80" s="105" t="s">
        <v>646</v>
      </c>
      <c r="C80" s="100" t="s">
        <v>645</v>
      </c>
      <c r="D80" s="100">
        <v>6</v>
      </c>
      <c r="E80" s="100">
        <v>15</v>
      </c>
      <c r="F80" s="100">
        <v>75</v>
      </c>
      <c r="G80" s="123">
        <v>1</v>
      </c>
      <c r="H80" s="123">
        <v>1</v>
      </c>
      <c r="I80" s="106">
        <v>1050</v>
      </c>
      <c r="J80" s="106">
        <v>4835</v>
      </c>
      <c r="K80" s="106">
        <f t="shared" si="19"/>
        <v>1533</v>
      </c>
      <c r="L80" s="321">
        <v>350</v>
      </c>
      <c r="M80" s="100">
        <v>5</v>
      </c>
      <c r="N80" s="100">
        <v>180</v>
      </c>
      <c r="O80" s="100">
        <v>25</v>
      </c>
      <c r="P80" s="100">
        <v>-1</v>
      </c>
      <c r="Q80" s="100">
        <f t="shared" si="75"/>
        <v>4008</v>
      </c>
      <c r="R80" s="100">
        <v>1</v>
      </c>
      <c r="S80" s="100">
        <v>1</v>
      </c>
      <c r="T80" s="100">
        <v>4575</v>
      </c>
      <c r="U80" s="100">
        <v>1</v>
      </c>
      <c r="V80" s="100">
        <v>2</v>
      </c>
      <c r="W80" s="100" t="s">
        <v>501</v>
      </c>
      <c r="X80" s="100">
        <v>0</v>
      </c>
      <c r="Y80" s="118" t="s">
        <v>357</v>
      </c>
      <c r="Z80" s="118">
        <v>-1</v>
      </c>
      <c r="AA80" s="118">
        <v>101000001</v>
      </c>
      <c r="AB80" s="106">
        <f t="shared" si="9"/>
        <v>275</v>
      </c>
      <c r="AC80" s="100">
        <f t="shared" si="77"/>
        <v>14015</v>
      </c>
      <c r="AD80" s="100">
        <f t="shared" si="77"/>
        <v>13015</v>
      </c>
      <c r="AE80" s="118">
        <v>-1</v>
      </c>
      <c r="AF80" s="121">
        <v>9102005</v>
      </c>
    </row>
    <row r="81" spans="1:32" x14ac:dyDescent="0.3">
      <c r="A81" s="104" t="b">
        <v>1</v>
      </c>
      <c r="B81" s="104" t="s">
        <v>2830</v>
      </c>
      <c r="C81" s="104" t="s">
        <v>647</v>
      </c>
      <c r="D81" s="104">
        <v>6</v>
      </c>
      <c r="E81" s="104">
        <v>16</v>
      </c>
      <c r="F81" s="104">
        <v>76</v>
      </c>
      <c r="G81" s="124">
        <v>1</v>
      </c>
      <c r="H81" s="124">
        <v>1</v>
      </c>
      <c r="I81" s="104">
        <v>1003</v>
      </c>
      <c r="J81" s="104">
        <f>INT(J85*(1/5))</f>
        <v>988</v>
      </c>
      <c r="K81" s="124">
        <f t="shared" ref="K81" si="78">INT(K76+K76*$J$1)</f>
        <v>1131</v>
      </c>
      <c r="L81" s="326">
        <v>350</v>
      </c>
      <c r="M81" s="104">
        <v>5</v>
      </c>
      <c r="N81" s="104">
        <v>180</v>
      </c>
      <c r="O81" s="104">
        <v>25</v>
      </c>
      <c r="P81" s="104" t="str">
        <f>C82</f>
        <v>120601602</v>
      </c>
      <c r="Q81" s="104">
        <f t="shared" si="75"/>
        <v>4008</v>
      </c>
      <c r="R81" s="104">
        <v>1</v>
      </c>
      <c r="S81" s="104">
        <v>1</v>
      </c>
      <c r="T81" s="104">
        <v>4576</v>
      </c>
      <c r="U81" s="104">
        <v>1</v>
      </c>
      <c r="V81" s="104">
        <v>1</v>
      </c>
      <c r="W81" s="104">
        <v>160002003</v>
      </c>
      <c r="X81" s="104">
        <v>6</v>
      </c>
      <c r="Y81" s="118" t="s">
        <v>357</v>
      </c>
      <c r="Z81" s="118">
        <v>-1</v>
      </c>
      <c r="AA81" s="118">
        <v>101000001</v>
      </c>
      <c r="AB81" s="104">
        <f t="shared" ref="AB81" si="79">AB76+$AB$1</f>
        <v>276</v>
      </c>
      <c r="AC81" s="104">
        <f>AC76+1</f>
        <v>14016</v>
      </c>
      <c r="AD81" s="104">
        <f>AD76+1</f>
        <v>13016</v>
      </c>
      <c r="AE81" s="118">
        <v>-1</v>
      </c>
      <c r="AF81" s="104">
        <v>9102006</v>
      </c>
    </row>
    <row r="82" spans="1:32" x14ac:dyDescent="0.3">
      <c r="A82" s="104" t="b">
        <v>1</v>
      </c>
      <c r="B82" s="104" t="s">
        <v>2831</v>
      </c>
      <c r="C82" s="104" t="s">
        <v>648</v>
      </c>
      <c r="D82" s="104">
        <v>6</v>
      </c>
      <c r="E82" s="104">
        <v>16</v>
      </c>
      <c r="F82" s="104">
        <v>77</v>
      </c>
      <c r="G82" s="124">
        <v>1</v>
      </c>
      <c r="H82" s="124">
        <v>1</v>
      </c>
      <c r="I82" s="104">
        <v>1018</v>
      </c>
      <c r="J82" s="104">
        <f>INT(J85*(2/5))</f>
        <v>1976</v>
      </c>
      <c r="K82" s="124">
        <f t="shared" ref="K82" si="80">INT(K81+K81*$K$1)</f>
        <v>1232</v>
      </c>
      <c r="L82" s="326">
        <v>350</v>
      </c>
      <c r="M82" s="104">
        <v>5</v>
      </c>
      <c r="N82" s="104">
        <v>180</v>
      </c>
      <c r="O82" s="104">
        <v>25</v>
      </c>
      <c r="P82" s="104" t="str">
        <f>C83</f>
        <v>120601603</v>
      </c>
      <c r="Q82" s="104">
        <f t="shared" si="75"/>
        <v>4008</v>
      </c>
      <c r="R82" s="104">
        <v>1</v>
      </c>
      <c r="S82" s="104">
        <v>1</v>
      </c>
      <c r="T82" s="104">
        <v>4577</v>
      </c>
      <c r="U82" s="104">
        <v>1</v>
      </c>
      <c r="V82" s="104">
        <v>1</v>
      </c>
      <c r="W82" s="104" t="s">
        <v>501</v>
      </c>
      <c r="X82" s="104">
        <v>0</v>
      </c>
      <c r="Y82" s="118" t="s">
        <v>357</v>
      </c>
      <c r="Z82" s="118">
        <v>-1</v>
      </c>
      <c r="AA82" s="118">
        <v>101000001</v>
      </c>
      <c r="AB82" s="104">
        <f t="shared" ref="AB82:AB145" si="81">AB81+$AC$1</f>
        <v>277</v>
      </c>
      <c r="AC82" s="104">
        <f t="shared" ref="AC82:AD85" si="82">AC81</f>
        <v>14016</v>
      </c>
      <c r="AD82" s="104">
        <f t="shared" si="82"/>
        <v>13016</v>
      </c>
      <c r="AE82" s="118">
        <v>-1</v>
      </c>
      <c r="AF82" s="104">
        <v>9102006</v>
      </c>
    </row>
    <row r="83" spans="1:32" x14ac:dyDescent="0.3">
      <c r="A83" s="104" t="b">
        <v>1</v>
      </c>
      <c r="B83" s="104" t="s">
        <v>2832</v>
      </c>
      <c r="C83" s="104" t="s">
        <v>649</v>
      </c>
      <c r="D83" s="104">
        <v>6</v>
      </c>
      <c r="E83" s="104">
        <v>16</v>
      </c>
      <c r="F83" s="104">
        <v>78</v>
      </c>
      <c r="G83" s="124">
        <v>1</v>
      </c>
      <c r="H83" s="124">
        <v>1</v>
      </c>
      <c r="I83" s="104">
        <v>1033</v>
      </c>
      <c r="J83" s="104">
        <f>INT(J85*(3/5))</f>
        <v>2964</v>
      </c>
      <c r="K83" s="124">
        <f t="shared" si="14"/>
        <v>1342</v>
      </c>
      <c r="L83" s="326">
        <v>350</v>
      </c>
      <c r="M83" s="104">
        <v>5</v>
      </c>
      <c r="N83" s="104">
        <v>180</v>
      </c>
      <c r="O83" s="104">
        <v>25</v>
      </c>
      <c r="P83" s="104" t="str">
        <f>C84</f>
        <v>120601604</v>
      </c>
      <c r="Q83" s="104">
        <f t="shared" si="75"/>
        <v>4008</v>
      </c>
      <c r="R83" s="104">
        <v>1</v>
      </c>
      <c r="S83" s="104">
        <v>1</v>
      </c>
      <c r="T83" s="104">
        <v>4578</v>
      </c>
      <c r="U83" s="104">
        <v>1</v>
      </c>
      <c r="V83" s="104">
        <v>1</v>
      </c>
      <c r="W83" s="104" t="s">
        <v>501</v>
      </c>
      <c r="X83" s="104">
        <v>0</v>
      </c>
      <c r="Y83" s="118" t="s">
        <v>357</v>
      </c>
      <c r="Z83" s="118">
        <v>-1</v>
      </c>
      <c r="AA83" s="118">
        <v>101000001</v>
      </c>
      <c r="AB83" s="104">
        <f t="shared" si="81"/>
        <v>278</v>
      </c>
      <c r="AC83" s="104">
        <f t="shared" si="82"/>
        <v>14016</v>
      </c>
      <c r="AD83" s="104">
        <f t="shared" si="82"/>
        <v>13016</v>
      </c>
      <c r="AE83" s="118">
        <v>-1</v>
      </c>
      <c r="AF83" s="104">
        <v>9102006</v>
      </c>
    </row>
    <row r="84" spans="1:32" x14ac:dyDescent="0.3">
      <c r="A84" s="104" t="b">
        <v>1</v>
      </c>
      <c r="B84" s="104" t="s">
        <v>2833</v>
      </c>
      <c r="C84" s="104" t="s">
        <v>650</v>
      </c>
      <c r="D84" s="104">
        <v>6</v>
      </c>
      <c r="E84" s="104">
        <v>16</v>
      </c>
      <c r="F84" s="104">
        <v>79</v>
      </c>
      <c r="G84" s="124">
        <v>1</v>
      </c>
      <c r="H84" s="124">
        <v>1</v>
      </c>
      <c r="I84" s="104">
        <v>1048</v>
      </c>
      <c r="J84" s="104">
        <f>INT(J85*(4/5))</f>
        <v>3952</v>
      </c>
      <c r="K84" s="124">
        <f t="shared" si="14"/>
        <v>1462</v>
      </c>
      <c r="L84" s="326">
        <v>350</v>
      </c>
      <c r="M84" s="104">
        <v>5</v>
      </c>
      <c r="N84" s="104">
        <v>180</v>
      </c>
      <c r="O84" s="104">
        <v>25</v>
      </c>
      <c r="P84" s="104" t="str">
        <f>C85</f>
        <v>120601605</v>
      </c>
      <c r="Q84" s="104">
        <f t="shared" si="75"/>
        <v>4008</v>
      </c>
      <c r="R84" s="104">
        <v>1</v>
      </c>
      <c r="S84" s="104">
        <v>1</v>
      </c>
      <c r="T84" s="104">
        <v>4579</v>
      </c>
      <c r="U84" s="104">
        <v>1</v>
      </c>
      <c r="V84" s="104">
        <v>2</v>
      </c>
      <c r="W84" s="104" t="s">
        <v>501</v>
      </c>
      <c r="X84" s="104">
        <v>0</v>
      </c>
      <c r="Y84" s="118" t="s">
        <v>357</v>
      </c>
      <c r="Z84" s="118">
        <v>-1</v>
      </c>
      <c r="AA84" s="118">
        <v>101000001</v>
      </c>
      <c r="AB84" s="104">
        <f t="shared" si="81"/>
        <v>279</v>
      </c>
      <c r="AC84" s="104">
        <f t="shared" si="82"/>
        <v>14016</v>
      </c>
      <c r="AD84" s="104">
        <f t="shared" si="82"/>
        <v>13016</v>
      </c>
      <c r="AE84" s="118">
        <v>-1</v>
      </c>
      <c r="AF84" s="104">
        <v>9102006</v>
      </c>
    </row>
    <row r="85" spans="1:32" x14ac:dyDescent="0.3">
      <c r="A85" s="104" t="b">
        <v>1</v>
      </c>
      <c r="B85" s="104" t="s">
        <v>2834</v>
      </c>
      <c r="C85" s="104" t="s">
        <v>651</v>
      </c>
      <c r="D85" s="104">
        <v>6</v>
      </c>
      <c r="E85" s="104">
        <v>16</v>
      </c>
      <c r="F85" s="104">
        <v>80</v>
      </c>
      <c r="G85" s="124">
        <v>1</v>
      </c>
      <c r="H85" s="124">
        <v>1</v>
      </c>
      <c r="I85" s="104">
        <v>1063</v>
      </c>
      <c r="J85" s="104">
        <v>4941</v>
      </c>
      <c r="K85" s="124">
        <f t="shared" si="14"/>
        <v>1593</v>
      </c>
      <c r="L85" s="326">
        <v>350</v>
      </c>
      <c r="M85" s="104">
        <v>5</v>
      </c>
      <c r="N85" s="104">
        <v>180</v>
      </c>
      <c r="O85" s="104">
        <v>25</v>
      </c>
      <c r="P85" s="104">
        <v>-1</v>
      </c>
      <c r="Q85" s="104">
        <f t="shared" si="75"/>
        <v>4008</v>
      </c>
      <c r="R85" s="104">
        <v>1</v>
      </c>
      <c r="S85" s="104">
        <v>1</v>
      </c>
      <c r="T85" s="104">
        <v>4580</v>
      </c>
      <c r="U85" s="104">
        <v>1</v>
      </c>
      <c r="V85" s="104">
        <v>2</v>
      </c>
      <c r="W85" s="104" t="s">
        <v>501</v>
      </c>
      <c r="X85" s="104">
        <v>0</v>
      </c>
      <c r="Y85" s="118" t="s">
        <v>357</v>
      </c>
      <c r="Z85" s="118">
        <v>-1</v>
      </c>
      <c r="AA85" s="118">
        <v>101000001</v>
      </c>
      <c r="AB85" s="104">
        <f t="shared" si="81"/>
        <v>280</v>
      </c>
      <c r="AC85" s="104">
        <f t="shared" si="82"/>
        <v>14016</v>
      </c>
      <c r="AD85" s="104">
        <f t="shared" si="82"/>
        <v>13016</v>
      </c>
      <c r="AE85" s="118">
        <v>-1</v>
      </c>
      <c r="AF85" s="104">
        <v>9102006</v>
      </c>
    </row>
    <row r="86" spans="1:32" x14ac:dyDescent="0.3">
      <c r="A86" s="100" t="b">
        <v>1</v>
      </c>
      <c r="B86" s="105" t="s">
        <v>2835</v>
      </c>
      <c r="C86" s="100" t="s">
        <v>652</v>
      </c>
      <c r="D86" s="100">
        <v>6</v>
      </c>
      <c r="E86" s="100">
        <v>17</v>
      </c>
      <c r="F86" s="100">
        <v>81</v>
      </c>
      <c r="G86" s="123">
        <v>1</v>
      </c>
      <c r="H86" s="123">
        <v>1</v>
      </c>
      <c r="I86" s="106">
        <v>1015</v>
      </c>
      <c r="J86" s="106">
        <f>INT(J90*(1/5))</f>
        <v>1009</v>
      </c>
      <c r="K86" s="106">
        <f t="shared" ref="K86" si="83">INT(K81+K81*$J$1)</f>
        <v>1176</v>
      </c>
      <c r="L86" s="321">
        <v>350</v>
      </c>
      <c r="M86" s="100">
        <v>5</v>
      </c>
      <c r="N86" s="100">
        <v>180</v>
      </c>
      <c r="O86" s="100">
        <v>25</v>
      </c>
      <c r="P86" s="100" t="str">
        <f>C87</f>
        <v>120601702</v>
      </c>
      <c r="Q86" s="100">
        <f>Q76+1</f>
        <v>4009</v>
      </c>
      <c r="R86" s="100">
        <v>1</v>
      </c>
      <c r="S86" s="100">
        <v>1</v>
      </c>
      <c r="T86" s="100">
        <v>4581</v>
      </c>
      <c r="U86" s="100">
        <v>1</v>
      </c>
      <c r="V86" s="100">
        <v>1</v>
      </c>
      <c r="W86" s="100">
        <v>160002003</v>
      </c>
      <c r="X86" s="100">
        <v>6</v>
      </c>
      <c r="Y86" s="118" t="s">
        <v>357</v>
      </c>
      <c r="Z86" s="118">
        <v>-1</v>
      </c>
      <c r="AA86" s="118">
        <v>101000001</v>
      </c>
      <c r="AB86" s="106">
        <f t="shared" ref="AB86" si="84">AB81+$AB$1</f>
        <v>281</v>
      </c>
      <c r="AC86" s="100">
        <f>AC81+1</f>
        <v>14017</v>
      </c>
      <c r="AD86" s="100">
        <f>AD81+1</f>
        <v>13017</v>
      </c>
      <c r="AE86" s="118">
        <v>-1</v>
      </c>
      <c r="AF86" s="121">
        <v>9102006</v>
      </c>
    </row>
    <row r="87" spans="1:32" x14ac:dyDescent="0.3">
      <c r="A87" s="100" t="b">
        <v>1</v>
      </c>
      <c r="B87" s="105" t="s">
        <v>2836</v>
      </c>
      <c r="C87" s="100" t="s">
        <v>653</v>
      </c>
      <c r="D87" s="100">
        <v>6</v>
      </c>
      <c r="E87" s="100">
        <v>17</v>
      </c>
      <c r="F87" s="100">
        <v>82</v>
      </c>
      <c r="G87" s="123">
        <v>1</v>
      </c>
      <c r="H87" s="123">
        <v>1</v>
      </c>
      <c r="I87" s="106">
        <v>1030</v>
      </c>
      <c r="J87" s="106">
        <f>INT(J90*(2/5))</f>
        <v>2019</v>
      </c>
      <c r="K87" s="106">
        <f t="shared" ref="K87" si="85">INT(K86+K86*$K$1)</f>
        <v>1281</v>
      </c>
      <c r="L87" s="321">
        <v>350</v>
      </c>
      <c r="M87" s="100">
        <v>5</v>
      </c>
      <c r="N87" s="100">
        <v>180</v>
      </c>
      <c r="O87" s="100">
        <v>25</v>
      </c>
      <c r="P87" s="100" t="str">
        <f>C88</f>
        <v>120601703</v>
      </c>
      <c r="Q87" s="100">
        <f t="shared" ref="Q87:Q95" si="86">Q86</f>
        <v>4009</v>
      </c>
      <c r="R87" s="100">
        <v>1</v>
      </c>
      <c r="S87" s="100">
        <v>1</v>
      </c>
      <c r="T87" s="100">
        <v>4582</v>
      </c>
      <c r="U87" s="100">
        <v>1</v>
      </c>
      <c r="V87" s="100">
        <v>1</v>
      </c>
      <c r="W87" s="100" t="s">
        <v>501</v>
      </c>
      <c r="X87" s="100">
        <v>0</v>
      </c>
      <c r="Y87" s="118" t="s">
        <v>357</v>
      </c>
      <c r="Z87" s="118">
        <v>-1</v>
      </c>
      <c r="AA87" s="118">
        <v>101000001</v>
      </c>
      <c r="AB87" s="106">
        <f t="shared" ref="AB87" si="87">AB86+$AC$1</f>
        <v>282</v>
      </c>
      <c r="AC87" s="100">
        <f t="shared" ref="AC87:AD90" si="88">AC86</f>
        <v>14017</v>
      </c>
      <c r="AD87" s="100">
        <f t="shared" si="88"/>
        <v>13017</v>
      </c>
      <c r="AE87" s="118">
        <v>-1</v>
      </c>
      <c r="AF87" s="121">
        <v>9102006</v>
      </c>
    </row>
    <row r="88" spans="1:32" x14ac:dyDescent="0.3">
      <c r="A88" s="100" t="b">
        <v>1</v>
      </c>
      <c r="B88" s="105" t="s">
        <v>2837</v>
      </c>
      <c r="C88" s="100" t="s">
        <v>654</v>
      </c>
      <c r="D88" s="100">
        <v>6</v>
      </c>
      <c r="E88" s="100">
        <v>17</v>
      </c>
      <c r="F88" s="100">
        <v>83</v>
      </c>
      <c r="G88" s="123">
        <v>1</v>
      </c>
      <c r="H88" s="123">
        <v>1</v>
      </c>
      <c r="I88" s="106">
        <v>1045</v>
      </c>
      <c r="J88" s="106">
        <f>INT(J90*(3/5))</f>
        <v>3029</v>
      </c>
      <c r="K88" s="106">
        <f t="shared" si="19"/>
        <v>1396</v>
      </c>
      <c r="L88" s="321">
        <v>350</v>
      </c>
      <c r="M88" s="100">
        <v>5</v>
      </c>
      <c r="N88" s="100">
        <v>180</v>
      </c>
      <c r="O88" s="100">
        <v>25</v>
      </c>
      <c r="P88" s="100" t="str">
        <f>C89</f>
        <v>120601704</v>
      </c>
      <c r="Q88" s="100">
        <f t="shared" si="86"/>
        <v>4009</v>
      </c>
      <c r="R88" s="100">
        <v>1</v>
      </c>
      <c r="S88" s="100">
        <v>1</v>
      </c>
      <c r="T88" s="100">
        <v>4583</v>
      </c>
      <c r="U88" s="100">
        <v>1</v>
      </c>
      <c r="V88" s="100">
        <v>1</v>
      </c>
      <c r="W88" s="100" t="s">
        <v>501</v>
      </c>
      <c r="X88" s="100">
        <v>0</v>
      </c>
      <c r="Y88" s="118" t="s">
        <v>357</v>
      </c>
      <c r="Z88" s="118">
        <v>-1</v>
      </c>
      <c r="AA88" s="118">
        <v>101000001</v>
      </c>
      <c r="AB88" s="106">
        <f t="shared" si="81"/>
        <v>283</v>
      </c>
      <c r="AC88" s="100">
        <f t="shared" si="88"/>
        <v>14017</v>
      </c>
      <c r="AD88" s="100">
        <f t="shared" si="88"/>
        <v>13017</v>
      </c>
      <c r="AE88" s="118">
        <v>-1</v>
      </c>
      <c r="AF88" s="121">
        <v>9102006</v>
      </c>
    </row>
    <row r="89" spans="1:32" x14ac:dyDescent="0.3">
      <c r="A89" s="100" t="b">
        <v>1</v>
      </c>
      <c r="B89" s="105" t="s">
        <v>2838</v>
      </c>
      <c r="C89" s="100" t="s">
        <v>655</v>
      </c>
      <c r="D89" s="100">
        <v>6</v>
      </c>
      <c r="E89" s="100">
        <v>17</v>
      </c>
      <c r="F89" s="100">
        <v>84</v>
      </c>
      <c r="G89" s="123">
        <v>1</v>
      </c>
      <c r="H89" s="123">
        <v>1</v>
      </c>
      <c r="I89" s="106">
        <v>1060</v>
      </c>
      <c r="J89" s="106">
        <f>INT(J90*(4/5))</f>
        <v>4039</v>
      </c>
      <c r="K89" s="106">
        <f t="shared" si="19"/>
        <v>1521</v>
      </c>
      <c r="L89" s="321">
        <v>350</v>
      </c>
      <c r="M89" s="100">
        <v>5</v>
      </c>
      <c r="N89" s="100">
        <v>180</v>
      </c>
      <c r="O89" s="100">
        <v>25</v>
      </c>
      <c r="P89" s="100" t="str">
        <f>C90</f>
        <v>120601705</v>
      </c>
      <c r="Q89" s="100">
        <f t="shared" si="86"/>
        <v>4009</v>
      </c>
      <c r="R89" s="100">
        <v>1</v>
      </c>
      <c r="S89" s="100">
        <v>1</v>
      </c>
      <c r="T89" s="100">
        <v>4584</v>
      </c>
      <c r="U89" s="100">
        <v>1</v>
      </c>
      <c r="V89" s="100">
        <v>2</v>
      </c>
      <c r="W89" s="100" t="s">
        <v>501</v>
      </c>
      <c r="X89" s="100">
        <v>0</v>
      </c>
      <c r="Y89" s="118" t="s">
        <v>357</v>
      </c>
      <c r="Z89" s="118">
        <v>-1</v>
      </c>
      <c r="AA89" s="118">
        <v>101000001</v>
      </c>
      <c r="AB89" s="106">
        <f t="shared" si="81"/>
        <v>284</v>
      </c>
      <c r="AC89" s="100">
        <f t="shared" si="88"/>
        <v>14017</v>
      </c>
      <c r="AD89" s="100">
        <f t="shared" si="88"/>
        <v>13017</v>
      </c>
      <c r="AE89" s="118">
        <v>-1</v>
      </c>
      <c r="AF89" s="121">
        <v>9102006</v>
      </c>
    </row>
    <row r="90" spans="1:32" x14ac:dyDescent="0.3">
      <c r="A90" s="100" t="b">
        <v>1</v>
      </c>
      <c r="B90" s="105" t="s">
        <v>2839</v>
      </c>
      <c r="C90" s="100" t="s">
        <v>656</v>
      </c>
      <c r="D90" s="100">
        <v>6</v>
      </c>
      <c r="E90" s="100">
        <v>17</v>
      </c>
      <c r="F90" s="100">
        <v>85</v>
      </c>
      <c r="G90" s="123">
        <v>1</v>
      </c>
      <c r="H90" s="123">
        <v>1</v>
      </c>
      <c r="I90" s="106">
        <v>1075</v>
      </c>
      <c r="J90" s="106">
        <v>5049</v>
      </c>
      <c r="K90" s="106">
        <f t="shared" si="19"/>
        <v>1657</v>
      </c>
      <c r="L90" s="321">
        <v>350</v>
      </c>
      <c r="M90" s="100">
        <v>5</v>
      </c>
      <c r="N90" s="100">
        <v>180</v>
      </c>
      <c r="O90" s="100">
        <v>25</v>
      </c>
      <c r="P90" s="100">
        <v>-1</v>
      </c>
      <c r="Q90" s="100">
        <f t="shared" si="86"/>
        <v>4009</v>
      </c>
      <c r="R90" s="100">
        <v>1</v>
      </c>
      <c r="S90" s="100">
        <v>1</v>
      </c>
      <c r="T90" s="100">
        <v>4585</v>
      </c>
      <c r="U90" s="100">
        <v>1</v>
      </c>
      <c r="V90" s="100">
        <v>2</v>
      </c>
      <c r="W90" s="100" t="s">
        <v>501</v>
      </c>
      <c r="X90" s="100">
        <v>0</v>
      </c>
      <c r="Y90" s="118" t="s">
        <v>357</v>
      </c>
      <c r="Z90" s="118">
        <v>-1</v>
      </c>
      <c r="AA90" s="118">
        <v>101000001</v>
      </c>
      <c r="AB90" s="106">
        <f t="shared" si="81"/>
        <v>285</v>
      </c>
      <c r="AC90" s="100">
        <f t="shared" si="88"/>
        <v>14017</v>
      </c>
      <c r="AD90" s="100">
        <f t="shared" si="88"/>
        <v>13017</v>
      </c>
      <c r="AE90" s="118">
        <v>-1</v>
      </c>
      <c r="AF90" s="121">
        <v>9102006</v>
      </c>
    </row>
    <row r="91" spans="1:32" x14ac:dyDescent="0.3">
      <c r="A91" s="104" t="b">
        <v>1</v>
      </c>
      <c r="B91" s="104" t="s">
        <v>2840</v>
      </c>
      <c r="C91" s="104" t="s">
        <v>657</v>
      </c>
      <c r="D91" s="104">
        <v>6</v>
      </c>
      <c r="E91" s="104">
        <v>18</v>
      </c>
      <c r="F91" s="104">
        <v>86</v>
      </c>
      <c r="G91" s="124">
        <v>1</v>
      </c>
      <c r="H91" s="124">
        <v>1</v>
      </c>
      <c r="I91" s="104">
        <v>1027</v>
      </c>
      <c r="J91" s="104">
        <f>INT(J95*(1/5))</f>
        <v>1031</v>
      </c>
      <c r="K91" s="124">
        <f t="shared" ref="K91" si="89">INT(K86+K86*$J$1)</f>
        <v>1223</v>
      </c>
      <c r="L91" s="326">
        <v>400</v>
      </c>
      <c r="M91" s="104">
        <v>5</v>
      </c>
      <c r="N91" s="104">
        <v>180</v>
      </c>
      <c r="O91" s="104">
        <v>25</v>
      </c>
      <c r="P91" s="104" t="str">
        <f>C92</f>
        <v>120601802</v>
      </c>
      <c r="Q91" s="104">
        <f t="shared" si="86"/>
        <v>4009</v>
      </c>
      <c r="R91" s="104">
        <v>1</v>
      </c>
      <c r="S91" s="104">
        <v>1</v>
      </c>
      <c r="T91" s="104">
        <v>4586</v>
      </c>
      <c r="U91" s="104">
        <v>1</v>
      </c>
      <c r="V91" s="104">
        <v>1</v>
      </c>
      <c r="W91" s="104">
        <v>160002003</v>
      </c>
      <c r="X91" s="104">
        <v>6</v>
      </c>
      <c r="Y91" s="118" t="s">
        <v>357</v>
      </c>
      <c r="Z91" s="118">
        <v>-1</v>
      </c>
      <c r="AA91" s="118">
        <v>101000001</v>
      </c>
      <c r="AB91" s="104">
        <f t="shared" ref="AB91" si="90">AB86+$AB$1</f>
        <v>286</v>
      </c>
      <c r="AC91" s="104">
        <f>AC86+1</f>
        <v>14018</v>
      </c>
      <c r="AD91" s="104">
        <f>AD86+1</f>
        <v>13018</v>
      </c>
      <c r="AE91" s="118">
        <v>-1</v>
      </c>
      <c r="AF91" s="104">
        <v>9102006</v>
      </c>
    </row>
    <row r="92" spans="1:32" x14ac:dyDescent="0.3">
      <c r="A92" s="104" t="b">
        <v>1</v>
      </c>
      <c r="B92" s="104" t="s">
        <v>2841</v>
      </c>
      <c r="C92" s="104" t="s">
        <v>658</v>
      </c>
      <c r="D92" s="104">
        <v>6</v>
      </c>
      <c r="E92" s="104">
        <v>18</v>
      </c>
      <c r="F92" s="104">
        <v>87</v>
      </c>
      <c r="G92" s="124">
        <v>1</v>
      </c>
      <c r="H92" s="124">
        <v>1</v>
      </c>
      <c r="I92" s="104">
        <v>1042</v>
      </c>
      <c r="J92" s="104">
        <f>INT(J95*(2/5))</f>
        <v>2062</v>
      </c>
      <c r="K92" s="124">
        <f t="shared" ref="K92:K155" si="91">INT(K91+K91*$K$1)</f>
        <v>1333</v>
      </c>
      <c r="L92" s="326">
        <v>400</v>
      </c>
      <c r="M92" s="104">
        <v>5</v>
      </c>
      <c r="N92" s="104">
        <v>180</v>
      </c>
      <c r="O92" s="104">
        <v>25</v>
      </c>
      <c r="P92" s="104" t="str">
        <f>C93</f>
        <v>120601803</v>
      </c>
      <c r="Q92" s="104">
        <f t="shared" si="86"/>
        <v>4009</v>
      </c>
      <c r="R92" s="104">
        <v>1</v>
      </c>
      <c r="S92" s="104">
        <v>1</v>
      </c>
      <c r="T92" s="104">
        <v>4587</v>
      </c>
      <c r="U92" s="104">
        <v>1</v>
      </c>
      <c r="V92" s="104">
        <v>1</v>
      </c>
      <c r="W92" s="104" t="s">
        <v>501</v>
      </c>
      <c r="X92" s="104">
        <v>0</v>
      </c>
      <c r="Y92" s="118" t="s">
        <v>357</v>
      </c>
      <c r="Z92" s="118">
        <v>-1</v>
      </c>
      <c r="AA92" s="118">
        <v>101000001</v>
      </c>
      <c r="AB92" s="104">
        <f t="shared" ref="AB92" si="92">AB91+$AC$1</f>
        <v>287</v>
      </c>
      <c r="AC92" s="104">
        <f t="shared" ref="AC92:AD95" si="93">AC91</f>
        <v>14018</v>
      </c>
      <c r="AD92" s="104">
        <f t="shared" si="93"/>
        <v>13018</v>
      </c>
      <c r="AE92" s="118">
        <v>-1</v>
      </c>
      <c r="AF92" s="104">
        <v>9102006</v>
      </c>
    </row>
    <row r="93" spans="1:32" x14ac:dyDescent="0.3">
      <c r="A93" s="104" t="b">
        <v>1</v>
      </c>
      <c r="B93" s="104" t="s">
        <v>2842</v>
      </c>
      <c r="C93" s="104" t="s">
        <v>659</v>
      </c>
      <c r="D93" s="104">
        <v>6</v>
      </c>
      <c r="E93" s="104">
        <v>18</v>
      </c>
      <c r="F93" s="104">
        <v>88</v>
      </c>
      <c r="G93" s="124">
        <v>1</v>
      </c>
      <c r="H93" s="124">
        <v>1</v>
      </c>
      <c r="I93" s="104">
        <v>1057</v>
      </c>
      <c r="J93" s="104">
        <f>INT(J95*(3/5))</f>
        <v>3093</v>
      </c>
      <c r="K93" s="124">
        <f t="shared" si="91"/>
        <v>1452</v>
      </c>
      <c r="L93" s="326">
        <v>400</v>
      </c>
      <c r="M93" s="104">
        <v>5</v>
      </c>
      <c r="N93" s="104">
        <v>180</v>
      </c>
      <c r="O93" s="104">
        <v>25</v>
      </c>
      <c r="P93" s="104" t="str">
        <f>C94</f>
        <v>120601804</v>
      </c>
      <c r="Q93" s="104">
        <f t="shared" si="86"/>
        <v>4009</v>
      </c>
      <c r="R93" s="104">
        <v>1</v>
      </c>
      <c r="S93" s="104">
        <v>1</v>
      </c>
      <c r="T93" s="104">
        <v>4588</v>
      </c>
      <c r="U93" s="104">
        <v>1</v>
      </c>
      <c r="V93" s="104">
        <v>1</v>
      </c>
      <c r="W93" s="104" t="s">
        <v>501</v>
      </c>
      <c r="X93" s="104">
        <v>0</v>
      </c>
      <c r="Y93" s="118" t="s">
        <v>357</v>
      </c>
      <c r="Z93" s="118">
        <v>-1</v>
      </c>
      <c r="AA93" s="118">
        <v>101000001</v>
      </c>
      <c r="AB93" s="104">
        <f t="shared" si="81"/>
        <v>288</v>
      </c>
      <c r="AC93" s="104">
        <f t="shared" si="93"/>
        <v>14018</v>
      </c>
      <c r="AD93" s="104">
        <f t="shared" si="93"/>
        <v>13018</v>
      </c>
      <c r="AE93" s="118">
        <v>-1</v>
      </c>
      <c r="AF93" s="104">
        <v>9102006</v>
      </c>
    </row>
    <row r="94" spans="1:32" x14ac:dyDescent="0.3">
      <c r="A94" s="104" t="b">
        <v>1</v>
      </c>
      <c r="B94" s="104" t="s">
        <v>2843</v>
      </c>
      <c r="C94" s="104" t="s">
        <v>660</v>
      </c>
      <c r="D94" s="104">
        <v>6</v>
      </c>
      <c r="E94" s="104">
        <v>18</v>
      </c>
      <c r="F94" s="104">
        <v>89</v>
      </c>
      <c r="G94" s="124">
        <v>1</v>
      </c>
      <c r="H94" s="124">
        <v>1</v>
      </c>
      <c r="I94" s="104">
        <v>1072</v>
      </c>
      <c r="J94" s="104">
        <f>INT(J95*(4/5))</f>
        <v>4124</v>
      </c>
      <c r="K94" s="124">
        <f t="shared" si="91"/>
        <v>1582</v>
      </c>
      <c r="L94" s="326">
        <v>400</v>
      </c>
      <c r="M94" s="104">
        <v>5</v>
      </c>
      <c r="N94" s="104">
        <v>180</v>
      </c>
      <c r="O94" s="104">
        <v>25</v>
      </c>
      <c r="P94" s="104" t="str">
        <f>C95</f>
        <v>120601805</v>
      </c>
      <c r="Q94" s="104">
        <f t="shared" si="86"/>
        <v>4009</v>
      </c>
      <c r="R94" s="104">
        <v>1</v>
      </c>
      <c r="S94" s="104">
        <v>1</v>
      </c>
      <c r="T94" s="104">
        <v>4589</v>
      </c>
      <c r="U94" s="104">
        <v>1</v>
      </c>
      <c r="V94" s="104">
        <v>2</v>
      </c>
      <c r="W94" s="104" t="s">
        <v>501</v>
      </c>
      <c r="X94" s="104">
        <v>0</v>
      </c>
      <c r="Y94" s="118" t="s">
        <v>357</v>
      </c>
      <c r="Z94" s="118">
        <v>-1</v>
      </c>
      <c r="AA94" s="118">
        <v>101000001</v>
      </c>
      <c r="AB94" s="104">
        <f t="shared" si="81"/>
        <v>289</v>
      </c>
      <c r="AC94" s="104">
        <f t="shared" si="93"/>
        <v>14018</v>
      </c>
      <c r="AD94" s="104">
        <f t="shared" si="93"/>
        <v>13018</v>
      </c>
      <c r="AE94" s="118">
        <v>-1</v>
      </c>
      <c r="AF94" s="104">
        <v>9102006</v>
      </c>
    </row>
    <row r="95" spans="1:32" x14ac:dyDescent="0.3">
      <c r="A95" s="104" t="b">
        <v>1</v>
      </c>
      <c r="B95" s="104" t="s">
        <v>2844</v>
      </c>
      <c r="C95" s="104" t="s">
        <v>661</v>
      </c>
      <c r="D95" s="104">
        <v>6</v>
      </c>
      <c r="E95" s="104">
        <v>18</v>
      </c>
      <c r="F95" s="104">
        <v>90</v>
      </c>
      <c r="G95" s="124">
        <v>1</v>
      </c>
      <c r="H95" s="124">
        <v>1</v>
      </c>
      <c r="I95" s="104">
        <v>1088</v>
      </c>
      <c r="J95" s="104">
        <v>5156</v>
      </c>
      <c r="K95" s="124">
        <f t="shared" si="91"/>
        <v>1724</v>
      </c>
      <c r="L95" s="326">
        <v>400</v>
      </c>
      <c r="M95" s="104">
        <v>5</v>
      </c>
      <c r="N95" s="104">
        <v>180</v>
      </c>
      <c r="O95" s="104">
        <v>25</v>
      </c>
      <c r="P95" s="104">
        <v>-1</v>
      </c>
      <c r="Q95" s="104">
        <f t="shared" si="86"/>
        <v>4009</v>
      </c>
      <c r="R95" s="104">
        <v>1</v>
      </c>
      <c r="S95" s="104">
        <v>1</v>
      </c>
      <c r="T95" s="104">
        <v>4590</v>
      </c>
      <c r="U95" s="104">
        <v>1</v>
      </c>
      <c r="V95" s="104">
        <v>2</v>
      </c>
      <c r="W95" s="104" t="s">
        <v>501</v>
      </c>
      <c r="X95" s="104">
        <v>0</v>
      </c>
      <c r="Y95" s="118" t="s">
        <v>357</v>
      </c>
      <c r="Z95" s="118">
        <v>-1</v>
      </c>
      <c r="AA95" s="118">
        <v>101000001</v>
      </c>
      <c r="AB95" s="104">
        <f t="shared" si="81"/>
        <v>290</v>
      </c>
      <c r="AC95" s="104">
        <f t="shared" si="93"/>
        <v>14018</v>
      </c>
      <c r="AD95" s="104">
        <f t="shared" si="93"/>
        <v>13018</v>
      </c>
      <c r="AE95" s="118">
        <v>-1</v>
      </c>
      <c r="AF95" s="104">
        <v>9102006</v>
      </c>
    </row>
    <row r="96" spans="1:32" x14ac:dyDescent="0.3">
      <c r="A96" s="100" t="b">
        <v>1</v>
      </c>
      <c r="B96" s="105" t="s">
        <v>2845</v>
      </c>
      <c r="C96" s="100" t="s">
        <v>662</v>
      </c>
      <c r="D96" s="100">
        <v>6</v>
      </c>
      <c r="E96" s="100">
        <v>19</v>
      </c>
      <c r="F96" s="100">
        <v>91</v>
      </c>
      <c r="G96" s="123">
        <v>1</v>
      </c>
      <c r="H96" s="123">
        <v>1</v>
      </c>
      <c r="I96" s="106">
        <v>1039</v>
      </c>
      <c r="J96" s="106">
        <f>INT(J100*(1/5))</f>
        <v>1052</v>
      </c>
      <c r="K96" s="106">
        <f t="shared" ref="K96" si="94">INT(K91+K91*$J$1)</f>
        <v>1271</v>
      </c>
      <c r="L96" s="321">
        <v>400</v>
      </c>
      <c r="M96" s="100">
        <v>5</v>
      </c>
      <c r="N96" s="100">
        <v>180</v>
      </c>
      <c r="O96" s="100">
        <v>25</v>
      </c>
      <c r="P96" s="100" t="str">
        <f>C97</f>
        <v>120601902</v>
      </c>
      <c r="Q96" s="100">
        <f>Q86+1</f>
        <v>4010</v>
      </c>
      <c r="R96" s="100">
        <v>1</v>
      </c>
      <c r="S96" s="100">
        <v>1</v>
      </c>
      <c r="T96" s="100">
        <v>4591</v>
      </c>
      <c r="U96" s="100">
        <v>1</v>
      </c>
      <c r="V96" s="100">
        <v>1</v>
      </c>
      <c r="W96" s="100">
        <v>160002003</v>
      </c>
      <c r="X96" s="100">
        <v>6</v>
      </c>
      <c r="Y96" s="118" t="s">
        <v>357</v>
      </c>
      <c r="Z96" s="118">
        <v>-1</v>
      </c>
      <c r="AA96" s="118">
        <v>101000001</v>
      </c>
      <c r="AB96" s="106">
        <f t="shared" ref="AB96" si="95">AB91+$AB$1</f>
        <v>291</v>
      </c>
      <c r="AC96" s="100">
        <f>AC91+1</f>
        <v>14019</v>
      </c>
      <c r="AD96" s="100">
        <f>AD91+1</f>
        <v>13019</v>
      </c>
      <c r="AE96" s="118">
        <v>-1</v>
      </c>
      <c r="AF96" s="121">
        <v>9102007</v>
      </c>
    </row>
    <row r="97" spans="1:32" x14ac:dyDescent="0.3">
      <c r="A97" s="100" t="b">
        <v>1</v>
      </c>
      <c r="B97" s="105" t="s">
        <v>2846</v>
      </c>
      <c r="C97" s="100" t="s">
        <v>663</v>
      </c>
      <c r="D97" s="100">
        <v>6</v>
      </c>
      <c r="E97" s="100">
        <v>19</v>
      </c>
      <c r="F97" s="100">
        <v>92</v>
      </c>
      <c r="G97" s="123">
        <v>1</v>
      </c>
      <c r="H97" s="123">
        <v>1</v>
      </c>
      <c r="I97" s="106">
        <v>1054</v>
      </c>
      <c r="J97" s="106">
        <f>INT(J100*(2/5))</f>
        <v>2105</v>
      </c>
      <c r="K97" s="106">
        <f t="shared" ref="K97:K160" si="96">INT(K96+K96*$K$1)</f>
        <v>1385</v>
      </c>
      <c r="L97" s="321">
        <v>400</v>
      </c>
      <c r="M97" s="100">
        <v>5</v>
      </c>
      <c r="N97" s="100">
        <v>180</v>
      </c>
      <c r="O97" s="100">
        <v>25</v>
      </c>
      <c r="P97" s="100" t="str">
        <f>C98</f>
        <v>120601903</v>
      </c>
      <c r="Q97" s="100">
        <f t="shared" ref="Q97:Q105" si="97">Q96</f>
        <v>4010</v>
      </c>
      <c r="R97" s="100">
        <v>1</v>
      </c>
      <c r="S97" s="100">
        <v>1</v>
      </c>
      <c r="T97" s="100">
        <v>4592</v>
      </c>
      <c r="U97" s="100">
        <v>1</v>
      </c>
      <c r="V97" s="100">
        <v>1</v>
      </c>
      <c r="W97" s="100" t="s">
        <v>501</v>
      </c>
      <c r="X97" s="100">
        <v>0</v>
      </c>
      <c r="Y97" s="118" t="s">
        <v>357</v>
      </c>
      <c r="Z97" s="118">
        <v>-1</v>
      </c>
      <c r="AA97" s="118">
        <v>101000001</v>
      </c>
      <c r="AB97" s="106">
        <f t="shared" ref="AB97" si="98">AB96+$AC$1</f>
        <v>292</v>
      </c>
      <c r="AC97" s="100">
        <f t="shared" ref="AC97:AD100" si="99">AC96</f>
        <v>14019</v>
      </c>
      <c r="AD97" s="100">
        <f t="shared" si="99"/>
        <v>13019</v>
      </c>
      <c r="AE97" s="118">
        <v>-1</v>
      </c>
      <c r="AF97" s="121">
        <v>9102007</v>
      </c>
    </row>
    <row r="98" spans="1:32" x14ac:dyDescent="0.3">
      <c r="A98" s="100" t="b">
        <v>1</v>
      </c>
      <c r="B98" s="105" t="s">
        <v>2847</v>
      </c>
      <c r="C98" s="100" t="s">
        <v>664</v>
      </c>
      <c r="D98" s="100">
        <v>6</v>
      </c>
      <c r="E98" s="100">
        <v>19</v>
      </c>
      <c r="F98" s="100">
        <v>93</v>
      </c>
      <c r="G98" s="123">
        <v>1</v>
      </c>
      <c r="H98" s="123">
        <v>1</v>
      </c>
      <c r="I98" s="106">
        <v>1069</v>
      </c>
      <c r="J98" s="106">
        <f>INT(J100*(3/5))</f>
        <v>3158</v>
      </c>
      <c r="K98" s="106">
        <f t="shared" si="96"/>
        <v>1509</v>
      </c>
      <c r="L98" s="321">
        <v>400</v>
      </c>
      <c r="M98" s="100">
        <v>5</v>
      </c>
      <c r="N98" s="100">
        <v>180</v>
      </c>
      <c r="O98" s="100">
        <v>25</v>
      </c>
      <c r="P98" s="100" t="str">
        <f>C99</f>
        <v>120601904</v>
      </c>
      <c r="Q98" s="100">
        <f t="shared" si="97"/>
        <v>4010</v>
      </c>
      <c r="R98" s="100">
        <v>1</v>
      </c>
      <c r="S98" s="100">
        <v>1</v>
      </c>
      <c r="T98" s="100">
        <v>4593</v>
      </c>
      <c r="U98" s="100">
        <v>1</v>
      </c>
      <c r="V98" s="100">
        <v>1</v>
      </c>
      <c r="W98" s="100" t="s">
        <v>501</v>
      </c>
      <c r="X98" s="100">
        <v>0</v>
      </c>
      <c r="Y98" s="118" t="s">
        <v>357</v>
      </c>
      <c r="Z98" s="118">
        <v>-1</v>
      </c>
      <c r="AA98" s="118">
        <v>101000001</v>
      </c>
      <c r="AB98" s="106">
        <f t="shared" si="81"/>
        <v>293</v>
      </c>
      <c r="AC98" s="100">
        <f t="shared" si="99"/>
        <v>14019</v>
      </c>
      <c r="AD98" s="100">
        <f t="shared" si="99"/>
        <v>13019</v>
      </c>
      <c r="AE98" s="118">
        <v>-1</v>
      </c>
      <c r="AF98" s="121">
        <v>9102007</v>
      </c>
    </row>
    <row r="99" spans="1:32" x14ac:dyDescent="0.3">
      <c r="A99" s="100" t="b">
        <v>1</v>
      </c>
      <c r="B99" s="105" t="s">
        <v>2848</v>
      </c>
      <c r="C99" s="100" t="s">
        <v>665</v>
      </c>
      <c r="D99" s="100">
        <v>6</v>
      </c>
      <c r="E99" s="100">
        <v>19</v>
      </c>
      <c r="F99" s="100">
        <v>94</v>
      </c>
      <c r="G99" s="123">
        <v>1</v>
      </c>
      <c r="H99" s="123">
        <v>1</v>
      </c>
      <c r="I99" s="106">
        <v>1085</v>
      </c>
      <c r="J99" s="106">
        <f>INT(J100*(4/5))</f>
        <v>4211</v>
      </c>
      <c r="K99" s="106">
        <f t="shared" si="96"/>
        <v>1644</v>
      </c>
      <c r="L99" s="321">
        <v>400</v>
      </c>
      <c r="M99" s="100">
        <v>5</v>
      </c>
      <c r="N99" s="100">
        <v>180</v>
      </c>
      <c r="O99" s="100">
        <v>25</v>
      </c>
      <c r="P99" s="100" t="str">
        <f>C100</f>
        <v>120601905</v>
      </c>
      <c r="Q99" s="100">
        <f t="shared" si="97"/>
        <v>4010</v>
      </c>
      <c r="R99" s="100">
        <v>1</v>
      </c>
      <c r="S99" s="100">
        <v>1</v>
      </c>
      <c r="T99" s="100">
        <v>4594</v>
      </c>
      <c r="U99" s="100">
        <v>1</v>
      </c>
      <c r="V99" s="100">
        <v>2</v>
      </c>
      <c r="W99" s="100" t="s">
        <v>501</v>
      </c>
      <c r="X99" s="100">
        <v>0</v>
      </c>
      <c r="Y99" s="118" t="s">
        <v>357</v>
      </c>
      <c r="Z99" s="118">
        <v>-1</v>
      </c>
      <c r="AA99" s="118">
        <v>101000001</v>
      </c>
      <c r="AB99" s="106">
        <f t="shared" si="81"/>
        <v>294</v>
      </c>
      <c r="AC99" s="100">
        <f t="shared" si="99"/>
        <v>14019</v>
      </c>
      <c r="AD99" s="100">
        <f t="shared" si="99"/>
        <v>13019</v>
      </c>
      <c r="AE99" s="118">
        <v>-1</v>
      </c>
      <c r="AF99" s="121">
        <v>9102007</v>
      </c>
    </row>
    <row r="100" spans="1:32" x14ac:dyDescent="0.3">
      <c r="A100" s="100" t="b">
        <v>1</v>
      </c>
      <c r="B100" s="105" t="s">
        <v>2849</v>
      </c>
      <c r="C100" s="100" t="s">
        <v>666</v>
      </c>
      <c r="D100" s="100">
        <v>6</v>
      </c>
      <c r="E100" s="100">
        <v>19</v>
      </c>
      <c r="F100" s="100">
        <v>95</v>
      </c>
      <c r="G100" s="123">
        <v>1</v>
      </c>
      <c r="H100" s="123">
        <v>1</v>
      </c>
      <c r="I100" s="106">
        <v>1101</v>
      </c>
      <c r="J100" s="106">
        <v>5264</v>
      </c>
      <c r="K100" s="106">
        <f t="shared" si="96"/>
        <v>1791</v>
      </c>
      <c r="L100" s="321">
        <v>400</v>
      </c>
      <c r="M100" s="100">
        <v>5</v>
      </c>
      <c r="N100" s="100">
        <v>180</v>
      </c>
      <c r="O100" s="100">
        <v>25</v>
      </c>
      <c r="P100" s="100">
        <v>-1</v>
      </c>
      <c r="Q100" s="100">
        <f t="shared" si="97"/>
        <v>4010</v>
      </c>
      <c r="R100" s="100">
        <v>1</v>
      </c>
      <c r="S100" s="100">
        <v>1</v>
      </c>
      <c r="T100" s="100">
        <v>4595</v>
      </c>
      <c r="U100" s="100">
        <v>1</v>
      </c>
      <c r="V100" s="100">
        <v>2</v>
      </c>
      <c r="W100" s="100" t="s">
        <v>501</v>
      </c>
      <c r="X100" s="100">
        <v>0</v>
      </c>
      <c r="Y100" s="118" t="s">
        <v>357</v>
      </c>
      <c r="Z100" s="118">
        <v>-1</v>
      </c>
      <c r="AA100" s="118">
        <v>101000001</v>
      </c>
      <c r="AB100" s="106">
        <f t="shared" si="81"/>
        <v>295</v>
      </c>
      <c r="AC100" s="100">
        <f t="shared" si="99"/>
        <v>14019</v>
      </c>
      <c r="AD100" s="100">
        <f t="shared" si="99"/>
        <v>13019</v>
      </c>
      <c r="AE100" s="118">
        <v>-1</v>
      </c>
      <c r="AF100" s="121">
        <v>9102007</v>
      </c>
    </row>
    <row r="101" spans="1:32" x14ac:dyDescent="0.3">
      <c r="A101" s="104" t="b">
        <v>1</v>
      </c>
      <c r="B101" s="104" t="s">
        <v>2850</v>
      </c>
      <c r="C101" s="104" t="s">
        <v>667</v>
      </c>
      <c r="D101" s="104">
        <v>6</v>
      </c>
      <c r="E101" s="104">
        <v>20</v>
      </c>
      <c r="F101" s="104">
        <v>96</v>
      </c>
      <c r="G101" s="124">
        <v>1</v>
      </c>
      <c r="H101" s="124">
        <v>1</v>
      </c>
      <c r="I101" s="104">
        <v>1051</v>
      </c>
      <c r="J101" s="104">
        <f>INT(J105*(1/5))</f>
        <v>1074</v>
      </c>
      <c r="K101" s="124">
        <f t="shared" ref="K101" si="100">INT(K96+K96*$J$1)</f>
        <v>1321</v>
      </c>
      <c r="L101" s="326">
        <v>400</v>
      </c>
      <c r="M101" s="104">
        <v>5</v>
      </c>
      <c r="N101" s="104">
        <v>180</v>
      </c>
      <c r="O101" s="104">
        <v>25</v>
      </c>
      <c r="P101" s="104" t="str">
        <f>C102</f>
        <v>120602002</v>
      </c>
      <c r="Q101" s="104">
        <f t="shared" si="97"/>
        <v>4010</v>
      </c>
      <c r="R101" s="104">
        <v>1</v>
      </c>
      <c r="S101" s="104">
        <v>1</v>
      </c>
      <c r="T101" s="104">
        <v>4596</v>
      </c>
      <c r="U101" s="104">
        <v>1</v>
      </c>
      <c r="V101" s="104">
        <v>1</v>
      </c>
      <c r="W101" s="104">
        <v>160002003</v>
      </c>
      <c r="X101" s="104">
        <v>6</v>
      </c>
      <c r="Y101" s="118" t="s">
        <v>357</v>
      </c>
      <c r="Z101" s="118">
        <v>-1</v>
      </c>
      <c r="AA101" s="118">
        <v>101000001</v>
      </c>
      <c r="AB101" s="104">
        <f t="shared" ref="AB101" si="101">AB96+$AB$1</f>
        <v>296</v>
      </c>
      <c r="AC101" s="104">
        <f>AC96+1</f>
        <v>14020</v>
      </c>
      <c r="AD101" s="104">
        <f>AD96+1</f>
        <v>13020</v>
      </c>
      <c r="AE101" s="118">
        <v>-1</v>
      </c>
      <c r="AF101" s="104">
        <v>9102007</v>
      </c>
    </row>
    <row r="102" spans="1:32" x14ac:dyDescent="0.3">
      <c r="A102" s="104" t="b">
        <v>1</v>
      </c>
      <c r="B102" s="104" t="s">
        <v>2851</v>
      </c>
      <c r="C102" s="104" t="s">
        <v>668</v>
      </c>
      <c r="D102" s="104">
        <v>6</v>
      </c>
      <c r="E102" s="104">
        <v>20</v>
      </c>
      <c r="F102" s="104">
        <v>97</v>
      </c>
      <c r="G102" s="124">
        <v>1</v>
      </c>
      <c r="H102" s="124">
        <v>1</v>
      </c>
      <c r="I102" s="104">
        <v>1066</v>
      </c>
      <c r="J102" s="104">
        <f>INT(J105*(2/5))</f>
        <v>2148</v>
      </c>
      <c r="K102" s="124">
        <f t="shared" ref="K102" si="102">INT(K101+K101*$K$1)</f>
        <v>1439</v>
      </c>
      <c r="L102" s="326">
        <v>400</v>
      </c>
      <c r="M102" s="104">
        <v>5</v>
      </c>
      <c r="N102" s="104">
        <v>180</v>
      </c>
      <c r="O102" s="104">
        <v>25</v>
      </c>
      <c r="P102" s="104" t="str">
        <f>C103</f>
        <v>120602003</v>
      </c>
      <c r="Q102" s="104">
        <f t="shared" si="97"/>
        <v>4010</v>
      </c>
      <c r="R102" s="104">
        <v>1</v>
      </c>
      <c r="S102" s="104">
        <v>1</v>
      </c>
      <c r="T102" s="104">
        <v>4597</v>
      </c>
      <c r="U102" s="104">
        <v>1</v>
      </c>
      <c r="V102" s="104">
        <v>1</v>
      </c>
      <c r="W102" s="104" t="s">
        <v>501</v>
      </c>
      <c r="X102" s="104">
        <v>0</v>
      </c>
      <c r="Y102" s="118" t="s">
        <v>357</v>
      </c>
      <c r="Z102" s="118">
        <v>-1</v>
      </c>
      <c r="AA102" s="118">
        <v>101000001</v>
      </c>
      <c r="AB102" s="104">
        <f t="shared" ref="AB102" si="103">AB101+$AC$1</f>
        <v>297</v>
      </c>
      <c r="AC102" s="104">
        <f t="shared" ref="AC102:AD105" si="104">AC101</f>
        <v>14020</v>
      </c>
      <c r="AD102" s="104">
        <f t="shared" si="104"/>
        <v>13020</v>
      </c>
      <c r="AE102" s="118">
        <v>-1</v>
      </c>
      <c r="AF102" s="104">
        <v>9102007</v>
      </c>
    </row>
    <row r="103" spans="1:32" x14ac:dyDescent="0.3">
      <c r="A103" s="104" t="b">
        <v>1</v>
      </c>
      <c r="B103" s="104" t="s">
        <v>2852</v>
      </c>
      <c r="C103" s="104" t="s">
        <v>669</v>
      </c>
      <c r="D103" s="104">
        <v>6</v>
      </c>
      <c r="E103" s="104">
        <v>20</v>
      </c>
      <c r="F103" s="104">
        <v>98</v>
      </c>
      <c r="G103" s="124">
        <v>1</v>
      </c>
      <c r="H103" s="124">
        <v>1</v>
      </c>
      <c r="I103" s="104">
        <v>1081</v>
      </c>
      <c r="J103" s="104">
        <f>INT(J105*(3/5))</f>
        <v>3222</v>
      </c>
      <c r="K103" s="124">
        <f t="shared" si="91"/>
        <v>1568</v>
      </c>
      <c r="L103" s="326">
        <v>400</v>
      </c>
      <c r="M103" s="104">
        <v>5</v>
      </c>
      <c r="N103" s="104">
        <v>180</v>
      </c>
      <c r="O103" s="104">
        <v>25</v>
      </c>
      <c r="P103" s="104" t="str">
        <f>C104</f>
        <v>120602004</v>
      </c>
      <c r="Q103" s="104">
        <f t="shared" si="97"/>
        <v>4010</v>
      </c>
      <c r="R103" s="104">
        <v>1</v>
      </c>
      <c r="S103" s="104">
        <v>1</v>
      </c>
      <c r="T103" s="104">
        <v>4598</v>
      </c>
      <c r="U103" s="104">
        <v>1</v>
      </c>
      <c r="V103" s="104">
        <v>1</v>
      </c>
      <c r="W103" s="104" t="s">
        <v>501</v>
      </c>
      <c r="X103" s="104">
        <v>0</v>
      </c>
      <c r="Y103" s="118" t="s">
        <v>357</v>
      </c>
      <c r="Z103" s="118">
        <v>-1</v>
      </c>
      <c r="AA103" s="118">
        <v>101000001</v>
      </c>
      <c r="AB103" s="104">
        <f t="shared" si="81"/>
        <v>298</v>
      </c>
      <c r="AC103" s="104">
        <f t="shared" si="104"/>
        <v>14020</v>
      </c>
      <c r="AD103" s="104">
        <f t="shared" si="104"/>
        <v>13020</v>
      </c>
      <c r="AE103" s="118">
        <v>-1</v>
      </c>
      <c r="AF103" s="104">
        <v>9102007</v>
      </c>
    </row>
    <row r="104" spans="1:32" x14ac:dyDescent="0.3">
      <c r="A104" s="104" t="b">
        <v>1</v>
      </c>
      <c r="B104" s="104" t="s">
        <v>2853</v>
      </c>
      <c r="C104" s="104" t="s">
        <v>670</v>
      </c>
      <c r="D104" s="104">
        <v>6</v>
      </c>
      <c r="E104" s="104">
        <v>20</v>
      </c>
      <c r="F104" s="104">
        <v>99</v>
      </c>
      <c r="G104" s="124">
        <v>1</v>
      </c>
      <c r="H104" s="124">
        <v>1</v>
      </c>
      <c r="I104" s="104">
        <v>1097</v>
      </c>
      <c r="J104" s="104">
        <f>INT(J105*(4/5))</f>
        <v>4296</v>
      </c>
      <c r="K104" s="124">
        <f t="shared" si="91"/>
        <v>1709</v>
      </c>
      <c r="L104" s="326">
        <v>400</v>
      </c>
      <c r="M104" s="104">
        <v>5</v>
      </c>
      <c r="N104" s="104">
        <v>180</v>
      </c>
      <c r="O104" s="104">
        <v>25</v>
      </c>
      <c r="P104" s="104" t="str">
        <f>C105</f>
        <v>120602005</v>
      </c>
      <c r="Q104" s="104">
        <f t="shared" si="97"/>
        <v>4010</v>
      </c>
      <c r="R104" s="104">
        <v>1</v>
      </c>
      <c r="S104" s="104">
        <v>1</v>
      </c>
      <c r="T104" s="104">
        <v>4599</v>
      </c>
      <c r="U104" s="104">
        <v>1</v>
      </c>
      <c r="V104" s="104">
        <v>2</v>
      </c>
      <c r="W104" s="104" t="s">
        <v>501</v>
      </c>
      <c r="X104" s="104">
        <v>0</v>
      </c>
      <c r="Y104" s="118" t="s">
        <v>357</v>
      </c>
      <c r="Z104" s="118">
        <v>-1</v>
      </c>
      <c r="AA104" s="118">
        <v>101000001</v>
      </c>
      <c r="AB104" s="104">
        <f t="shared" si="81"/>
        <v>299</v>
      </c>
      <c r="AC104" s="104">
        <f t="shared" si="104"/>
        <v>14020</v>
      </c>
      <c r="AD104" s="104">
        <f t="shared" si="104"/>
        <v>13020</v>
      </c>
      <c r="AE104" s="118">
        <v>-1</v>
      </c>
      <c r="AF104" s="104">
        <v>9102007</v>
      </c>
    </row>
    <row r="105" spans="1:32" x14ac:dyDescent="0.3">
      <c r="A105" s="104" t="b">
        <v>1</v>
      </c>
      <c r="B105" s="104" t="s">
        <v>2854</v>
      </c>
      <c r="C105" s="104" t="s">
        <v>671</v>
      </c>
      <c r="D105" s="104">
        <v>6</v>
      </c>
      <c r="E105" s="104">
        <v>20</v>
      </c>
      <c r="F105" s="104">
        <v>100</v>
      </c>
      <c r="G105" s="124">
        <v>1</v>
      </c>
      <c r="H105" s="124">
        <v>1</v>
      </c>
      <c r="I105" s="104">
        <v>1113</v>
      </c>
      <c r="J105" s="104">
        <v>5371</v>
      </c>
      <c r="K105" s="124">
        <f t="shared" si="91"/>
        <v>1862</v>
      </c>
      <c r="L105" s="326">
        <v>400</v>
      </c>
      <c r="M105" s="104">
        <v>5</v>
      </c>
      <c r="N105" s="104">
        <v>180</v>
      </c>
      <c r="O105" s="104">
        <v>25</v>
      </c>
      <c r="P105" s="104">
        <v>-1</v>
      </c>
      <c r="Q105" s="104">
        <f t="shared" si="97"/>
        <v>4010</v>
      </c>
      <c r="R105" s="104">
        <v>1</v>
      </c>
      <c r="S105" s="104">
        <v>1</v>
      </c>
      <c r="T105" s="104">
        <v>4600</v>
      </c>
      <c r="U105" s="104">
        <v>1</v>
      </c>
      <c r="V105" s="104">
        <v>2</v>
      </c>
      <c r="W105" s="104" t="s">
        <v>501</v>
      </c>
      <c r="X105" s="104">
        <v>0</v>
      </c>
      <c r="Y105" s="118" t="s">
        <v>357</v>
      </c>
      <c r="Z105" s="118">
        <v>-1</v>
      </c>
      <c r="AA105" s="118">
        <v>101000001</v>
      </c>
      <c r="AB105" s="104">
        <f t="shared" si="81"/>
        <v>300</v>
      </c>
      <c r="AC105" s="104">
        <f t="shared" si="104"/>
        <v>14020</v>
      </c>
      <c r="AD105" s="104">
        <f t="shared" si="104"/>
        <v>13020</v>
      </c>
      <c r="AE105" s="118">
        <v>-1</v>
      </c>
      <c r="AF105" s="104">
        <v>9102007</v>
      </c>
    </row>
    <row r="106" spans="1:32" x14ac:dyDescent="0.3">
      <c r="A106" s="100" t="b">
        <v>1</v>
      </c>
      <c r="B106" s="105" t="s">
        <v>2855</v>
      </c>
      <c r="C106" s="100" t="s">
        <v>672</v>
      </c>
      <c r="D106" s="100">
        <v>6</v>
      </c>
      <c r="E106" s="100">
        <v>21</v>
      </c>
      <c r="F106" s="100">
        <v>101</v>
      </c>
      <c r="G106" s="123">
        <v>1</v>
      </c>
      <c r="H106" s="123">
        <v>1</v>
      </c>
      <c r="I106" s="106">
        <v>1063</v>
      </c>
      <c r="J106" s="106">
        <f>INT(J110*(1/5))</f>
        <v>1095</v>
      </c>
      <c r="K106" s="106">
        <f t="shared" ref="K106" si="105">INT(K101+K101*$J$1)</f>
        <v>1373</v>
      </c>
      <c r="L106" s="321">
        <v>450</v>
      </c>
      <c r="M106" s="100">
        <v>5</v>
      </c>
      <c r="N106" s="100">
        <v>180</v>
      </c>
      <c r="O106" s="100">
        <v>25</v>
      </c>
      <c r="P106" s="100" t="str">
        <f>C107</f>
        <v>120602102</v>
      </c>
      <c r="Q106" s="100">
        <f>Q96+1</f>
        <v>4011</v>
      </c>
      <c r="R106" s="100">
        <v>1</v>
      </c>
      <c r="S106" s="100">
        <v>1</v>
      </c>
      <c r="T106" s="100">
        <v>4601</v>
      </c>
      <c r="U106" s="100">
        <v>1</v>
      </c>
      <c r="V106" s="100">
        <v>1</v>
      </c>
      <c r="W106" s="100">
        <v>160002003</v>
      </c>
      <c r="X106" s="100">
        <v>6</v>
      </c>
      <c r="Y106" s="118" t="s">
        <v>357</v>
      </c>
      <c r="Z106" s="118">
        <v>-1</v>
      </c>
      <c r="AA106" s="118">
        <v>101000001</v>
      </c>
      <c r="AB106" s="106">
        <f t="shared" ref="AB106" si="106">AB101+$AB$1</f>
        <v>301</v>
      </c>
      <c r="AC106" s="100">
        <f>AC101+1</f>
        <v>14021</v>
      </c>
      <c r="AD106" s="100">
        <f>AD101+1</f>
        <v>13021</v>
      </c>
      <c r="AE106" s="118">
        <v>-1</v>
      </c>
      <c r="AF106" s="121">
        <v>9102007</v>
      </c>
    </row>
    <row r="107" spans="1:32" x14ac:dyDescent="0.3">
      <c r="A107" s="100" t="b">
        <v>1</v>
      </c>
      <c r="B107" s="105" t="s">
        <v>2856</v>
      </c>
      <c r="C107" s="100" t="s">
        <v>673</v>
      </c>
      <c r="D107" s="100">
        <v>6</v>
      </c>
      <c r="E107" s="100">
        <v>21</v>
      </c>
      <c r="F107" s="100">
        <v>102</v>
      </c>
      <c r="G107" s="123">
        <v>1</v>
      </c>
      <c r="H107" s="123">
        <v>1</v>
      </c>
      <c r="I107" s="106">
        <v>1078</v>
      </c>
      <c r="J107" s="106">
        <f>INT(J110*(2/5))</f>
        <v>2191</v>
      </c>
      <c r="K107" s="106">
        <f t="shared" ref="K107" si="107">INT(K106+K106*$K$1)</f>
        <v>1496</v>
      </c>
      <c r="L107" s="321">
        <v>450</v>
      </c>
      <c r="M107" s="100">
        <v>5</v>
      </c>
      <c r="N107" s="100">
        <v>180</v>
      </c>
      <c r="O107" s="100">
        <v>25</v>
      </c>
      <c r="P107" s="100" t="str">
        <f>C108</f>
        <v>120602103</v>
      </c>
      <c r="Q107" s="100">
        <f t="shared" ref="Q107:Q115" si="108">Q106</f>
        <v>4011</v>
      </c>
      <c r="R107" s="100">
        <v>1</v>
      </c>
      <c r="S107" s="100">
        <v>1</v>
      </c>
      <c r="T107" s="100">
        <v>4602</v>
      </c>
      <c r="U107" s="100">
        <v>1</v>
      </c>
      <c r="V107" s="100">
        <v>1</v>
      </c>
      <c r="W107" s="100" t="s">
        <v>501</v>
      </c>
      <c r="X107" s="100">
        <v>0</v>
      </c>
      <c r="Y107" s="118" t="s">
        <v>357</v>
      </c>
      <c r="Z107" s="118">
        <v>-1</v>
      </c>
      <c r="AA107" s="118">
        <v>101000001</v>
      </c>
      <c r="AB107" s="106">
        <f t="shared" ref="AB107" si="109">AB106+$AC$1</f>
        <v>302</v>
      </c>
      <c r="AC107" s="100">
        <f t="shared" ref="AC107:AD110" si="110">AC106</f>
        <v>14021</v>
      </c>
      <c r="AD107" s="100">
        <f t="shared" si="110"/>
        <v>13021</v>
      </c>
      <c r="AE107" s="118">
        <v>-1</v>
      </c>
      <c r="AF107" s="121">
        <v>9102007</v>
      </c>
    </row>
    <row r="108" spans="1:32" x14ac:dyDescent="0.3">
      <c r="A108" s="100" t="b">
        <v>1</v>
      </c>
      <c r="B108" s="105" t="s">
        <v>2857</v>
      </c>
      <c r="C108" s="100" t="s">
        <v>674</v>
      </c>
      <c r="D108" s="100">
        <v>6</v>
      </c>
      <c r="E108" s="100">
        <v>21</v>
      </c>
      <c r="F108" s="100">
        <v>103</v>
      </c>
      <c r="G108" s="123">
        <v>1</v>
      </c>
      <c r="H108" s="123">
        <v>1</v>
      </c>
      <c r="I108" s="106">
        <v>1094</v>
      </c>
      <c r="J108" s="106">
        <f>INT(J110*(3/5))</f>
        <v>3287</v>
      </c>
      <c r="K108" s="106">
        <f t="shared" si="96"/>
        <v>1630</v>
      </c>
      <c r="L108" s="321">
        <v>450</v>
      </c>
      <c r="M108" s="100">
        <v>5</v>
      </c>
      <c r="N108" s="100">
        <v>180</v>
      </c>
      <c r="O108" s="100">
        <v>25</v>
      </c>
      <c r="P108" s="100" t="str">
        <f>C109</f>
        <v>120602104</v>
      </c>
      <c r="Q108" s="100">
        <f t="shared" si="108"/>
        <v>4011</v>
      </c>
      <c r="R108" s="100">
        <v>1</v>
      </c>
      <c r="S108" s="100">
        <v>1</v>
      </c>
      <c r="T108" s="100">
        <v>4603</v>
      </c>
      <c r="U108" s="100">
        <v>1</v>
      </c>
      <c r="V108" s="100">
        <v>2</v>
      </c>
      <c r="W108" s="100" t="s">
        <v>501</v>
      </c>
      <c r="X108" s="100">
        <v>0</v>
      </c>
      <c r="Y108" s="118" t="s">
        <v>357</v>
      </c>
      <c r="Z108" s="118">
        <v>-1</v>
      </c>
      <c r="AA108" s="118">
        <v>101000001</v>
      </c>
      <c r="AB108" s="106">
        <f t="shared" si="81"/>
        <v>303</v>
      </c>
      <c r="AC108" s="100">
        <f t="shared" si="110"/>
        <v>14021</v>
      </c>
      <c r="AD108" s="100">
        <f t="shared" si="110"/>
        <v>13021</v>
      </c>
      <c r="AE108" s="118">
        <v>-1</v>
      </c>
      <c r="AF108" s="121">
        <v>9102007</v>
      </c>
    </row>
    <row r="109" spans="1:32" x14ac:dyDescent="0.3">
      <c r="A109" s="100" t="b">
        <v>1</v>
      </c>
      <c r="B109" s="105" t="s">
        <v>2858</v>
      </c>
      <c r="C109" s="100" t="s">
        <v>675</v>
      </c>
      <c r="D109" s="100">
        <v>6</v>
      </c>
      <c r="E109" s="100">
        <v>21</v>
      </c>
      <c r="F109" s="100">
        <v>104</v>
      </c>
      <c r="G109" s="123">
        <v>1</v>
      </c>
      <c r="H109" s="123">
        <v>1</v>
      </c>
      <c r="I109" s="106">
        <v>1110</v>
      </c>
      <c r="J109" s="106">
        <f>INT(J110*(4/5))</f>
        <v>4383</v>
      </c>
      <c r="K109" s="106">
        <f t="shared" si="96"/>
        <v>1776</v>
      </c>
      <c r="L109" s="321">
        <v>450</v>
      </c>
      <c r="M109" s="100">
        <v>5</v>
      </c>
      <c r="N109" s="100">
        <v>180</v>
      </c>
      <c r="O109" s="100">
        <v>25</v>
      </c>
      <c r="P109" s="100" t="str">
        <f>C110</f>
        <v>120602105</v>
      </c>
      <c r="Q109" s="100">
        <f t="shared" si="108"/>
        <v>4011</v>
      </c>
      <c r="R109" s="100">
        <v>1</v>
      </c>
      <c r="S109" s="100">
        <v>1</v>
      </c>
      <c r="T109" s="100">
        <v>4604</v>
      </c>
      <c r="U109" s="100">
        <v>1</v>
      </c>
      <c r="V109" s="100">
        <v>2</v>
      </c>
      <c r="W109" s="100" t="s">
        <v>501</v>
      </c>
      <c r="X109" s="100">
        <v>0</v>
      </c>
      <c r="Y109" s="118" t="s">
        <v>357</v>
      </c>
      <c r="Z109" s="118">
        <v>-1</v>
      </c>
      <c r="AA109" s="118">
        <v>101000001</v>
      </c>
      <c r="AB109" s="106">
        <f t="shared" si="81"/>
        <v>304</v>
      </c>
      <c r="AC109" s="100">
        <f t="shared" si="110"/>
        <v>14021</v>
      </c>
      <c r="AD109" s="100">
        <f t="shared" si="110"/>
        <v>13021</v>
      </c>
      <c r="AE109" s="118">
        <v>-1</v>
      </c>
      <c r="AF109" s="121">
        <v>9102007</v>
      </c>
    </row>
    <row r="110" spans="1:32" x14ac:dyDescent="0.3">
      <c r="A110" s="100" t="b">
        <v>1</v>
      </c>
      <c r="B110" s="105" t="s">
        <v>2859</v>
      </c>
      <c r="C110" s="100" t="s">
        <v>676</v>
      </c>
      <c r="D110" s="100">
        <v>6</v>
      </c>
      <c r="E110" s="100">
        <v>21</v>
      </c>
      <c r="F110" s="100">
        <v>105</v>
      </c>
      <c r="G110" s="123">
        <v>1</v>
      </c>
      <c r="H110" s="123">
        <v>1</v>
      </c>
      <c r="I110" s="106">
        <v>1126</v>
      </c>
      <c r="J110" s="106">
        <v>5479</v>
      </c>
      <c r="K110" s="106">
        <f t="shared" si="96"/>
        <v>1935</v>
      </c>
      <c r="L110" s="321">
        <v>450</v>
      </c>
      <c r="M110" s="100">
        <v>5</v>
      </c>
      <c r="N110" s="100">
        <v>180</v>
      </c>
      <c r="O110" s="100">
        <v>25</v>
      </c>
      <c r="P110" s="100">
        <v>-1</v>
      </c>
      <c r="Q110" s="100">
        <f t="shared" si="108"/>
        <v>4011</v>
      </c>
      <c r="R110" s="100">
        <v>1</v>
      </c>
      <c r="S110" s="100">
        <v>1</v>
      </c>
      <c r="T110" s="100">
        <v>4605</v>
      </c>
      <c r="U110" s="100">
        <v>1</v>
      </c>
      <c r="V110" s="100">
        <v>2</v>
      </c>
      <c r="W110" s="100" t="s">
        <v>501</v>
      </c>
      <c r="X110" s="100">
        <v>0</v>
      </c>
      <c r="Y110" s="118" t="s">
        <v>357</v>
      </c>
      <c r="Z110" s="118">
        <v>-1</v>
      </c>
      <c r="AA110" s="118">
        <v>101000001</v>
      </c>
      <c r="AB110" s="106">
        <f t="shared" si="81"/>
        <v>305</v>
      </c>
      <c r="AC110" s="100">
        <f t="shared" si="110"/>
        <v>14021</v>
      </c>
      <c r="AD110" s="100">
        <f t="shared" si="110"/>
        <v>13021</v>
      </c>
      <c r="AE110" s="118">
        <v>-1</v>
      </c>
      <c r="AF110" s="121">
        <v>9102007</v>
      </c>
    </row>
    <row r="111" spans="1:32" x14ac:dyDescent="0.3">
      <c r="A111" s="104" t="b">
        <v>1</v>
      </c>
      <c r="B111" s="104" t="s">
        <v>2860</v>
      </c>
      <c r="C111" s="104" t="s">
        <v>677</v>
      </c>
      <c r="D111" s="104">
        <v>6</v>
      </c>
      <c r="E111" s="104">
        <v>22</v>
      </c>
      <c r="F111" s="104">
        <v>106</v>
      </c>
      <c r="G111" s="124">
        <v>1</v>
      </c>
      <c r="H111" s="124">
        <v>1</v>
      </c>
      <c r="I111" s="104">
        <v>1075</v>
      </c>
      <c r="J111" s="104">
        <f>INT(J115*(1/5))</f>
        <v>1117</v>
      </c>
      <c r="K111" s="124">
        <f t="shared" ref="K111" si="111">INT(K106+K106*$J$1)</f>
        <v>1427</v>
      </c>
      <c r="L111" s="326">
        <v>450</v>
      </c>
      <c r="M111" s="104">
        <v>5</v>
      </c>
      <c r="N111" s="104">
        <v>180</v>
      </c>
      <c r="O111" s="104">
        <v>25</v>
      </c>
      <c r="P111" s="104" t="str">
        <f>C112</f>
        <v>120602202</v>
      </c>
      <c r="Q111" s="104">
        <f t="shared" si="108"/>
        <v>4011</v>
      </c>
      <c r="R111" s="104">
        <v>1</v>
      </c>
      <c r="S111" s="104">
        <v>1</v>
      </c>
      <c r="T111" s="104">
        <v>4606</v>
      </c>
      <c r="U111" s="104">
        <v>1</v>
      </c>
      <c r="V111" s="104">
        <v>1</v>
      </c>
      <c r="W111" s="104">
        <v>160002003</v>
      </c>
      <c r="X111" s="104">
        <v>6</v>
      </c>
      <c r="Y111" s="118" t="s">
        <v>357</v>
      </c>
      <c r="Z111" s="118">
        <v>-1</v>
      </c>
      <c r="AA111" s="118">
        <v>101000001</v>
      </c>
      <c r="AB111" s="104">
        <f t="shared" ref="AB111" si="112">AB106+$AB$1</f>
        <v>306</v>
      </c>
      <c r="AC111" s="104">
        <f>AC106+1</f>
        <v>14022</v>
      </c>
      <c r="AD111" s="104">
        <f>AD106+1</f>
        <v>13022</v>
      </c>
      <c r="AE111" s="118">
        <v>-1</v>
      </c>
      <c r="AF111" s="104">
        <v>9102008</v>
      </c>
    </row>
    <row r="112" spans="1:32" x14ac:dyDescent="0.3">
      <c r="A112" s="104" t="b">
        <v>1</v>
      </c>
      <c r="B112" s="104" t="s">
        <v>2861</v>
      </c>
      <c r="C112" s="104" t="s">
        <v>678</v>
      </c>
      <c r="D112" s="104">
        <v>6</v>
      </c>
      <c r="E112" s="104">
        <v>22</v>
      </c>
      <c r="F112" s="104">
        <v>107</v>
      </c>
      <c r="G112" s="124">
        <v>1</v>
      </c>
      <c r="H112" s="124">
        <v>1</v>
      </c>
      <c r="I112" s="104">
        <v>1091</v>
      </c>
      <c r="J112" s="104">
        <f>INT(J115*(2/5))</f>
        <v>2234</v>
      </c>
      <c r="K112" s="124">
        <f t="shared" ref="K112" si="113">INT(K111+K111*$K$1)</f>
        <v>1555</v>
      </c>
      <c r="L112" s="326">
        <v>450</v>
      </c>
      <c r="M112" s="104">
        <v>5</v>
      </c>
      <c r="N112" s="104">
        <v>180</v>
      </c>
      <c r="O112" s="104">
        <v>25</v>
      </c>
      <c r="P112" s="104" t="str">
        <f>C113</f>
        <v>120602203</v>
      </c>
      <c r="Q112" s="104">
        <f t="shared" si="108"/>
        <v>4011</v>
      </c>
      <c r="R112" s="104">
        <v>1</v>
      </c>
      <c r="S112" s="104">
        <v>1</v>
      </c>
      <c r="T112" s="104">
        <v>4607</v>
      </c>
      <c r="U112" s="104">
        <v>1</v>
      </c>
      <c r="V112" s="104">
        <v>1</v>
      </c>
      <c r="W112" s="104" t="s">
        <v>501</v>
      </c>
      <c r="X112" s="104">
        <v>0</v>
      </c>
      <c r="Y112" s="118" t="s">
        <v>357</v>
      </c>
      <c r="Z112" s="118">
        <v>-1</v>
      </c>
      <c r="AA112" s="118">
        <v>101000001</v>
      </c>
      <c r="AB112" s="104">
        <f t="shared" ref="AB112" si="114">AB111+$AC$1</f>
        <v>307</v>
      </c>
      <c r="AC112" s="104">
        <f t="shared" ref="AC112:AD115" si="115">AC111</f>
        <v>14022</v>
      </c>
      <c r="AD112" s="104">
        <f t="shared" si="115"/>
        <v>13022</v>
      </c>
      <c r="AE112" s="118">
        <v>-1</v>
      </c>
      <c r="AF112" s="104">
        <v>9102008</v>
      </c>
    </row>
    <row r="113" spans="1:32" x14ac:dyDescent="0.3">
      <c r="A113" s="104" t="b">
        <v>1</v>
      </c>
      <c r="B113" s="104" t="s">
        <v>2862</v>
      </c>
      <c r="C113" s="104" t="s">
        <v>679</v>
      </c>
      <c r="D113" s="104">
        <v>6</v>
      </c>
      <c r="E113" s="104">
        <v>22</v>
      </c>
      <c r="F113" s="104">
        <v>108</v>
      </c>
      <c r="G113" s="124">
        <v>1</v>
      </c>
      <c r="H113" s="124">
        <v>1</v>
      </c>
      <c r="I113" s="104">
        <v>1107</v>
      </c>
      <c r="J113" s="104">
        <f>INT(J115*(3/5))</f>
        <v>3352</v>
      </c>
      <c r="K113" s="124">
        <f t="shared" si="91"/>
        <v>1694</v>
      </c>
      <c r="L113" s="326">
        <v>450</v>
      </c>
      <c r="M113" s="104">
        <v>5</v>
      </c>
      <c r="N113" s="104">
        <v>180</v>
      </c>
      <c r="O113" s="104">
        <v>25</v>
      </c>
      <c r="P113" s="104" t="str">
        <f>C114</f>
        <v>120602204</v>
      </c>
      <c r="Q113" s="104">
        <f t="shared" si="108"/>
        <v>4011</v>
      </c>
      <c r="R113" s="104">
        <v>1</v>
      </c>
      <c r="S113" s="104">
        <v>1</v>
      </c>
      <c r="T113" s="104">
        <v>4608</v>
      </c>
      <c r="U113" s="104">
        <v>1</v>
      </c>
      <c r="V113" s="104">
        <v>2</v>
      </c>
      <c r="W113" s="104" t="s">
        <v>501</v>
      </c>
      <c r="X113" s="104">
        <v>0</v>
      </c>
      <c r="Y113" s="118" t="s">
        <v>357</v>
      </c>
      <c r="Z113" s="118">
        <v>-1</v>
      </c>
      <c r="AA113" s="118">
        <v>101000001</v>
      </c>
      <c r="AB113" s="104">
        <f t="shared" si="81"/>
        <v>308</v>
      </c>
      <c r="AC113" s="104">
        <f t="shared" si="115"/>
        <v>14022</v>
      </c>
      <c r="AD113" s="104">
        <f t="shared" si="115"/>
        <v>13022</v>
      </c>
      <c r="AE113" s="118">
        <v>-1</v>
      </c>
      <c r="AF113" s="104">
        <v>9102008</v>
      </c>
    </row>
    <row r="114" spans="1:32" x14ac:dyDescent="0.3">
      <c r="A114" s="104" t="b">
        <v>1</v>
      </c>
      <c r="B114" s="104" t="s">
        <v>2863</v>
      </c>
      <c r="C114" s="104" t="s">
        <v>680</v>
      </c>
      <c r="D114" s="104">
        <v>6</v>
      </c>
      <c r="E114" s="104">
        <v>22</v>
      </c>
      <c r="F114" s="104">
        <v>109</v>
      </c>
      <c r="G114" s="124">
        <v>1</v>
      </c>
      <c r="H114" s="124">
        <v>1</v>
      </c>
      <c r="I114" s="104">
        <v>1123</v>
      </c>
      <c r="J114" s="104">
        <f>INT(J115*(4/5))</f>
        <v>4469</v>
      </c>
      <c r="K114" s="124">
        <f t="shared" si="91"/>
        <v>1846</v>
      </c>
      <c r="L114" s="326">
        <v>450</v>
      </c>
      <c r="M114" s="104">
        <v>5</v>
      </c>
      <c r="N114" s="104">
        <v>180</v>
      </c>
      <c r="O114" s="104">
        <v>25</v>
      </c>
      <c r="P114" s="104" t="str">
        <f>C115</f>
        <v>120602205</v>
      </c>
      <c r="Q114" s="104">
        <f t="shared" si="108"/>
        <v>4011</v>
      </c>
      <c r="R114" s="104">
        <v>1</v>
      </c>
      <c r="S114" s="104">
        <v>1</v>
      </c>
      <c r="T114" s="104">
        <v>4609</v>
      </c>
      <c r="U114" s="104">
        <v>1</v>
      </c>
      <c r="V114" s="104">
        <v>2</v>
      </c>
      <c r="W114" s="104" t="s">
        <v>501</v>
      </c>
      <c r="X114" s="104">
        <v>0</v>
      </c>
      <c r="Y114" s="118" t="s">
        <v>357</v>
      </c>
      <c r="Z114" s="118">
        <v>-1</v>
      </c>
      <c r="AA114" s="118">
        <v>101000001</v>
      </c>
      <c r="AB114" s="104">
        <f t="shared" si="81"/>
        <v>309</v>
      </c>
      <c r="AC114" s="104">
        <f t="shared" si="115"/>
        <v>14022</v>
      </c>
      <c r="AD114" s="104">
        <f t="shared" si="115"/>
        <v>13022</v>
      </c>
      <c r="AE114" s="118">
        <v>-1</v>
      </c>
      <c r="AF114" s="104">
        <v>9102008</v>
      </c>
    </row>
    <row r="115" spans="1:32" x14ac:dyDescent="0.3">
      <c r="A115" s="104" t="b">
        <v>1</v>
      </c>
      <c r="B115" s="104" t="s">
        <v>2864</v>
      </c>
      <c r="C115" s="104" t="s">
        <v>681</v>
      </c>
      <c r="D115" s="104">
        <v>6</v>
      </c>
      <c r="E115" s="104">
        <v>22</v>
      </c>
      <c r="F115" s="104">
        <v>110</v>
      </c>
      <c r="G115" s="124">
        <v>1</v>
      </c>
      <c r="H115" s="124">
        <v>1</v>
      </c>
      <c r="I115" s="104">
        <v>1139</v>
      </c>
      <c r="J115" s="104">
        <v>5587</v>
      </c>
      <c r="K115" s="124">
        <f t="shared" si="91"/>
        <v>2012</v>
      </c>
      <c r="L115" s="326">
        <v>450</v>
      </c>
      <c r="M115" s="104">
        <v>5</v>
      </c>
      <c r="N115" s="104">
        <v>180</v>
      </c>
      <c r="O115" s="104">
        <v>25</v>
      </c>
      <c r="P115" s="104">
        <v>-1</v>
      </c>
      <c r="Q115" s="104">
        <f t="shared" si="108"/>
        <v>4011</v>
      </c>
      <c r="R115" s="104">
        <v>1</v>
      </c>
      <c r="S115" s="104">
        <v>1</v>
      </c>
      <c r="T115" s="104">
        <v>4610</v>
      </c>
      <c r="U115" s="104">
        <v>1</v>
      </c>
      <c r="V115" s="104">
        <v>2</v>
      </c>
      <c r="W115" s="104" t="s">
        <v>501</v>
      </c>
      <c r="X115" s="104">
        <v>0</v>
      </c>
      <c r="Y115" s="118" t="s">
        <v>357</v>
      </c>
      <c r="Z115" s="118">
        <v>-1</v>
      </c>
      <c r="AA115" s="118">
        <v>101000001</v>
      </c>
      <c r="AB115" s="104">
        <f t="shared" si="81"/>
        <v>310</v>
      </c>
      <c r="AC115" s="104">
        <f t="shared" si="115"/>
        <v>14022</v>
      </c>
      <c r="AD115" s="104">
        <f t="shared" si="115"/>
        <v>13022</v>
      </c>
      <c r="AE115" s="118">
        <v>-1</v>
      </c>
      <c r="AF115" s="104">
        <v>9102008</v>
      </c>
    </row>
    <row r="116" spans="1:32" x14ac:dyDescent="0.3">
      <c r="A116" s="100" t="b">
        <v>1</v>
      </c>
      <c r="B116" s="105" t="s">
        <v>2865</v>
      </c>
      <c r="C116" s="100" t="s">
        <v>682</v>
      </c>
      <c r="D116" s="100">
        <v>6</v>
      </c>
      <c r="E116" s="100">
        <v>23</v>
      </c>
      <c r="F116" s="100">
        <v>111</v>
      </c>
      <c r="G116" s="123">
        <v>1</v>
      </c>
      <c r="H116" s="123">
        <v>1</v>
      </c>
      <c r="I116" s="106">
        <v>1087</v>
      </c>
      <c r="J116" s="106">
        <f>INT(J120*(1/5))</f>
        <v>1138</v>
      </c>
      <c r="K116" s="106">
        <f t="shared" ref="K116" si="116">INT(K111+K111*$J$1)</f>
        <v>1484</v>
      </c>
      <c r="L116" s="321">
        <v>450</v>
      </c>
      <c r="M116" s="100">
        <v>5</v>
      </c>
      <c r="N116" s="100">
        <v>180</v>
      </c>
      <c r="O116" s="100">
        <v>25</v>
      </c>
      <c r="P116" s="100" t="str">
        <f>C117</f>
        <v>120602302</v>
      </c>
      <c r="Q116" s="100">
        <f>Q106+1</f>
        <v>4012</v>
      </c>
      <c r="R116" s="100">
        <v>1</v>
      </c>
      <c r="S116" s="100">
        <v>1</v>
      </c>
      <c r="T116" s="100">
        <v>4611</v>
      </c>
      <c r="U116" s="100">
        <v>1</v>
      </c>
      <c r="V116" s="100">
        <v>1</v>
      </c>
      <c r="W116" s="100">
        <v>160002003</v>
      </c>
      <c r="X116" s="100">
        <v>6</v>
      </c>
      <c r="Y116" s="118" t="s">
        <v>357</v>
      </c>
      <c r="Z116" s="118">
        <v>-1</v>
      </c>
      <c r="AA116" s="118">
        <v>101000001</v>
      </c>
      <c r="AB116" s="106">
        <f t="shared" ref="AB116" si="117">AB111+$AB$1</f>
        <v>311</v>
      </c>
      <c r="AC116" s="100">
        <f>AC111+1</f>
        <v>14023</v>
      </c>
      <c r="AD116" s="100">
        <f>AD111+1</f>
        <v>13023</v>
      </c>
      <c r="AE116" s="118">
        <v>-1</v>
      </c>
      <c r="AF116" s="121">
        <v>9102008</v>
      </c>
    </row>
    <row r="117" spans="1:32" x14ac:dyDescent="0.3">
      <c r="A117" s="100" t="b">
        <v>1</v>
      </c>
      <c r="B117" s="105" t="s">
        <v>2866</v>
      </c>
      <c r="C117" s="100" t="s">
        <v>683</v>
      </c>
      <c r="D117" s="100">
        <v>6</v>
      </c>
      <c r="E117" s="100">
        <v>23</v>
      </c>
      <c r="F117" s="100">
        <v>112</v>
      </c>
      <c r="G117" s="123">
        <v>1</v>
      </c>
      <c r="H117" s="123">
        <v>1</v>
      </c>
      <c r="I117" s="106">
        <v>1103</v>
      </c>
      <c r="J117" s="106">
        <f>INT(J120*(2/5))</f>
        <v>2276</v>
      </c>
      <c r="K117" s="106">
        <f t="shared" ref="K117" si="118">INT(K116+K116*$K$1)</f>
        <v>1617</v>
      </c>
      <c r="L117" s="321">
        <v>450</v>
      </c>
      <c r="M117" s="100">
        <v>5</v>
      </c>
      <c r="N117" s="100">
        <v>180</v>
      </c>
      <c r="O117" s="100">
        <v>25</v>
      </c>
      <c r="P117" s="100" t="str">
        <f>C118</f>
        <v>120602303</v>
      </c>
      <c r="Q117" s="100">
        <f t="shared" ref="Q117:Q125" si="119">Q116</f>
        <v>4012</v>
      </c>
      <c r="R117" s="100">
        <v>1</v>
      </c>
      <c r="S117" s="100">
        <v>1</v>
      </c>
      <c r="T117" s="100">
        <v>4612</v>
      </c>
      <c r="U117" s="100">
        <v>1</v>
      </c>
      <c r="V117" s="100">
        <v>1</v>
      </c>
      <c r="W117" s="100" t="s">
        <v>501</v>
      </c>
      <c r="X117" s="100">
        <v>0</v>
      </c>
      <c r="Y117" s="118" t="s">
        <v>357</v>
      </c>
      <c r="Z117" s="118">
        <v>-1</v>
      </c>
      <c r="AA117" s="118">
        <v>101000001</v>
      </c>
      <c r="AB117" s="106">
        <f t="shared" ref="AB117" si="120">AB116+$AC$1</f>
        <v>312</v>
      </c>
      <c r="AC117" s="100">
        <f t="shared" ref="AC117:AD120" si="121">AC116</f>
        <v>14023</v>
      </c>
      <c r="AD117" s="100">
        <f t="shared" si="121"/>
        <v>13023</v>
      </c>
      <c r="AE117" s="118">
        <v>-1</v>
      </c>
      <c r="AF117" s="121">
        <v>9102008</v>
      </c>
    </row>
    <row r="118" spans="1:32" x14ac:dyDescent="0.3">
      <c r="A118" s="100" t="b">
        <v>1</v>
      </c>
      <c r="B118" s="105" t="s">
        <v>2867</v>
      </c>
      <c r="C118" s="100" t="s">
        <v>684</v>
      </c>
      <c r="D118" s="100">
        <v>6</v>
      </c>
      <c r="E118" s="100">
        <v>23</v>
      </c>
      <c r="F118" s="100">
        <v>113</v>
      </c>
      <c r="G118" s="123">
        <v>1</v>
      </c>
      <c r="H118" s="123">
        <v>1</v>
      </c>
      <c r="I118" s="106">
        <v>1119</v>
      </c>
      <c r="J118" s="106">
        <f>INT(J120*(3/5))</f>
        <v>3415</v>
      </c>
      <c r="K118" s="106">
        <f t="shared" si="96"/>
        <v>1762</v>
      </c>
      <c r="L118" s="321">
        <v>450</v>
      </c>
      <c r="M118" s="100">
        <v>5</v>
      </c>
      <c r="N118" s="100">
        <v>180</v>
      </c>
      <c r="O118" s="100">
        <v>25</v>
      </c>
      <c r="P118" s="100" t="str">
        <f>C119</f>
        <v>120602304</v>
      </c>
      <c r="Q118" s="100">
        <f t="shared" si="119"/>
        <v>4012</v>
      </c>
      <c r="R118" s="100">
        <v>1</v>
      </c>
      <c r="S118" s="100">
        <v>1</v>
      </c>
      <c r="T118" s="100">
        <v>4613</v>
      </c>
      <c r="U118" s="100">
        <v>1</v>
      </c>
      <c r="V118" s="100">
        <v>2</v>
      </c>
      <c r="W118" s="100" t="s">
        <v>501</v>
      </c>
      <c r="X118" s="100">
        <v>0</v>
      </c>
      <c r="Y118" s="118" t="s">
        <v>357</v>
      </c>
      <c r="Z118" s="118">
        <v>-1</v>
      </c>
      <c r="AA118" s="118">
        <v>101000001</v>
      </c>
      <c r="AB118" s="106">
        <f t="shared" si="81"/>
        <v>313</v>
      </c>
      <c r="AC118" s="100">
        <f t="shared" si="121"/>
        <v>14023</v>
      </c>
      <c r="AD118" s="100">
        <f t="shared" si="121"/>
        <v>13023</v>
      </c>
      <c r="AE118" s="118">
        <v>-1</v>
      </c>
      <c r="AF118" s="121">
        <v>9102008</v>
      </c>
    </row>
    <row r="119" spans="1:32" x14ac:dyDescent="0.3">
      <c r="A119" s="100" t="b">
        <v>1</v>
      </c>
      <c r="B119" s="105" t="s">
        <v>2868</v>
      </c>
      <c r="C119" s="100" t="s">
        <v>685</v>
      </c>
      <c r="D119" s="100">
        <v>6</v>
      </c>
      <c r="E119" s="100">
        <v>23</v>
      </c>
      <c r="F119" s="100">
        <v>114</v>
      </c>
      <c r="G119" s="123">
        <v>1</v>
      </c>
      <c r="H119" s="123">
        <v>1</v>
      </c>
      <c r="I119" s="106">
        <v>1135</v>
      </c>
      <c r="J119" s="106">
        <f>INT(J120*(4/5))</f>
        <v>4553</v>
      </c>
      <c r="K119" s="106">
        <f t="shared" si="96"/>
        <v>1920</v>
      </c>
      <c r="L119" s="321">
        <v>450</v>
      </c>
      <c r="M119" s="100">
        <v>5</v>
      </c>
      <c r="N119" s="100">
        <v>180</v>
      </c>
      <c r="O119" s="100">
        <v>25</v>
      </c>
      <c r="P119" s="100" t="str">
        <f>C120</f>
        <v>120602305</v>
      </c>
      <c r="Q119" s="100">
        <f t="shared" si="119"/>
        <v>4012</v>
      </c>
      <c r="R119" s="100">
        <v>1</v>
      </c>
      <c r="S119" s="100">
        <v>1</v>
      </c>
      <c r="T119" s="100">
        <v>4614</v>
      </c>
      <c r="U119" s="100">
        <v>1</v>
      </c>
      <c r="V119" s="100">
        <v>2</v>
      </c>
      <c r="W119" s="100" t="s">
        <v>501</v>
      </c>
      <c r="X119" s="100">
        <v>0</v>
      </c>
      <c r="Y119" s="118" t="s">
        <v>357</v>
      </c>
      <c r="Z119" s="118">
        <v>-1</v>
      </c>
      <c r="AA119" s="118">
        <v>101000001</v>
      </c>
      <c r="AB119" s="106">
        <f t="shared" si="81"/>
        <v>314</v>
      </c>
      <c r="AC119" s="100">
        <f t="shared" si="121"/>
        <v>14023</v>
      </c>
      <c r="AD119" s="100">
        <f t="shared" si="121"/>
        <v>13023</v>
      </c>
      <c r="AE119" s="118">
        <v>-1</v>
      </c>
      <c r="AF119" s="121">
        <v>9102008</v>
      </c>
    </row>
    <row r="120" spans="1:32" x14ac:dyDescent="0.3">
      <c r="A120" s="100" t="b">
        <v>1</v>
      </c>
      <c r="B120" s="105" t="s">
        <v>2869</v>
      </c>
      <c r="C120" s="100" t="s">
        <v>686</v>
      </c>
      <c r="D120" s="100">
        <v>6</v>
      </c>
      <c r="E120" s="100">
        <v>23</v>
      </c>
      <c r="F120" s="100">
        <v>115</v>
      </c>
      <c r="G120" s="123">
        <v>1</v>
      </c>
      <c r="H120" s="123">
        <v>1</v>
      </c>
      <c r="I120" s="106">
        <v>1152</v>
      </c>
      <c r="J120" s="106">
        <v>5692</v>
      </c>
      <c r="K120" s="106">
        <f t="shared" si="96"/>
        <v>2092</v>
      </c>
      <c r="L120" s="321">
        <v>450</v>
      </c>
      <c r="M120" s="100">
        <v>5</v>
      </c>
      <c r="N120" s="100">
        <v>180</v>
      </c>
      <c r="O120" s="100">
        <v>25</v>
      </c>
      <c r="P120" s="100">
        <v>-1</v>
      </c>
      <c r="Q120" s="100">
        <f t="shared" si="119"/>
        <v>4012</v>
      </c>
      <c r="R120" s="100">
        <v>1</v>
      </c>
      <c r="S120" s="100">
        <v>1</v>
      </c>
      <c r="T120" s="100">
        <v>4615</v>
      </c>
      <c r="U120" s="100">
        <v>1</v>
      </c>
      <c r="V120" s="100">
        <v>2</v>
      </c>
      <c r="W120" s="100" t="s">
        <v>501</v>
      </c>
      <c r="X120" s="100">
        <v>0</v>
      </c>
      <c r="Y120" s="118" t="s">
        <v>357</v>
      </c>
      <c r="Z120" s="118">
        <v>-1</v>
      </c>
      <c r="AA120" s="118">
        <v>101000001</v>
      </c>
      <c r="AB120" s="106">
        <f t="shared" si="81"/>
        <v>315</v>
      </c>
      <c r="AC120" s="100">
        <f t="shared" si="121"/>
        <v>14023</v>
      </c>
      <c r="AD120" s="100">
        <f t="shared" si="121"/>
        <v>13023</v>
      </c>
      <c r="AE120" s="118">
        <v>-1</v>
      </c>
      <c r="AF120" s="121">
        <v>9102008</v>
      </c>
    </row>
    <row r="121" spans="1:32" x14ac:dyDescent="0.3">
      <c r="A121" s="104" t="b">
        <v>1</v>
      </c>
      <c r="B121" s="104" t="s">
        <v>2870</v>
      </c>
      <c r="C121" s="104" t="s">
        <v>687</v>
      </c>
      <c r="D121" s="104">
        <v>6</v>
      </c>
      <c r="E121" s="104">
        <v>24</v>
      </c>
      <c r="F121" s="104">
        <v>116</v>
      </c>
      <c r="G121" s="124">
        <v>1</v>
      </c>
      <c r="H121" s="124">
        <v>1</v>
      </c>
      <c r="I121" s="104">
        <v>1099</v>
      </c>
      <c r="J121" s="104">
        <f>INT(J125*(1/5))</f>
        <v>1159</v>
      </c>
      <c r="K121" s="124">
        <f t="shared" ref="K121" si="122">INT(K116+K116*$J$1)</f>
        <v>1543</v>
      </c>
      <c r="L121" s="326">
        <v>500</v>
      </c>
      <c r="M121" s="104">
        <v>5</v>
      </c>
      <c r="N121" s="104">
        <v>180</v>
      </c>
      <c r="O121" s="104">
        <v>25</v>
      </c>
      <c r="P121" s="104" t="str">
        <f>C122</f>
        <v>120602402</v>
      </c>
      <c r="Q121" s="104">
        <f t="shared" si="119"/>
        <v>4012</v>
      </c>
      <c r="R121" s="104">
        <v>1</v>
      </c>
      <c r="S121" s="104">
        <v>1</v>
      </c>
      <c r="T121" s="104">
        <v>4616</v>
      </c>
      <c r="U121" s="104">
        <v>1</v>
      </c>
      <c r="V121" s="104">
        <v>1</v>
      </c>
      <c r="W121" s="104">
        <v>160002003</v>
      </c>
      <c r="X121" s="104">
        <v>6</v>
      </c>
      <c r="Y121" s="118" t="s">
        <v>357</v>
      </c>
      <c r="Z121" s="118">
        <v>-1</v>
      </c>
      <c r="AA121" s="118">
        <v>101000001</v>
      </c>
      <c r="AB121" s="104">
        <f t="shared" ref="AB121" si="123">AB116+$AB$1</f>
        <v>316</v>
      </c>
      <c r="AC121" s="104">
        <f>AC116+1</f>
        <v>14024</v>
      </c>
      <c r="AD121" s="104">
        <f>AD116+1</f>
        <v>13024</v>
      </c>
      <c r="AE121" s="118">
        <v>-1</v>
      </c>
      <c r="AF121" s="104">
        <v>9102008</v>
      </c>
    </row>
    <row r="122" spans="1:32" x14ac:dyDescent="0.3">
      <c r="A122" s="104" t="b">
        <v>1</v>
      </c>
      <c r="B122" s="104" t="s">
        <v>2871</v>
      </c>
      <c r="C122" s="104" t="s">
        <v>688</v>
      </c>
      <c r="D122" s="104">
        <v>6</v>
      </c>
      <c r="E122" s="104">
        <v>24</v>
      </c>
      <c r="F122" s="104">
        <v>117</v>
      </c>
      <c r="G122" s="124">
        <v>1</v>
      </c>
      <c r="H122" s="124">
        <v>1</v>
      </c>
      <c r="I122" s="104">
        <v>1115</v>
      </c>
      <c r="J122" s="104">
        <f>INT(J125*(2/5))</f>
        <v>2319</v>
      </c>
      <c r="K122" s="124">
        <f t="shared" ref="K122" si="124">INT(K121+K121*$K$1)</f>
        <v>1681</v>
      </c>
      <c r="L122" s="326">
        <v>500</v>
      </c>
      <c r="M122" s="104">
        <v>5</v>
      </c>
      <c r="N122" s="104">
        <v>180</v>
      </c>
      <c r="O122" s="104">
        <v>25</v>
      </c>
      <c r="P122" s="104" t="str">
        <f>C123</f>
        <v>120602403</v>
      </c>
      <c r="Q122" s="104">
        <f t="shared" si="119"/>
        <v>4012</v>
      </c>
      <c r="R122" s="104">
        <v>1</v>
      </c>
      <c r="S122" s="104">
        <v>1</v>
      </c>
      <c r="T122" s="104">
        <v>4617</v>
      </c>
      <c r="U122" s="104">
        <v>1</v>
      </c>
      <c r="V122" s="104">
        <v>1</v>
      </c>
      <c r="W122" s="104" t="s">
        <v>501</v>
      </c>
      <c r="X122" s="104">
        <v>0</v>
      </c>
      <c r="Y122" s="118" t="s">
        <v>357</v>
      </c>
      <c r="Z122" s="118">
        <v>-1</v>
      </c>
      <c r="AA122" s="118">
        <v>101000001</v>
      </c>
      <c r="AB122" s="104">
        <f t="shared" ref="AB122" si="125">AB121+$AC$1</f>
        <v>317</v>
      </c>
      <c r="AC122" s="104">
        <f t="shared" ref="AC122:AD125" si="126">AC121</f>
        <v>14024</v>
      </c>
      <c r="AD122" s="104">
        <f t="shared" si="126"/>
        <v>13024</v>
      </c>
      <c r="AE122" s="118">
        <v>-1</v>
      </c>
      <c r="AF122" s="104">
        <v>9102008</v>
      </c>
    </row>
    <row r="123" spans="1:32" x14ac:dyDescent="0.3">
      <c r="A123" s="104" t="b">
        <v>1</v>
      </c>
      <c r="B123" s="104" t="s">
        <v>2872</v>
      </c>
      <c r="C123" s="104" t="s">
        <v>689</v>
      </c>
      <c r="D123" s="104">
        <v>6</v>
      </c>
      <c r="E123" s="104">
        <v>24</v>
      </c>
      <c r="F123" s="104">
        <v>118</v>
      </c>
      <c r="G123" s="124">
        <v>1</v>
      </c>
      <c r="H123" s="124">
        <v>1</v>
      </c>
      <c r="I123" s="104">
        <v>1131</v>
      </c>
      <c r="J123" s="104">
        <f>INT(J125*(3/5))</f>
        <v>3479</v>
      </c>
      <c r="K123" s="124">
        <f t="shared" si="91"/>
        <v>1832</v>
      </c>
      <c r="L123" s="326">
        <v>500</v>
      </c>
      <c r="M123" s="104">
        <v>5</v>
      </c>
      <c r="N123" s="104">
        <v>180</v>
      </c>
      <c r="O123" s="104">
        <v>25</v>
      </c>
      <c r="P123" s="104" t="str">
        <f>C124</f>
        <v>120602404</v>
      </c>
      <c r="Q123" s="104">
        <f t="shared" si="119"/>
        <v>4012</v>
      </c>
      <c r="R123" s="104">
        <v>1</v>
      </c>
      <c r="S123" s="104">
        <v>1</v>
      </c>
      <c r="T123" s="104">
        <v>4618</v>
      </c>
      <c r="U123" s="104">
        <v>1</v>
      </c>
      <c r="V123" s="104">
        <v>2</v>
      </c>
      <c r="W123" s="104" t="s">
        <v>501</v>
      </c>
      <c r="X123" s="104">
        <v>0</v>
      </c>
      <c r="Y123" s="118" t="s">
        <v>357</v>
      </c>
      <c r="Z123" s="118">
        <v>-1</v>
      </c>
      <c r="AA123" s="118">
        <v>101000001</v>
      </c>
      <c r="AB123" s="104">
        <f t="shared" si="81"/>
        <v>318</v>
      </c>
      <c r="AC123" s="104">
        <f t="shared" si="126"/>
        <v>14024</v>
      </c>
      <c r="AD123" s="104">
        <f t="shared" si="126"/>
        <v>13024</v>
      </c>
      <c r="AE123" s="118">
        <v>-1</v>
      </c>
      <c r="AF123" s="104">
        <v>9102008</v>
      </c>
    </row>
    <row r="124" spans="1:32" x14ac:dyDescent="0.3">
      <c r="A124" s="104" t="b">
        <v>1</v>
      </c>
      <c r="B124" s="104" t="s">
        <v>2873</v>
      </c>
      <c r="C124" s="104" t="s">
        <v>690</v>
      </c>
      <c r="D124" s="104">
        <v>6</v>
      </c>
      <c r="E124" s="104">
        <v>24</v>
      </c>
      <c r="F124" s="104">
        <v>119</v>
      </c>
      <c r="G124" s="124">
        <v>1</v>
      </c>
      <c r="H124" s="124">
        <v>1</v>
      </c>
      <c r="I124" s="104">
        <v>1147</v>
      </c>
      <c r="J124" s="104">
        <f>INT(J125*(4/5))</f>
        <v>4639</v>
      </c>
      <c r="K124" s="124">
        <f t="shared" si="91"/>
        <v>1996</v>
      </c>
      <c r="L124" s="326">
        <v>500</v>
      </c>
      <c r="M124" s="104">
        <v>5</v>
      </c>
      <c r="N124" s="104">
        <v>180</v>
      </c>
      <c r="O124" s="104">
        <v>25</v>
      </c>
      <c r="P124" s="104" t="str">
        <f>C125</f>
        <v>120602405</v>
      </c>
      <c r="Q124" s="104">
        <f t="shared" si="119"/>
        <v>4012</v>
      </c>
      <c r="R124" s="104">
        <v>1</v>
      </c>
      <c r="S124" s="104">
        <v>1</v>
      </c>
      <c r="T124" s="104">
        <v>4619</v>
      </c>
      <c r="U124" s="104">
        <v>1</v>
      </c>
      <c r="V124" s="104">
        <v>2</v>
      </c>
      <c r="W124" s="104" t="s">
        <v>501</v>
      </c>
      <c r="X124" s="104">
        <v>0</v>
      </c>
      <c r="Y124" s="118" t="s">
        <v>357</v>
      </c>
      <c r="Z124" s="118">
        <v>-1</v>
      </c>
      <c r="AA124" s="118">
        <v>101000001</v>
      </c>
      <c r="AB124" s="104">
        <f t="shared" si="81"/>
        <v>319</v>
      </c>
      <c r="AC124" s="104">
        <f t="shared" si="126"/>
        <v>14024</v>
      </c>
      <c r="AD124" s="104">
        <f t="shared" si="126"/>
        <v>13024</v>
      </c>
      <c r="AE124" s="118">
        <v>-1</v>
      </c>
      <c r="AF124" s="104">
        <v>9102008</v>
      </c>
    </row>
    <row r="125" spans="1:32" x14ac:dyDescent="0.3">
      <c r="A125" s="104" t="b">
        <v>1</v>
      </c>
      <c r="B125" s="104" t="s">
        <v>2874</v>
      </c>
      <c r="C125" s="104" t="s">
        <v>691</v>
      </c>
      <c r="D125" s="104">
        <v>6</v>
      </c>
      <c r="E125" s="104">
        <v>24</v>
      </c>
      <c r="F125" s="104">
        <v>120</v>
      </c>
      <c r="G125" s="124">
        <v>1</v>
      </c>
      <c r="H125" s="124">
        <v>1</v>
      </c>
      <c r="I125" s="104">
        <v>1164</v>
      </c>
      <c r="J125" s="104">
        <v>5799</v>
      </c>
      <c r="K125" s="124">
        <f t="shared" si="91"/>
        <v>2175</v>
      </c>
      <c r="L125" s="326">
        <v>500</v>
      </c>
      <c r="M125" s="104">
        <v>5</v>
      </c>
      <c r="N125" s="104">
        <v>180</v>
      </c>
      <c r="O125" s="104">
        <v>25</v>
      </c>
      <c r="P125" s="104">
        <v>-1</v>
      </c>
      <c r="Q125" s="104">
        <f t="shared" si="119"/>
        <v>4012</v>
      </c>
      <c r="R125" s="104">
        <v>1</v>
      </c>
      <c r="S125" s="104">
        <v>1</v>
      </c>
      <c r="T125" s="104">
        <v>4620</v>
      </c>
      <c r="U125" s="104">
        <v>1</v>
      </c>
      <c r="V125" s="104">
        <v>2</v>
      </c>
      <c r="W125" s="104" t="s">
        <v>501</v>
      </c>
      <c r="X125" s="104">
        <v>0</v>
      </c>
      <c r="Y125" s="118" t="s">
        <v>357</v>
      </c>
      <c r="Z125" s="118">
        <v>-1</v>
      </c>
      <c r="AA125" s="118">
        <v>101000001</v>
      </c>
      <c r="AB125" s="104">
        <f t="shared" si="81"/>
        <v>320</v>
      </c>
      <c r="AC125" s="104">
        <f t="shared" si="126"/>
        <v>14024</v>
      </c>
      <c r="AD125" s="104">
        <f t="shared" si="126"/>
        <v>13024</v>
      </c>
      <c r="AE125" s="118">
        <v>-1</v>
      </c>
      <c r="AF125" s="104">
        <v>9102008</v>
      </c>
    </row>
    <row r="126" spans="1:32" x14ac:dyDescent="0.3">
      <c r="A126" s="100" t="b">
        <v>1</v>
      </c>
      <c r="B126" s="105" t="s">
        <v>2875</v>
      </c>
      <c r="C126" s="100" t="s">
        <v>692</v>
      </c>
      <c r="D126" s="100">
        <v>6</v>
      </c>
      <c r="E126" s="100">
        <v>25</v>
      </c>
      <c r="F126" s="100">
        <v>121</v>
      </c>
      <c r="G126" s="123">
        <v>1</v>
      </c>
      <c r="H126" s="123">
        <v>1</v>
      </c>
      <c r="I126" s="106">
        <v>1111</v>
      </c>
      <c r="J126" s="106">
        <f>INT(J130*(1/5))</f>
        <v>1181</v>
      </c>
      <c r="K126" s="106">
        <f t="shared" ref="K126" si="127">INT(K121+K121*$J$1)</f>
        <v>1604</v>
      </c>
      <c r="L126" s="321">
        <v>500</v>
      </c>
      <c r="M126" s="100">
        <v>5</v>
      </c>
      <c r="N126" s="100">
        <v>180</v>
      </c>
      <c r="O126" s="100">
        <v>25</v>
      </c>
      <c r="P126" s="100" t="str">
        <f>C127</f>
        <v>120602502</v>
      </c>
      <c r="Q126" s="100">
        <f>Q116+1</f>
        <v>4013</v>
      </c>
      <c r="R126" s="100">
        <v>1</v>
      </c>
      <c r="S126" s="100">
        <v>1</v>
      </c>
      <c r="T126" s="100">
        <v>4621</v>
      </c>
      <c r="U126" s="100">
        <v>1</v>
      </c>
      <c r="V126" s="100">
        <v>1</v>
      </c>
      <c r="W126" s="100">
        <v>160002003</v>
      </c>
      <c r="X126" s="100">
        <v>6</v>
      </c>
      <c r="Y126" s="118" t="s">
        <v>357</v>
      </c>
      <c r="Z126" s="118">
        <v>-1</v>
      </c>
      <c r="AA126" s="118">
        <v>101000001</v>
      </c>
      <c r="AB126" s="106">
        <f t="shared" ref="AB126" si="128">AB121+$AB$1</f>
        <v>321</v>
      </c>
      <c r="AC126" s="100">
        <f>AC121+1</f>
        <v>14025</v>
      </c>
      <c r="AD126" s="100">
        <f>AD121+1</f>
        <v>13025</v>
      </c>
      <c r="AE126" s="118">
        <v>-1</v>
      </c>
      <c r="AF126" s="121">
        <v>9102009</v>
      </c>
    </row>
    <row r="127" spans="1:32" x14ac:dyDescent="0.3">
      <c r="A127" s="100" t="b">
        <v>1</v>
      </c>
      <c r="B127" s="105" t="s">
        <v>2876</v>
      </c>
      <c r="C127" s="100" t="s">
        <v>693</v>
      </c>
      <c r="D127" s="100">
        <v>6</v>
      </c>
      <c r="E127" s="100">
        <v>25</v>
      </c>
      <c r="F127" s="100">
        <v>122</v>
      </c>
      <c r="G127" s="123">
        <v>1</v>
      </c>
      <c r="H127" s="123">
        <v>1</v>
      </c>
      <c r="I127" s="106">
        <v>1127</v>
      </c>
      <c r="J127" s="106">
        <f>INT(J130*(2/5))</f>
        <v>2362</v>
      </c>
      <c r="K127" s="106">
        <f t="shared" ref="K127" si="129">INT(K126+K126*$K$1)</f>
        <v>1748</v>
      </c>
      <c r="L127" s="321">
        <v>500</v>
      </c>
      <c r="M127" s="100">
        <v>5</v>
      </c>
      <c r="N127" s="100">
        <v>180</v>
      </c>
      <c r="O127" s="100">
        <v>25</v>
      </c>
      <c r="P127" s="100" t="str">
        <f>C128</f>
        <v>120602503</v>
      </c>
      <c r="Q127" s="100">
        <f t="shared" ref="Q127:Q135" si="130">Q126</f>
        <v>4013</v>
      </c>
      <c r="R127" s="100">
        <v>1</v>
      </c>
      <c r="S127" s="100">
        <v>1</v>
      </c>
      <c r="T127" s="100">
        <v>4622</v>
      </c>
      <c r="U127" s="100">
        <v>1</v>
      </c>
      <c r="V127" s="100">
        <v>1</v>
      </c>
      <c r="W127" s="100" t="s">
        <v>501</v>
      </c>
      <c r="X127" s="100">
        <v>0</v>
      </c>
      <c r="Y127" s="118" t="s">
        <v>357</v>
      </c>
      <c r="Z127" s="118">
        <v>-1</v>
      </c>
      <c r="AA127" s="118">
        <v>101000001</v>
      </c>
      <c r="AB127" s="106">
        <f t="shared" ref="AB127" si="131">AB126+$AC$1</f>
        <v>322</v>
      </c>
      <c r="AC127" s="100">
        <f t="shared" ref="AC127:AD130" si="132">AC126</f>
        <v>14025</v>
      </c>
      <c r="AD127" s="100">
        <f t="shared" si="132"/>
        <v>13025</v>
      </c>
      <c r="AE127" s="118">
        <v>-1</v>
      </c>
      <c r="AF127" s="121">
        <v>9102009</v>
      </c>
    </row>
    <row r="128" spans="1:32" x14ac:dyDescent="0.3">
      <c r="A128" s="100" t="b">
        <v>1</v>
      </c>
      <c r="B128" s="105" t="s">
        <v>2877</v>
      </c>
      <c r="C128" s="100" t="s">
        <v>694</v>
      </c>
      <c r="D128" s="100">
        <v>6</v>
      </c>
      <c r="E128" s="100">
        <v>25</v>
      </c>
      <c r="F128" s="100">
        <v>123</v>
      </c>
      <c r="G128" s="123">
        <v>1</v>
      </c>
      <c r="H128" s="123">
        <v>1</v>
      </c>
      <c r="I128" s="106">
        <v>1143</v>
      </c>
      <c r="J128" s="106">
        <f>INT(J130*(3/5))</f>
        <v>3544</v>
      </c>
      <c r="K128" s="106">
        <f t="shared" si="96"/>
        <v>1905</v>
      </c>
      <c r="L128" s="321">
        <v>500</v>
      </c>
      <c r="M128" s="100">
        <v>5</v>
      </c>
      <c r="N128" s="100">
        <v>180</v>
      </c>
      <c r="O128" s="100">
        <v>25</v>
      </c>
      <c r="P128" s="100" t="str">
        <f>C129</f>
        <v>120602504</v>
      </c>
      <c r="Q128" s="100">
        <f t="shared" si="130"/>
        <v>4013</v>
      </c>
      <c r="R128" s="100">
        <v>1</v>
      </c>
      <c r="S128" s="100">
        <v>1</v>
      </c>
      <c r="T128" s="100">
        <v>4623</v>
      </c>
      <c r="U128" s="100">
        <v>1</v>
      </c>
      <c r="V128" s="100">
        <v>2</v>
      </c>
      <c r="W128" s="100" t="s">
        <v>501</v>
      </c>
      <c r="X128" s="100">
        <v>0</v>
      </c>
      <c r="Y128" s="118" t="s">
        <v>357</v>
      </c>
      <c r="Z128" s="118">
        <v>-1</v>
      </c>
      <c r="AA128" s="118">
        <v>101000001</v>
      </c>
      <c r="AB128" s="106">
        <f t="shared" si="81"/>
        <v>323</v>
      </c>
      <c r="AC128" s="100">
        <f t="shared" si="132"/>
        <v>14025</v>
      </c>
      <c r="AD128" s="100">
        <f t="shared" si="132"/>
        <v>13025</v>
      </c>
      <c r="AE128" s="118">
        <v>-1</v>
      </c>
      <c r="AF128" s="121">
        <v>9102009</v>
      </c>
    </row>
    <row r="129" spans="1:32" x14ac:dyDescent="0.3">
      <c r="A129" s="100" t="b">
        <v>1</v>
      </c>
      <c r="B129" s="105" t="s">
        <v>2878</v>
      </c>
      <c r="C129" s="100" t="s">
        <v>695</v>
      </c>
      <c r="D129" s="100">
        <v>6</v>
      </c>
      <c r="E129" s="100">
        <v>25</v>
      </c>
      <c r="F129" s="100">
        <v>124</v>
      </c>
      <c r="G129" s="123">
        <v>1</v>
      </c>
      <c r="H129" s="123">
        <v>1</v>
      </c>
      <c r="I129" s="106">
        <v>1160</v>
      </c>
      <c r="J129" s="106">
        <f>INT(J130*(4/5))</f>
        <v>4725</v>
      </c>
      <c r="K129" s="106">
        <f t="shared" si="96"/>
        <v>2076</v>
      </c>
      <c r="L129" s="321">
        <v>500</v>
      </c>
      <c r="M129" s="100">
        <v>5</v>
      </c>
      <c r="N129" s="100">
        <v>180</v>
      </c>
      <c r="O129" s="100">
        <v>25</v>
      </c>
      <c r="P129" s="100" t="str">
        <f>C130</f>
        <v>120602505</v>
      </c>
      <c r="Q129" s="100">
        <f t="shared" si="130"/>
        <v>4013</v>
      </c>
      <c r="R129" s="100">
        <v>1</v>
      </c>
      <c r="S129" s="100">
        <v>1</v>
      </c>
      <c r="T129" s="100">
        <v>4624</v>
      </c>
      <c r="U129" s="100">
        <v>1</v>
      </c>
      <c r="V129" s="100">
        <v>2</v>
      </c>
      <c r="W129" s="100" t="s">
        <v>501</v>
      </c>
      <c r="X129" s="100">
        <v>0</v>
      </c>
      <c r="Y129" s="118" t="s">
        <v>357</v>
      </c>
      <c r="Z129" s="118">
        <v>-1</v>
      </c>
      <c r="AA129" s="118">
        <v>101000001</v>
      </c>
      <c r="AB129" s="106">
        <f t="shared" si="81"/>
        <v>324</v>
      </c>
      <c r="AC129" s="100">
        <f t="shared" si="132"/>
        <v>14025</v>
      </c>
      <c r="AD129" s="100">
        <f t="shared" si="132"/>
        <v>13025</v>
      </c>
      <c r="AE129" s="118">
        <v>-1</v>
      </c>
      <c r="AF129" s="121">
        <v>9102009</v>
      </c>
    </row>
    <row r="130" spans="1:32" x14ac:dyDescent="0.3">
      <c r="A130" s="100" t="b">
        <v>1</v>
      </c>
      <c r="B130" s="105" t="s">
        <v>2879</v>
      </c>
      <c r="C130" s="100" t="s">
        <v>696</v>
      </c>
      <c r="D130" s="100">
        <v>6</v>
      </c>
      <c r="E130" s="100">
        <v>25</v>
      </c>
      <c r="F130" s="100">
        <v>125</v>
      </c>
      <c r="G130" s="123">
        <v>1</v>
      </c>
      <c r="H130" s="123">
        <v>1</v>
      </c>
      <c r="I130" s="106">
        <v>1177</v>
      </c>
      <c r="J130" s="106">
        <v>5907</v>
      </c>
      <c r="K130" s="106">
        <f t="shared" si="96"/>
        <v>2262</v>
      </c>
      <c r="L130" s="321">
        <v>500</v>
      </c>
      <c r="M130" s="100">
        <v>5</v>
      </c>
      <c r="N130" s="100">
        <v>180</v>
      </c>
      <c r="O130" s="100">
        <v>25</v>
      </c>
      <c r="P130" s="100">
        <v>-1</v>
      </c>
      <c r="Q130" s="100">
        <f t="shared" si="130"/>
        <v>4013</v>
      </c>
      <c r="R130" s="100">
        <v>1</v>
      </c>
      <c r="S130" s="100">
        <v>1</v>
      </c>
      <c r="T130" s="100">
        <v>4625</v>
      </c>
      <c r="U130" s="100">
        <v>1</v>
      </c>
      <c r="V130" s="100">
        <v>2</v>
      </c>
      <c r="W130" s="100" t="s">
        <v>501</v>
      </c>
      <c r="X130" s="100">
        <v>0</v>
      </c>
      <c r="Y130" s="118" t="s">
        <v>357</v>
      </c>
      <c r="Z130" s="118">
        <v>-1</v>
      </c>
      <c r="AA130" s="118">
        <v>101000001</v>
      </c>
      <c r="AB130" s="106">
        <f t="shared" si="81"/>
        <v>325</v>
      </c>
      <c r="AC130" s="100">
        <f t="shared" si="132"/>
        <v>14025</v>
      </c>
      <c r="AD130" s="100">
        <f t="shared" si="132"/>
        <v>13025</v>
      </c>
      <c r="AE130" s="118">
        <v>-1</v>
      </c>
      <c r="AF130" s="121">
        <v>9102009</v>
      </c>
    </row>
    <row r="131" spans="1:32" x14ac:dyDescent="0.3">
      <c r="A131" s="104" t="b">
        <v>1</v>
      </c>
      <c r="B131" s="104" t="s">
        <v>2880</v>
      </c>
      <c r="C131" s="104" t="s">
        <v>697</v>
      </c>
      <c r="D131" s="104">
        <v>6</v>
      </c>
      <c r="E131" s="104">
        <v>26</v>
      </c>
      <c r="F131" s="104">
        <v>126</v>
      </c>
      <c r="G131" s="124">
        <v>1</v>
      </c>
      <c r="H131" s="124">
        <v>1</v>
      </c>
      <c r="I131" s="104">
        <v>1123</v>
      </c>
      <c r="J131" s="104">
        <f>INT(J135*(1/5))</f>
        <v>1202</v>
      </c>
      <c r="K131" s="124">
        <f t="shared" ref="K131" si="133">INT(K126+K126*$J$1)</f>
        <v>1668</v>
      </c>
      <c r="L131" s="326">
        <v>550</v>
      </c>
      <c r="M131" s="104">
        <v>5</v>
      </c>
      <c r="N131" s="104">
        <v>180</v>
      </c>
      <c r="O131" s="104">
        <v>25</v>
      </c>
      <c r="P131" s="104" t="str">
        <f>C132</f>
        <v>120602602</v>
      </c>
      <c r="Q131" s="104">
        <f t="shared" si="130"/>
        <v>4013</v>
      </c>
      <c r="R131" s="104">
        <v>1</v>
      </c>
      <c r="S131" s="104">
        <v>1</v>
      </c>
      <c r="T131" s="104">
        <v>4626</v>
      </c>
      <c r="U131" s="104">
        <v>1</v>
      </c>
      <c r="V131" s="104">
        <v>1</v>
      </c>
      <c r="W131" s="104">
        <v>160002003</v>
      </c>
      <c r="X131" s="104">
        <v>6</v>
      </c>
      <c r="Y131" s="118" t="s">
        <v>357</v>
      </c>
      <c r="Z131" s="118">
        <v>-1</v>
      </c>
      <c r="AA131" s="118">
        <v>101000001</v>
      </c>
      <c r="AB131" s="104">
        <f t="shared" ref="AB131" si="134">AB126+$AB$1</f>
        <v>326</v>
      </c>
      <c r="AC131" s="104">
        <f>AC126+1</f>
        <v>14026</v>
      </c>
      <c r="AD131" s="104">
        <f>AD126+1</f>
        <v>13026</v>
      </c>
      <c r="AE131" s="118">
        <v>-1</v>
      </c>
      <c r="AF131" s="104">
        <v>9102009</v>
      </c>
    </row>
    <row r="132" spans="1:32" x14ac:dyDescent="0.3">
      <c r="A132" s="104" t="b">
        <v>1</v>
      </c>
      <c r="B132" s="104" t="s">
        <v>2881</v>
      </c>
      <c r="C132" s="104" t="s">
        <v>698</v>
      </c>
      <c r="D132" s="104">
        <v>6</v>
      </c>
      <c r="E132" s="104">
        <v>26</v>
      </c>
      <c r="F132" s="104">
        <v>127</v>
      </c>
      <c r="G132" s="124">
        <v>1</v>
      </c>
      <c r="H132" s="124">
        <v>1</v>
      </c>
      <c r="I132" s="104">
        <v>1139</v>
      </c>
      <c r="J132" s="104">
        <f>INT(J135*(2/5))</f>
        <v>2405</v>
      </c>
      <c r="K132" s="124">
        <f t="shared" ref="K132" si="135">INT(K131+K131*$K$1)</f>
        <v>1818</v>
      </c>
      <c r="L132" s="326">
        <v>550</v>
      </c>
      <c r="M132" s="104">
        <v>5</v>
      </c>
      <c r="N132" s="104">
        <v>180</v>
      </c>
      <c r="O132" s="104">
        <v>25</v>
      </c>
      <c r="P132" s="104" t="str">
        <f>C133</f>
        <v>120602603</v>
      </c>
      <c r="Q132" s="104">
        <f t="shared" si="130"/>
        <v>4013</v>
      </c>
      <c r="R132" s="104">
        <v>1</v>
      </c>
      <c r="S132" s="104">
        <v>1</v>
      </c>
      <c r="T132" s="104">
        <v>4627</v>
      </c>
      <c r="U132" s="104">
        <v>1</v>
      </c>
      <c r="V132" s="104">
        <v>1</v>
      </c>
      <c r="W132" s="104" t="s">
        <v>501</v>
      </c>
      <c r="X132" s="104">
        <v>0</v>
      </c>
      <c r="Y132" s="118" t="s">
        <v>357</v>
      </c>
      <c r="Z132" s="118">
        <v>-1</v>
      </c>
      <c r="AA132" s="118">
        <v>101000001</v>
      </c>
      <c r="AB132" s="104">
        <f t="shared" ref="AB132" si="136">AB131+$AC$1</f>
        <v>327</v>
      </c>
      <c r="AC132" s="104">
        <f t="shared" ref="AC132:AD135" si="137">AC131</f>
        <v>14026</v>
      </c>
      <c r="AD132" s="104">
        <f t="shared" si="137"/>
        <v>13026</v>
      </c>
      <c r="AE132" s="118">
        <v>-1</v>
      </c>
      <c r="AF132" s="104">
        <v>9102009</v>
      </c>
    </row>
    <row r="133" spans="1:32" x14ac:dyDescent="0.3">
      <c r="A133" s="104" t="b">
        <v>1</v>
      </c>
      <c r="B133" s="104" t="s">
        <v>2882</v>
      </c>
      <c r="C133" s="104" t="s">
        <v>699</v>
      </c>
      <c r="D133" s="104">
        <v>6</v>
      </c>
      <c r="E133" s="104">
        <v>26</v>
      </c>
      <c r="F133" s="104">
        <v>128</v>
      </c>
      <c r="G133" s="124">
        <v>1</v>
      </c>
      <c r="H133" s="124">
        <v>1</v>
      </c>
      <c r="I133" s="104">
        <v>1156</v>
      </c>
      <c r="J133" s="104">
        <f>INT(J135*(3/5))</f>
        <v>3608</v>
      </c>
      <c r="K133" s="124">
        <f t="shared" si="91"/>
        <v>1981</v>
      </c>
      <c r="L133" s="326">
        <v>550</v>
      </c>
      <c r="M133" s="104">
        <v>5</v>
      </c>
      <c r="N133" s="104">
        <v>180</v>
      </c>
      <c r="O133" s="104">
        <v>25</v>
      </c>
      <c r="P133" s="104" t="str">
        <f>C134</f>
        <v>120602604</v>
      </c>
      <c r="Q133" s="104">
        <f t="shared" si="130"/>
        <v>4013</v>
      </c>
      <c r="R133" s="104">
        <v>1</v>
      </c>
      <c r="S133" s="104">
        <v>1</v>
      </c>
      <c r="T133" s="104">
        <v>4628</v>
      </c>
      <c r="U133" s="104">
        <v>1</v>
      </c>
      <c r="V133" s="104">
        <v>2</v>
      </c>
      <c r="W133" s="104" t="s">
        <v>501</v>
      </c>
      <c r="X133" s="104">
        <v>0</v>
      </c>
      <c r="Y133" s="118" t="s">
        <v>357</v>
      </c>
      <c r="Z133" s="118">
        <v>-1</v>
      </c>
      <c r="AA133" s="118">
        <v>101000001</v>
      </c>
      <c r="AB133" s="104">
        <f t="shared" si="81"/>
        <v>328</v>
      </c>
      <c r="AC133" s="104">
        <f t="shared" si="137"/>
        <v>14026</v>
      </c>
      <c r="AD133" s="104">
        <f t="shared" si="137"/>
        <v>13026</v>
      </c>
      <c r="AE133" s="118">
        <v>-1</v>
      </c>
      <c r="AF133" s="104">
        <v>9102009</v>
      </c>
    </row>
    <row r="134" spans="1:32" x14ac:dyDescent="0.3">
      <c r="A134" s="104" t="b">
        <v>1</v>
      </c>
      <c r="B134" s="104" t="s">
        <v>2883</v>
      </c>
      <c r="C134" s="104" t="s">
        <v>700</v>
      </c>
      <c r="D134" s="104">
        <v>6</v>
      </c>
      <c r="E134" s="104">
        <v>26</v>
      </c>
      <c r="F134" s="104">
        <v>129</v>
      </c>
      <c r="G134" s="124">
        <v>1</v>
      </c>
      <c r="H134" s="124">
        <v>1</v>
      </c>
      <c r="I134" s="104">
        <v>1173</v>
      </c>
      <c r="J134" s="104">
        <f>INT(J135*(4/5))</f>
        <v>4811</v>
      </c>
      <c r="K134" s="124">
        <f t="shared" si="91"/>
        <v>2159</v>
      </c>
      <c r="L134" s="326">
        <v>550</v>
      </c>
      <c r="M134" s="104">
        <v>5</v>
      </c>
      <c r="N134" s="104">
        <v>180</v>
      </c>
      <c r="O134" s="104">
        <v>25</v>
      </c>
      <c r="P134" s="104" t="str">
        <f>C135</f>
        <v>120602605</v>
      </c>
      <c r="Q134" s="104">
        <f t="shared" si="130"/>
        <v>4013</v>
      </c>
      <c r="R134" s="104">
        <v>1</v>
      </c>
      <c r="S134" s="104">
        <v>1</v>
      </c>
      <c r="T134" s="104">
        <v>4629</v>
      </c>
      <c r="U134" s="104">
        <v>1</v>
      </c>
      <c r="V134" s="104">
        <v>2</v>
      </c>
      <c r="W134" s="104" t="s">
        <v>501</v>
      </c>
      <c r="X134" s="104">
        <v>0</v>
      </c>
      <c r="Y134" s="118" t="s">
        <v>357</v>
      </c>
      <c r="Z134" s="118">
        <v>-1</v>
      </c>
      <c r="AA134" s="118">
        <v>101000001</v>
      </c>
      <c r="AB134" s="104">
        <f t="shared" si="81"/>
        <v>329</v>
      </c>
      <c r="AC134" s="104">
        <f t="shared" si="137"/>
        <v>14026</v>
      </c>
      <c r="AD134" s="104">
        <f t="shared" si="137"/>
        <v>13026</v>
      </c>
      <c r="AE134" s="118">
        <v>-1</v>
      </c>
      <c r="AF134" s="104">
        <v>9102009</v>
      </c>
    </row>
    <row r="135" spans="1:32" x14ac:dyDescent="0.3">
      <c r="A135" s="104" t="b">
        <v>1</v>
      </c>
      <c r="B135" s="104" t="s">
        <v>2884</v>
      </c>
      <c r="C135" s="104" t="s">
        <v>701</v>
      </c>
      <c r="D135" s="104">
        <v>6</v>
      </c>
      <c r="E135" s="104">
        <v>26</v>
      </c>
      <c r="F135" s="104">
        <v>130</v>
      </c>
      <c r="G135" s="124">
        <v>1</v>
      </c>
      <c r="H135" s="124">
        <v>1</v>
      </c>
      <c r="I135" s="104">
        <v>1190</v>
      </c>
      <c r="J135" s="104">
        <v>6014</v>
      </c>
      <c r="K135" s="124">
        <f t="shared" si="91"/>
        <v>2353</v>
      </c>
      <c r="L135" s="326">
        <v>550</v>
      </c>
      <c r="M135" s="104">
        <v>5</v>
      </c>
      <c r="N135" s="104">
        <v>180</v>
      </c>
      <c r="O135" s="104">
        <v>25</v>
      </c>
      <c r="P135" s="104">
        <v>-1</v>
      </c>
      <c r="Q135" s="104">
        <f t="shared" si="130"/>
        <v>4013</v>
      </c>
      <c r="R135" s="104">
        <v>1</v>
      </c>
      <c r="S135" s="104">
        <v>1</v>
      </c>
      <c r="T135" s="104">
        <v>4630</v>
      </c>
      <c r="U135" s="104">
        <v>1</v>
      </c>
      <c r="V135" s="104">
        <v>2</v>
      </c>
      <c r="W135" s="104" t="s">
        <v>501</v>
      </c>
      <c r="X135" s="104">
        <v>0</v>
      </c>
      <c r="Y135" s="118" t="s">
        <v>357</v>
      </c>
      <c r="Z135" s="118">
        <v>-1</v>
      </c>
      <c r="AA135" s="118">
        <v>101000001</v>
      </c>
      <c r="AB135" s="104">
        <f t="shared" si="81"/>
        <v>330</v>
      </c>
      <c r="AC135" s="104">
        <f t="shared" si="137"/>
        <v>14026</v>
      </c>
      <c r="AD135" s="104">
        <f t="shared" si="137"/>
        <v>13026</v>
      </c>
      <c r="AE135" s="118">
        <v>-1</v>
      </c>
      <c r="AF135" s="104">
        <v>9102009</v>
      </c>
    </row>
    <row r="136" spans="1:32" x14ac:dyDescent="0.3">
      <c r="A136" s="100" t="b">
        <v>1</v>
      </c>
      <c r="B136" s="105" t="s">
        <v>2885</v>
      </c>
      <c r="C136" s="100" t="s">
        <v>702</v>
      </c>
      <c r="D136" s="100">
        <v>6</v>
      </c>
      <c r="E136" s="100">
        <v>27</v>
      </c>
      <c r="F136" s="100">
        <v>131</v>
      </c>
      <c r="G136" s="123">
        <v>1</v>
      </c>
      <c r="H136" s="123">
        <v>1</v>
      </c>
      <c r="I136" s="106">
        <v>1135</v>
      </c>
      <c r="J136" s="106">
        <f>INT(J140*(1/5))</f>
        <v>1224</v>
      </c>
      <c r="K136" s="106">
        <f t="shared" ref="K136" si="138">INT(K131+K131*$J$1)</f>
        <v>1734</v>
      </c>
      <c r="L136" s="321">
        <v>600</v>
      </c>
      <c r="M136" s="100">
        <v>5</v>
      </c>
      <c r="N136" s="100">
        <v>180</v>
      </c>
      <c r="O136" s="100">
        <v>25</v>
      </c>
      <c r="P136" s="100" t="str">
        <f>C137</f>
        <v>120602702</v>
      </c>
      <c r="Q136" s="100">
        <f>Q126+1</f>
        <v>4014</v>
      </c>
      <c r="R136" s="100">
        <v>1</v>
      </c>
      <c r="S136" s="100">
        <v>1</v>
      </c>
      <c r="T136" s="100">
        <v>4631</v>
      </c>
      <c r="U136" s="100">
        <v>1</v>
      </c>
      <c r="V136" s="100">
        <v>1</v>
      </c>
      <c r="W136" s="100">
        <v>160002003</v>
      </c>
      <c r="X136" s="100">
        <v>6</v>
      </c>
      <c r="Y136" s="118" t="s">
        <v>357</v>
      </c>
      <c r="Z136" s="118">
        <v>-1</v>
      </c>
      <c r="AA136" s="118">
        <v>101000001</v>
      </c>
      <c r="AB136" s="106">
        <f t="shared" ref="AB136" si="139">AB131+$AB$1</f>
        <v>331</v>
      </c>
      <c r="AC136" s="100">
        <f>AC131+1</f>
        <v>14027</v>
      </c>
      <c r="AD136" s="100">
        <f>AD131+1</f>
        <v>13027</v>
      </c>
      <c r="AE136" s="118">
        <v>-1</v>
      </c>
      <c r="AF136" s="121">
        <v>9102009</v>
      </c>
    </row>
    <row r="137" spans="1:32" x14ac:dyDescent="0.3">
      <c r="A137" s="100" t="b">
        <v>1</v>
      </c>
      <c r="B137" s="105" t="s">
        <v>2886</v>
      </c>
      <c r="C137" s="100" t="s">
        <v>703</v>
      </c>
      <c r="D137" s="100">
        <v>6</v>
      </c>
      <c r="E137" s="100">
        <v>27</v>
      </c>
      <c r="F137" s="100">
        <v>132</v>
      </c>
      <c r="G137" s="123">
        <v>1</v>
      </c>
      <c r="H137" s="123">
        <v>1</v>
      </c>
      <c r="I137" s="106">
        <v>1152</v>
      </c>
      <c r="J137" s="106">
        <f>INT(J140*(2/5))</f>
        <v>2448</v>
      </c>
      <c r="K137" s="106">
        <f t="shared" ref="K137" si="140">INT(K136+K136*$K$1)</f>
        <v>1890</v>
      </c>
      <c r="L137" s="321">
        <v>600</v>
      </c>
      <c r="M137" s="100">
        <v>5</v>
      </c>
      <c r="N137" s="100">
        <v>180</v>
      </c>
      <c r="O137" s="100">
        <v>25</v>
      </c>
      <c r="P137" s="100" t="str">
        <f>C138</f>
        <v>120602703</v>
      </c>
      <c r="Q137" s="100">
        <f t="shared" ref="Q137:Q145" si="141">Q136</f>
        <v>4014</v>
      </c>
      <c r="R137" s="100">
        <v>1</v>
      </c>
      <c r="S137" s="100">
        <v>1</v>
      </c>
      <c r="T137" s="100">
        <v>4632</v>
      </c>
      <c r="U137" s="100">
        <v>1</v>
      </c>
      <c r="V137" s="100">
        <v>1</v>
      </c>
      <c r="W137" s="100" t="s">
        <v>501</v>
      </c>
      <c r="X137" s="100">
        <v>0</v>
      </c>
      <c r="Y137" s="118" t="s">
        <v>357</v>
      </c>
      <c r="Z137" s="118">
        <v>-1</v>
      </c>
      <c r="AA137" s="118">
        <v>101000001</v>
      </c>
      <c r="AB137" s="106">
        <f t="shared" ref="AB137" si="142">AB136+$AC$1</f>
        <v>332</v>
      </c>
      <c r="AC137" s="100">
        <f t="shared" ref="AC137:AD140" si="143">AC136</f>
        <v>14027</v>
      </c>
      <c r="AD137" s="100">
        <f t="shared" si="143"/>
        <v>13027</v>
      </c>
      <c r="AE137" s="118">
        <v>-1</v>
      </c>
      <c r="AF137" s="121">
        <v>9102009</v>
      </c>
    </row>
    <row r="138" spans="1:32" x14ac:dyDescent="0.3">
      <c r="A138" s="100" t="b">
        <v>1</v>
      </c>
      <c r="B138" s="105" t="s">
        <v>2887</v>
      </c>
      <c r="C138" s="100" t="s">
        <v>704</v>
      </c>
      <c r="D138" s="100">
        <v>6</v>
      </c>
      <c r="E138" s="100">
        <v>27</v>
      </c>
      <c r="F138" s="100">
        <v>133</v>
      </c>
      <c r="G138" s="123">
        <v>1</v>
      </c>
      <c r="H138" s="123">
        <v>1</v>
      </c>
      <c r="I138" s="106">
        <v>1169</v>
      </c>
      <c r="J138" s="106">
        <f>INT(J140*(3/5))</f>
        <v>3672</v>
      </c>
      <c r="K138" s="106">
        <f t="shared" si="96"/>
        <v>2060</v>
      </c>
      <c r="L138" s="321">
        <v>600</v>
      </c>
      <c r="M138" s="100">
        <v>5</v>
      </c>
      <c r="N138" s="100">
        <v>180</v>
      </c>
      <c r="O138" s="100">
        <v>25</v>
      </c>
      <c r="P138" s="100" t="str">
        <f>C139</f>
        <v>120602704</v>
      </c>
      <c r="Q138" s="100">
        <f t="shared" si="141"/>
        <v>4014</v>
      </c>
      <c r="R138" s="100">
        <v>1</v>
      </c>
      <c r="S138" s="100">
        <v>1</v>
      </c>
      <c r="T138" s="100">
        <v>4633</v>
      </c>
      <c r="U138" s="100">
        <v>1</v>
      </c>
      <c r="V138" s="100">
        <v>2</v>
      </c>
      <c r="W138" s="100" t="s">
        <v>501</v>
      </c>
      <c r="X138" s="100">
        <v>0</v>
      </c>
      <c r="Y138" s="118" t="s">
        <v>357</v>
      </c>
      <c r="Z138" s="118">
        <v>-1</v>
      </c>
      <c r="AA138" s="118">
        <v>101000001</v>
      </c>
      <c r="AB138" s="106">
        <f t="shared" si="81"/>
        <v>333</v>
      </c>
      <c r="AC138" s="100">
        <f t="shared" si="143"/>
        <v>14027</v>
      </c>
      <c r="AD138" s="100">
        <f t="shared" si="143"/>
        <v>13027</v>
      </c>
      <c r="AE138" s="118">
        <v>-1</v>
      </c>
      <c r="AF138" s="121">
        <v>9102009</v>
      </c>
    </row>
    <row r="139" spans="1:32" x14ac:dyDescent="0.3">
      <c r="A139" s="100" t="b">
        <v>1</v>
      </c>
      <c r="B139" s="105" t="s">
        <v>2888</v>
      </c>
      <c r="C139" s="100" t="s">
        <v>705</v>
      </c>
      <c r="D139" s="100">
        <v>6</v>
      </c>
      <c r="E139" s="100">
        <v>27</v>
      </c>
      <c r="F139" s="100">
        <v>134</v>
      </c>
      <c r="G139" s="123">
        <v>1</v>
      </c>
      <c r="H139" s="123">
        <v>1</v>
      </c>
      <c r="I139" s="106">
        <v>1186</v>
      </c>
      <c r="J139" s="106">
        <f>INT(J140*(4/5))</f>
        <v>4896</v>
      </c>
      <c r="K139" s="106">
        <f t="shared" si="96"/>
        <v>2245</v>
      </c>
      <c r="L139" s="321">
        <v>600</v>
      </c>
      <c r="M139" s="100">
        <v>5</v>
      </c>
      <c r="N139" s="100">
        <v>180</v>
      </c>
      <c r="O139" s="100">
        <v>25</v>
      </c>
      <c r="P139" s="100" t="str">
        <f>C140</f>
        <v>120602705</v>
      </c>
      <c r="Q139" s="100">
        <f t="shared" si="141"/>
        <v>4014</v>
      </c>
      <c r="R139" s="100">
        <v>1</v>
      </c>
      <c r="S139" s="100">
        <v>1</v>
      </c>
      <c r="T139" s="100">
        <v>4634</v>
      </c>
      <c r="U139" s="100">
        <v>1</v>
      </c>
      <c r="V139" s="100">
        <v>2</v>
      </c>
      <c r="W139" s="100" t="s">
        <v>501</v>
      </c>
      <c r="X139" s="100">
        <v>0</v>
      </c>
      <c r="Y139" s="118" t="s">
        <v>357</v>
      </c>
      <c r="Z139" s="118">
        <v>-1</v>
      </c>
      <c r="AA139" s="118">
        <v>101000001</v>
      </c>
      <c r="AB139" s="106">
        <f t="shared" si="81"/>
        <v>334</v>
      </c>
      <c r="AC139" s="100">
        <f t="shared" si="143"/>
        <v>14027</v>
      </c>
      <c r="AD139" s="100">
        <f t="shared" si="143"/>
        <v>13027</v>
      </c>
      <c r="AE139" s="118">
        <v>-1</v>
      </c>
      <c r="AF139" s="121">
        <v>9102009</v>
      </c>
    </row>
    <row r="140" spans="1:32" x14ac:dyDescent="0.3">
      <c r="A140" s="100" t="b">
        <v>1</v>
      </c>
      <c r="B140" s="105" t="s">
        <v>2889</v>
      </c>
      <c r="C140" s="100" t="s">
        <v>706</v>
      </c>
      <c r="D140" s="100">
        <v>6</v>
      </c>
      <c r="E140" s="100">
        <v>27</v>
      </c>
      <c r="F140" s="100">
        <v>135</v>
      </c>
      <c r="G140" s="123">
        <v>1</v>
      </c>
      <c r="H140" s="123">
        <v>1</v>
      </c>
      <c r="I140" s="106">
        <v>1203</v>
      </c>
      <c r="J140" s="106">
        <v>6121</v>
      </c>
      <c r="K140" s="106">
        <f t="shared" si="96"/>
        <v>2447</v>
      </c>
      <c r="L140" s="321">
        <v>600</v>
      </c>
      <c r="M140" s="100">
        <v>5</v>
      </c>
      <c r="N140" s="100">
        <v>180</v>
      </c>
      <c r="O140" s="100">
        <v>25</v>
      </c>
      <c r="P140" s="100">
        <v>-1</v>
      </c>
      <c r="Q140" s="100">
        <f t="shared" si="141"/>
        <v>4014</v>
      </c>
      <c r="R140" s="100">
        <v>1</v>
      </c>
      <c r="S140" s="100">
        <v>1</v>
      </c>
      <c r="T140" s="100">
        <v>4635</v>
      </c>
      <c r="U140" s="100">
        <v>1</v>
      </c>
      <c r="V140" s="100">
        <v>2</v>
      </c>
      <c r="W140" s="100" t="s">
        <v>501</v>
      </c>
      <c r="X140" s="100">
        <v>0</v>
      </c>
      <c r="Y140" s="118" t="s">
        <v>357</v>
      </c>
      <c r="Z140" s="118">
        <v>-1</v>
      </c>
      <c r="AA140" s="118">
        <v>101000001</v>
      </c>
      <c r="AB140" s="106">
        <f t="shared" si="81"/>
        <v>335</v>
      </c>
      <c r="AC140" s="100">
        <f t="shared" si="143"/>
        <v>14027</v>
      </c>
      <c r="AD140" s="100">
        <f t="shared" si="143"/>
        <v>13027</v>
      </c>
      <c r="AE140" s="118">
        <v>-1</v>
      </c>
      <c r="AF140" s="121">
        <v>9102009</v>
      </c>
    </row>
    <row r="141" spans="1:32" x14ac:dyDescent="0.3">
      <c r="A141" s="104" t="b">
        <v>1</v>
      </c>
      <c r="B141" s="104" t="s">
        <v>2890</v>
      </c>
      <c r="C141" s="104" t="s">
        <v>707</v>
      </c>
      <c r="D141" s="104">
        <v>6</v>
      </c>
      <c r="E141" s="104">
        <v>28</v>
      </c>
      <c r="F141" s="104">
        <v>136</v>
      </c>
      <c r="G141" s="124">
        <v>1</v>
      </c>
      <c r="H141" s="124">
        <v>1</v>
      </c>
      <c r="I141" s="104">
        <v>1147</v>
      </c>
      <c r="J141" s="104">
        <f>INT(J145*(1/5))</f>
        <v>1245</v>
      </c>
      <c r="K141" s="124">
        <f t="shared" ref="K141" si="144">INT(K136+K136*$J$1)</f>
        <v>1803</v>
      </c>
      <c r="L141" s="326">
        <v>600</v>
      </c>
      <c r="M141" s="104">
        <v>5</v>
      </c>
      <c r="N141" s="104">
        <v>180</v>
      </c>
      <c r="O141" s="104">
        <v>25</v>
      </c>
      <c r="P141" s="104" t="str">
        <f>C142</f>
        <v>120602802</v>
      </c>
      <c r="Q141" s="104">
        <f t="shared" si="141"/>
        <v>4014</v>
      </c>
      <c r="R141" s="104">
        <v>1</v>
      </c>
      <c r="S141" s="104">
        <v>1</v>
      </c>
      <c r="T141" s="104">
        <v>4636</v>
      </c>
      <c r="U141" s="104">
        <v>1</v>
      </c>
      <c r="V141" s="104">
        <v>1</v>
      </c>
      <c r="W141" s="104">
        <v>160002003</v>
      </c>
      <c r="X141" s="104">
        <v>6</v>
      </c>
      <c r="Y141" s="118" t="s">
        <v>357</v>
      </c>
      <c r="Z141" s="118">
        <v>-1</v>
      </c>
      <c r="AA141" s="118">
        <v>101000001</v>
      </c>
      <c r="AB141" s="104">
        <f t="shared" ref="AB141" si="145">AB136+$AB$1</f>
        <v>336</v>
      </c>
      <c r="AC141" s="104">
        <f>AC136+1</f>
        <v>14028</v>
      </c>
      <c r="AD141" s="104">
        <f>AD136+1</f>
        <v>13028</v>
      </c>
      <c r="AE141" s="118">
        <v>-1</v>
      </c>
      <c r="AF141" s="104">
        <v>9102010</v>
      </c>
    </row>
    <row r="142" spans="1:32" x14ac:dyDescent="0.3">
      <c r="A142" s="104" t="b">
        <v>1</v>
      </c>
      <c r="B142" s="104" t="s">
        <v>2891</v>
      </c>
      <c r="C142" s="104" t="s">
        <v>708</v>
      </c>
      <c r="D142" s="104">
        <v>6</v>
      </c>
      <c r="E142" s="104">
        <v>28</v>
      </c>
      <c r="F142" s="104">
        <v>137</v>
      </c>
      <c r="G142" s="124">
        <v>1</v>
      </c>
      <c r="H142" s="124">
        <v>1</v>
      </c>
      <c r="I142" s="104">
        <v>1164</v>
      </c>
      <c r="J142" s="104">
        <f>INT(J145*(2/5))</f>
        <v>2491</v>
      </c>
      <c r="K142" s="124">
        <f t="shared" ref="K142" si="146">INT(K141+K141*$K$1)</f>
        <v>1965</v>
      </c>
      <c r="L142" s="326">
        <v>600</v>
      </c>
      <c r="M142" s="104">
        <v>5</v>
      </c>
      <c r="N142" s="104">
        <v>180</v>
      </c>
      <c r="O142" s="104">
        <v>25</v>
      </c>
      <c r="P142" s="104" t="str">
        <f>C143</f>
        <v>120602803</v>
      </c>
      <c r="Q142" s="104">
        <f t="shared" si="141"/>
        <v>4014</v>
      </c>
      <c r="R142" s="104">
        <v>1</v>
      </c>
      <c r="S142" s="104">
        <v>1</v>
      </c>
      <c r="T142" s="104">
        <v>4637</v>
      </c>
      <c r="U142" s="104">
        <v>1</v>
      </c>
      <c r="V142" s="104">
        <v>1</v>
      </c>
      <c r="W142" s="104" t="s">
        <v>501</v>
      </c>
      <c r="X142" s="104">
        <v>0</v>
      </c>
      <c r="Y142" s="118" t="s">
        <v>357</v>
      </c>
      <c r="Z142" s="118">
        <v>-1</v>
      </c>
      <c r="AA142" s="118">
        <v>101000001</v>
      </c>
      <c r="AB142" s="104">
        <f t="shared" ref="AB142" si="147">AB141+$AC$1</f>
        <v>337</v>
      </c>
      <c r="AC142" s="104">
        <f t="shared" ref="AC142:AD145" si="148">AC141</f>
        <v>14028</v>
      </c>
      <c r="AD142" s="104">
        <f t="shared" si="148"/>
        <v>13028</v>
      </c>
      <c r="AE142" s="118">
        <v>-1</v>
      </c>
      <c r="AF142" s="104">
        <v>9102010</v>
      </c>
    </row>
    <row r="143" spans="1:32" x14ac:dyDescent="0.3">
      <c r="A143" s="104" t="b">
        <v>1</v>
      </c>
      <c r="B143" s="104" t="s">
        <v>2892</v>
      </c>
      <c r="C143" s="104" t="s">
        <v>709</v>
      </c>
      <c r="D143" s="104">
        <v>6</v>
      </c>
      <c r="E143" s="104">
        <v>28</v>
      </c>
      <c r="F143" s="104">
        <v>138</v>
      </c>
      <c r="G143" s="124">
        <v>1</v>
      </c>
      <c r="H143" s="124">
        <v>1</v>
      </c>
      <c r="I143" s="104">
        <v>1181</v>
      </c>
      <c r="J143" s="104">
        <f>INT(J145*(3/5))</f>
        <v>3737</v>
      </c>
      <c r="K143" s="124">
        <f t="shared" si="91"/>
        <v>2141</v>
      </c>
      <c r="L143" s="326">
        <v>600</v>
      </c>
      <c r="M143" s="104">
        <v>5</v>
      </c>
      <c r="N143" s="104">
        <v>180</v>
      </c>
      <c r="O143" s="104">
        <v>25</v>
      </c>
      <c r="P143" s="104" t="str">
        <f>C144</f>
        <v>120602804</v>
      </c>
      <c r="Q143" s="104">
        <f t="shared" si="141"/>
        <v>4014</v>
      </c>
      <c r="R143" s="104">
        <v>1</v>
      </c>
      <c r="S143" s="104">
        <v>1</v>
      </c>
      <c r="T143" s="104">
        <v>4638</v>
      </c>
      <c r="U143" s="104">
        <v>1</v>
      </c>
      <c r="V143" s="104">
        <v>2</v>
      </c>
      <c r="W143" s="104" t="s">
        <v>501</v>
      </c>
      <c r="X143" s="104">
        <v>0</v>
      </c>
      <c r="Y143" s="118" t="s">
        <v>357</v>
      </c>
      <c r="Z143" s="118">
        <v>-1</v>
      </c>
      <c r="AA143" s="118">
        <v>101000001</v>
      </c>
      <c r="AB143" s="104">
        <f t="shared" si="81"/>
        <v>338</v>
      </c>
      <c r="AC143" s="104">
        <f t="shared" si="148"/>
        <v>14028</v>
      </c>
      <c r="AD143" s="104">
        <f t="shared" si="148"/>
        <v>13028</v>
      </c>
      <c r="AE143" s="118">
        <v>-1</v>
      </c>
      <c r="AF143" s="104">
        <v>9102010</v>
      </c>
    </row>
    <row r="144" spans="1:32" x14ac:dyDescent="0.3">
      <c r="A144" s="104" t="b">
        <v>1</v>
      </c>
      <c r="B144" s="104" t="s">
        <v>2893</v>
      </c>
      <c r="C144" s="104" t="s">
        <v>710</v>
      </c>
      <c r="D144" s="104">
        <v>6</v>
      </c>
      <c r="E144" s="104">
        <v>28</v>
      </c>
      <c r="F144" s="104">
        <v>139</v>
      </c>
      <c r="G144" s="124">
        <v>1</v>
      </c>
      <c r="H144" s="124">
        <v>1</v>
      </c>
      <c r="I144" s="104">
        <v>1198</v>
      </c>
      <c r="J144" s="104">
        <f>INT(J145*(4/5))</f>
        <v>4983</v>
      </c>
      <c r="K144" s="124">
        <f t="shared" si="91"/>
        <v>2333</v>
      </c>
      <c r="L144" s="326">
        <v>600</v>
      </c>
      <c r="M144" s="104">
        <v>5</v>
      </c>
      <c r="N144" s="104">
        <v>180</v>
      </c>
      <c r="O144" s="104">
        <v>25</v>
      </c>
      <c r="P144" s="104" t="str">
        <f>C145</f>
        <v>120602805</v>
      </c>
      <c r="Q144" s="104">
        <f t="shared" si="141"/>
        <v>4014</v>
      </c>
      <c r="R144" s="104">
        <v>1</v>
      </c>
      <c r="S144" s="104">
        <v>1</v>
      </c>
      <c r="T144" s="104">
        <v>4639</v>
      </c>
      <c r="U144" s="104">
        <v>1</v>
      </c>
      <c r="V144" s="104">
        <v>2</v>
      </c>
      <c r="W144" s="104" t="s">
        <v>501</v>
      </c>
      <c r="X144" s="104">
        <v>0</v>
      </c>
      <c r="Y144" s="118" t="s">
        <v>357</v>
      </c>
      <c r="Z144" s="118">
        <v>-1</v>
      </c>
      <c r="AA144" s="118">
        <v>101000001</v>
      </c>
      <c r="AB144" s="104">
        <f t="shared" si="81"/>
        <v>339</v>
      </c>
      <c r="AC144" s="104">
        <f t="shared" si="148"/>
        <v>14028</v>
      </c>
      <c r="AD144" s="104">
        <f t="shared" si="148"/>
        <v>13028</v>
      </c>
      <c r="AE144" s="118">
        <v>-1</v>
      </c>
      <c r="AF144" s="104">
        <v>9102010</v>
      </c>
    </row>
    <row r="145" spans="1:32" x14ac:dyDescent="0.3">
      <c r="A145" s="104" t="b">
        <v>1</v>
      </c>
      <c r="B145" s="104" t="s">
        <v>2894</v>
      </c>
      <c r="C145" s="104" t="s">
        <v>711</v>
      </c>
      <c r="D145" s="104">
        <v>6</v>
      </c>
      <c r="E145" s="104">
        <v>28</v>
      </c>
      <c r="F145" s="104">
        <v>140</v>
      </c>
      <c r="G145" s="124">
        <v>1</v>
      </c>
      <c r="H145" s="124">
        <v>1</v>
      </c>
      <c r="I145" s="104">
        <v>1215</v>
      </c>
      <c r="J145" s="104">
        <v>6229</v>
      </c>
      <c r="K145" s="124">
        <f t="shared" si="91"/>
        <v>2542</v>
      </c>
      <c r="L145" s="326">
        <v>600</v>
      </c>
      <c r="M145" s="104">
        <v>5</v>
      </c>
      <c r="N145" s="104">
        <v>180</v>
      </c>
      <c r="O145" s="104">
        <v>25</v>
      </c>
      <c r="P145" s="104">
        <v>-1</v>
      </c>
      <c r="Q145" s="104">
        <f t="shared" si="141"/>
        <v>4014</v>
      </c>
      <c r="R145" s="104">
        <v>1</v>
      </c>
      <c r="S145" s="104">
        <v>1</v>
      </c>
      <c r="T145" s="104">
        <v>4640</v>
      </c>
      <c r="U145" s="104">
        <v>1</v>
      </c>
      <c r="V145" s="104">
        <v>2</v>
      </c>
      <c r="W145" s="104" t="s">
        <v>501</v>
      </c>
      <c r="X145" s="104">
        <v>0</v>
      </c>
      <c r="Y145" s="118" t="s">
        <v>357</v>
      </c>
      <c r="Z145" s="118">
        <v>-1</v>
      </c>
      <c r="AA145" s="118">
        <v>101000001</v>
      </c>
      <c r="AB145" s="104">
        <f t="shared" si="81"/>
        <v>340</v>
      </c>
      <c r="AC145" s="104">
        <f t="shared" si="148"/>
        <v>14028</v>
      </c>
      <c r="AD145" s="104">
        <f t="shared" si="148"/>
        <v>13028</v>
      </c>
      <c r="AE145" s="118">
        <v>-1</v>
      </c>
      <c r="AF145" s="104">
        <v>9102010</v>
      </c>
    </row>
    <row r="146" spans="1:32" x14ac:dyDescent="0.3">
      <c r="A146" s="100" t="b">
        <v>1</v>
      </c>
      <c r="B146" s="105" t="s">
        <v>2895</v>
      </c>
      <c r="C146" s="100" t="s">
        <v>712</v>
      </c>
      <c r="D146" s="100">
        <v>6</v>
      </c>
      <c r="E146" s="100">
        <v>29</v>
      </c>
      <c r="F146" s="100">
        <v>141</v>
      </c>
      <c r="G146" s="123">
        <v>1</v>
      </c>
      <c r="H146" s="123">
        <v>1</v>
      </c>
      <c r="I146" s="106">
        <v>1159</v>
      </c>
      <c r="J146" s="106">
        <f>INT(J150*(1/5))</f>
        <v>1267</v>
      </c>
      <c r="K146" s="106">
        <f t="shared" ref="K146" si="149">INT(K141+K141*$J$1)</f>
        <v>1875</v>
      </c>
      <c r="L146" s="321">
        <v>600</v>
      </c>
      <c r="M146" s="100">
        <v>5</v>
      </c>
      <c r="N146" s="100">
        <v>180</v>
      </c>
      <c r="O146" s="100">
        <v>25</v>
      </c>
      <c r="P146" s="100" t="str">
        <f>C147</f>
        <v>120602902</v>
      </c>
      <c r="Q146" s="100">
        <f>Q136+1</f>
        <v>4015</v>
      </c>
      <c r="R146" s="100">
        <v>1</v>
      </c>
      <c r="S146" s="100">
        <v>1</v>
      </c>
      <c r="T146" s="100">
        <v>4641</v>
      </c>
      <c r="U146" s="100">
        <v>1</v>
      </c>
      <c r="V146" s="100">
        <v>1</v>
      </c>
      <c r="W146" s="100">
        <v>160002003</v>
      </c>
      <c r="X146" s="100">
        <v>6</v>
      </c>
      <c r="Y146" s="118" t="s">
        <v>357</v>
      </c>
      <c r="Z146" s="118">
        <v>-1</v>
      </c>
      <c r="AA146" s="118">
        <v>101000001</v>
      </c>
      <c r="AB146" s="106">
        <f t="shared" ref="AB146" si="150">AB141+$AB$1</f>
        <v>341</v>
      </c>
      <c r="AC146" s="100">
        <f>AC141+1</f>
        <v>14029</v>
      </c>
      <c r="AD146" s="100">
        <f>AD141+1</f>
        <v>13029</v>
      </c>
      <c r="AE146" s="118">
        <v>-1</v>
      </c>
      <c r="AF146" s="121">
        <v>9102010</v>
      </c>
    </row>
    <row r="147" spans="1:32" x14ac:dyDescent="0.3">
      <c r="A147" s="100" t="b">
        <v>1</v>
      </c>
      <c r="B147" s="105" t="s">
        <v>2896</v>
      </c>
      <c r="C147" s="100" t="s">
        <v>713</v>
      </c>
      <c r="D147" s="100">
        <v>6</v>
      </c>
      <c r="E147" s="100">
        <v>29</v>
      </c>
      <c r="F147" s="100">
        <v>142</v>
      </c>
      <c r="G147" s="123">
        <v>1</v>
      </c>
      <c r="H147" s="123">
        <v>1</v>
      </c>
      <c r="I147" s="106">
        <v>1176</v>
      </c>
      <c r="J147" s="106">
        <f>INT(J150*(2/5))</f>
        <v>2534</v>
      </c>
      <c r="K147" s="106">
        <f t="shared" ref="K147" si="151">INT(K146+K146*$K$1)</f>
        <v>2043</v>
      </c>
      <c r="L147" s="321">
        <v>600</v>
      </c>
      <c r="M147" s="100">
        <v>5</v>
      </c>
      <c r="N147" s="100">
        <v>180</v>
      </c>
      <c r="O147" s="100">
        <v>25</v>
      </c>
      <c r="P147" s="100" t="str">
        <f>C148</f>
        <v>120602903</v>
      </c>
      <c r="Q147" s="100">
        <f t="shared" ref="Q147:Q155" si="152">Q146</f>
        <v>4015</v>
      </c>
      <c r="R147" s="100">
        <v>1</v>
      </c>
      <c r="S147" s="100">
        <v>1</v>
      </c>
      <c r="T147" s="100">
        <v>4642</v>
      </c>
      <c r="U147" s="100">
        <v>1</v>
      </c>
      <c r="V147" s="100">
        <v>1</v>
      </c>
      <c r="W147" s="100" t="s">
        <v>501</v>
      </c>
      <c r="X147" s="100">
        <v>0</v>
      </c>
      <c r="Y147" s="118" t="s">
        <v>357</v>
      </c>
      <c r="Z147" s="118">
        <v>-1</v>
      </c>
      <c r="AA147" s="118">
        <v>101000001</v>
      </c>
      <c r="AB147" s="106">
        <f t="shared" ref="AB147:AB205" si="153">AB146+$AC$1</f>
        <v>342</v>
      </c>
      <c r="AC147" s="100">
        <f t="shared" ref="AC147:AD150" si="154">AC146</f>
        <v>14029</v>
      </c>
      <c r="AD147" s="100">
        <f t="shared" si="154"/>
        <v>13029</v>
      </c>
      <c r="AE147" s="118">
        <v>-1</v>
      </c>
      <c r="AF147" s="121">
        <v>9102010</v>
      </c>
    </row>
    <row r="148" spans="1:32" x14ac:dyDescent="0.3">
      <c r="A148" s="100" t="b">
        <v>1</v>
      </c>
      <c r="B148" s="105" t="s">
        <v>2897</v>
      </c>
      <c r="C148" s="100" t="s">
        <v>714</v>
      </c>
      <c r="D148" s="100">
        <v>6</v>
      </c>
      <c r="E148" s="100">
        <v>29</v>
      </c>
      <c r="F148" s="100">
        <v>143</v>
      </c>
      <c r="G148" s="123">
        <v>1</v>
      </c>
      <c r="H148" s="123">
        <v>1</v>
      </c>
      <c r="I148" s="106">
        <v>1193</v>
      </c>
      <c r="J148" s="106">
        <f>INT(J150*(3/5))</f>
        <v>3801</v>
      </c>
      <c r="K148" s="106">
        <f t="shared" si="96"/>
        <v>2226</v>
      </c>
      <c r="L148" s="321">
        <v>600</v>
      </c>
      <c r="M148" s="100">
        <v>5</v>
      </c>
      <c r="N148" s="100">
        <v>180</v>
      </c>
      <c r="O148" s="100">
        <v>25</v>
      </c>
      <c r="P148" s="100" t="str">
        <f>C149</f>
        <v>120602904</v>
      </c>
      <c r="Q148" s="100">
        <f t="shared" si="152"/>
        <v>4015</v>
      </c>
      <c r="R148" s="100">
        <v>1</v>
      </c>
      <c r="S148" s="100">
        <v>1</v>
      </c>
      <c r="T148" s="100">
        <v>4643</v>
      </c>
      <c r="U148" s="100">
        <v>1</v>
      </c>
      <c r="V148" s="100">
        <v>2</v>
      </c>
      <c r="W148" s="100" t="s">
        <v>501</v>
      </c>
      <c r="X148" s="100">
        <v>0</v>
      </c>
      <c r="Y148" s="118" t="s">
        <v>357</v>
      </c>
      <c r="Z148" s="118">
        <v>-1</v>
      </c>
      <c r="AA148" s="118">
        <v>101000001</v>
      </c>
      <c r="AB148" s="106">
        <f t="shared" si="153"/>
        <v>343</v>
      </c>
      <c r="AC148" s="100">
        <f t="shared" si="154"/>
        <v>14029</v>
      </c>
      <c r="AD148" s="100">
        <f t="shared" si="154"/>
        <v>13029</v>
      </c>
      <c r="AE148" s="118">
        <v>-1</v>
      </c>
      <c r="AF148" s="121">
        <v>9102010</v>
      </c>
    </row>
    <row r="149" spans="1:32" x14ac:dyDescent="0.3">
      <c r="A149" s="100" t="b">
        <v>1</v>
      </c>
      <c r="B149" s="105" t="s">
        <v>2898</v>
      </c>
      <c r="C149" s="100" t="s">
        <v>715</v>
      </c>
      <c r="D149" s="100">
        <v>6</v>
      </c>
      <c r="E149" s="100">
        <v>29</v>
      </c>
      <c r="F149" s="100">
        <v>144</v>
      </c>
      <c r="G149" s="123">
        <v>1</v>
      </c>
      <c r="H149" s="123">
        <v>1</v>
      </c>
      <c r="I149" s="106">
        <v>1210</v>
      </c>
      <c r="J149" s="106">
        <f>INT(J150*(4/5))</f>
        <v>5068</v>
      </c>
      <c r="K149" s="106">
        <f t="shared" si="96"/>
        <v>2426</v>
      </c>
      <c r="L149" s="321">
        <v>600</v>
      </c>
      <c r="M149" s="100">
        <v>5</v>
      </c>
      <c r="N149" s="100">
        <v>180</v>
      </c>
      <c r="O149" s="100">
        <v>25</v>
      </c>
      <c r="P149" s="100" t="str">
        <f>C150</f>
        <v>120602905</v>
      </c>
      <c r="Q149" s="100">
        <f t="shared" si="152"/>
        <v>4015</v>
      </c>
      <c r="R149" s="100">
        <v>1</v>
      </c>
      <c r="S149" s="100">
        <v>1</v>
      </c>
      <c r="T149" s="100">
        <v>4644</v>
      </c>
      <c r="U149" s="100">
        <v>1</v>
      </c>
      <c r="V149" s="100">
        <v>2</v>
      </c>
      <c r="W149" s="100" t="s">
        <v>501</v>
      </c>
      <c r="X149" s="100">
        <v>0</v>
      </c>
      <c r="Y149" s="118" t="s">
        <v>357</v>
      </c>
      <c r="Z149" s="118">
        <v>-1</v>
      </c>
      <c r="AA149" s="118">
        <v>101000001</v>
      </c>
      <c r="AB149" s="106">
        <f t="shared" si="153"/>
        <v>344</v>
      </c>
      <c r="AC149" s="100">
        <f t="shared" si="154"/>
        <v>14029</v>
      </c>
      <c r="AD149" s="100">
        <f t="shared" si="154"/>
        <v>13029</v>
      </c>
      <c r="AE149" s="118">
        <v>-1</v>
      </c>
      <c r="AF149" s="121">
        <v>9102010</v>
      </c>
    </row>
    <row r="150" spans="1:32" x14ac:dyDescent="0.3">
      <c r="A150" s="100" t="b">
        <v>1</v>
      </c>
      <c r="B150" s="105" t="s">
        <v>2899</v>
      </c>
      <c r="C150" s="100" t="s">
        <v>716</v>
      </c>
      <c r="D150" s="100">
        <v>6</v>
      </c>
      <c r="E150" s="100">
        <v>29</v>
      </c>
      <c r="F150" s="100">
        <v>145</v>
      </c>
      <c r="G150" s="123">
        <v>1</v>
      </c>
      <c r="H150" s="123">
        <v>1</v>
      </c>
      <c r="I150" s="106">
        <v>1228</v>
      </c>
      <c r="J150" s="106">
        <v>6335</v>
      </c>
      <c r="K150" s="106">
        <f t="shared" si="96"/>
        <v>2644</v>
      </c>
      <c r="L150" s="321">
        <v>600</v>
      </c>
      <c r="M150" s="100">
        <v>5</v>
      </c>
      <c r="N150" s="100">
        <v>180</v>
      </c>
      <c r="O150" s="100">
        <v>25</v>
      </c>
      <c r="P150" s="100">
        <v>-1</v>
      </c>
      <c r="Q150" s="100">
        <f t="shared" si="152"/>
        <v>4015</v>
      </c>
      <c r="R150" s="100">
        <v>1</v>
      </c>
      <c r="S150" s="100">
        <v>1</v>
      </c>
      <c r="T150" s="100">
        <v>4645</v>
      </c>
      <c r="U150" s="100">
        <v>1</v>
      </c>
      <c r="V150" s="100">
        <v>2</v>
      </c>
      <c r="W150" s="100" t="s">
        <v>501</v>
      </c>
      <c r="X150" s="100">
        <v>0</v>
      </c>
      <c r="Y150" s="118" t="s">
        <v>357</v>
      </c>
      <c r="Z150" s="118">
        <v>-1</v>
      </c>
      <c r="AA150" s="118">
        <v>101000001</v>
      </c>
      <c r="AB150" s="106">
        <f t="shared" si="153"/>
        <v>345</v>
      </c>
      <c r="AC150" s="100">
        <f t="shared" si="154"/>
        <v>14029</v>
      </c>
      <c r="AD150" s="100">
        <f t="shared" si="154"/>
        <v>13029</v>
      </c>
      <c r="AE150" s="118">
        <v>-1</v>
      </c>
      <c r="AF150" s="121">
        <v>9102010</v>
      </c>
    </row>
    <row r="151" spans="1:32" x14ac:dyDescent="0.3">
      <c r="A151" s="104" t="b">
        <v>1</v>
      </c>
      <c r="B151" s="104" t="s">
        <v>2900</v>
      </c>
      <c r="C151" s="104" t="s">
        <v>717</v>
      </c>
      <c r="D151" s="104">
        <v>6</v>
      </c>
      <c r="E151" s="104">
        <v>30</v>
      </c>
      <c r="F151" s="104">
        <v>146</v>
      </c>
      <c r="G151" s="124">
        <v>1</v>
      </c>
      <c r="H151" s="124">
        <v>1</v>
      </c>
      <c r="I151" s="104">
        <v>1171</v>
      </c>
      <c r="J151" s="104">
        <f>INT(J155*(1/5))</f>
        <v>1288</v>
      </c>
      <c r="K151" s="124">
        <f t="shared" ref="K151" si="155">INT(K146+K146*$J$1)</f>
        <v>1950</v>
      </c>
      <c r="L151" s="326">
        <v>650</v>
      </c>
      <c r="M151" s="104">
        <v>5</v>
      </c>
      <c r="N151" s="104">
        <v>180</v>
      </c>
      <c r="O151" s="104">
        <v>25</v>
      </c>
      <c r="P151" s="104" t="str">
        <f>C152</f>
        <v>120603002</v>
      </c>
      <c r="Q151" s="104">
        <f t="shared" si="152"/>
        <v>4015</v>
      </c>
      <c r="R151" s="104">
        <v>1</v>
      </c>
      <c r="S151" s="104">
        <v>1</v>
      </c>
      <c r="T151" s="104">
        <v>4646</v>
      </c>
      <c r="U151" s="104">
        <v>1</v>
      </c>
      <c r="V151" s="104">
        <v>1</v>
      </c>
      <c r="W151" s="104">
        <v>160002003</v>
      </c>
      <c r="X151" s="104">
        <v>6</v>
      </c>
      <c r="Y151" s="118" t="s">
        <v>357</v>
      </c>
      <c r="Z151" s="118">
        <v>-1</v>
      </c>
      <c r="AA151" s="118">
        <v>101000001</v>
      </c>
      <c r="AB151" s="104">
        <f t="shared" ref="AB151" si="156">AB146+$AB$1</f>
        <v>346</v>
      </c>
      <c r="AC151" s="104">
        <f>AC146+1</f>
        <v>14030</v>
      </c>
      <c r="AD151" s="104">
        <f>AD146+1</f>
        <v>13030</v>
      </c>
      <c r="AE151" s="118">
        <v>-1</v>
      </c>
      <c r="AF151" s="104">
        <v>9102010</v>
      </c>
    </row>
    <row r="152" spans="1:32" x14ac:dyDescent="0.3">
      <c r="A152" s="104" t="b">
        <v>1</v>
      </c>
      <c r="B152" s="104" t="s">
        <v>2901</v>
      </c>
      <c r="C152" s="104" t="s">
        <v>718</v>
      </c>
      <c r="D152" s="104">
        <v>6</v>
      </c>
      <c r="E152" s="104">
        <v>30</v>
      </c>
      <c r="F152" s="104">
        <v>147</v>
      </c>
      <c r="G152" s="124">
        <v>1</v>
      </c>
      <c r="H152" s="124">
        <v>1</v>
      </c>
      <c r="I152" s="104">
        <v>1188</v>
      </c>
      <c r="J152" s="104">
        <f>INT(J155*(2/5))</f>
        <v>2577</v>
      </c>
      <c r="K152" s="124">
        <f t="shared" ref="K152" si="157">INT(K151+K151*$K$1)</f>
        <v>2125</v>
      </c>
      <c r="L152" s="326">
        <v>650</v>
      </c>
      <c r="M152" s="104">
        <v>5</v>
      </c>
      <c r="N152" s="104">
        <v>180</v>
      </c>
      <c r="O152" s="104">
        <v>25</v>
      </c>
      <c r="P152" s="104" t="str">
        <f>C153</f>
        <v>120603003</v>
      </c>
      <c r="Q152" s="104">
        <f t="shared" si="152"/>
        <v>4015</v>
      </c>
      <c r="R152" s="104">
        <v>1</v>
      </c>
      <c r="S152" s="104">
        <v>1</v>
      </c>
      <c r="T152" s="104">
        <v>4647</v>
      </c>
      <c r="U152" s="104">
        <v>1</v>
      </c>
      <c r="V152" s="104">
        <v>1</v>
      </c>
      <c r="W152" s="104" t="s">
        <v>501</v>
      </c>
      <c r="X152" s="104">
        <v>0</v>
      </c>
      <c r="Y152" s="118" t="s">
        <v>357</v>
      </c>
      <c r="Z152" s="118">
        <v>-1</v>
      </c>
      <c r="AA152" s="118">
        <v>101000001</v>
      </c>
      <c r="AB152" s="104">
        <f t="shared" ref="AB152" si="158">AB151+$AC$1</f>
        <v>347</v>
      </c>
      <c r="AC152" s="104">
        <f t="shared" ref="AC152:AD155" si="159">AC151</f>
        <v>14030</v>
      </c>
      <c r="AD152" s="104">
        <f t="shared" si="159"/>
        <v>13030</v>
      </c>
      <c r="AE152" s="118">
        <v>-1</v>
      </c>
      <c r="AF152" s="104">
        <v>9102010</v>
      </c>
    </row>
    <row r="153" spans="1:32" x14ac:dyDescent="0.3">
      <c r="A153" s="104" t="b">
        <v>1</v>
      </c>
      <c r="B153" s="104" t="s">
        <v>2902</v>
      </c>
      <c r="C153" s="104" t="s">
        <v>719</v>
      </c>
      <c r="D153" s="104">
        <v>6</v>
      </c>
      <c r="E153" s="104">
        <v>30</v>
      </c>
      <c r="F153" s="104">
        <v>148</v>
      </c>
      <c r="G153" s="124">
        <v>1</v>
      </c>
      <c r="H153" s="124">
        <v>1</v>
      </c>
      <c r="I153" s="104">
        <v>1205</v>
      </c>
      <c r="J153" s="104">
        <f>INT(J155*(3/5))</f>
        <v>3865</v>
      </c>
      <c r="K153" s="124">
        <f t="shared" si="91"/>
        <v>2316</v>
      </c>
      <c r="L153" s="326">
        <v>650</v>
      </c>
      <c r="M153" s="104">
        <v>5</v>
      </c>
      <c r="N153" s="104">
        <v>180</v>
      </c>
      <c r="O153" s="104">
        <v>25</v>
      </c>
      <c r="P153" s="104" t="str">
        <f>C154</f>
        <v>120603004</v>
      </c>
      <c r="Q153" s="104">
        <f t="shared" si="152"/>
        <v>4015</v>
      </c>
      <c r="R153" s="104">
        <v>1</v>
      </c>
      <c r="S153" s="104">
        <v>1</v>
      </c>
      <c r="T153" s="104">
        <v>4648</v>
      </c>
      <c r="U153" s="104">
        <v>1</v>
      </c>
      <c r="V153" s="104">
        <v>2</v>
      </c>
      <c r="W153" s="104" t="s">
        <v>501</v>
      </c>
      <c r="X153" s="104">
        <v>0</v>
      </c>
      <c r="Y153" s="118" t="s">
        <v>357</v>
      </c>
      <c r="Z153" s="118">
        <v>-1</v>
      </c>
      <c r="AA153" s="118">
        <v>101000001</v>
      </c>
      <c r="AB153" s="104">
        <f t="shared" si="153"/>
        <v>348</v>
      </c>
      <c r="AC153" s="104">
        <f t="shared" si="159"/>
        <v>14030</v>
      </c>
      <c r="AD153" s="104">
        <f t="shared" si="159"/>
        <v>13030</v>
      </c>
      <c r="AE153" s="118">
        <v>-1</v>
      </c>
      <c r="AF153" s="104">
        <v>9102010</v>
      </c>
    </row>
    <row r="154" spans="1:32" x14ac:dyDescent="0.3">
      <c r="A154" s="104" t="b">
        <v>1</v>
      </c>
      <c r="B154" s="104" t="s">
        <v>2903</v>
      </c>
      <c r="C154" s="104" t="s">
        <v>720</v>
      </c>
      <c r="D154" s="104">
        <v>6</v>
      </c>
      <c r="E154" s="104">
        <v>30</v>
      </c>
      <c r="F154" s="104">
        <v>149</v>
      </c>
      <c r="G154" s="124">
        <v>1</v>
      </c>
      <c r="H154" s="124">
        <v>1</v>
      </c>
      <c r="I154" s="104">
        <v>1223</v>
      </c>
      <c r="J154" s="104">
        <f>INT(J155*(4/5))</f>
        <v>5154</v>
      </c>
      <c r="K154" s="124">
        <f t="shared" si="91"/>
        <v>2524</v>
      </c>
      <c r="L154" s="326">
        <v>650</v>
      </c>
      <c r="M154" s="104">
        <v>5</v>
      </c>
      <c r="N154" s="104">
        <v>180</v>
      </c>
      <c r="O154" s="104">
        <v>25</v>
      </c>
      <c r="P154" s="104" t="str">
        <f>C155</f>
        <v>120603005</v>
      </c>
      <c r="Q154" s="104">
        <f t="shared" si="152"/>
        <v>4015</v>
      </c>
      <c r="R154" s="104">
        <v>1</v>
      </c>
      <c r="S154" s="104">
        <v>1</v>
      </c>
      <c r="T154" s="104">
        <v>4649</v>
      </c>
      <c r="U154" s="104">
        <v>1</v>
      </c>
      <c r="V154" s="104">
        <v>2</v>
      </c>
      <c r="W154" s="104" t="s">
        <v>501</v>
      </c>
      <c r="X154" s="104">
        <v>0</v>
      </c>
      <c r="Y154" s="118" t="s">
        <v>357</v>
      </c>
      <c r="Z154" s="118">
        <v>-1</v>
      </c>
      <c r="AA154" s="118">
        <v>101000001</v>
      </c>
      <c r="AB154" s="104">
        <f t="shared" si="153"/>
        <v>349</v>
      </c>
      <c r="AC154" s="104">
        <f t="shared" si="159"/>
        <v>14030</v>
      </c>
      <c r="AD154" s="104">
        <f t="shared" si="159"/>
        <v>13030</v>
      </c>
      <c r="AE154" s="118">
        <v>-1</v>
      </c>
      <c r="AF154" s="104">
        <v>9102010</v>
      </c>
    </row>
    <row r="155" spans="1:32" x14ac:dyDescent="0.3">
      <c r="A155" s="104" t="b">
        <v>1</v>
      </c>
      <c r="B155" s="104" t="s">
        <v>2904</v>
      </c>
      <c r="C155" s="104" t="s">
        <v>721</v>
      </c>
      <c r="D155" s="104">
        <v>6</v>
      </c>
      <c r="E155" s="104">
        <v>30</v>
      </c>
      <c r="F155" s="104">
        <v>150</v>
      </c>
      <c r="G155" s="124">
        <v>1</v>
      </c>
      <c r="H155" s="124">
        <v>1</v>
      </c>
      <c r="I155" s="104">
        <v>1241</v>
      </c>
      <c r="J155" s="104">
        <v>6443</v>
      </c>
      <c r="K155" s="124">
        <f t="shared" si="91"/>
        <v>2751</v>
      </c>
      <c r="L155" s="326">
        <v>650</v>
      </c>
      <c r="M155" s="104">
        <v>5</v>
      </c>
      <c r="N155" s="104">
        <v>180</v>
      </c>
      <c r="O155" s="104">
        <v>25</v>
      </c>
      <c r="P155" s="104">
        <v>-1</v>
      </c>
      <c r="Q155" s="104">
        <f t="shared" si="152"/>
        <v>4015</v>
      </c>
      <c r="R155" s="104">
        <v>1</v>
      </c>
      <c r="S155" s="104">
        <v>1</v>
      </c>
      <c r="T155" s="104">
        <v>4650</v>
      </c>
      <c r="U155" s="104">
        <v>1</v>
      </c>
      <c r="V155" s="104">
        <v>2</v>
      </c>
      <c r="W155" s="104" t="s">
        <v>501</v>
      </c>
      <c r="X155" s="104">
        <v>0</v>
      </c>
      <c r="Y155" s="118" t="s">
        <v>357</v>
      </c>
      <c r="Z155" s="118">
        <v>-1</v>
      </c>
      <c r="AA155" s="118">
        <v>101000001</v>
      </c>
      <c r="AB155" s="104">
        <f t="shared" si="153"/>
        <v>350</v>
      </c>
      <c r="AC155" s="104">
        <f t="shared" si="159"/>
        <v>14030</v>
      </c>
      <c r="AD155" s="104">
        <f t="shared" si="159"/>
        <v>13030</v>
      </c>
      <c r="AE155" s="118">
        <v>-1</v>
      </c>
      <c r="AF155" s="104">
        <v>9102010</v>
      </c>
    </row>
    <row r="156" spans="1:32" x14ac:dyDescent="0.3">
      <c r="A156" s="100" t="b">
        <v>1</v>
      </c>
      <c r="B156" s="105" t="s">
        <v>2905</v>
      </c>
      <c r="C156" s="100" t="s">
        <v>722</v>
      </c>
      <c r="D156" s="100">
        <v>6</v>
      </c>
      <c r="E156" s="100">
        <v>31</v>
      </c>
      <c r="F156" s="100">
        <v>151</v>
      </c>
      <c r="G156" s="123">
        <v>1</v>
      </c>
      <c r="H156" s="123">
        <v>1</v>
      </c>
      <c r="I156" s="106">
        <v>1183</v>
      </c>
      <c r="J156" s="106">
        <f>INT(J160*(1/5))</f>
        <v>1310</v>
      </c>
      <c r="K156" s="106">
        <f t="shared" ref="K156" si="160">INT(K151+K151*$J$1)</f>
        <v>2028</v>
      </c>
      <c r="L156" s="321">
        <v>650</v>
      </c>
      <c r="M156" s="100">
        <v>5</v>
      </c>
      <c r="N156" s="100">
        <v>180</v>
      </c>
      <c r="O156" s="100">
        <v>25</v>
      </c>
      <c r="P156" s="100" t="str">
        <f>C157</f>
        <v>120603102</v>
      </c>
      <c r="Q156" s="100">
        <f>Q146+1</f>
        <v>4016</v>
      </c>
      <c r="R156" s="100">
        <v>1</v>
      </c>
      <c r="S156" s="100">
        <v>1</v>
      </c>
      <c r="T156" s="100">
        <v>4651</v>
      </c>
      <c r="U156" s="100">
        <v>1</v>
      </c>
      <c r="V156" s="100">
        <v>1</v>
      </c>
      <c r="W156" s="100">
        <v>160002003</v>
      </c>
      <c r="X156" s="100">
        <v>6</v>
      </c>
      <c r="Y156" s="118" t="s">
        <v>357</v>
      </c>
      <c r="Z156" s="118">
        <v>-1</v>
      </c>
      <c r="AA156" s="118">
        <v>101000001</v>
      </c>
      <c r="AB156" s="106">
        <f t="shared" ref="AB156" si="161">AB151+$AB$1</f>
        <v>351</v>
      </c>
      <c r="AC156" s="100">
        <f>AC151+1</f>
        <v>14031</v>
      </c>
      <c r="AD156" s="100">
        <f>AD151+1</f>
        <v>13031</v>
      </c>
      <c r="AE156" s="118">
        <v>-1</v>
      </c>
      <c r="AF156" s="121">
        <v>9102011</v>
      </c>
    </row>
    <row r="157" spans="1:32" x14ac:dyDescent="0.3">
      <c r="A157" s="100" t="b">
        <v>1</v>
      </c>
      <c r="B157" s="105" t="s">
        <v>2906</v>
      </c>
      <c r="C157" s="100" t="s">
        <v>723</v>
      </c>
      <c r="D157" s="100">
        <v>6</v>
      </c>
      <c r="E157" s="100">
        <v>31</v>
      </c>
      <c r="F157" s="100">
        <v>152</v>
      </c>
      <c r="G157" s="123">
        <v>1</v>
      </c>
      <c r="H157" s="123">
        <v>1</v>
      </c>
      <c r="I157" s="106">
        <v>1200</v>
      </c>
      <c r="J157" s="106">
        <f>INT(J160*(2/5))</f>
        <v>2620</v>
      </c>
      <c r="K157" s="106">
        <f t="shared" ref="K157" si="162">INT(K156+K156*$K$1)</f>
        <v>2210</v>
      </c>
      <c r="L157" s="321">
        <v>650</v>
      </c>
      <c r="M157" s="100">
        <v>5</v>
      </c>
      <c r="N157" s="100">
        <v>180</v>
      </c>
      <c r="O157" s="100">
        <v>25</v>
      </c>
      <c r="P157" s="100" t="str">
        <f>C158</f>
        <v>120603103</v>
      </c>
      <c r="Q157" s="100">
        <f t="shared" ref="Q157:Q165" si="163">Q156</f>
        <v>4016</v>
      </c>
      <c r="R157" s="100">
        <v>1</v>
      </c>
      <c r="S157" s="100">
        <v>1</v>
      </c>
      <c r="T157" s="100">
        <v>4652</v>
      </c>
      <c r="U157" s="100">
        <v>1</v>
      </c>
      <c r="V157" s="100">
        <v>1</v>
      </c>
      <c r="W157" s="100" t="s">
        <v>501</v>
      </c>
      <c r="X157" s="100">
        <v>0</v>
      </c>
      <c r="Y157" s="118" t="s">
        <v>357</v>
      </c>
      <c r="Z157" s="118">
        <v>-1</v>
      </c>
      <c r="AA157" s="118">
        <v>101000001</v>
      </c>
      <c r="AB157" s="106">
        <f t="shared" ref="AB157" si="164">AB156+$AC$1</f>
        <v>352</v>
      </c>
      <c r="AC157" s="100">
        <f t="shared" ref="AC157:AD160" si="165">AC156</f>
        <v>14031</v>
      </c>
      <c r="AD157" s="100">
        <f t="shared" si="165"/>
        <v>13031</v>
      </c>
      <c r="AE157" s="118">
        <v>-1</v>
      </c>
      <c r="AF157" s="121">
        <v>9102011</v>
      </c>
    </row>
    <row r="158" spans="1:32" x14ac:dyDescent="0.3">
      <c r="A158" s="100" t="b">
        <v>1</v>
      </c>
      <c r="B158" s="105" t="s">
        <v>2907</v>
      </c>
      <c r="C158" s="100" t="s">
        <v>724</v>
      </c>
      <c r="D158" s="100">
        <v>6</v>
      </c>
      <c r="E158" s="100">
        <v>31</v>
      </c>
      <c r="F158" s="100">
        <v>153</v>
      </c>
      <c r="G158" s="123">
        <v>1</v>
      </c>
      <c r="H158" s="123">
        <v>1</v>
      </c>
      <c r="I158" s="106">
        <v>1218</v>
      </c>
      <c r="J158" s="106">
        <f>INT(J160*(3/5))</f>
        <v>3930</v>
      </c>
      <c r="K158" s="106">
        <f t="shared" si="96"/>
        <v>2408</v>
      </c>
      <c r="L158" s="321">
        <v>650</v>
      </c>
      <c r="M158" s="100">
        <v>5</v>
      </c>
      <c r="N158" s="100">
        <v>180</v>
      </c>
      <c r="O158" s="100">
        <v>25</v>
      </c>
      <c r="P158" s="100" t="str">
        <f>C159</f>
        <v>120603104</v>
      </c>
      <c r="Q158" s="100">
        <f t="shared" si="163"/>
        <v>4016</v>
      </c>
      <c r="R158" s="100">
        <v>1</v>
      </c>
      <c r="S158" s="100">
        <v>1</v>
      </c>
      <c r="T158" s="100">
        <v>4653</v>
      </c>
      <c r="U158" s="100">
        <v>1</v>
      </c>
      <c r="V158" s="100">
        <v>2</v>
      </c>
      <c r="W158" s="100" t="s">
        <v>501</v>
      </c>
      <c r="X158" s="100">
        <v>0</v>
      </c>
      <c r="Y158" s="118" t="s">
        <v>357</v>
      </c>
      <c r="Z158" s="118">
        <v>-1</v>
      </c>
      <c r="AA158" s="118">
        <v>101000001</v>
      </c>
      <c r="AB158" s="106">
        <f t="shared" si="153"/>
        <v>353</v>
      </c>
      <c r="AC158" s="100">
        <f t="shared" si="165"/>
        <v>14031</v>
      </c>
      <c r="AD158" s="100">
        <f t="shared" si="165"/>
        <v>13031</v>
      </c>
      <c r="AE158" s="118">
        <v>-1</v>
      </c>
      <c r="AF158" s="121">
        <v>9102011</v>
      </c>
    </row>
    <row r="159" spans="1:32" x14ac:dyDescent="0.3">
      <c r="A159" s="100" t="b">
        <v>1</v>
      </c>
      <c r="B159" s="105" t="s">
        <v>2908</v>
      </c>
      <c r="C159" s="100" t="s">
        <v>725</v>
      </c>
      <c r="D159" s="100">
        <v>6</v>
      </c>
      <c r="E159" s="100">
        <v>31</v>
      </c>
      <c r="F159" s="100">
        <v>154</v>
      </c>
      <c r="G159" s="123">
        <v>1</v>
      </c>
      <c r="H159" s="123">
        <v>1</v>
      </c>
      <c r="I159" s="106">
        <v>1236</v>
      </c>
      <c r="J159" s="106">
        <f>INT(J160*(4/5))</f>
        <v>5240</v>
      </c>
      <c r="K159" s="106">
        <f t="shared" si="96"/>
        <v>2624</v>
      </c>
      <c r="L159" s="321">
        <v>650</v>
      </c>
      <c r="M159" s="100">
        <v>5</v>
      </c>
      <c r="N159" s="100">
        <v>180</v>
      </c>
      <c r="O159" s="100">
        <v>25</v>
      </c>
      <c r="P159" s="100" t="str">
        <f>C160</f>
        <v>120603105</v>
      </c>
      <c r="Q159" s="100">
        <f t="shared" si="163"/>
        <v>4016</v>
      </c>
      <c r="R159" s="100">
        <v>1</v>
      </c>
      <c r="S159" s="100">
        <v>1</v>
      </c>
      <c r="T159" s="100">
        <v>4654</v>
      </c>
      <c r="U159" s="100">
        <v>1</v>
      </c>
      <c r="V159" s="100">
        <v>2</v>
      </c>
      <c r="W159" s="100" t="s">
        <v>501</v>
      </c>
      <c r="X159" s="100">
        <v>0</v>
      </c>
      <c r="Y159" s="118" t="s">
        <v>357</v>
      </c>
      <c r="Z159" s="118">
        <v>-1</v>
      </c>
      <c r="AA159" s="118">
        <v>101000001</v>
      </c>
      <c r="AB159" s="106">
        <f t="shared" si="153"/>
        <v>354</v>
      </c>
      <c r="AC159" s="100">
        <f t="shared" si="165"/>
        <v>14031</v>
      </c>
      <c r="AD159" s="100">
        <f t="shared" si="165"/>
        <v>13031</v>
      </c>
      <c r="AE159" s="118">
        <v>-1</v>
      </c>
      <c r="AF159" s="121">
        <v>9102011</v>
      </c>
    </row>
    <row r="160" spans="1:32" x14ac:dyDescent="0.3">
      <c r="A160" s="100" t="b">
        <v>1</v>
      </c>
      <c r="B160" s="105" t="s">
        <v>2909</v>
      </c>
      <c r="C160" s="100" t="s">
        <v>726</v>
      </c>
      <c r="D160" s="100">
        <v>6</v>
      </c>
      <c r="E160" s="100">
        <v>31</v>
      </c>
      <c r="F160" s="100">
        <v>155</v>
      </c>
      <c r="G160" s="123">
        <v>1</v>
      </c>
      <c r="H160" s="123">
        <v>1</v>
      </c>
      <c r="I160" s="106">
        <v>1254</v>
      </c>
      <c r="J160" s="106">
        <v>6550</v>
      </c>
      <c r="K160" s="106">
        <f t="shared" si="96"/>
        <v>2860</v>
      </c>
      <c r="L160" s="321">
        <v>650</v>
      </c>
      <c r="M160" s="100">
        <v>5</v>
      </c>
      <c r="N160" s="100">
        <v>180</v>
      </c>
      <c r="O160" s="100">
        <v>25</v>
      </c>
      <c r="P160" s="100">
        <v>-1</v>
      </c>
      <c r="Q160" s="100">
        <f t="shared" si="163"/>
        <v>4016</v>
      </c>
      <c r="R160" s="100">
        <v>1</v>
      </c>
      <c r="S160" s="100">
        <v>1</v>
      </c>
      <c r="T160" s="100">
        <v>4655</v>
      </c>
      <c r="U160" s="100">
        <v>1</v>
      </c>
      <c r="V160" s="100">
        <v>2</v>
      </c>
      <c r="W160" s="100" t="s">
        <v>501</v>
      </c>
      <c r="X160" s="100">
        <v>0</v>
      </c>
      <c r="Y160" s="118" t="s">
        <v>357</v>
      </c>
      <c r="Z160" s="118">
        <v>-1</v>
      </c>
      <c r="AA160" s="118">
        <v>101000001</v>
      </c>
      <c r="AB160" s="106">
        <f t="shared" si="153"/>
        <v>355</v>
      </c>
      <c r="AC160" s="100">
        <f t="shared" si="165"/>
        <v>14031</v>
      </c>
      <c r="AD160" s="100">
        <f t="shared" si="165"/>
        <v>13031</v>
      </c>
      <c r="AE160" s="118">
        <v>-1</v>
      </c>
      <c r="AF160" s="121">
        <v>9102011</v>
      </c>
    </row>
    <row r="161" spans="1:32" x14ac:dyDescent="0.3">
      <c r="A161" s="104" t="b">
        <v>1</v>
      </c>
      <c r="B161" s="104" t="s">
        <v>2910</v>
      </c>
      <c r="C161" s="104" t="s">
        <v>727</v>
      </c>
      <c r="D161" s="104">
        <v>6</v>
      </c>
      <c r="E161" s="104">
        <v>32</v>
      </c>
      <c r="F161" s="104">
        <v>156</v>
      </c>
      <c r="G161" s="124">
        <v>1</v>
      </c>
      <c r="H161" s="124">
        <v>1</v>
      </c>
      <c r="I161" s="104">
        <v>1195</v>
      </c>
      <c r="J161" s="104">
        <f>INT(J165*(1/5))</f>
        <v>1331</v>
      </c>
      <c r="K161" s="124">
        <f t="shared" ref="K161" si="166">INT(K156+K156*$J$1)</f>
        <v>2109</v>
      </c>
      <c r="L161" s="326">
        <v>700</v>
      </c>
      <c r="M161" s="104">
        <v>5</v>
      </c>
      <c r="N161" s="104">
        <v>180</v>
      </c>
      <c r="O161" s="104">
        <v>25</v>
      </c>
      <c r="P161" s="104" t="str">
        <f>C162</f>
        <v>120603202</v>
      </c>
      <c r="Q161" s="104">
        <f t="shared" si="163"/>
        <v>4016</v>
      </c>
      <c r="R161" s="104">
        <v>1</v>
      </c>
      <c r="S161" s="104">
        <v>1</v>
      </c>
      <c r="T161" s="104">
        <v>4656</v>
      </c>
      <c r="U161" s="104">
        <v>1</v>
      </c>
      <c r="V161" s="104">
        <v>1</v>
      </c>
      <c r="W161" s="104">
        <v>160002003</v>
      </c>
      <c r="X161" s="104">
        <v>6</v>
      </c>
      <c r="Y161" s="118" t="s">
        <v>357</v>
      </c>
      <c r="Z161" s="118">
        <v>-1</v>
      </c>
      <c r="AA161" s="118">
        <v>101000001</v>
      </c>
      <c r="AB161" s="104">
        <f t="shared" ref="AB161" si="167">AB156+$AB$1</f>
        <v>356</v>
      </c>
      <c r="AC161" s="104">
        <f>AC156+1</f>
        <v>14032</v>
      </c>
      <c r="AD161" s="104">
        <f>AD156+1</f>
        <v>13032</v>
      </c>
      <c r="AE161" s="118">
        <v>-1</v>
      </c>
      <c r="AF161" s="104">
        <v>9102011</v>
      </c>
    </row>
    <row r="162" spans="1:32" x14ac:dyDescent="0.3">
      <c r="A162" s="104" t="b">
        <v>1</v>
      </c>
      <c r="B162" s="104" t="s">
        <v>2911</v>
      </c>
      <c r="C162" s="104" t="s">
        <v>728</v>
      </c>
      <c r="D162" s="104">
        <v>6</v>
      </c>
      <c r="E162" s="104">
        <v>32</v>
      </c>
      <c r="F162" s="104">
        <v>157</v>
      </c>
      <c r="G162" s="124">
        <v>1</v>
      </c>
      <c r="H162" s="124">
        <v>1</v>
      </c>
      <c r="I162" s="104">
        <v>1212</v>
      </c>
      <c r="J162" s="104">
        <f>INT(J165*(2/5))</f>
        <v>2662</v>
      </c>
      <c r="K162" s="124">
        <f t="shared" ref="K162:K195" si="168">INT(K161+K161*$K$1)</f>
        <v>2298</v>
      </c>
      <c r="L162" s="326">
        <v>700</v>
      </c>
      <c r="M162" s="104">
        <v>5</v>
      </c>
      <c r="N162" s="104">
        <v>180</v>
      </c>
      <c r="O162" s="104">
        <v>25</v>
      </c>
      <c r="P162" s="104" t="str">
        <f>C163</f>
        <v>120603203</v>
      </c>
      <c r="Q162" s="104">
        <f t="shared" si="163"/>
        <v>4016</v>
      </c>
      <c r="R162" s="104">
        <v>1</v>
      </c>
      <c r="S162" s="104">
        <v>1</v>
      </c>
      <c r="T162" s="104">
        <v>4657</v>
      </c>
      <c r="U162" s="104">
        <v>1</v>
      </c>
      <c r="V162" s="104">
        <v>1</v>
      </c>
      <c r="W162" s="104" t="s">
        <v>501</v>
      </c>
      <c r="X162" s="104">
        <v>0</v>
      </c>
      <c r="Y162" s="118" t="s">
        <v>357</v>
      </c>
      <c r="Z162" s="118">
        <v>-1</v>
      </c>
      <c r="AA162" s="118">
        <v>101000001</v>
      </c>
      <c r="AB162" s="104">
        <f t="shared" ref="AB162" si="169">AB161+$AC$1</f>
        <v>357</v>
      </c>
      <c r="AC162" s="104">
        <f t="shared" ref="AC162:AD165" si="170">AC161</f>
        <v>14032</v>
      </c>
      <c r="AD162" s="104">
        <f t="shared" si="170"/>
        <v>13032</v>
      </c>
      <c r="AE162" s="118">
        <v>-1</v>
      </c>
      <c r="AF162" s="104">
        <v>9102011</v>
      </c>
    </row>
    <row r="163" spans="1:32" x14ac:dyDescent="0.3">
      <c r="A163" s="104" t="b">
        <v>1</v>
      </c>
      <c r="B163" s="104" t="s">
        <v>2912</v>
      </c>
      <c r="C163" s="104" t="s">
        <v>729</v>
      </c>
      <c r="D163" s="104">
        <v>6</v>
      </c>
      <c r="E163" s="104">
        <v>32</v>
      </c>
      <c r="F163" s="104">
        <v>158</v>
      </c>
      <c r="G163" s="124">
        <v>1</v>
      </c>
      <c r="H163" s="124">
        <v>1</v>
      </c>
      <c r="I163" s="104">
        <v>1230</v>
      </c>
      <c r="J163" s="104">
        <f>INT(J165*(3/5))</f>
        <v>3994</v>
      </c>
      <c r="K163" s="124">
        <f t="shared" si="168"/>
        <v>2504</v>
      </c>
      <c r="L163" s="326">
        <v>700</v>
      </c>
      <c r="M163" s="104">
        <v>5</v>
      </c>
      <c r="N163" s="104">
        <v>180</v>
      </c>
      <c r="O163" s="104">
        <v>25</v>
      </c>
      <c r="P163" s="104" t="str">
        <f>C164</f>
        <v>120603204</v>
      </c>
      <c r="Q163" s="104">
        <f t="shared" si="163"/>
        <v>4016</v>
      </c>
      <c r="R163" s="104">
        <v>1</v>
      </c>
      <c r="S163" s="104">
        <v>1</v>
      </c>
      <c r="T163" s="104">
        <v>4658</v>
      </c>
      <c r="U163" s="104">
        <v>1</v>
      </c>
      <c r="V163" s="104">
        <v>2</v>
      </c>
      <c r="W163" s="104" t="s">
        <v>501</v>
      </c>
      <c r="X163" s="104">
        <v>0</v>
      </c>
      <c r="Y163" s="118" t="s">
        <v>357</v>
      </c>
      <c r="Z163" s="118">
        <v>-1</v>
      </c>
      <c r="AA163" s="118">
        <v>101000001</v>
      </c>
      <c r="AB163" s="104">
        <f t="shared" si="153"/>
        <v>358</v>
      </c>
      <c r="AC163" s="104">
        <f t="shared" si="170"/>
        <v>14032</v>
      </c>
      <c r="AD163" s="104">
        <f t="shared" si="170"/>
        <v>13032</v>
      </c>
      <c r="AE163" s="118">
        <v>-1</v>
      </c>
      <c r="AF163" s="104">
        <v>9102011</v>
      </c>
    </row>
    <row r="164" spans="1:32" x14ac:dyDescent="0.3">
      <c r="A164" s="104" t="b">
        <v>1</v>
      </c>
      <c r="B164" s="104" t="s">
        <v>2913</v>
      </c>
      <c r="C164" s="104" t="s">
        <v>730</v>
      </c>
      <c r="D164" s="104">
        <v>6</v>
      </c>
      <c r="E164" s="104">
        <v>32</v>
      </c>
      <c r="F164" s="104">
        <v>159</v>
      </c>
      <c r="G164" s="124">
        <v>1</v>
      </c>
      <c r="H164" s="124">
        <v>1</v>
      </c>
      <c r="I164" s="104">
        <v>1248</v>
      </c>
      <c r="J164" s="104">
        <f>INT(J165*(4/5))</f>
        <v>5325</v>
      </c>
      <c r="K164" s="124">
        <f t="shared" si="168"/>
        <v>2729</v>
      </c>
      <c r="L164" s="326">
        <v>700</v>
      </c>
      <c r="M164" s="104">
        <v>5</v>
      </c>
      <c r="N164" s="104">
        <v>180</v>
      </c>
      <c r="O164" s="104">
        <v>25</v>
      </c>
      <c r="P164" s="104" t="str">
        <f>C165</f>
        <v>120603205</v>
      </c>
      <c r="Q164" s="104">
        <f t="shared" si="163"/>
        <v>4016</v>
      </c>
      <c r="R164" s="104">
        <v>1</v>
      </c>
      <c r="S164" s="104">
        <v>1</v>
      </c>
      <c r="T164" s="104">
        <v>4659</v>
      </c>
      <c r="U164" s="104">
        <v>1</v>
      </c>
      <c r="V164" s="104">
        <v>2</v>
      </c>
      <c r="W164" s="104" t="s">
        <v>501</v>
      </c>
      <c r="X164" s="104">
        <v>0</v>
      </c>
      <c r="Y164" s="118" t="s">
        <v>357</v>
      </c>
      <c r="Z164" s="118">
        <v>-1</v>
      </c>
      <c r="AA164" s="118">
        <v>101000001</v>
      </c>
      <c r="AB164" s="104">
        <f t="shared" si="153"/>
        <v>359</v>
      </c>
      <c r="AC164" s="104">
        <f t="shared" si="170"/>
        <v>14032</v>
      </c>
      <c r="AD164" s="104">
        <f t="shared" si="170"/>
        <v>13032</v>
      </c>
      <c r="AE164" s="118">
        <v>-1</v>
      </c>
      <c r="AF164" s="104">
        <v>9102011</v>
      </c>
    </row>
    <row r="165" spans="1:32" x14ac:dyDescent="0.3">
      <c r="A165" s="104" t="b">
        <v>1</v>
      </c>
      <c r="B165" s="104" t="s">
        <v>2914</v>
      </c>
      <c r="C165" s="104" t="s">
        <v>731</v>
      </c>
      <c r="D165" s="104">
        <v>6</v>
      </c>
      <c r="E165" s="104">
        <v>32</v>
      </c>
      <c r="F165" s="104">
        <v>160</v>
      </c>
      <c r="G165" s="124">
        <v>1</v>
      </c>
      <c r="H165" s="124">
        <v>1</v>
      </c>
      <c r="I165" s="104">
        <v>1266</v>
      </c>
      <c r="J165" s="104">
        <v>6657</v>
      </c>
      <c r="K165" s="124">
        <f t="shared" si="168"/>
        <v>2974</v>
      </c>
      <c r="L165" s="326">
        <v>700</v>
      </c>
      <c r="M165" s="104">
        <v>5</v>
      </c>
      <c r="N165" s="104">
        <v>180</v>
      </c>
      <c r="O165" s="104">
        <v>25</v>
      </c>
      <c r="P165" s="104">
        <v>-1</v>
      </c>
      <c r="Q165" s="104">
        <f t="shared" si="163"/>
        <v>4016</v>
      </c>
      <c r="R165" s="104">
        <v>1</v>
      </c>
      <c r="S165" s="104">
        <v>1</v>
      </c>
      <c r="T165" s="104">
        <v>4660</v>
      </c>
      <c r="U165" s="104">
        <v>1</v>
      </c>
      <c r="V165" s="104">
        <v>3</v>
      </c>
      <c r="W165" s="104" t="s">
        <v>501</v>
      </c>
      <c r="X165" s="104">
        <v>0</v>
      </c>
      <c r="Y165" s="118" t="s">
        <v>357</v>
      </c>
      <c r="Z165" s="118">
        <v>-1</v>
      </c>
      <c r="AA165" s="118">
        <v>101000001</v>
      </c>
      <c r="AB165" s="104">
        <f t="shared" si="153"/>
        <v>360</v>
      </c>
      <c r="AC165" s="104">
        <f t="shared" si="170"/>
        <v>14032</v>
      </c>
      <c r="AD165" s="104">
        <f t="shared" si="170"/>
        <v>13032</v>
      </c>
      <c r="AE165" s="118">
        <v>-1</v>
      </c>
      <c r="AF165" s="104">
        <v>9102011</v>
      </c>
    </row>
    <row r="166" spans="1:32" x14ac:dyDescent="0.3">
      <c r="A166" s="100" t="b">
        <v>1</v>
      </c>
      <c r="B166" s="105" t="s">
        <v>2915</v>
      </c>
      <c r="C166" s="100" t="s">
        <v>732</v>
      </c>
      <c r="D166" s="100">
        <v>6</v>
      </c>
      <c r="E166" s="100">
        <v>33</v>
      </c>
      <c r="F166" s="100">
        <v>161</v>
      </c>
      <c r="G166" s="123">
        <v>1</v>
      </c>
      <c r="H166" s="123">
        <v>1</v>
      </c>
      <c r="I166" s="106">
        <v>1207</v>
      </c>
      <c r="J166" s="106">
        <f>INT(J170*(1/5))</f>
        <v>1353</v>
      </c>
      <c r="K166" s="106">
        <f t="shared" ref="K166" si="171">INT(K161+K161*$J$1)</f>
        <v>2193</v>
      </c>
      <c r="L166" s="321">
        <v>700</v>
      </c>
      <c r="M166" s="100">
        <v>5</v>
      </c>
      <c r="N166" s="100">
        <v>180</v>
      </c>
      <c r="O166" s="100">
        <v>25</v>
      </c>
      <c r="P166" s="100" t="str">
        <f>C167</f>
        <v>120603302</v>
      </c>
      <c r="Q166" s="100">
        <f>Q156+1</f>
        <v>4017</v>
      </c>
      <c r="R166" s="100">
        <v>1</v>
      </c>
      <c r="S166" s="100">
        <v>1</v>
      </c>
      <c r="T166" s="100">
        <v>4661</v>
      </c>
      <c r="U166" s="100">
        <v>1</v>
      </c>
      <c r="V166" s="100">
        <v>1</v>
      </c>
      <c r="W166" s="100">
        <v>160002003</v>
      </c>
      <c r="X166" s="100">
        <v>6</v>
      </c>
      <c r="Y166" s="118" t="s">
        <v>357</v>
      </c>
      <c r="Z166" s="118">
        <v>-1</v>
      </c>
      <c r="AA166" s="118">
        <v>101000001</v>
      </c>
      <c r="AB166" s="106">
        <f t="shared" ref="AB166" si="172">AB161+$AB$1</f>
        <v>361</v>
      </c>
      <c r="AC166" s="100">
        <f>AC161+1</f>
        <v>14033</v>
      </c>
      <c r="AD166" s="100">
        <f>AD161+1</f>
        <v>13033</v>
      </c>
      <c r="AE166" s="118">
        <v>-1</v>
      </c>
      <c r="AF166" s="121">
        <v>9102011</v>
      </c>
    </row>
    <row r="167" spans="1:32" x14ac:dyDescent="0.3">
      <c r="A167" s="100" t="b">
        <v>1</v>
      </c>
      <c r="B167" s="105" t="s">
        <v>2916</v>
      </c>
      <c r="C167" s="100" t="s">
        <v>733</v>
      </c>
      <c r="D167" s="100">
        <v>6</v>
      </c>
      <c r="E167" s="100">
        <v>33</v>
      </c>
      <c r="F167" s="100">
        <v>162</v>
      </c>
      <c r="G167" s="123">
        <v>1</v>
      </c>
      <c r="H167" s="123">
        <v>1</v>
      </c>
      <c r="I167" s="106">
        <v>1225</v>
      </c>
      <c r="J167" s="106">
        <f>INT(J170*(2/5))</f>
        <v>2706</v>
      </c>
      <c r="K167" s="106">
        <f t="shared" ref="K167:K200" si="173">INT(K166+K166*$K$1)</f>
        <v>2390</v>
      </c>
      <c r="L167" s="321">
        <v>700</v>
      </c>
      <c r="M167" s="100">
        <v>5</v>
      </c>
      <c r="N167" s="100">
        <v>180</v>
      </c>
      <c r="O167" s="100">
        <v>25</v>
      </c>
      <c r="P167" s="100" t="str">
        <f>C168</f>
        <v>120603303</v>
      </c>
      <c r="Q167" s="100">
        <f t="shared" ref="Q167:Q175" si="174">Q166</f>
        <v>4017</v>
      </c>
      <c r="R167" s="100">
        <v>1</v>
      </c>
      <c r="S167" s="100">
        <v>1</v>
      </c>
      <c r="T167" s="100">
        <v>4662</v>
      </c>
      <c r="U167" s="100">
        <v>1</v>
      </c>
      <c r="V167" s="100">
        <v>1</v>
      </c>
      <c r="W167" s="100" t="s">
        <v>501</v>
      </c>
      <c r="X167" s="100">
        <v>0</v>
      </c>
      <c r="Y167" s="118" t="s">
        <v>357</v>
      </c>
      <c r="Z167" s="118">
        <v>-1</v>
      </c>
      <c r="AA167" s="118">
        <v>101000001</v>
      </c>
      <c r="AB167" s="106">
        <f t="shared" ref="AB167" si="175">AB166+$AC$1</f>
        <v>362</v>
      </c>
      <c r="AC167" s="100">
        <f t="shared" ref="AC167:AD170" si="176">AC166</f>
        <v>14033</v>
      </c>
      <c r="AD167" s="100">
        <f t="shared" si="176"/>
        <v>13033</v>
      </c>
      <c r="AE167" s="118">
        <v>-1</v>
      </c>
      <c r="AF167" s="121">
        <v>9102011</v>
      </c>
    </row>
    <row r="168" spans="1:32" x14ac:dyDescent="0.3">
      <c r="A168" s="100" t="b">
        <v>1</v>
      </c>
      <c r="B168" s="105" t="s">
        <v>2917</v>
      </c>
      <c r="C168" s="100" t="s">
        <v>734</v>
      </c>
      <c r="D168" s="100">
        <v>6</v>
      </c>
      <c r="E168" s="100">
        <v>33</v>
      </c>
      <c r="F168" s="100">
        <v>163</v>
      </c>
      <c r="G168" s="123">
        <v>1</v>
      </c>
      <c r="H168" s="123">
        <v>1</v>
      </c>
      <c r="I168" s="106">
        <v>1243</v>
      </c>
      <c r="J168" s="106">
        <f>INT(J170*(3/5))</f>
        <v>4059</v>
      </c>
      <c r="K168" s="106">
        <f t="shared" si="173"/>
        <v>2605</v>
      </c>
      <c r="L168" s="321">
        <v>700</v>
      </c>
      <c r="M168" s="100">
        <v>5</v>
      </c>
      <c r="N168" s="100">
        <v>180</v>
      </c>
      <c r="O168" s="100">
        <v>25</v>
      </c>
      <c r="P168" s="100" t="str">
        <f>C169</f>
        <v>120603304</v>
      </c>
      <c r="Q168" s="100">
        <f t="shared" si="174"/>
        <v>4017</v>
      </c>
      <c r="R168" s="100">
        <v>1</v>
      </c>
      <c r="S168" s="100">
        <v>1</v>
      </c>
      <c r="T168" s="100">
        <v>4663</v>
      </c>
      <c r="U168" s="100">
        <v>1</v>
      </c>
      <c r="V168" s="100">
        <v>2</v>
      </c>
      <c r="W168" s="100" t="s">
        <v>501</v>
      </c>
      <c r="X168" s="100">
        <v>0</v>
      </c>
      <c r="Y168" s="118" t="s">
        <v>357</v>
      </c>
      <c r="Z168" s="118">
        <v>-1</v>
      </c>
      <c r="AA168" s="118">
        <v>101000001</v>
      </c>
      <c r="AB168" s="106">
        <f t="shared" si="153"/>
        <v>363</v>
      </c>
      <c r="AC168" s="100">
        <f t="shared" si="176"/>
        <v>14033</v>
      </c>
      <c r="AD168" s="100">
        <f t="shared" si="176"/>
        <v>13033</v>
      </c>
      <c r="AE168" s="118">
        <v>-1</v>
      </c>
      <c r="AF168" s="121">
        <v>9102011</v>
      </c>
    </row>
    <row r="169" spans="1:32" x14ac:dyDescent="0.3">
      <c r="A169" s="100" t="b">
        <v>1</v>
      </c>
      <c r="B169" s="105" t="s">
        <v>2918</v>
      </c>
      <c r="C169" s="100" t="s">
        <v>735</v>
      </c>
      <c r="D169" s="100">
        <v>6</v>
      </c>
      <c r="E169" s="100">
        <v>33</v>
      </c>
      <c r="F169" s="100">
        <v>164</v>
      </c>
      <c r="G169" s="123">
        <v>1</v>
      </c>
      <c r="H169" s="123">
        <v>1</v>
      </c>
      <c r="I169" s="106">
        <v>1261</v>
      </c>
      <c r="J169" s="106">
        <f>INT(J170*(4/5))</f>
        <v>5412</v>
      </c>
      <c r="K169" s="106">
        <f t="shared" si="173"/>
        <v>2839</v>
      </c>
      <c r="L169" s="321">
        <v>700</v>
      </c>
      <c r="M169" s="100">
        <v>5</v>
      </c>
      <c r="N169" s="100">
        <v>180</v>
      </c>
      <c r="O169" s="100">
        <v>25</v>
      </c>
      <c r="P169" s="100" t="str">
        <f>C170</f>
        <v>120603305</v>
      </c>
      <c r="Q169" s="100">
        <f t="shared" si="174"/>
        <v>4017</v>
      </c>
      <c r="R169" s="100">
        <v>1</v>
      </c>
      <c r="S169" s="100">
        <v>1</v>
      </c>
      <c r="T169" s="100">
        <v>4664</v>
      </c>
      <c r="U169" s="100">
        <v>1</v>
      </c>
      <c r="V169" s="100">
        <v>2</v>
      </c>
      <c r="W169" s="100" t="s">
        <v>501</v>
      </c>
      <c r="X169" s="100">
        <v>0</v>
      </c>
      <c r="Y169" s="118" t="s">
        <v>357</v>
      </c>
      <c r="Z169" s="118">
        <v>-1</v>
      </c>
      <c r="AA169" s="118">
        <v>101000001</v>
      </c>
      <c r="AB169" s="106">
        <f t="shared" si="153"/>
        <v>364</v>
      </c>
      <c r="AC169" s="100">
        <f t="shared" si="176"/>
        <v>14033</v>
      </c>
      <c r="AD169" s="100">
        <f t="shared" si="176"/>
        <v>13033</v>
      </c>
      <c r="AE169" s="118">
        <v>-1</v>
      </c>
      <c r="AF169" s="121">
        <v>9102011</v>
      </c>
    </row>
    <row r="170" spans="1:32" x14ac:dyDescent="0.3">
      <c r="A170" s="100" t="b">
        <v>1</v>
      </c>
      <c r="B170" s="105" t="s">
        <v>2919</v>
      </c>
      <c r="C170" s="100" t="s">
        <v>736</v>
      </c>
      <c r="D170" s="100">
        <v>6</v>
      </c>
      <c r="E170" s="100">
        <v>33</v>
      </c>
      <c r="F170" s="100">
        <v>165</v>
      </c>
      <c r="G170" s="123">
        <v>1</v>
      </c>
      <c r="H170" s="123">
        <v>1</v>
      </c>
      <c r="I170" s="106">
        <v>1279</v>
      </c>
      <c r="J170" s="106">
        <v>6765</v>
      </c>
      <c r="K170" s="106">
        <f t="shared" si="173"/>
        <v>3094</v>
      </c>
      <c r="L170" s="321">
        <v>700</v>
      </c>
      <c r="M170" s="100">
        <v>5</v>
      </c>
      <c r="N170" s="100">
        <v>180</v>
      </c>
      <c r="O170" s="100">
        <v>25</v>
      </c>
      <c r="P170" s="100">
        <v>-1</v>
      </c>
      <c r="Q170" s="100">
        <f t="shared" si="174"/>
        <v>4017</v>
      </c>
      <c r="R170" s="100">
        <v>1</v>
      </c>
      <c r="S170" s="100">
        <v>1</v>
      </c>
      <c r="T170" s="100">
        <v>4665</v>
      </c>
      <c r="U170" s="100">
        <v>1</v>
      </c>
      <c r="V170" s="100">
        <v>3</v>
      </c>
      <c r="W170" s="100" t="s">
        <v>501</v>
      </c>
      <c r="X170" s="100">
        <v>0</v>
      </c>
      <c r="Y170" s="118" t="s">
        <v>357</v>
      </c>
      <c r="Z170" s="118">
        <v>-1</v>
      </c>
      <c r="AA170" s="118">
        <v>101000001</v>
      </c>
      <c r="AB170" s="106">
        <f t="shared" si="153"/>
        <v>365</v>
      </c>
      <c r="AC170" s="100">
        <f t="shared" si="176"/>
        <v>14033</v>
      </c>
      <c r="AD170" s="100">
        <f t="shared" si="176"/>
        <v>13033</v>
      </c>
      <c r="AE170" s="118">
        <v>-1</v>
      </c>
      <c r="AF170" s="121">
        <v>9102011</v>
      </c>
    </row>
    <row r="171" spans="1:32" x14ac:dyDescent="0.3">
      <c r="A171" s="104" t="b">
        <v>1</v>
      </c>
      <c r="B171" s="104" t="s">
        <v>2920</v>
      </c>
      <c r="C171" s="104" t="s">
        <v>737</v>
      </c>
      <c r="D171" s="104">
        <v>6</v>
      </c>
      <c r="E171" s="104">
        <v>34</v>
      </c>
      <c r="F171" s="104">
        <v>166</v>
      </c>
      <c r="G171" s="124">
        <v>1</v>
      </c>
      <c r="H171" s="124">
        <v>1</v>
      </c>
      <c r="I171" s="104">
        <v>1219</v>
      </c>
      <c r="J171" s="104">
        <f>INT(J175*(1/5))</f>
        <v>1374</v>
      </c>
      <c r="K171" s="124">
        <f t="shared" ref="K171" si="177">INT(K166+K166*$J$1)</f>
        <v>2280</v>
      </c>
      <c r="L171" s="326">
        <v>750</v>
      </c>
      <c r="M171" s="104">
        <v>5</v>
      </c>
      <c r="N171" s="104">
        <v>180</v>
      </c>
      <c r="O171" s="104">
        <v>25</v>
      </c>
      <c r="P171" s="104" t="str">
        <f>C172</f>
        <v>120603402</v>
      </c>
      <c r="Q171" s="104">
        <f t="shared" si="174"/>
        <v>4017</v>
      </c>
      <c r="R171" s="104">
        <v>1</v>
      </c>
      <c r="S171" s="104">
        <v>1</v>
      </c>
      <c r="T171" s="104">
        <v>4666</v>
      </c>
      <c r="U171" s="104">
        <v>1</v>
      </c>
      <c r="V171" s="104">
        <v>1</v>
      </c>
      <c r="W171" s="104">
        <v>160002003</v>
      </c>
      <c r="X171" s="104">
        <v>6</v>
      </c>
      <c r="Y171" s="118" t="s">
        <v>357</v>
      </c>
      <c r="Z171" s="118">
        <v>-1</v>
      </c>
      <c r="AA171" s="118">
        <v>101000001</v>
      </c>
      <c r="AB171" s="104">
        <f t="shared" ref="AB171" si="178">AB166+$AB$1</f>
        <v>366</v>
      </c>
      <c r="AC171" s="104">
        <f>AC166+1</f>
        <v>14034</v>
      </c>
      <c r="AD171" s="104">
        <f>AD166+1</f>
        <v>13034</v>
      </c>
      <c r="AE171" s="118">
        <v>-1</v>
      </c>
      <c r="AF171" s="104">
        <v>9102012</v>
      </c>
    </row>
    <row r="172" spans="1:32" x14ac:dyDescent="0.3">
      <c r="A172" s="104" t="b">
        <v>1</v>
      </c>
      <c r="B172" s="104" t="s">
        <v>2921</v>
      </c>
      <c r="C172" s="104" t="s">
        <v>738</v>
      </c>
      <c r="D172" s="104">
        <v>6</v>
      </c>
      <c r="E172" s="104">
        <v>34</v>
      </c>
      <c r="F172" s="104">
        <v>167</v>
      </c>
      <c r="G172" s="124">
        <v>1</v>
      </c>
      <c r="H172" s="124">
        <v>1</v>
      </c>
      <c r="I172" s="104">
        <v>1237</v>
      </c>
      <c r="J172" s="104">
        <f>INT(J175*(2/5))</f>
        <v>2749</v>
      </c>
      <c r="K172" s="124">
        <f t="shared" ref="K172" si="179">INT(K171+K171*$K$1)</f>
        <v>2485</v>
      </c>
      <c r="L172" s="326">
        <v>750</v>
      </c>
      <c r="M172" s="104">
        <v>5</v>
      </c>
      <c r="N172" s="104">
        <v>180</v>
      </c>
      <c r="O172" s="104">
        <v>25</v>
      </c>
      <c r="P172" s="104" t="str">
        <f>C173</f>
        <v>120603403</v>
      </c>
      <c r="Q172" s="104">
        <f t="shared" si="174"/>
        <v>4017</v>
      </c>
      <c r="R172" s="104">
        <v>1</v>
      </c>
      <c r="S172" s="104">
        <v>1</v>
      </c>
      <c r="T172" s="104">
        <v>4667</v>
      </c>
      <c r="U172" s="104">
        <v>1</v>
      </c>
      <c r="V172" s="104">
        <v>1</v>
      </c>
      <c r="W172" s="104" t="s">
        <v>501</v>
      </c>
      <c r="X172" s="104">
        <v>0</v>
      </c>
      <c r="Y172" s="118" t="s">
        <v>357</v>
      </c>
      <c r="Z172" s="118">
        <v>-1</v>
      </c>
      <c r="AA172" s="118">
        <v>101000001</v>
      </c>
      <c r="AB172" s="104">
        <f t="shared" ref="AB172" si="180">AB171+$AC$1</f>
        <v>367</v>
      </c>
      <c r="AC172" s="104">
        <f t="shared" ref="AC172:AD175" si="181">AC171</f>
        <v>14034</v>
      </c>
      <c r="AD172" s="104">
        <f t="shared" si="181"/>
        <v>13034</v>
      </c>
      <c r="AE172" s="118">
        <v>-1</v>
      </c>
      <c r="AF172" s="104">
        <v>9102012</v>
      </c>
    </row>
    <row r="173" spans="1:32" x14ac:dyDescent="0.3">
      <c r="A173" s="104" t="b">
        <v>1</v>
      </c>
      <c r="B173" s="104" t="s">
        <v>2922</v>
      </c>
      <c r="C173" s="104" t="s">
        <v>739</v>
      </c>
      <c r="D173" s="104">
        <v>6</v>
      </c>
      <c r="E173" s="104">
        <v>34</v>
      </c>
      <c r="F173" s="104">
        <v>168</v>
      </c>
      <c r="G173" s="124">
        <v>1</v>
      </c>
      <c r="H173" s="124">
        <v>1</v>
      </c>
      <c r="I173" s="104">
        <v>1255</v>
      </c>
      <c r="J173" s="104">
        <f>INT(J175*(3/5))</f>
        <v>4123</v>
      </c>
      <c r="K173" s="124">
        <f t="shared" si="168"/>
        <v>2708</v>
      </c>
      <c r="L173" s="326">
        <v>750</v>
      </c>
      <c r="M173" s="104">
        <v>5</v>
      </c>
      <c r="N173" s="104">
        <v>180</v>
      </c>
      <c r="O173" s="104">
        <v>25</v>
      </c>
      <c r="P173" s="104" t="str">
        <f>C174</f>
        <v>120603404</v>
      </c>
      <c r="Q173" s="104">
        <f t="shared" si="174"/>
        <v>4017</v>
      </c>
      <c r="R173" s="104">
        <v>1</v>
      </c>
      <c r="S173" s="104">
        <v>1</v>
      </c>
      <c r="T173" s="104">
        <v>4668</v>
      </c>
      <c r="U173" s="104">
        <v>1</v>
      </c>
      <c r="V173" s="104">
        <v>2</v>
      </c>
      <c r="W173" s="104" t="s">
        <v>501</v>
      </c>
      <c r="X173" s="104">
        <v>0</v>
      </c>
      <c r="Y173" s="118" t="s">
        <v>357</v>
      </c>
      <c r="Z173" s="118">
        <v>-1</v>
      </c>
      <c r="AA173" s="118">
        <v>101000001</v>
      </c>
      <c r="AB173" s="104">
        <f t="shared" si="153"/>
        <v>368</v>
      </c>
      <c r="AC173" s="104">
        <f t="shared" si="181"/>
        <v>14034</v>
      </c>
      <c r="AD173" s="104">
        <f t="shared" si="181"/>
        <v>13034</v>
      </c>
      <c r="AE173" s="118">
        <v>-1</v>
      </c>
      <c r="AF173" s="104">
        <v>9102012</v>
      </c>
    </row>
    <row r="174" spans="1:32" x14ac:dyDescent="0.3">
      <c r="A174" s="104" t="b">
        <v>1</v>
      </c>
      <c r="B174" s="104" t="s">
        <v>2923</v>
      </c>
      <c r="C174" s="104" t="s">
        <v>740</v>
      </c>
      <c r="D174" s="104">
        <v>6</v>
      </c>
      <c r="E174" s="104">
        <v>34</v>
      </c>
      <c r="F174" s="104">
        <v>169</v>
      </c>
      <c r="G174" s="124">
        <v>1</v>
      </c>
      <c r="H174" s="124">
        <v>1</v>
      </c>
      <c r="I174" s="104">
        <v>1273</v>
      </c>
      <c r="J174" s="104">
        <f>INT(J175*(4/5))</f>
        <v>5498</v>
      </c>
      <c r="K174" s="124">
        <f t="shared" si="168"/>
        <v>2951</v>
      </c>
      <c r="L174" s="326">
        <v>750</v>
      </c>
      <c r="M174" s="104">
        <v>5</v>
      </c>
      <c r="N174" s="104">
        <v>180</v>
      </c>
      <c r="O174" s="104">
        <v>25</v>
      </c>
      <c r="P174" s="104" t="str">
        <f>C175</f>
        <v>120603405</v>
      </c>
      <c r="Q174" s="104">
        <f t="shared" si="174"/>
        <v>4017</v>
      </c>
      <c r="R174" s="104">
        <v>1</v>
      </c>
      <c r="S174" s="104">
        <v>1</v>
      </c>
      <c r="T174" s="104">
        <v>4669</v>
      </c>
      <c r="U174" s="104">
        <v>1</v>
      </c>
      <c r="V174" s="104">
        <v>2</v>
      </c>
      <c r="W174" s="104" t="s">
        <v>501</v>
      </c>
      <c r="X174" s="104">
        <v>0</v>
      </c>
      <c r="Y174" s="118" t="s">
        <v>357</v>
      </c>
      <c r="Z174" s="118">
        <v>-1</v>
      </c>
      <c r="AA174" s="118">
        <v>101000001</v>
      </c>
      <c r="AB174" s="104">
        <f t="shared" si="153"/>
        <v>369</v>
      </c>
      <c r="AC174" s="104">
        <f t="shared" si="181"/>
        <v>14034</v>
      </c>
      <c r="AD174" s="104">
        <f t="shared" si="181"/>
        <v>13034</v>
      </c>
      <c r="AE174" s="118">
        <v>-1</v>
      </c>
      <c r="AF174" s="104">
        <v>9102012</v>
      </c>
    </row>
    <row r="175" spans="1:32" x14ac:dyDescent="0.3">
      <c r="A175" s="104" t="b">
        <v>1</v>
      </c>
      <c r="B175" s="104" t="s">
        <v>2924</v>
      </c>
      <c r="C175" s="104" t="s">
        <v>741</v>
      </c>
      <c r="D175" s="104">
        <v>6</v>
      </c>
      <c r="E175" s="104">
        <v>34</v>
      </c>
      <c r="F175" s="104">
        <v>170</v>
      </c>
      <c r="G175" s="124">
        <v>1</v>
      </c>
      <c r="H175" s="124">
        <v>1</v>
      </c>
      <c r="I175" s="104">
        <v>1292</v>
      </c>
      <c r="J175" s="104">
        <v>6873</v>
      </c>
      <c r="K175" s="124">
        <f t="shared" si="168"/>
        <v>3216</v>
      </c>
      <c r="L175" s="326">
        <v>750</v>
      </c>
      <c r="M175" s="104">
        <v>5</v>
      </c>
      <c r="N175" s="104">
        <v>180</v>
      </c>
      <c r="O175" s="104">
        <v>25</v>
      </c>
      <c r="P175" s="104">
        <v>-1</v>
      </c>
      <c r="Q175" s="104">
        <f t="shared" si="174"/>
        <v>4017</v>
      </c>
      <c r="R175" s="104">
        <v>1</v>
      </c>
      <c r="S175" s="104">
        <v>1</v>
      </c>
      <c r="T175" s="104">
        <v>4670</v>
      </c>
      <c r="U175" s="104">
        <v>1</v>
      </c>
      <c r="V175" s="104">
        <v>3</v>
      </c>
      <c r="W175" s="104" t="s">
        <v>501</v>
      </c>
      <c r="X175" s="104">
        <v>0</v>
      </c>
      <c r="Y175" s="118" t="s">
        <v>357</v>
      </c>
      <c r="Z175" s="118">
        <v>-1</v>
      </c>
      <c r="AA175" s="118">
        <v>101000001</v>
      </c>
      <c r="AB175" s="104">
        <f t="shared" si="153"/>
        <v>370</v>
      </c>
      <c r="AC175" s="104">
        <f t="shared" si="181"/>
        <v>14034</v>
      </c>
      <c r="AD175" s="104">
        <f t="shared" si="181"/>
        <v>13034</v>
      </c>
      <c r="AE175" s="118">
        <v>-1</v>
      </c>
      <c r="AF175" s="104">
        <v>9102012</v>
      </c>
    </row>
    <row r="176" spans="1:32" x14ac:dyDescent="0.3">
      <c r="A176" s="100" t="b">
        <v>1</v>
      </c>
      <c r="B176" s="105" t="s">
        <v>2925</v>
      </c>
      <c r="C176" s="100" t="s">
        <v>742</v>
      </c>
      <c r="D176" s="100">
        <v>6</v>
      </c>
      <c r="E176" s="100">
        <v>35</v>
      </c>
      <c r="F176" s="100">
        <v>171</v>
      </c>
      <c r="G176" s="123">
        <v>1</v>
      </c>
      <c r="H176" s="123">
        <v>1</v>
      </c>
      <c r="I176" s="106">
        <v>1231</v>
      </c>
      <c r="J176" s="106">
        <f>INT(J180*(1/5))</f>
        <v>1395</v>
      </c>
      <c r="K176" s="106">
        <f t="shared" ref="K176" si="182">INT(K171+K171*$J$1)</f>
        <v>2371</v>
      </c>
      <c r="L176" s="321">
        <v>750</v>
      </c>
      <c r="M176" s="100">
        <v>5</v>
      </c>
      <c r="N176" s="100">
        <v>180</v>
      </c>
      <c r="O176" s="100">
        <v>25</v>
      </c>
      <c r="P176" s="100" t="str">
        <f>C177</f>
        <v>120603502</v>
      </c>
      <c r="Q176" s="100">
        <f>Q166+1</f>
        <v>4018</v>
      </c>
      <c r="R176" s="100">
        <v>1</v>
      </c>
      <c r="S176" s="100">
        <v>1</v>
      </c>
      <c r="T176" s="100">
        <v>4671</v>
      </c>
      <c r="U176" s="100">
        <v>1</v>
      </c>
      <c r="V176" s="100">
        <v>1</v>
      </c>
      <c r="W176" s="100">
        <v>160002003</v>
      </c>
      <c r="X176" s="100">
        <v>6</v>
      </c>
      <c r="Y176" s="118" t="s">
        <v>357</v>
      </c>
      <c r="Z176" s="118">
        <v>-1</v>
      </c>
      <c r="AA176" s="118">
        <v>101000001</v>
      </c>
      <c r="AB176" s="106">
        <f t="shared" ref="AB176" si="183">AB171+$AB$1</f>
        <v>371</v>
      </c>
      <c r="AC176" s="100">
        <f>AC171+1</f>
        <v>14035</v>
      </c>
      <c r="AD176" s="100">
        <f>AD171+1</f>
        <v>13035</v>
      </c>
      <c r="AE176" s="118">
        <v>-1</v>
      </c>
      <c r="AF176" s="121">
        <v>9102012</v>
      </c>
    </row>
    <row r="177" spans="1:32" x14ac:dyDescent="0.3">
      <c r="A177" s="100" t="b">
        <v>1</v>
      </c>
      <c r="B177" s="105" t="s">
        <v>2926</v>
      </c>
      <c r="C177" s="100" t="s">
        <v>743</v>
      </c>
      <c r="D177" s="100">
        <v>6</v>
      </c>
      <c r="E177" s="100">
        <v>35</v>
      </c>
      <c r="F177" s="100">
        <v>172</v>
      </c>
      <c r="G177" s="123">
        <v>1</v>
      </c>
      <c r="H177" s="123">
        <v>1</v>
      </c>
      <c r="I177" s="106">
        <v>1249</v>
      </c>
      <c r="J177" s="106">
        <f>INT(J180*(2/5))</f>
        <v>2791</v>
      </c>
      <c r="K177" s="106">
        <f t="shared" ref="K177" si="184">INT(K176+K176*$K$1)</f>
        <v>2584</v>
      </c>
      <c r="L177" s="321">
        <v>750</v>
      </c>
      <c r="M177" s="100">
        <v>5</v>
      </c>
      <c r="N177" s="100">
        <v>180</v>
      </c>
      <c r="O177" s="100">
        <v>25</v>
      </c>
      <c r="P177" s="100" t="str">
        <f>C178</f>
        <v>120603503</v>
      </c>
      <c r="Q177" s="100">
        <f t="shared" ref="Q177:Q185" si="185">Q176</f>
        <v>4018</v>
      </c>
      <c r="R177" s="100">
        <v>1</v>
      </c>
      <c r="S177" s="100">
        <v>1</v>
      </c>
      <c r="T177" s="100">
        <v>4672</v>
      </c>
      <c r="U177" s="100">
        <v>1</v>
      </c>
      <c r="V177" s="100">
        <v>1</v>
      </c>
      <c r="W177" s="100" t="s">
        <v>501</v>
      </c>
      <c r="X177" s="100">
        <v>0</v>
      </c>
      <c r="Y177" s="118" t="s">
        <v>357</v>
      </c>
      <c r="Z177" s="118">
        <v>-1</v>
      </c>
      <c r="AA177" s="118">
        <v>101000001</v>
      </c>
      <c r="AB177" s="106">
        <f t="shared" ref="AB177" si="186">AB176+$AC$1</f>
        <v>372</v>
      </c>
      <c r="AC177" s="100">
        <f t="shared" ref="AC177:AD180" si="187">AC176</f>
        <v>14035</v>
      </c>
      <c r="AD177" s="100">
        <f t="shared" si="187"/>
        <v>13035</v>
      </c>
      <c r="AE177" s="118">
        <v>-1</v>
      </c>
      <c r="AF177" s="121">
        <v>9102012</v>
      </c>
    </row>
    <row r="178" spans="1:32" x14ac:dyDescent="0.3">
      <c r="A178" s="100" t="b">
        <v>1</v>
      </c>
      <c r="B178" s="105" t="s">
        <v>2927</v>
      </c>
      <c r="C178" s="100" t="s">
        <v>744</v>
      </c>
      <c r="D178" s="100">
        <v>6</v>
      </c>
      <c r="E178" s="100">
        <v>35</v>
      </c>
      <c r="F178" s="100">
        <v>173</v>
      </c>
      <c r="G178" s="123">
        <v>1</v>
      </c>
      <c r="H178" s="123">
        <v>1</v>
      </c>
      <c r="I178" s="106">
        <v>1267</v>
      </c>
      <c r="J178" s="106">
        <f>INT(J180*(3/5))</f>
        <v>4187</v>
      </c>
      <c r="K178" s="106">
        <f t="shared" si="173"/>
        <v>2816</v>
      </c>
      <c r="L178" s="321">
        <v>750</v>
      </c>
      <c r="M178" s="100">
        <v>5</v>
      </c>
      <c r="N178" s="100">
        <v>180</v>
      </c>
      <c r="O178" s="100">
        <v>25</v>
      </c>
      <c r="P178" s="100" t="str">
        <f>C179</f>
        <v>120603504</v>
      </c>
      <c r="Q178" s="100">
        <f t="shared" si="185"/>
        <v>4018</v>
      </c>
      <c r="R178" s="100">
        <v>1</v>
      </c>
      <c r="S178" s="100">
        <v>1</v>
      </c>
      <c r="T178" s="100">
        <v>4673</v>
      </c>
      <c r="U178" s="100">
        <v>1</v>
      </c>
      <c r="V178" s="100">
        <v>2</v>
      </c>
      <c r="W178" s="100" t="s">
        <v>501</v>
      </c>
      <c r="X178" s="100">
        <v>0</v>
      </c>
      <c r="Y178" s="118" t="s">
        <v>357</v>
      </c>
      <c r="Z178" s="118">
        <v>-1</v>
      </c>
      <c r="AA178" s="118">
        <v>101000001</v>
      </c>
      <c r="AB178" s="106">
        <f t="shared" si="153"/>
        <v>373</v>
      </c>
      <c r="AC178" s="100">
        <f t="shared" si="187"/>
        <v>14035</v>
      </c>
      <c r="AD178" s="100">
        <f t="shared" si="187"/>
        <v>13035</v>
      </c>
      <c r="AE178" s="118">
        <v>-1</v>
      </c>
      <c r="AF178" s="121">
        <v>9102012</v>
      </c>
    </row>
    <row r="179" spans="1:32" x14ac:dyDescent="0.3">
      <c r="A179" s="100" t="b">
        <v>1</v>
      </c>
      <c r="B179" s="105" t="s">
        <v>2928</v>
      </c>
      <c r="C179" s="100" t="s">
        <v>745</v>
      </c>
      <c r="D179" s="100">
        <v>6</v>
      </c>
      <c r="E179" s="100">
        <v>35</v>
      </c>
      <c r="F179" s="100">
        <v>174</v>
      </c>
      <c r="G179" s="123">
        <v>1</v>
      </c>
      <c r="H179" s="123">
        <v>1</v>
      </c>
      <c r="I179" s="106">
        <v>1286</v>
      </c>
      <c r="J179" s="106">
        <f>INT(J180*(4/5))</f>
        <v>5583</v>
      </c>
      <c r="K179" s="106">
        <f t="shared" si="173"/>
        <v>3069</v>
      </c>
      <c r="L179" s="321">
        <v>750</v>
      </c>
      <c r="M179" s="100">
        <v>5</v>
      </c>
      <c r="N179" s="100">
        <v>180</v>
      </c>
      <c r="O179" s="100">
        <v>25</v>
      </c>
      <c r="P179" s="100" t="str">
        <f>C180</f>
        <v>120603505</v>
      </c>
      <c r="Q179" s="100">
        <f t="shared" si="185"/>
        <v>4018</v>
      </c>
      <c r="R179" s="100">
        <v>1</v>
      </c>
      <c r="S179" s="100">
        <v>1</v>
      </c>
      <c r="T179" s="100">
        <v>4674</v>
      </c>
      <c r="U179" s="100">
        <v>1</v>
      </c>
      <c r="V179" s="100">
        <v>2</v>
      </c>
      <c r="W179" s="100" t="s">
        <v>501</v>
      </c>
      <c r="X179" s="100">
        <v>0</v>
      </c>
      <c r="Y179" s="118" t="s">
        <v>357</v>
      </c>
      <c r="Z179" s="118">
        <v>-1</v>
      </c>
      <c r="AA179" s="118">
        <v>101000001</v>
      </c>
      <c r="AB179" s="106">
        <f t="shared" si="153"/>
        <v>374</v>
      </c>
      <c r="AC179" s="100">
        <f t="shared" si="187"/>
        <v>14035</v>
      </c>
      <c r="AD179" s="100">
        <f t="shared" si="187"/>
        <v>13035</v>
      </c>
      <c r="AE179" s="118">
        <v>-1</v>
      </c>
      <c r="AF179" s="121">
        <v>9102012</v>
      </c>
    </row>
    <row r="180" spans="1:32" x14ac:dyDescent="0.3">
      <c r="A180" s="100" t="b">
        <v>1</v>
      </c>
      <c r="B180" s="105" t="s">
        <v>2929</v>
      </c>
      <c r="C180" s="100" t="s">
        <v>746</v>
      </c>
      <c r="D180" s="100">
        <v>6</v>
      </c>
      <c r="E180" s="100">
        <v>35</v>
      </c>
      <c r="F180" s="100">
        <v>175</v>
      </c>
      <c r="G180" s="123">
        <v>1</v>
      </c>
      <c r="H180" s="123">
        <v>1</v>
      </c>
      <c r="I180" s="106">
        <v>1305</v>
      </c>
      <c r="J180" s="106">
        <v>6979</v>
      </c>
      <c r="K180" s="106">
        <f t="shared" si="173"/>
        <v>3345</v>
      </c>
      <c r="L180" s="321">
        <v>750</v>
      </c>
      <c r="M180" s="100">
        <v>5</v>
      </c>
      <c r="N180" s="100">
        <v>180</v>
      </c>
      <c r="O180" s="100">
        <v>25</v>
      </c>
      <c r="P180" s="100">
        <v>-1</v>
      </c>
      <c r="Q180" s="100">
        <f t="shared" si="185"/>
        <v>4018</v>
      </c>
      <c r="R180" s="100">
        <v>1</v>
      </c>
      <c r="S180" s="100">
        <v>1</v>
      </c>
      <c r="T180" s="100">
        <v>4675</v>
      </c>
      <c r="U180" s="100">
        <v>1</v>
      </c>
      <c r="V180" s="100">
        <v>3</v>
      </c>
      <c r="W180" s="100" t="s">
        <v>501</v>
      </c>
      <c r="X180" s="100">
        <v>0</v>
      </c>
      <c r="Y180" s="118" t="s">
        <v>357</v>
      </c>
      <c r="Z180" s="118">
        <v>-1</v>
      </c>
      <c r="AA180" s="118">
        <v>101000001</v>
      </c>
      <c r="AB180" s="106">
        <f t="shared" si="153"/>
        <v>375</v>
      </c>
      <c r="AC180" s="100">
        <f t="shared" si="187"/>
        <v>14035</v>
      </c>
      <c r="AD180" s="100">
        <f t="shared" si="187"/>
        <v>13035</v>
      </c>
      <c r="AE180" s="118">
        <v>-1</v>
      </c>
      <c r="AF180" s="121">
        <v>9102012</v>
      </c>
    </row>
    <row r="181" spans="1:32" x14ac:dyDescent="0.3">
      <c r="A181" s="104" t="b">
        <v>1</v>
      </c>
      <c r="B181" s="104" t="s">
        <v>2930</v>
      </c>
      <c r="C181" s="104" t="s">
        <v>747</v>
      </c>
      <c r="D181" s="104">
        <v>6</v>
      </c>
      <c r="E181" s="104">
        <v>36</v>
      </c>
      <c r="F181" s="104">
        <v>176</v>
      </c>
      <c r="G181" s="124">
        <v>1</v>
      </c>
      <c r="H181" s="124">
        <v>1</v>
      </c>
      <c r="I181" s="104">
        <v>1243</v>
      </c>
      <c r="J181" s="104">
        <f>INT(J185*(1/5))</f>
        <v>1417</v>
      </c>
      <c r="K181" s="124">
        <f t="shared" ref="K181" si="188">INT(K176+K176*$J$1)</f>
        <v>2465</v>
      </c>
      <c r="L181" s="326">
        <v>800</v>
      </c>
      <c r="M181" s="104">
        <v>5</v>
      </c>
      <c r="N181" s="104">
        <v>180</v>
      </c>
      <c r="O181" s="104">
        <v>25</v>
      </c>
      <c r="P181" s="104" t="str">
        <f>C182</f>
        <v>120603602</v>
      </c>
      <c r="Q181" s="104">
        <f t="shared" si="185"/>
        <v>4018</v>
      </c>
      <c r="R181" s="104">
        <v>1</v>
      </c>
      <c r="S181" s="104">
        <v>1</v>
      </c>
      <c r="T181" s="104">
        <v>4676</v>
      </c>
      <c r="U181" s="104">
        <v>1</v>
      </c>
      <c r="V181" s="104">
        <v>1</v>
      </c>
      <c r="W181" s="104">
        <v>160002003</v>
      </c>
      <c r="X181" s="104">
        <v>6</v>
      </c>
      <c r="Y181" s="118" t="s">
        <v>357</v>
      </c>
      <c r="Z181" s="118">
        <v>-1</v>
      </c>
      <c r="AA181" s="118">
        <v>101000001</v>
      </c>
      <c r="AB181" s="104">
        <f t="shared" ref="AB181" si="189">AB176+$AB$1</f>
        <v>376</v>
      </c>
      <c r="AC181" s="104">
        <f>AC176+1</f>
        <v>14036</v>
      </c>
      <c r="AD181" s="104">
        <f>AD176+1</f>
        <v>13036</v>
      </c>
      <c r="AE181" s="118">
        <v>-1</v>
      </c>
      <c r="AF181" s="104">
        <v>9102012</v>
      </c>
    </row>
    <row r="182" spans="1:32" x14ac:dyDescent="0.3">
      <c r="A182" s="104" t="b">
        <v>1</v>
      </c>
      <c r="B182" s="104" t="s">
        <v>2931</v>
      </c>
      <c r="C182" s="104" t="s">
        <v>748</v>
      </c>
      <c r="D182" s="104">
        <v>6</v>
      </c>
      <c r="E182" s="104">
        <v>36</v>
      </c>
      <c r="F182" s="104">
        <v>177</v>
      </c>
      <c r="G182" s="124">
        <v>1</v>
      </c>
      <c r="H182" s="124">
        <v>1</v>
      </c>
      <c r="I182" s="104">
        <v>1261</v>
      </c>
      <c r="J182" s="104">
        <f>INT(J185*(2/5))</f>
        <v>2834</v>
      </c>
      <c r="K182" s="124">
        <f t="shared" ref="K182" si="190">INT(K181+K181*$K$1)</f>
        <v>2686</v>
      </c>
      <c r="L182" s="326">
        <v>800</v>
      </c>
      <c r="M182" s="104">
        <v>5</v>
      </c>
      <c r="N182" s="104">
        <v>180</v>
      </c>
      <c r="O182" s="104">
        <v>25</v>
      </c>
      <c r="P182" s="104" t="str">
        <f>C183</f>
        <v>120603603</v>
      </c>
      <c r="Q182" s="104">
        <f t="shared" si="185"/>
        <v>4018</v>
      </c>
      <c r="R182" s="104">
        <v>1</v>
      </c>
      <c r="S182" s="104">
        <v>1</v>
      </c>
      <c r="T182" s="104">
        <v>4677</v>
      </c>
      <c r="U182" s="104">
        <v>1</v>
      </c>
      <c r="V182" s="104">
        <v>1</v>
      </c>
      <c r="W182" s="104" t="s">
        <v>501</v>
      </c>
      <c r="X182" s="104">
        <v>0</v>
      </c>
      <c r="Y182" s="118" t="s">
        <v>357</v>
      </c>
      <c r="Z182" s="118">
        <v>-1</v>
      </c>
      <c r="AA182" s="118">
        <v>101000001</v>
      </c>
      <c r="AB182" s="104">
        <f t="shared" ref="AB182" si="191">AB181+$AC$1</f>
        <v>377</v>
      </c>
      <c r="AC182" s="104">
        <f t="shared" ref="AC182:AD185" si="192">AC181</f>
        <v>14036</v>
      </c>
      <c r="AD182" s="104">
        <f t="shared" si="192"/>
        <v>13036</v>
      </c>
      <c r="AE182" s="118">
        <v>-1</v>
      </c>
      <c r="AF182" s="104">
        <v>9102012</v>
      </c>
    </row>
    <row r="183" spans="1:32" x14ac:dyDescent="0.3">
      <c r="A183" s="104" t="b">
        <v>1</v>
      </c>
      <c r="B183" s="104" t="s">
        <v>2932</v>
      </c>
      <c r="C183" s="104" t="s">
        <v>749</v>
      </c>
      <c r="D183" s="104">
        <v>6</v>
      </c>
      <c r="E183" s="104">
        <v>36</v>
      </c>
      <c r="F183" s="104">
        <v>178</v>
      </c>
      <c r="G183" s="124">
        <v>1</v>
      </c>
      <c r="H183" s="124">
        <v>1</v>
      </c>
      <c r="I183" s="104">
        <v>1279</v>
      </c>
      <c r="J183" s="104">
        <f>INT(J185*(3/5))</f>
        <v>4251</v>
      </c>
      <c r="K183" s="124">
        <f t="shared" si="168"/>
        <v>2927</v>
      </c>
      <c r="L183" s="326">
        <v>800</v>
      </c>
      <c r="M183" s="104">
        <v>5</v>
      </c>
      <c r="N183" s="104">
        <v>180</v>
      </c>
      <c r="O183" s="104">
        <v>25</v>
      </c>
      <c r="P183" s="104" t="str">
        <f>C184</f>
        <v>120603604</v>
      </c>
      <c r="Q183" s="104">
        <f t="shared" si="185"/>
        <v>4018</v>
      </c>
      <c r="R183" s="104">
        <v>1</v>
      </c>
      <c r="S183" s="104">
        <v>1</v>
      </c>
      <c r="T183" s="104">
        <v>4678</v>
      </c>
      <c r="U183" s="104">
        <v>1</v>
      </c>
      <c r="V183" s="104">
        <v>2</v>
      </c>
      <c r="W183" s="104" t="s">
        <v>501</v>
      </c>
      <c r="X183" s="104">
        <v>0</v>
      </c>
      <c r="Y183" s="118" t="s">
        <v>357</v>
      </c>
      <c r="Z183" s="118">
        <v>-1</v>
      </c>
      <c r="AA183" s="118">
        <v>101000001</v>
      </c>
      <c r="AB183" s="104">
        <f t="shared" si="153"/>
        <v>378</v>
      </c>
      <c r="AC183" s="104">
        <f t="shared" si="192"/>
        <v>14036</v>
      </c>
      <c r="AD183" s="104">
        <f t="shared" si="192"/>
        <v>13036</v>
      </c>
      <c r="AE183" s="118">
        <v>-1</v>
      </c>
      <c r="AF183" s="104">
        <v>9102012</v>
      </c>
    </row>
    <row r="184" spans="1:32" x14ac:dyDescent="0.3">
      <c r="A184" s="104" t="b">
        <v>1</v>
      </c>
      <c r="B184" s="104" t="s">
        <v>2933</v>
      </c>
      <c r="C184" s="104" t="s">
        <v>750</v>
      </c>
      <c r="D184" s="104">
        <v>6</v>
      </c>
      <c r="E184" s="104">
        <v>36</v>
      </c>
      <c r="F184" s="104">
        <v>179</v>
      </c>
      <c r="G184" s="124">
        <v>1</v>
      </c>
      <c r="H184" s="124">
        <v>1</v>
      </c>
      <c r="I184" s="104">
        <v>1298</v>
      </c>
      <c r="J184" s="104">
        <f>INT(J185*(4/5))</f>
        <v>5668</v>
      </c>
      <c r="K184" s="124">
        <f t="shared" si="168"/>
        <v>3190</v>
      </c>
      <c r="L184" s="326">
        <v>800</v>
      </c>
      <c r="M184" s="104">
        <v>5</v>
      </c>
      <c r="N184" s="104">
        <v>180</v>
      </c>
      <c r="O184" s="104">
        <v>25</v>
      </c>
      <c r="P184" s="104" t="str">
        <f>C185</f>
        <v>120603605</v>
      </c>
      <c r="Q184" s="104">
        <f t="shared" si="185"/>
        <v>4018</v>
      </c>
      <c r="R184" s="104">
        <v>1</v>
      </c>
      <c r="S184" s="104">
        <v>1</v>
      </c>
      <c r="T184" s="104">
        <v>4679</v>
      </c>
      <c r="U184" s="104">
        <v>1</v>
      </c>
      <c r="V184" s="104">
        <v>2</v>
      </c>
      <c r="W184" s="104" t="s">
        <v>501</v>
      </c>
      <c r="X184" s="104">
        <v>0</v>
      </c>
      <c r="Y184" s="118" t="s">
        <v>357</v>
      </c>
      <c r="Z184" s="118">
        <v>-1</v>
      </c>
      <c r="AA184" s="118">
        <v>101000001</v>
      </c>
      <c r="AB184" s="104">
        <f t="shared" si="153"/>
        <v>379</v>
      </c>
      <c r="AC184" s="104">
        <f t="shared" si="192"/>
        <v>14036</v>
      </c>
      <c r="AD184" s="104">
        <f t="shared" si="192"/>
        <v>13036</v>
      </c>
      <c r="AE184" s="118">
        <v>-1</v>
      </c>
      <c r="AF184" s="104">
        <v>9102012</v>
      </c>
    </row>
    <row r="185" spans="1:32" x14ac:dyDescent="0.3">
      <c r="A185" s="104" t="b">
        <v>1</v>
      </c>
      <c r="B185" s="104" t="s">
        <v>2934</v>
      </c>
      <c r="C185" s="104" t="s">
        <v>751</v>
      </c>
      <c r="D185" s="104">
        <v>6</v>
      </c>
      <c r="E185" s="104">
        <v>36</v>
      </c>
      <c r="F185" s="104">
        <v>180</v>
      </c>
      <c r="G185" s="124">
        <v>1</v>
      </c>
      <c r="H185" s="124">
        <v>1</v>
      </c>
      <c r="I185" s="104">
        <v>1317</v>
      </c>
      <c r="J185" s="104">
        <v>7086</v>
      </c>
      <c r="K185" s="124">
        <f t="shared" si="168"/>
        <v>3477</v>
      </c>
      <c r="L185" s="326">
        <v>800</v>
      </c>
      <c r="M185" s="104">
        <v>5</v>
      </c>
      <c r="N185" s="104">
        <v>180</v>
      </c>
      <c r="O185" s="104">
        <v>25</v>
      </c>
      <c r="P185" s="104">
        <v>-1</v>
      </c>
      <c r="Q185" s="104">
        <f t="shared" si="185"/>
        <v>4018</v>
      </c>
      <c r="R185" s="104">
        <v>1</v>
      </c>
      <c r="S185" s="104">
        <v>1</v>
      </c>
      <c r="T185" s="104">
        <v>4680</v>
      </c>
      <c r="U185" s="104">
        <v>1</v>
      </c>
      <c r="V185" s="104">
        <v>3</v>
      </c>
      <c r="W185" s="104" t="s">
        <v>501</v>
      </c>
      <c r="X185" s="104">
        <v>0</v>
      </c>
      <c r="Y185" s="118" t="s">
        <v>357</v>
      </c>
      <c r="Z185" s="118">
        <v>-1</v>
      </c>
      <c r="AA185" s="118">
        <v>101000001</v>
      </c>
      <c r="AB185" s="104">
        <f t="shared" si="153"/>
        <v>380</v>
      </c>
      <c r="AC185" s="104">
        <f t="shared" si="192"/>
        <v>14036</v>
      </c>
      <c r="AD185" s="104">
        <f t="shared" si="192"/>
        <v>13036</v>
      </c>
      <c r="AE185" s="118">
        <v>-1</v>
      </c>
      <c r="AF185" s="104">
        <v>9102012</v>
      </c>
    </row>
    <row r="186" spans="1:32" x14ac:dyDescent="0.3">
      <c r="A186" s="100" t="b">
        <v>1</v>
      </c>
      <c r="B186" s="105" t="s">
        <v>2935</v>
      </c>
      <c r="C186" s="100" t="s">
        <v>752</v>
      </c>
      <c r="D186" s="100">
        <v>6</v>
      </c>
      <c r="E186" s="100">
        <v>37</v>
      </c>
      <c r="F186" s="100">
        <v>181</v>
      </c>
      <c r="G186" s="123">
        <v>1</v>
      </c>
      <c r="H186" s="123">
        <v>1</v>
      </c>
      <c r="I186" s="106">
        <v>1255</v>
      </c>
      <c r="J186" s="106">
        <f>INT(J190*(1/5))</f>
        <v>1438</v>
      </c>
      <c r="K186" s="106">
        <f t="shared" ref="K186" si="193">INT(K181+K181*$J$1)</f>
        <v>2563</v>
      </c>
      <c r="L186" s="321">
        <v>850</v>
      </c>
      <c r="M186" s="100">
        <v>5</v>
      </c>
      <c r="N186" s="100">
        <v>180</v>
      </c>
      <c r="O186" s="100">
        <v>25</v>
      </c>
      <c r="P186" s="100" t="str">
        <f>C187</f>
        <v>120603702</v>
      </c>
      <c r="Q186" s="100">
        <f>Q176+1</f>
        <v>4019</v>
      </c>
      <c r="R186" s="100">
        <v>1</v>
      </c>
      <c r="S186" s="100">
        <v>1</v>
      </c>
      <c r="T186" s="100">
        <v>4681</v>
      </c>
      <c r="U186" s="100">
        <v>1</v>
      </c>
      <c r="V186" s="100">
        <v>1</v>
      </c>
      <c r="W186" s="100">
        <v>160002003</v>
      </c>
      <c r="X186" s="100">
        <v>6</v>
      </c>
      <c r="Y186" s="118" t="s">
        <v>357</v>
      </c>
      <c r="Z186" s="118">
        <v>-1</v>
      </c>
      <c r="AA186" s="118">
        <v>101000001</v>
      </c>
      <c r="AB186" s="106">
        <f t="shared" ref="AB186" si="194">AB181+$AB$1</f>
        <v>381</v>
      </c>
      <c r="AC186" s="100">
        <f>AC181+1</f>
        <v>14037</v>
      </c>
      <c r="AD186" s="100">
        <f>AD181+1</f>
        <v>13037</v>
      </c>
      <c r="AE186" s="118">
        <v>-1</v>
      </c>
      <c r="AF186" s="121">
        <v>9102013</v>
      </c>
    </row>
    <row r="187" spans="1:32" x14ac:dyDescent="0.3">
      <c r="A187" s="100" t="b">
        <v>1</v>
      </c>
      <c r="B187" s="105" t="s">
        <v>2936</v>
      </c>
      <c r="C187" s="100" t="s">
        <v>753</v>
      </c>
      <c r="D187" s="100">
        <v>6</v>
      </c>
      <c r="E187" s="100">
        <v>37</v>
      </c>
      <c r="F187" s="100">
        <v>182</v>
      </c>
      <c r="G187" s="123">
        <v>1</v>
      </c>
      <c r="H187" s="123">
        <v>1</v>
      </c>
      <c r="I187" s="106">
        <v>1273</v>
      </c>
      <c r="J187" s="106">
        <f>INT(J190*(2/5))</f>
        <v>2877</v>
      </c>
      <c r="K187" s="106">
        <f t="shared" ref="K187" si="195">INT(K186+K186*$K$1)</f>
        <v>2793</v>
      </c>
      <c r="L187" s="321">
        <v>850</v>
      </c>
      <c r="M187" s="100">
        <v>5</v>
      </c>
      <c r="N187" s="100">
        <v>180</v>
      </c>
      <c r="O187" s="100">
        <v>25</v>
      </c>
      <c r="P187" s="100" t="str">
        <f>C188</f>
        <v>120603703</v>
      </c>
      <c r="Q187" s="100">
        <f t="shared" ref="Q187:Q195" si="196">Q186</f>
        <v>4019</v>
      </c>
      <c r="R187" s="100">
        <v>1</v>
      </c>
      <c r="S187" s="100">
        <v>1</v>
      </c>
      <c r="T187" s="100">
        <v>4682</v>
      </c>
      <c r="U187" s="100">
        <v>1</v>
      </c>
      <c r="V187" s="100">
        <v>1</v>
      </c>
      <c r="W187" s="100" t="s">
        <v>501</v>
      </c>
      <c r="X187" s="100">
        <v>0</v>
      </c>
      <c r="Y187" s="118" t="s">
        <v>357</v>
      </c>
      <c r="Z187" s="118">
        <v>-1</v>
      </c>
      <c r="AA187" s="118">
        <v>101000001</v>
      </c>
      <c r="AB187" s="106">
        <f t="shared" ref="AB187" si="197">AB186+$AC$1</f>
        <v>382</v>
      </c>
      <c r="AC187" s="100">
        <f t="shared" ref="AC187:AD190" si="198">AC186</f>
        <v>14037</v>
      </c>
      <c r="AD187" s="100">
        <f t="shared" si="198"/>
        <v>13037</v>
      </c>
      <c r="AE187" s="118">
        <v>-1</v>
      </c>
      <c r="AF187" s="121">
        <v>9102013</v>
      </c>
    </row>
    <row r="188" spans="1:32" x14ac:dyDescent="0.3">
      <c r="A188" s="100" t="b">
        <v>1</v>
      </c>
      <c r="B188" s="105" t="s">
        <v>2937</v>
      </c>
      <c r="C188" s="100" t="s">
        <v>754</v>
      </c>
      <c r="D188" s="100">
        <v>6</v>
      </c>
      <c r="E188" s="100">
        <v>37</v>
      </c>
      <c r="F188" s="100">
        <v>183</v>
      </c>
      <c r="G188" s="123">
        <v>1</v>
      </c>
      <c r="H188" s="123">
        <v>1</v>
      </c>
      <c r="I188" s="106">
        <v>1292</v>
      </c>
      <c r="J188" s="106">
        <f>INT(J190*(3/5))</f>
        <v>4315</v>
      </c>
      <c r="K188" s="106">
        <f t="shared" si="173"/>
        <v>3044</v>
      </c>
      <c r="L188" s="321">
        <v>850</v>
      </c>
      <c r="M188" s="100">
        <v>5</v>
      </c>
      <c r="N188" s="100">
        <v>180</v>
      </c>
      <c r="O188" s="100">
        <v>25</v>
      </c>
      <c r="P188" s="100" t="str">
        <f>C189</f>
        <v>120603704</v>
      </c>
      <c r="Q188" s="100">
        <f t="shared" si="196"/>
        <v>4019</v>
      </c>
      <c r="R188" s="100">
        <v>1</v>
      </c>
      <c r="S188" s="100">
        <v>1</v>
      </c>
      <c r="T188" s="100">
        <v>4683</v>
      </c>
      <c r="U188" s="100">
        <v>1</v>
      </c>
      <c r="V188" s="100">
        <v>2</v>
      </c>
      <c r="W188" s="100" t="s">
        <v>501</v>
      </c>
      <c r="X188" s="100">
        <v>0</v>
      </c>
      <c r="Y188" s="118" t="s">
        <v>357</v>
      </c>
      <c r="Z188" s="118">
        <v>-1</v>
      </c>
      <c r="AA188" s="118">
        <v>101000001</v>
      </c>
      <c r="AB188" s="106">
        <f t="shared" si="153"/>
        <v>383</v>
      </c>
      <c r="AC188" s="100">
        <f t="shared" si="198"/>
        <v>14037</v>
      </c>
      <c r="AD188" s="100">
        <f t="shared" si="198"/>
        <v>13037</v>
      </c>
      <c r="AE188" s="118">
        <v>-1</v>
      </c>
      <c r="AF188" s="121">
        <v>9102013</v>
      </c>
    </row>
    <row r="189" spans="1:32" x14ac:dyDescent="0.3">
      <c r="A189" s="100" t="b">
        <v>1</v>
      </c>
      <c r="B189" s="105" t="s">
        <v>2938</v>
      </c>
      <c r="C189" s="100" t="s">
        <v>755</v>
      </c>
      <c r="D189" s="100">
        <v>6</v>
      </c>
      <c r="E189" s="100">
        <v>37</v>
      </c>
      <c r="F189" s="100">
        <v>184</v>
      </c>
      <c r="G189" s="123">
        <v>1</v>
      </c>
      <c r="H189" s="123">
        <v>1</v>
      </c>
      <c r="I189" s="106">
        <v>1311</v>
      </c>
      <c r="J189" s="106">
        <f>INT(J190*(4/5))</f>
        <v>5754</v>
      </c>
      <c r="K189" s="106">
        <f t="shared" si="173"/>
        <v>3317</v>
      </c>
      <c r="L189" s="321">
        <v>850</v>
      </c>
      <c r="M189" s="100">
        <v>5</v>
      </c>
      <c r="N189" s="100">
        <v>180</v>
      </c>
      <c r="O189" s="100">
        <v>25</v>
      </c>
      <c r="P189" s="100" t="str">
        <f>C190</f>
        <v>120603705</v>
      </c>
      <c r="Q189" s="100">
        <f t="shared" si="196"/>
        <v>4019</v>
      </c>
      <c r="R189" s="100">
        <v>1</v>
      </c>
      <c r="S189" s="100">
        <v>1</v>
      </c>
      <c r="T189" s="100">
        <v>4684</v>
      </c>
      <c r="U189" s="100">
        <v>1</v>
      </c>
      <c r="V189" s="100">
        <v>2</v>
      </c>
      <c r="W189" s="100" t="s">
        <v>501</v>
      </c>
      <c r="X189" s="100">
        <v>0</v>
      </c>
      <c r="Y189" s="118" t="s">
        <v>357</v>
      </c>
      <c r="Z189" s="118">
        <v>-1</v>
      </c>
      <c r="AA189" s="118">
        <v>101000001</v>
      </c>
      <c r="AB189" s="106">
        <f t="shared" si="153"/>
        <v>384</v>
      </c>
      <c r="AC189" s="100">
        <f t="shared" si="198"/>
        <v>14037</v>
      </c>
      <c r="AD189" s="100">
        <f t="shared" si="198"/>
        <v>13037</v>
      </c>
      <c r="AE189" s="118">
        <v>-1</v>
      </c>
      <c r="AF189" s="121">
        <v>9102013</v>
      </c>
    </row>
    <row r="190" spans="1:32" x14ac:dyDescent="0.3">
      <c r="A190" s="100" t="b">
        <v>1</v>
      </c>
      <c r="B190" s="105" t="s">
        <v>2939</v>
      </c>
      <c r="C190" s="100" t="s">
        <v>756</v>
      </c>
      <c r="D190" s="100">
        <v>6</v>
      </c>
      <c r="E190" s="100">
        <v>37</v>
      </c>
      <c r="F190" s="100">
        <v>185</v>
      </c>
      <c r="G190" s="123">
        <v>1</v>
      </c>
      <c r="H190" s="123">
        <v>1</v>
      </c>
      <c r="I190" s="106">
        <v>1330</v>
      </c>
      <c r="J190" s="106">
        <v>7193</v>
      </c>
      <c r="K190" s="106">
        <f t="shared" si="173"/>
        <v>3615</v>
      </c>
      <c r="L190" s="321">
        <v>850</v>
      </c>
      <c r="M190" s="100">
        <v>5</v>
      </c>
      <c r="N190" s="100">
        <v>180</v>
      </c>
      <c r="O190" s="100">
        <v>25</v>
      </c>
      <c r="P190" s="100">
        <v>-1</v>
      </c>
      <c r="Q190" s="100">
        <f t="shared" si="196"/>
        <v>4019</v>
      </c>
      <c r="R190" s="100">
        <v>1</v>
      </c>
      <c r="S190" s="100">
        <v>1</v>
      </c>
      <c r="T190" s="100">
        <v>4685</v>
      </c>
      <c r="U190" s="100">
        <v>1</v>
      </c>
      <c r="V190" s="100">
        <v>3</v>
      </c>
      <c r="W190" s="100" t="s">
        <v>501</v>
      </c>
      <c r="X190" s="100">
        <v>0</v>
      </c>
      <c r="Y190" s="118" t="s">
        <v>357</v>
      </c>
      <c r="Z190" s="118">
        <v>-1</v>
      </c>
      <c r="AA190" s="118">
        <v>101000001</v>
      </c>
      <c r="AB190" s="106">
        <f t="shared" si="153"/>
        <v>385</v>
      </c>
      <c r="AC190" s="100">
        <f t="shared" si="198"/>
        <v>14037</v>
      </c>
      <c r="AD190" s="100">
        <f t="shared" si="198"/>
        <v>13037</v>
      </c>
      <c r="AE190" s="118">
        <v>-1</v>
      </c>
      <c r="AF190" s="121">
        <v>9102013</v>
      </c>
    </row>
    <row r="191" spans="1:32" x14ac:dyDescent="0.3">
      <c r="A191" s="104" t="b">
        <v>1</v>
      </c>
      <c r="B191" s="104" t="s">
        <v>2940</v>
      </c>
      <c r="C191" s="104" t="s">
        <v>757</v>
      </c>
      <c r="D191" s="104">
        <v>6</v>
      </c>
      <c r="E191" s="104">
        <v>38</v>
      </c>
      <c r="F191" s="104">
        <v>186</v>
      </c>
      <c r="G191" s="124">
        <v>1</v>
      </c>
      <c r="H191" s="124">
        <v>1</v>
      </c>
      <c r="I191" s="104">
        <v>1267</v>
      </c>
      <c r="J191" s="104">
        <f>INT(J195*(1/5))</f>
        <v>1460</v>
      </c>
      <c r="K191" s="124">
        <f t="shared" ref="K191" si="199">INT(K186+K186*$J$1)</f>
        <v>2665</v>
      </c>
      <c r="L191" s="326">
        <v>850</v>
      </c>
      <c r="M191" s="104">
        <v>5</v>
      </c>
      <c r="N191" s="104">
        <v>180</v>
      </c>
      <c r="O191" s="104">
        <v>25</v>
      </c>
      <c r="P191" s="104" t="str">
        <f>C192</f>
        <v>120603802</v>
      </c>
      <c r="Q191" s="104">
        <f t="shared" si="196"/>
        <v>4019</v>
      </c>
      <c r="R191" s="104">
        <v>1</v>
      </c>
      <c r="S191" s="104">
        <v>1</v>
      </c>
      <c r="T191" s="104">
        <v>4686</v>
      </c>
      <c r="U191" s="104">
        <v>1</v>
      </c>
      <c r="V191" s="104">
        <v>1</v>
      </c>
      <c r="W191" s="104">
        <v>160002003</v>
      </c>
      <c r="X191" s="104">
        <v>6</v>
      </c>
      <c r="Y191" s="118" t="s">
        <v>357</v>
      </c>
      <c r="Z191" s="118">
        <v>-1</v>
      </c>
      <c r="AA191" s="118">
        <v>101000001</v>
      </c>
      <c r="AB191" s="104">
        <f t="shared" ref="AB191" si="200">AB186+$AB$1</f>
        <v>386</v>
      </c>
      <c r="AC191" s="104">
        <f>AC186+1</f>
        <v>14038</v>
      </c>
      <c r="AD191" s="104">
        <f>AD186+1</f>
        <v>13038</v>
      </c>
      <c r="AE191" s="118">
        <v>-1</v>
      </c>
      <c r="AF191" s="104">
        <v>9102013</v>
      </c>
    </row>
    <row r="192" spans="1:32" x14ac:dyDescent="0.3">
      <c r="A192" s="104" t="b">
        <v>1</v>
      </c>
      <c r="B192" s="104" t="s">
        <v>2941</v>
      </c>
      <c r="C192" s="104" t="s">
        <v>758</v>
      </c>
      <c r="D192" s="104">
        <v>6</v>
      </c>
      <c r="E192" s="104">
        <v>38</v>
      </c>
      <c r="F192" s="104">
        <v>187</v>
      </c>
      <c r="G192" s="124">
        <v>1</v>
      </c>
      <c r="H192" s="124">
        <v>1</v>
      </c>
      <c r="I192" s="104">
        <v>1286</v>
      </c>
      <c r="J192" s="104">
        <f>INT(J195*(2/5))</f>
        <v>2920</v>
      </c>
      <c r="K192" s="124">
        <f t="shared" ref="K192:K205" si="201">INT(K191+K191*$K$1)</f>
        <v>2904</v>
      </c>
      <c r="L192" s="326">
        <v>850</v>
      </c>
      <c r="M192" s="104">
        <v>5</v>
      </c>
      <c r="N192" s="104">
        <v>180</v>
      </c>
      <c r="O192" s="104">
        <v>25</v>
      </c>
      <c r="P192" s="104" t="str">
        <f>C193</f>
        <v>120603803</v>
      </c>
      <c r="Q192" s="104">
        <f t="shared" si="196"/>
        <v>4019</v>
      </c>
      <c r="R192" s="104">
        <v>1</v>
      </c>
      <c r="S192" s="104">
        <v>1</v>
      </c>
      <c r="T192" s="104">
        <v>4687</v>
      </c>
      <c r="U192" s="104">
        <v>1</v>
      </c>
      <c r="V192" s="104">
        <v>1</v>
      </c>
      <c r="W192" s="104" t="s">
        <v>501</v>
      </c>
      <c r="X192" s="104">
        <v>0</v>
      </c>
      <c r="Y192" s="118" t="s">
        <v>357</v>
      </c>
      <c r="Z192" s="118">
        <v>-1</v>
      </c>
      <c r="AA192" s="118">
        <v>101000001</v>
      </c>
      <c r="AB192" s="104">
        <f t="shared" ref="AB192" si="202">AB191+$AC$1</f>
        <v>387</v>
      </c>
      <c r="AC192" s="104">
        <f t="shared" ref="AC192:AD195" si="203">AC191</f>
        <v>14038</v>
      </c>
      <c r="AD192" s="104">
        <f t="shared" si="203"/>
        <v>13038</v>
      </c>
      <c r="AE192" s="118">
        <v>-1</v>
      </c>
      <c r="AF192" s="104">
        <v>9102013</v>
      </c>
    </row>
    <row r="193" spans="1:32" x14ac:dyDescent="0.3">
      <c r="A193" s="104" t="b">
        <v>1</v>
      </c>
      <c r="B193" s="104" t="s">
        <v>2942</v>
      </c>
      <c r="C193" s="104" t="s">
        <v>759</v>
      </c>
      <c r="D193" s="104">
        <v>6</v>
      </c>
      <c r="E193" s="104">
        <v>38</v>
      </c>
      <c r="F193" s="104">
        <v>188</v>
      </c>
      <c r="G193" s="124">
        <v>1</v>
      </c>
      <c r="H193" s="124">
        <v>1</v>
      </c>
      <c r="I193" s="104">
        <v>1305</v>
      </c>
      <c r="J193" s="104">
        <f>INT(J195*(3/5))</f>
        <v>4380</v>
      </c>
      <c r="K193" s="124">
        <f t="shared" si="168"/>
        <v>3165</v>
      </c>
      <c r="L193" s="326">
        <v>850</v>
      </c>
      <c r="M193" s="104">
        <v>5</v>
      </c>
      <c r="N193" s="104">
        <v>180</v>
      </c>
      <c r="O193" s="104">
        <v>25</v>
      </c>
      <c r="P193" s="104" t="str">
        <f>C194</f>
        <v>120603804</v>
      </c>
      <c r="Q193" s="104">
        <f t="shared" si="196"/>
        <v>4019</v>
      </c>
      <c r="R193" s="104">
        <v>1</v>
      </c>
      <c r="S193" s="104">
        <v>1</v>
      </c>
      <c r="T193" s="104">
        <v>4688</v>
      </c>
      <c r="U193" s="104">
        <v>1</v>
      </c>
      <c r="V193" s="104">
        <v>2</v>
      </c>
      <c r="W193" s="104" t="s">
        <v>501</v>
      </c>
      <c r="X193" s="104">
        <v>0</v>
      </c>
      <c r="Y193" s="118" t="s">
        <v>357</v>
      </c>
      <c r="Z193" s="118">
        <v>-1</v>
      </c>
      <c r="AA193" s="118">
        <v>101000001</v>
      </c>
      <c r="AB193" s="104">
        <f t="shared" si="153"/>
        <v>388</v>
      </c>
      <c r="AC193" s="104">
        <f t="shared" si="203"/>
        <v>14038</v>
      </c>
      <c r="AD193" s="104">
        <f t="shared" si="203"/>
        <v>13038</v>
      </c>
      <c r="AE193" s="118">
        <v>-1</v>
      </c>
      <c r="AF193" s="104">
        <v>9102013</v>
      </c>
    </row>
    <row r="194" spans="1:32" x14ac:dyDescent="0.3">
      <c r="A194" s="104" t="b">
        <v>1</v>
      </c>
      <c r="B194" s="104" t="s">
        <v>2943</v>
      </c>
      <c r="C194" s="104" t="s">
        <v>760</v>
      </c>
      <c r="D194" s="104">
        <v>6</v>
      </c>
      <c r="E194" s="104">
        <v>38</v>
      </c>
      <c r="F194" s="104">
        <v>189</v>
      </c>
      <c r="G194" s="124">
        <v>1</v>
      </c>
      <c r="H194" s="124">
        <v>1</v>
      </c>
      <c r="I194" s="104">
        <v>1324</v>
      </c>
      <c r="J194" s="104">
        <f>INT(J195*(4/5))</f>
        <v>5840</v>
      </c>
      <c r="K194" s="124">
        <f t="shared" si="168"/>
        <v>3449</v>
      </c>
      <c r="L194" s="326">
        <v>850</v>
      </c>
      <c r="M194" s="104">
        <v>5</v>
      </c>
      <c r="N194" s="104">
        <v>180</v>
      </c>
      <c r="O194" s="104">
        <v>25</v>
      </c>
      <c r="P194" s="104" t="str">
        <f>C195</f>
        <v>120603805</v>
      </c>
      <c r="Q194" s="104">
        <f t="shared" si="196"/>
        <v>4019</v>
      </c>
      <c r="R194" s="104">
        <v>1</v>
      </c>
      <c r="S194" s="104">
        <v>1</v>
      </c>
      <c r="T194" s="104">
        <v>4689</v>
      </c>
      <c r="U194" s="104">
        <v>1</v>
      </c>
      <c r="V194" s="104">
        <v>2</v>
      </c>
      <c r="W194" s="104" t="s">
        <v>501</v>
      </c>
      <c r="X194" s="104">
        <v>0</v>
      </c>
      <c r="Y194" s="118" t="s">
        <v>357</v>
      </c>
      <c r="Z194" s="118">
        <v>-1</v>
      </c>
      <c r="AA194" s="118">
        <v>101000001</v>
      </c>
      <c r="AB194" s="104">
        <f t="shared" si="153"/>
        <v>389</v>
      </c>
      <c r="AC194" s="104">
        <f t="shared" si="203"/>
        <v>14038</v>
      </c>
      <c r="AD194" s="104">
        <f t="shared" si="203"/>
        <v>13038</v>
      </c>
      <c r="AE194" s="118">
        <v>-1</v>
      </c>
      <c r="AF194" s="104">
        <v>9102013</v>
      </c>
    </row>
    <row r="195" spans="1:32" x14ac:dyDescent="0.3">
      <c r="A195" s="104" t="b">
        <v>1</v>
      </c>
      <c r="B195" s="104" t="s">
        <v>2944</v>
      </c>
      <c r="C195" s="104" t="s">
        <v>761</v>
      </c>
      <c r="D195" s="104">
        <v>6</v>
      </c>
      <c r="E195" s="104">
        <v>38</v>
      </c>
      <c r="F195" s="104">
        <v>190</v>
      </c>
      <c r="G195" s="124">
        <v>1</v>
      </c>
      <c r="H195" s="124">
        <v>1</v>
      </c>
      <c r="I195" s="104">
        <v>1343</v>
      </c>
      <c r="J195" s="104">
        <v>7301</v>
      </c>
      <c r="K195" s="124">
        <f t="shared" si="168"/>
        <v>3759</v>
      </c>
      <c r="L195" s="326">
        <v>850</v>
      </c>
      <c r="M195" s="104">
        <v>5</v>
      </c>
      <c r="N195" s="104">
        <v>180</v>
      </c>
      <c r="O195" s="104">
        <v>25</v>
      </c>
      <c r="P195" s="104">
        <v>-1</v>
      </c>
      <c r="Q195" s="104">
        <f t="shared" si="196"/>
        <v>4019</v>
      </c>
      <c r="R195" s="104">
        <v>1</v>
      </c>
      <c r="S195" s="104">
        <v>1</v>
      </c>
      <c r="T195" s="104">
        <v>4690</v>
      </c>
      <c r="U195" s="104">
        <v>1</v>
      </c>
      <c r="V195" s="104">
        <v>3</v>
      </c>
      <c r="W195" s="104" t="s">
        <v>501</v>
      </c>
      <c r="X195" s="104">
        <v>0</v>
      </c>
      <c r="Y195" s="118" t="s">
        <v>357</v>
      </c>
      <c r="Z195" s="118">
        <v>-1</v>
      </c>
      <c r="AA195" s="118">
        <v>101000001</v>
      </c>
      <c r="AB195" s="104">
        <f t="shared" si="153"/>
        <v>390</v>
      </c>
      <c r="AC195" s="104">
        <f t="shared" si="203"/>
        <v>14038</v>
      </c>
      <c r="AD195" s="104">
        <f t="shared" si="203"/>
        <v>13038</v>
      </c>
      <c r="AE195" s="118">
        <v>-1</v>
      </c>
      <c r="AF195" s="104">
        <v>9102013</v>
      </c>
    </row>
    <row r="196" spans="1:32" x14ac:dyDescent="0.3">
      <c r="A196" s="100" t="b">
        <v>1</v>
      </c>
      <c r="B196" s="105" t="s">
        <v>2945</v>
      </c>
      <c r="C196" s="100" t="s">
        <v>762</v>
      </c>
      <c r="D196" s="100">
        <v>6</v>
      </c>
      <c r="E196" s="100">
        <v>39</v>
      </c>
      <c r="F196" s="100">
        <v>191</v>
      </c>
      <c r="G196" s="123">
        <v>1</v>
      </c>
      <c r="H196" s="123">
        <v>1</v>
      </c>
      <c r="I196" s="106">
        <v>1279</v>
      </c>
      <c r="J196" s="106">
        <f>INT(J200*(1/5))</f>
        <v>1481</v>
      </c>
      <c r="K196" s="106">
        <f t="shared" ref="K196" si="204">INT(K191+K191*$J$1)</f>
        <v>2771</v>
      </c>
      <c r="L196" s="321">
        <v>900</v>
      </c>
      <c r="M196" s="100">
        <v>5</v>
      </c>
      <c r="N196" s="100">
        <v>180</v>
      </c>
      <c r="O196" s="100">
        <v>25</v>
      </c>
      <c r="P196" s="100" t="str">
        <f>C197</f>
        <v>120603902</v>
      </c>
      <c r="Q196" s="100">
        <f>Q186+1</f>
        <v>4020</v>
      </c>
      <c r="R196" s="100">
        <v>1</v>
      </c>
      <c r="S196" s="100">
        <v>1</v>
      </c>
      <c r="T196" s="100">
        <v>4691</v>
      </c>
      <c r="U196" s="100">
        <v>1</v>
      </c>
      <c r="V196" s="100">
        <v>1</v>
      </c>
      <c r="W196" s="100">
        <v>160002003</v>
      </c>
      <c r="X196" s="100">
        <v>6</v>
      </c>
      <c r="Y196" s="118" t="s">
        <v>357</v>
      </c>
      <c r="Z196" s="118">
        <v>-1</v>
      </c>
      <c r="AA196" s="118">
        <v>101000001</v>
      </c>
      <c r="AB196" s="106">
        <f t="shared" ref="AB196" si="205">AB191+$AB$1</f>
        <v>391</v>
      </c>
      <c r="AC196" s="100">
        <f>AC191+1</f>
        <v>14039</v>
      </c>
      <c r="AD196" s="100">
        <f>AD191+1</f>
        <v>13039</v>
      </c>
      <c r="AE196" s="118">
        <v>-1</v>
      </c>
      <c r="AF196" s="121">
        <v>9102013</v>
      </c>
    </row>
    <row r="197" spans="1:32" x14ac:dyDescent="0.3">
      <c r="A197" s="100" t="b">
        <v>1</v>
      </c>
      <c r="B197" s="105" t="s">
        <v>2946</v>
      </c>
      <c r="C197" s="100" t="s">
        <v>763</v>
      </c>
      <c r="D197" s="100">
        <v>6</v>
      </c>
      <c r="E197" s="100">
        <v>39</v>
      </c>
      <c r="F197" s="100">
        <v>192</v>
      </c>
      <c r="G197" s="123">
        <v>1</v>
      </c>
      <c r="H197" s="123">
        <v>1</v>
      </c>
      <c r="I197" s="106">
        <v>1298</v>
      </c>
      <c r="J197" s="106">
        <f>INT(J200*(2/5))</f>
        <v>2962</v>
      </c>
      <c r="K197" s="106">
        <f t="shared" ref="K197" si="206">INT(K196+K196*$K$1)</f>
        <v>3020</v>
      </c>
      <c r="L197" s="321">
        <v>900</v>
      </c>
      <c r="M197" s="100">
        <v>5</v>
      </c>
      <c r="N197" s="100">
        <v>180</v>
      </c>
      <c r="O197" s="100">
        <v>25</v>
      </c>
      <c r="P197" s="100" t="str">
        <f>C198</f>
        <v>120603903</v>
      </c>
      <c r="Q197" s="100">
        <f t="shared" ref="Q197:Q205" si="207">Q196</f>
        <v>4020</v>
      </c>
      <c r="R197" s="100">
        <v>1</v>
      </c>
      <c r="S197" s="100">
        <v>1</v>
      </c>
      <c r="T197" s="100">
        <v>4692</v>
      </c>
      <c r="U197" s="100">
        <v>1</v>
      </c>
      <c r="V197" s="100">
        <v>1</v>
      </c>
      <c r="W197" s="100" t="s">
        <v>501</v>
      </c>
      <c r="X197" s="100">
        <v>0</v>
      </c>
      <c r="Y197" s="118" t="s">
        <v>357</v>
      </c>
      <c r="Z197" s="118">
        <v>-1</v>
      </c>
      <c r="AA197" s="118">
        <v>101000001</v>
      </c>
      <c r="AB197" s="106">
        <f t="shared" ref="AB197" si="208">AB196+$AC$1</f>
        <v>392</v>
      </c>
      <c r="AC197" s="100">
        <f t="shared" ref="AC197:AD200" si="209">AC196</f>
        <v>14039</v>
      </c>
      <c r="AD197" s="100">
        <f t="shared" si="209"/>
        <v>13039</v>
      </c>
      <c r="AE197" s="118">
        <v>-1</v>
      </c>
      <c r="AF197" s="121">
        <v>9102013</v>
      </c>
    </row>
    <row r="198" spans="1:32" x14ac:dyDescent="0.3">
      <c r="A198" s="100" t="b">
        <v>1</v>
      </c>
      <c r="B198" s="105" t="s">
        <v>2947</v>
      </c>
      <c r="C198" s="100" t="s">
        <v>764</v>
      </c>
      <c r="D198" s="100">
        <v>6</v>
      </c>
      <c r="E198" s="100">
        <v>39</v>
      </c>
      <c r="F198" s="100">
        <v>193</v>
      </c>
      <c r="G198" s="123">
        <v>1</v>
      </c>
      <c r="H198" s="123">
        <v>1</v>
      </c>
      <c r="I198" s="106">
        <v>1317</v>
      </c>
      <c r="J198" s="106">
        <f>INT(J200*(3/5))</f>
        <v>4444</v>
      </c>
      <c r="K198" s="106">
        <f t="shared" si="173"/>
        <v>3291</v>
      </c>
      <c r="L198" s="321">
        <v>900</v>
      </c>
      <c r="M198" s="100">
        <v>5</v>
      </c>
      <c r="N198" s="100">
        <v>180</v>
      </c>
      <c r="O198" s="100">
        <v>25</v>
      </c>
      <c r="P198" s="100" t="str">
        <f>C199</f>
        <v>120603904</v>
      </c>
      <c r="Q198" s="100">
        <f t="shared" si="207"/>
        <v>4020</v>
      </c>
      <c r="R198" s="100">
        <v>1</v>
      </c>
      <c r="S198" s="100">
        <v>1</v>
      </c>
      <c r="T198" s="100">
        <v>4693</v>
      </c>
      <c r="U198" s="100">
        <v>1</v>
      </c>
      <c r="V198" s="100">
        <v>2</v>
      </c>
      <c r="W198" s="100" t="s">
        <v>501</v>
      </c>
      <c r="X198" s="100">
        <v>0</v>
      </c>
      <c r="Y198" s="118" t="s">
        <v>357</v>
      </c>
      <c r="Z198" s="118">
        <v>-1</v>
      </c>
      <c r="AA198" s="118">
        <v>101000001</v>
      </c>
      <c r="AB198" s="106">
        <f t="shared" si="153"/>
        <v>393</v>
      </c>
      <c r="AC198" s="100">
        <f t="shared" si="209"/>
        <v>14039</v>
      </c>
      <c r="AD198" s="100">
        <f t="shared" si="209"/>
        <v>13039</v>
      </c>
      <c r="AE198" s="118">
        <v>-1</v>
      </c>
      <c r="AF198" s="121">
        <v>9102013</v>
      </c>
    </row>
    <row r="199" spans="1:32" x14ac:dyDescent="0.3">
      <c r="A199" s="100" t="b">
        <v>1</v>
      </c>
      <c r="B199" s="105" t="s">
        <v>2948</v>
      </c>
      <c r="C199" s="100" t="s">
        <v>765</v>
      </c>
      <c r="D199" s="100">
        <v>6</v>
      </c>
      <c r="E199" s="100">
        <v>39</v>
      </c>
      <c r="F199" s="100">
        <v>194</v>
      </c>
      <c r="G199" s="123">
        <v>1</v>
      </c>
      <c r="H199" s="123">
        <v>1</v>
      </c>
      <c r="I199" s="106">
        <v>1336</v>
      </c>
      <c r="J199" s="106">
        <f>INT(J200*(4/5))</f>
        <v>5925</v>
      </c>
      <c r="K199" s="106">
        <f t="shared" si="173"/>
        <v>3587</v>
      </c>
      <c r="L199" s="321">
        <v>900</v>
      </c>
      <c r="M199" s="100">
        <v>5</v>
      </c>
      <c r="N199" s="100">
        <v>180</v>
      </c>
      <c r="O199" s="100">
        <v>25</v>
      </c>
      <c r="P199" s="100" t="str">
        <f>C200</f>
        <v>120603905</v>
      </c>
      <c r="Q199" s="100">
        <f t="shared" si="207"/>
        <v>4020</v>
      </c>
      <c r="R199" s="100">
        <v>1</v>
      </c>
      <c r="S199" s="100">
        <v>1</v>
      </c>
      <c r="T199" s="100">
        <v>4694</v>
      </c>
      <c r="U199" s="100">
        <v>1</v>
      </c>
      <c r="V199" s="100">
        <v>2</v>
      </c>
      <c r="W199" s="100" t="s">
        <v>501</v>
      </c>
      <c r="X199" s="100">
        <v>0</v>
      </c>
      <c r="Y199" s="118" t="s">
        <v>357</v>
      </c>
      <c r="Z199" s="118">
        <v>-1</v>
      </c>
      <c r="AA199" s="118">
        <v>101000001</v>
      </c>
      <c r="AB199" s="106">
        <f t="shared" si="153"/>
        <v>394</v>
      </c>
      <c r="AC199" s="100">
        <f t="shared" si="209"/>
        <v>14039</v>
      </c>
      <c r="AD199" s="100">
        <f t="shared" si="209"/>
        <v>13039</v>
      </c>
      <c r="AE199" s="118">
        <v>-1</v>
      </c>
      <c r="AF199" s="121">
        <v>9102013</v>
      </c>
    </row>
    <row r="200" spans="1:32" x14ac:dyDescent="0.3">
      <c r="A200" s="100" t="b">
        <v>1</v>
      </c>
      <c r="B200" s="105" t="s">
        <v>2949</v>
      </c>
      <c r="C200" s="100" t="s">
        <v>766</v>
      </c>
      <c r="D200" s="100">
        <v>6</v>
      </c>
      <c r="E200" s="100">
        <v>39</v>
      </c>
      <c r="F200" s="100">
        <v>195</v>
      </c>
      <c r="G200" s="123">
        <v>1</v>
      </c>
      <c r="H200" s="123">
        <v>1</v>
      </c>
      <c r="I200" s="106">
        <v>1356</v>
      </c>
      <c r="J200" s="106">
        <v>7407</v>
      </c>
      <c r="K200" s="106">
        <f t="shared" si="173"/>
        <v>3909</v>
      </c>
      <c r="L200" s="321">
        <v>900</v>
      </c>
      <c r="M200" s="100">
        <v>5</v>
      </c>
      <c r="N200" s="100">
        <v>180</v>
      </c>
      <c r="O200" s="100">
        <v>25</v>
      </c>
      <c r="P200" s="100">
        <v>-1</v>
      </c>
      <c r="Q200" s="100">
        <f t="shared" si="207"/>
        <v>4020</v>
      </c>
      <c r="R200" s="100">
        <v>1</v>
      </c>
      <c r="S200" s="100">
        <v>1</v>
      </c>
      <c r="T200" s="100">
        <v>4695</v>
      </c>
      <c r="U200" s="100">
        <v>1</v>
      </c>
      <c r="V200" s="100">
        <v>3</v>
      </c>
      <c r="W200" s="100" t="s">
        <v>501</v>
      </c>
      <c r="X200" s="100">
        <v>0</v>
      </c>
      <c r="Y200" s="118" t="s">
        <v>357</v>
      </c>
      <c r="Z200" s="118">
        <v>-1</v>
      </c>
      <c r="AA200" s="118">
        <v>101000001</v>
      </c>
      <c r="AB200" s="106">
        <f t="shared" si="153"/>
        <v>395</v>
      </c>
      <c r="AC200" s="100">
        <f t="shared" si="209"/>
        <v>14039</v>
      </c>
      <c r="AD200" s="100">
        <f t="shared" si="209"/>
        <v>13039</v>
      </c>
      <c r="AE200" s="118">
        <v>-1</v>
      </c>
      <c r="AF200" s="121">
        <v>9102013</v>
      </c>
    </row>
    <row r="201" spans="1:32" x14ac:dyDescent="0.3">
      <c r="A201" s="104" t="b">
        <v>1</v>
      </c>
      <c r="B201" s="104" t="s">
        <v>2950</v>
      </c>
      <c r="C201" s="104" t="s">
        <v>767</v>
      </c>
      <c r="D201" s="104">
        <v>6</v>
      </c>
      <c r="E201" s="104">
        <v>40</v>
      </c>
      <c r="F201" s="104">
        <v>196</v>
      </c>
      <c r="G201" s="124">
        <v>1</v>
      </c>
      <c r="H201" s="124">
        <v>1</v>
      </c>
      <c r="I201" s="104">
        <v>1291</v>
      </c>
      <c r="J201" s="104">
        <f>INT(J205*(1/5))</f>
        <v>1503</v>
      </c>
      <c r="K201" s="124">
        <f t="shared" ref="K201" si="210">INT(K196+K196*$J$1)</f>
        <v>2881</v>
      </c>
      <c r="L201" s="326">
        <v>950</v>
      </c>
      <c r="M201" s="104">
        <v>5</v>
      </c>
      <c r="N201" s="104">
        <v>180</v>
      </c>
      <c r="O201" s="104">
        <v>25</v>
      </c>
      <c r="P201" s="104" t="str">
        <f>C202</f>
        <v>120604002</v>
      </c>
      <c r="Q201" s="104">
        <f t="shared" si="207"/>
        <v>4020</v>
      </c>
      <c r="R201" s="104">
        <v>1</v>
      </c>
      <c r="S201" s="104">
        <v>1</v>
      </c>
      <c r="T201" s="104">
        <v>4696</v>
      </c>
      <c r="U201" s="104">
        <v>1</v>
      </c>
      <c r="V201" s="104">
        <v>1</v>
      </c>
      <c r="W201" s="104">
        <v>160002003</v>
      </c>
      <c r="X201" s="104">
        <v>6</v>
      </c>
      <c r="Y201" s="118" t="s">
        <v>357</v>
      </c>
      <c r="Z201" s="118">
        <v>-1</v>
      </c>
      <c r="AA201" s="118">
        <v>101000001</v>
      </c>
      <c r="AB201" s="104">
        <f t="shared" ref="AB201" si="211">AB196+$AB$1</f>
        <v>396</v>
      </c>
      <c r="AC201" s="104">
        <f>AC196+1</f>
        <v>14040</v>
      </c>
      <c r="AD201" s="104">
        <f>AD196+1</f>
        <v>13040</v>
      </c>
      <c r="AE201" s="118">
        <v>-1</v>
      </c>
      <c r="AF201" s="104">
        <v>9102013</v>
      </c>
    </row>
    <row r="202" spans="1:32" x14ac:dyDescent="0.3">
      <c r="A202" s="104" t="b">
        <v>1</v>
      </c>
      <c r="B202" s="104" t="s">
        <v>2951</v>
      </c>
      <c r="C202" s="104" t="s">
        <v>768</v>
      </c>
      <c r="D202" s="104">
        <v>6</v>
      </c>
      <c r="E202" s="104">
        <v>40</v>
      </c>
      <c r="F202" s="104">
        <v>197</v>
      </c>
      <c r="G202" s="124">
        <v>1</v>
      </c>
      <c r="H202" s="124">
        <v>1</v>
      </c>
      <c r="I202" s="104">
        <v>1310</v>
      </c>
      <c r="J202" s="104">
        <f>INT(J205*(2/5))</f>
        <v>3006</v>
      </c>
      <c r="K202" s="124">
        <f t="shared" si="201"/>
        <v>3140</v>
      </c>
      <c r="L202" s="326">
        <v>950</v>
      </c>
      <c r="M202" s="104">
        <v>5</v>
      </c>
      <c r="N202" s="104">
        <v>180</v>
      </c>
      <c r="O202" s="104">
        <v>25</v>
      </c>
      <c r="P202" s="104" t="str">
        <f>C203</f>
        <v>120604003</v>
      </c>
      <c r="Q202" s="104">
        <f t="shared" si="207"/>
        <v>4020</v>
      </c>
      <c r="R202" s="104">
        <v>1</v>
      </c>
      <c r="S202" s="104">
        <v>1</v>
      </c>
      <c r="T202" s="104">
        <v>4697</v>
      </c>
      <c r="U202" s="104">
        <v>1</v>
      </c>
      <c r="V202" s="104">
        <v>1</v>
      </c>
      <c r="W202" s="104" t="s">
        <v>501</v>
      </c>
      <c r="X202" s="104">
        <v>0</v>
      </c>
      <c r="Y202" s="118" t="s">
        <v>357</v>
      </c>
      <c r="Z202" s="118">
        <v>-1</v>
      </c>
      <c r="AA202" s="118">
        <v>101000001</v>
      </c>
      <c r="AB202" s="104">
        <f t="shared" ref="AB202" si="212">AB201+$AC$1</f>
        <v>397</v>
      </c>
      <c r="AC202" s="104">
        <f t="shared" ref="AC202:AD205" si="213">AC201</f>
        <v>14040</v>
      </c>
      <c r="AD202" s="104">
        <f t="shared" si="213"/>
        <v>13040</v>
      </c>
      <c r="AE202" s="118">
        <v>-1</v>
      </c>
      <c r="AF202" s="104">
        <v>9102013</v>
      </c>
    </row>
    <row r="203" spans="1:32" x14ac:dyDescent="0.3">
      <c r="A203" s="104" t="b">
        <v>1</v>
      </c>
      <c r="B203" s="104" t="s">
        <v>2952</v>
      </c>
      <c r="C203" s="104" t="s">
        <v>769</v>
      </c>
      <c r="D203" s="104">
        <v>6</v>
      </c>
      <c r="E203" s="104">
        <v>40</v>
      </c>
      <c r="F203" s="104">
        <v>198</v>
      </c>
      <c r="G203" s="124">
        <v>1</v>
      </c>
      <c r="H203" s="124">
        <v>1</v>
      </c>
      <c r="I203" s="104">
        <v>1329</v>
      </c>
      <c r="J203" s="104">
        <f>INT(J205*(3/5))</f>
        <v>4509</v>
      </c>
      <c r="K203" s="124">
        <f t="shared" si="201"/>
        <v>3422</v>
      </c>
      <c r="L203" s="326">
        <v>950</v>
      </c>
      <c r="M203" s="104">
        <v>5</v>
      </c>
      <c r="N203" s="104">
        <v>180</v>
      </c>
      <c r="O203" s="104">
        <v>25</v>
      </c>
      <c r="P203" s="104" t="str">
        <f>C204</f>
        <v>120604004</v>
      </c>
      <c r="Q203" s="104">
        <f t="shared" si="207"/>
        <v>4020</v>
      </c>
      <c r="R203" s="104">
        <v>1</v>
      </c>
      <c r="S203" s="104">
        <v>1</v>
      </c>
      <c r="T203" s="104">
        <v>4698</v>
      </c>
      <c r="U203" s="104">
        <v>1</v>
      </c>
      <c r="V203" s="104">
        <v>2</v>
      </c>
      <c r="W203" s="104" t="s">
        <v>501</v>
      </c>
      <c r="X203" s="104">
        <v>0</v>
      </c>
      <c r="Y203" s="118" t="s">
        <v>357</v>
      </c>
      <c r="Z203" s="118">
        <v>-1</v>
      </c>
      <c r="AA203" s="118">
        <v>101000001</v>
      </c>
      <c r="AB203" s="104">
        <f t="shared" si="153"/>
        <v>398</v>
      </c>
      <c r="AC203" s="104">
        <f t="shared" si="213"/>
        <v>14040</v>
      </c>
      <c r="AD203" s="104">
        <f t="shared" si="213"/>
        <v>13040</v>
      </c>
      <c r="AE203" s="118">
        <v>-1</v>
      </c>
      <c r="AF203" s="104">
        <v>9102013</v>
      </c>
    </row>
    <row r="204" spans="1:32" x14ac:dyDescent="0.3">
      <c r="A204" s="104" t="b">
        <v>1</v>
      </c>
      <c r="B204" s="104" t="s">
        <v>2953</v>
      </c>
      <c r="C204" s="104" t="s">
        <v>770</v>
      </c>
      <c r="D204" s="104">
        <v>6</v>
      </c>
      <c r="E204" s="104">
        <v>40</v>
      </c>
      <c r="F204" s="104">
        <v>199</v>
      </c>
      <c r="G204" s="124">
        <v>1</v>
      </c>
      <c r="H204" s="124">
        <v>1</v>
      </c>
      <c r="I204" s="104">
        <v>1348</v>
      </c>
      <c r="J204" s="104">
        <f>INT(J205*(4/5))</f>
        <v>6012</v>
      </c>
      <c r="K204" s="124">
        <f t="shared" si="201"/>
        <v>3729</v>
      </c>
      <c r="L204" s="326">
        <v>950</v>
      </c>
      <c r="M204" s="104">
        <v>5</v>
      </c>
      <c r="N204" s="104">
        <v>180</v>
      </c>
      <c r="O204" s="104">
        <v>25</v>
      </c>
      <c r="P204" s="104" t="str">
        <f>C205</f>
        <v>120604005</v>
      </c>
      <c r="Q204" s="104">
        <f t="shared" si="207"/>
        <v>4020</v>
      </c>
      <c r="R204" s="104">
        <v>1</v>
      </c>
      <c r="S204" s="104">
        <v>1</v>
      </c>
      <c r="T204" s="104">
        <v>4699</v>
      </c>
      <c r="U204" s="104">
        <v>1</v>
      </c>
      <c r="V204" s="104">
        <v>2</v>
      </c>
      <c r="W204" s="104" t="s">
        <v>501</v>
      </c>
      <c r="X204" s="104">
        <v>0</v>
      </c>
      <c r="Y204" s="118" t="s">
        <v>357</v>
      </c>
      <c r="Z204" s="118">
        <v>-1</v>
      </c>
      <c r="AA204" s="118">
        <v>101000001</v>
      </c>
      <c r="AB204" s="104">
        <f t="shared" si="153"/>
        <v>399</v>
      </c>
      <c r="AC204" s="104">
        <f t="shared" si="213"/>
        <v>14040</v>
      </c>
      <c r="AD204" s="104">
        <f t="shared" si="213"/>
        <v>13040</v>
      </c>
      <c r="AE204" s="118">
        <v>-1</v>
      </c>
      <c r="AF204" s="104">
        <v>9102013</v>
      </c>
    </row>
    <row r="205" spans="1:32" x14ac:dyDescent="0.3">
      <c r="A205" s="104" t="b">
        <v>1</v>
      </c>
      <c r="B205" s="104" t="s">
        <v>2954</v>
      </c>
      <c r="C205" s="104" t="s">
        <v>771</v>
      </c>
      <c r="D205" s="104">
        <v>6</v>
      </c>
      <c r="E205" s="104">
        <v>40</v>
      </c>
      <c r="F205" s="104">
        <v>200</v>
      </c>
      <c r="G205" s="124">
        <v>1</v>
      </c>
      <c r="H205" s="124">
        <v>1</v>
      </c>
      <c r="I205" s="104">
        <v>1368</v>
      </c>
      <c r="J205" s="104">
        <v>7515</v>
      </c>
      <c r="K205" s="124">
        <f t="shared" si="201"/>
        <v>4064</v>
      </c>
      <c r="L205" s="326">
        <v>950</v>
      </c>
      <c r="M205" s="104">
        <v>5</v>
      </c>
      <c r="N205" s="104">
        <v>180</v>
      </c>
      <c r="O205" s="104">
        <v>25</v>
      </c>
      <c r="P205" s="104">
        <v>-1</v>
      </c>
      <c r="Q205" s="104">
        <f t="shared" si="207"/>
        <v>4020</v>
      </c>
      <c r="R205" s="104">
        <v>1</v>
      </c>
      <c r="S205" s="104">
        <v>1</v>
      </c>
      <c r="T205" s="104">
        <v>4700</v>
      </c>
      <c r="U205" s="104">
        <v>1</v>
      </c>
      <c r="V205" s="104">
        <v>3</v>
      </c>
      <c r="W205" s="104" t="s">
        <v>501</v>
      </c>
      <c r="X205" s="104">
        <v>0</v>
      </c>
      <c r="Y205" s="118" t="s">
        <v>357</v>
      </c>
      <c r="Z205" s="118">
        <v>-1</v>
      </c>
      <c r="AA205" s="118">
        <v>101000001</v>
      </c>
      <c r="AB205" s="104">
        <f t="shared" si="153"/>
        <v>400</v>
      </c>
      <c r="AC205" s="104">
        <f t="shared" si="213"/>
        <v>14040</v>
      </c>
      <c r="AD205" s="104">
        <f t="shared" si="213"/>
        <v>13040</v>
      </c>
      <c r="AE205" s="118">
        <v>-1</v>
      </c>
      <c r="AF205" s="104">
        <v>9102013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8" sqref="M28"/>
    </sheetView>
  </sheetViews>
  <sheetFormatPr defaultRowHeight="16.5" x14ac:dyDescent="0.3"/>
  <cols>
    <col min="2" max="2" width="15" bestFit="1" customWidth="1"/>
    <col min="13" max="28" width="9" customWidth="1"/>
  </cols>
  <sheetData>
    <row r="1" spans="1:33" ht="27" x14ac:dyDescent="0.3">
      <c r="A1" s="28" t="s">
        <v>307</v>
      </c>
      <c r="B1" s="2" t="s">
        <v>307</v>
      </c>
      <c r="C1" s="69"/>
      <c r="D1" s="70"/>
      <c r="E1" s="30"/>
      <c r="F1" s="30"/>
      <c r="G1" s="30"/>
      <c r="H1" s="30" t="s">
        <v>2965</v>
      </c>
      <c r="I1" s="30" t="s">
        <v>2964</v>
      </c>
      <c r="J1" s="103">
        <v>305</v>
      </c>
      <c r="K1" s="30" t="s">
        <v>1217</v>
      </c>
      <c r="L1" s="30"/>
      <c r="M1" s="30"/>
      <c r="N1" s="30"/>
      <c r="O1" s="30"/>
      <c r="P1" s="70"/>
      <c r="Q1" s="30"/>
      <c r="R1" s="30"/>
      <c r="S1" s="30"/>
      <c r="T1" s="7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3" ht="51.75" customHeight="1" x14ac:dyDescent="0.3">
      <c r="A2" s="62" t="s">
        <v>6</v>
      </c>
      <c r="B2" s="62" t="s">
        <v>6</v>
      </c>
      <c r="C2" s="71" t="s">
        <v>308</v>
      </c>
      <c r="D2" s="71" t="s">
        <v>309</v>
      </c>
      <c r="E2" s="62" t="s">
        <v>6</v>
      </c>
      <c r="F2" s="72" t="s">
        <v>310</v>
      </c>
      <c r="G2" s="72" t="s">
        <v>311</v>
      </c>
      <c r="H2" s="72" t="s">
        <v>312</v>
      </c>
      <c r="I2" s="62" t="s">
        <v>313</v>
      </c>
      <c r="J2" s="72" t="s">
        <v>314</v>
      </c>
      <c r="K2" s="72" t="s">
        <v>315</v>
      </c>
      <c r="L2" s="72" t="s">
        <v>2827</v>
      </c>
      <c r="M2" s="62" t="s">
        <v>6</v>
      </c>
      <c r="N2" s="72" t="s">
        <v>316</v>
      </c>
      <c r="O2" s="62" t="s">
        <v>6</v>
      </c>
      <c r="P2" s="72" t="s">
        <v>317</v>
      </c>
      <c r="Q2" s="62" t="s">
        <v>6</v>
      </c>
      <c r="R2" s="62" t="s">
        <v>6</v>
      </c>
      <c r="S2" s="71" t="s">
        <v>318</v>
      </c>
      <c r="T2" s="71" t="s">
        <v>319</v>
      </c>
      <c r="U2" s="71" t="s">
        <v>6</v>
      </c>
      <c r="V2" s="71" t="s">
        <v>6</v>
      </c>
      <c r="W2" s="72" t="s">
        <v>320</v>
      </c>
      <c r="X2" s="71" t="s">
        <v>321</v>
      </c>
      <c r="Y2" s="71" t="s">
        <v>322</v>
      </c>
      <c r="Z2" s="73" t="s">
        <v>323</v>
      </c>
      <c r="AA2" s="73" t="s">
        <v>324</v>
      </c>
      <c r="AB2" s="73" t="s">
        <v>325</v>
      </c>
      <c r="AC2" s="72" t="s">
        <v>6</v>
      </c>
      <c r="AD2" s="72" t="s">
        <v>326</v>
      </c>
      <c r="AE2" s="72" t="s">
        <v>327</v>
      </c>
      <c r="AF2" s="340" t="s">
        <v>2973</v>
      </c>
      <c r="AG2" s="72" t="s">
        <v>1207</v>
      </c>
    </row>
    <row r="3" spans="1:33" x14ac:dyDescent="0.3">
      <c r="A3" s="74" t="s">
        <v>22</v>
      </c>
      <c r="B3" s="33" t="s">
        <v>22</v>
      </c>
      <c r="C3" s="74" t="s">
        <v>23</v>
      </c>
      <c r="D3" s="74" t="s">
        <v>23</v>
      </c>
      <c r="E3" s="74" t="s">
        <v>23</v>
      </c>
      <c r="F3" s="74" t="s">
        <v>23</v>
      </c>
      <c r="G3" s="74" t="s">
        <v>23</v>
      </c>
      <c r="H3" s="74" t="s">
        <v>23</v>
      </c>
      <c r="I3" s="74" t="s">
        <v>23</v>
      </c>
      <c r="J3" s="74" t="s">
        <v>23</v>
      </c>
      <c r="K3" s="74" t="s">
        <v>23</v>
      </c>
      <c r="L3" s="74" t="s">
        <v>23</v>
      </c>
      <c r="M3" s="74" t="s">
        <v>23</v>
      </c>
      <c r="N3" s="74" t="s">
        <v>23</v>
      </c>
      <c r="O3" s="74" t="s">
        <v>23</v>
      </c>
      <c r="P3" s="74" t="s">
        <v>23</v>
      </c>
      <c r="Q3" s="74" t="s">
        <v>23</v>
      </c>
      <c r="R3" s="74" t="s">
        <v>23</v>
      </c>
      <c r="S3" s="74" t="s">
        <v>23</v>
      </c>
      <c r="T3" s="74" t="s">
        <v>23</v>
      </c>
      <c r="U3" s="74" t="s">
        <v>23</v>
      </c>
      <c r="V3" s="74" t="s">
        <v>23</v>
      </c>
      <c r="W3" s="74" t="s">
        <v>23</v>
      </c>
      <c r="X3" s="74" t="s">
        <v>23</v>
      </c>
      <c r="Y3" s="74" t="s">
        <v>23</v>
      </c>
      <c r="Z3" s="73" t="s">
        <v>23</v>
      </c>
      <c r="AA3" s="73" t="s">
        <v>23</v>
      </c>
      <c r="AB3" s="73" t="s">
        <v>23</v>
      </c>
      <c r="AC3" s="74" t="s">
        <v>23</v>
      </c>
      <c r="AD3" s="74" t="s">
        <v>24</v>
      </c>
      <c r="AE3" s="74" t="s">
        <v>24</v>
      </c>
      <c r="AF3" s="82" t="s">
        <v>23</v>
      </c>
      <c r="AG3" s="74" t="s">
        <v>23</v>
      </c>
    </row>
    <row r="4" spans="1:33" x14ac:dyDescent="0.3">
      <c r="A4" s="75" t="s">
        <v>25</v>
      </c>
      <c r="B4" s="75" t="s">
        <v>26</v>
      </c>
      <c r="C4" s="75" t="s">
        <v>27</v>
      </c>
      <c r="D4" s="75" t="s">
        <v>27</v>
      </c>
      <c r="E4" s="75" t="s">
        <v>27</v>
      </c>
      <c r="F4" s="76" t="s">
        <v>29</v>
      </c>
      <c r="G4" s="76" t="s">
        <v>29</v>
      </c>
      <c r="H4" s="76" t="s">
        <v>27</v>
      </c>
      <c r="I4" s="75" t="s">
        <v>27</v>
      </c>
      <c r="J4" s="75" t="s">
        <v>27</v>
      </c>
      <c r="K4" s="75" t="s">
        <v>27</v>
      </c>
      <c r="L4" s="299" t="s">
        <v>27</v>
      </c>
      <c r="M4" s="75" t="s">
        <v>27</v>
      </c>
      <c r="N4" s="75" t="s">
        <v>29</v>
      </c>
      <c r="O4" s="75" t="s">
        <v>27</v>
      </c>
      <c r="P4" s="75" t="s">
        <v>27</v>
      </c>
      <c r="Q4" s="75" t="s">
        <v>27</v>
      </c>
      <c r="R4" s="75" t="s">
        <v>27</v>
      </c>
      <c r="S4" s="75" t="s">
        <v>27</v>
      </c>
      <c r="T4" s="75" t="s">
        <v>27</v>
      </c>
      <c r="U4" s="75" t="s">
        <v>27</v>
      </c>
      <c r="V4" s="75" t="s">
        <v>27</v>
      </c>
      <c r="W4" s="75" t="s">
        <v>27</v>
      </c>
      <c r="X4" s="75" t="s">
        <v>27</v>
      </c>
      <c r="Y4" s="75" t="s">
        <v>27</v>
      </c>
      <c r="Z4" s="73" t="s">
        <v>25</v>
      </c>
      <c r="AA4" s="73" t="s">
        <v>27</v>
      </c>
      <c r="AB4" s="73" t="s">
        <v>27</v>
      </c>
      <c r="AC4" s="75" t="s">
        <v>27</v>
      </c>
      <c r="AD4" s="75" t="s">
        <v>27</v>
      </c>
      <c r="AE4" s="75" t="s">
        <v>27</v>
      </c>
      <c r="AF4" s="82" t="s">
        <v>27</v>
      </c>
      <c r="AG4" s="75" t="s">
        <v>27</v>
      </c>
    </row>
    <row r="5" spans="1:33" x14ac:dyDescent="0.3">
      <c r="A5" s="73" t="s">
        <v>30</v>
      </c>
      <c r="B5" s="73" t="s">
        <v>328</v>
      </c>
      <c r="C5" s="73" t="s">
        <v>32</v>
      </c>
      <c r="D5" s="73" t="s">
        <v>329</v>
      </c>
      <c r="E5" s="73" t="s">
        <v>330</v>
      </c>
      <c r="F5" s="77" t="s">
        <v>331</v>
      </c>
      <c r="G5" s="77" t="s">
        <v>332</v>
      </c>
      <c r="H5" s="77" t="s">
        <v>333</v>
      </c>
      <c r="I5" s="73" t="s">
        <v>334</v>
      </c>
      <c r="J5" s="73" t="s">
        <v>335</v>
      </c>
      <c r="K5" s="73" t="s">
        <v>336</v>
      </c>
      <c r="L5" s="300" t="s">
        <v>2828</v>
      </c>
      <c r="M5" s="73" t="s">
        <v>337</v>
      </c>
      <c r="N5" s="73" t="s">
        <v>338</v>
      </c>
      <c r="O5" s="73" t="s">
        <v>339</v>
      </c>
      <c r="P5" s="73" t="s">
        <v>340</v>
      </c>
      <c r="Q5" s="73" t="s">
        <v>341</v>
      </c>
      <c r="R5" s="73" t="s">
        <v>342</v>
      </c>
      <c r="S5" s="73" t="s">
        <v>343</v>
      </c>
      <c r="T5" s="73" t="s">
        <v>344</v>
      </c>
      <c r="U5" s="73" t="s">
        <v>345</v>
      </c>
      <c r="V5" s="73" t="s">
        <v>346</v>
      </c>
      <c r="W5" s="73" t="s">
        <v>347</v>
      </c>
      <c r="X5" s="73" t="s">
        <v>348</v>
      </c>
      <c r="Y5" s="73" t="s">
        <v>349</v>
      </c>
      <c r="Z5" s="73" t="s">
        <v>350</v>
      </c>
      <c r="AA5" s="73" t="s">
        <v>351</v>
      </c>
      <c r="AB5" s="73" t="s">
        <v>352</v>
      </c>
      <c r="AC5" s="73" t="s">
        <v>353</v>
      </c>
      <c r="AD5" s="73" t="s">
        <v>354</v>
      </c>
      <c r="AE5" s="73" t="s">
        <v>33</v>
      </c>
      <c r="AF5" s="82" t="s">
        <v>355</v>
      </c>
      <c r="AG5" s="73" t="s">
        <v>1208</v>
      </c>
    </row>
    <row r="6" spans="1:33" x14ac:dyDescent="0.3">
      <c r="A6" s="78" t="b">
        <v>1</v>
      </c>
      <c r="B6" s="79" t="s">
        <v>356</v>
      </c>
      <c r="C6" s="78">
        <v>120700001</v>
      </c>
      <c r="D6" s="78">
        <v>7</v>
      </c>
      <c r="E6" s="78">
        <v>1</v>
      </c>
      <c r="F6" s="78">
        <v>1</v>
      </c>
      <c r="G6" s="78">
        <v>1</v>
      </c>
      <c r="H6" s="80">
        <v>550</v>
      </c>
      <c r="I6" s="302">
        <v>1203</v>
      </c>
      <c r="J6" s="329">
        <f>(VLOOKUP(AC6,MonsterStandardStatus!$C$406:$D$755,2,1))*$H$1</f>
        <v>590000</v>
      </c>
      <c r="K6" s="80">
        <f>INT(RiftStage!K6*130%)</f>
        <v>824</v>
      </c>
      <c r="L6" s="324">
        <v>250</v>
      </c>
      <c r="M6" s="78">
        <v>6</v>
      </c>
      <c r="N6" s="78">
        <v>300</v>
      </c>
      <c r="O6" s="78">
        <v>25</v>
      </c>
      <c r="P6" s="81">
        <v>5001</v>
      </c>
      <c r="Q6" s="78">
        <v>1</v>
      </c>
      <c r="R6" s="78">
        <v>2</v>
      </c>
      <c r="S6" s="78">
        <v>5501</v>
      </c>
      <c r="T6" s="78">
        <v>5502</v>
      </c>
      <c r="U6" s="78">
        <v>1</v>
      </c>
      <c r="V6" s="78">
        <v>1</v>
      </c>
      <c r="W6" s="78">
        <v>9020101</v>
      </c>
      <c r="X6" s="78">
        <v>160002005</v>
      </c>
      <c r="Y6" s="78">
        <v>1</v>
      </c>
      <c r="Z6" s="82" t="s">
        <v>357</v>
      </c>
      <c r="AA6" s="82" t="s">
        <v>358</v>
      </c>
      <c r="AB6" s="82">
        <v>100201001</v>
      </c>
      <c r="AC6" s="78">
        <v>401</v>
      </c>
      <c r="AD6" s="78">
        <v>-1</v>
      </c>
      <c r="AE6" s="83">
        <v>16001</v>
      </c>
      <c r="AF6" s="82">
        <v>-1</v>
      </c>
      <c r="AG6" s="78">
        <v>9103001</v>
      </c>
    </row>
    <row r="7" spans="1:33" x14ac:dyDescent="0.3">
      <c r="A7" s="78" t="b">
        <v>1</v>
      </c>
      <c r="B7" s="79" t="s">
        <v>359</v>
      </c>
      <c r="C7" s="78">
        <v>120700002</v>
      </c>
      <c r="D7" s="78">
        <v>7</v>
      </c>
      <c r="E7" s="78">
        <v>2</v>
      </c>
      <c r="F7" s="78">
        <v>1</v>
      </c>
      <c r="G7" s="78">
        <v>1</v>
      </c>
      <c r="H7" s="84">
        <v>558</v>
      </c>
      <c r="I7" s="303">
        <v>1217</v>
      </c>
      <c r="J7" s="149">
        <f>(VLOOKUP(AC7,MonsterStandardStatus!$C$406:$D$755,2,1))*$H$1</f>
        <v>681450</v>
      </c>
      <c r="K7" s="78">
        <f>INT(K6+K6*$K$1)</f>
        <v>840</v>
      </c>
      <c r="L7" s="324">
        <v>250</v>
      </c>
      <c r="M7" s="78">
        <v>6</v>
      </c>
      <c r="N7" s="78">
        <v>300</v>
      </c>
      <c r="O7" s="78">
        <v>25</v>
      </c>
      <c r="P7" s="78">
        <v>5001</v>
      </c>
      <c r="Q7" s="78">
        <v>1</v>
      </c>
      <c r="R7" s="78">
        <v>2</v>
      </c>
      <c r="S7" s="78">
        <v>5501</v>
      </c>
      <c r="T7" s="78">
        <v>5502</v>
      </c>
      <c r="U7" s="78">
        <v>1</v>
      </c>
      <c r="V7" s="78">
        <v>1</v>
      </c>
      <c r="W7" s="78">
        <f>W6</f>
        <v>9020101</v>
      </c>
      <c r="X7" s="78">
        <v>160002005</v>
      </c>
      <c r="Y7" s="78">
        <v>1</v>
      </c>
      <c r="Z7" s="82" t="s">
        <v>357</v>
      </c>
      <c r="AA7" s="82" t="s">
        <v>358</v>
      </c>
      <c r="AB7" s="82">
        <v>100201001</v>
      </c>
      <c r="AC7" s="78">
        <f>AC6+1</f>
        <v>402</v>
      </c>
      <c r="AD7" s="78">
        <v>-1</v>
      </c>
      <c r="AE7" s="83">
        <v>16002</v>
      </c>
      <c r="AF7" s="82">
        <v>-1</v>
      </c>
      <c r="AG7" s="78">
        <v>9103001</v>
      </c>
    </row>
    <row r="8" spans="1:33" x14ac:dyDescent="0.3">
      <c r="A8" s="78" t="b">
        <v>1</v>
      </c>
      <c r="B8" s="79" t="s">
        <v>360</v>
      </c>
      <c r="C8" s="78">
        <v>120700003</v>
      </c>
      <c r="D8" s="78">
        <v>7</v>
      </c>
      <c r="E8" s="78">
        <v>3</v>
      </c>
      <c r="F8" s="78">
        <v>1</v>
      </c>
      <c r="G8" s="78">
        <v>1</v>
      </c>
      <c r="H8" s="84">
        <v>566</v>
      </c>
      <c r="I8" s="303">
        <v>1240</v>
      </c>
      <c r="J8" s="149">
        <f>(VLOOKUP(AC8,MonsterStandardStatus!$C$406:$D$755,2,1))*$H$1</f>
        <v>787060</v>
      </c>
      <c r="K8" s="78">
        <f t="shared" ref="K8:K71" si="0">INT(K7+K7*$K$1)</f>
        <v>856</v>
      </c>
      <c r="L8" s="324">
        <v>250</v>
      </c>
      <c r="M8" s="78">
        <v>6</v>
      </c>
      <c r="N8" s="78">
        <v>300</v>
      </c>
      <c r="O8" s="78">
        <v>25</v>
      </c>
      <c r="P8" s="78">
        <v>5001</v>
      </c>
      <c r="Q8" s="78">
        <v>1</v>
      </c>
      <c r="R8" s="78">
        <v>2</v>
      </c>
      <c r="S8" s="78">
        <v>5501</v>
      </c>
      <c r="T8" s="78">
        <v>5502</v>
      </c>
      <c r="U8" s="78">
        <v>1</v>
      </c>
      <c r="V8" s="78">
        <v>1</v>
      </c>
      <c r="W8" s="78">
        <f t="shared" ref="W8:W71" si="1">W7</f>
        <v>9020101</v>
      </c>
      <c r="X8" s="78">
        <v>160002005</v>
      </c>
      <c r="Y8" s="78">
        <v>1</v>
      </c>
      <c r="Z8" s="82" t="s">
        <v>357</v>
      </c>
      <c r="AA8" s="82" t="s">
        <v>358</v>
      </c>
      <c r="AB8" s="82">
        <v>100201001</v>
      </c>
      <c r="AC8" s="78">
        <f t="shared" ref="AC8:AC10" si="2">AC7+1</f>
        <v>403</v>
      </c>
      <c r="AD8" s="78">
        <v>-1</v>
      </c>
      <c r="AE8" s="83">
        <v>16003</v>
      </c>
      <c r="AF8" s="82">
        <v>-1</v>
      </c>
      <c r="AG8" s="78">
        <v>9103001</v>
      </c>
    </row>
    <row r="9" spans="1:33" x14ac:dyDescent="0.3">
      <c r="A9" s="78" t="b">
        <v>1</v>
      </c>
      <c r="B9" s="79" t="s">
        <v>361</v>
      </c>
      <c r="C9" s="78">
        <v>120700004</v>
      </c>
      <c r="D9" s="78">
        <v>7</v>
      </c>
      <c r="E9" s="78">
        <v>4</v>
      </c>
      <c r="F9" s="78">
        <v>1</v>
      </c>
      <c r="G9" s="78">
        <v>1</v>
      </c>
      <c r="H9" s="84">
        <v>574</v>
      </c>
      <c r="I9" s="303">
        <v>1274</v>
      </c>
      <c r="J9" s="149">
        <f>(VLOOKUP(AC9,MonsterStandardStatus!$C$406:$D$755,2,1))*$H$1</f>
        <v>908895</v>
      </c>
      <c r="K9" s="78">
        <f t="shared" si="0"/>
        <v>872</v>
      </c>
      <c r="L9" s="324">
        <v>250</v>
      </c>
      <c r="M9" s="78">
        <v>6</v>
      </c>
      <c r="N9" s="78">
        <v>300</v>
      </c>
      <c r="O9" s="78">
        <v>25</v>
      </c>
      <c r="P9" s="81">
        <v>5002</v>
      </c>
      <c r="Q9" s="78">
        <v>1</v>
      </c>
      <c r="R9" s="78">
        <v>2</v>
      </c>
      <c r="S9" s="78">
        <v>5501</v>
      </c>
      <c r="T9" s="78">
        <v>5502</v>
      </c>
      <c r="U9" s="78">
        <v>1</v>
      </c>
      <c r="V9" s="78">
        <v>1</v>
      </c>
      <c r="W9" s="78">
        <f t="shared" si="1"/>
        <v>9020101</v>
      </c>
      <c r="X9" s="78">
        <v>160002005</v>
      </c>
      <c r="Y9" s="78">
        <v>1</v>
      </c>
      <c r="Z9" s="82" t="s">
        <v>357</v>
      </c>
      <c r="AA9" s="82" t="s">
        <v>358</v>
      </c>
      <c r="AB9" s="82">
        <v>100201001</v>
      </c>
      <c r="AC9" s="78">
        <f t="shared" si="2"/>
        <v>404</v>
      </c>
      <c r="AD9" s="78">
        <v>-1</v>
      </c>
      <c r="AE9" s="83">
        <v>16004</v>
      </c>
      <c r="AF9" s="82">
        <v>-1</v>
      </c>
      <c r="AG9" s="78">
        <v>9103001</v>
      </c>
    </row>
    <row r="10" spans="1:33" x14ac:dyDescent="0.3">
      <c r="A10" s="78" t="b">
        <v>1</v>
      </c>
      <c r="B10" s="79" t="s">
        <v>362</v>
      </c>
      <c r="C10" s="78">
        <v>120700005</v>
      </c>
      <c r="D10" s="78">
        <v>7</v>
      </c>
      <c r="E10" s="78">
        <v>5</v>
      </c>
      <c r="F10" s="78">
        <v>1</v>
      </c>
      <c r="G10" s="78">
        <v>1</v>
      </c>
      <c r="H10" s="84">
        <v>583</v>
      </c>
      <c r="I10" s="303">
        <v>1320</v>
      </c>
      <c r="J10" s="149">
        <f>(VLOOKUP(AC10,MonsterStandardStatus!$C$406:$D$755,2,1))*$H$1</f>
        <v>1049610</v>
      </c>
      <c r="K10" s="78">
        <f t="shared" si="0"/>
        <v>889</v>
      </c>
      <c r="L10" s="324">
        <v>250</v>
      </c>
      <c r="M10" s="78">
        <v>6</v>
      </c>
      <c r="N10" s="78">
        <v>300</v>
      </c>
      <c r="O10" s="78">
        <v>25</v>
      </c>
      <c r="P10" s="78">
        <v>5002</v>
      </c>
      <c r="Q10" s="78">
        <v>1</v>
      </c>
      <c r="R10" s="78">
        <v>2</v>
      </c>
      <c r="S10" s="78">
        <v>5501</v>
      </c>
      <c r="T10" s="78">
        <v>5502</v>
      </c>
      <c r="U10" s="78">
        <v>1</v>
      </c>
      <c r="V10" s="78">
        <v>1</v>
      </c>
      <c r="W10" s="78">
        <f t="shared" si="1"/>
        <v>9020101</v>
      </c>
      <c r="X10" s="78">
        <v>160002005</v>
      </c>
      <c r="Y10" s="78">
        <v>1</v>
      </c>
      <c r="Z10" s="82" t="s">
        <v>357</v>
      </c>
      <c r="AA10" s="82" t="s">
        <v>358</v>
      </c>
      <c r="AB10" s="82">
        <v>100201001</v>
      </c>
      <c r="AC10" s="78">
        <f t="shared" si="2"/>
        <v>405</v>
      </c>
      <c r="AD10" s="78">
        <v>-1</v>
      </c>
      <c r="AE10" s="83">
        <v>16005</v>
      </c>
      <c r="AF10" s="82">
        <v>-1</v>
      </c>
      <c r="AG10" s="78">
        <v>9103001</v>
      </c>
    </row>
    <row r="11" spans="1:33" x14ac:dyDescent="0.3">
      <c r="A11" s="78" t="b">
        <v>1</v>
      </c>
      <c r="B11" s="79" t="s">
        <v>363</v>
      </c>
      <c r="C11" s="78">
        <v>120700006</v>
      </c>
      <c r="D11" s="78">
        <v>7</v>
      </c>
      <c r="E11" s="78">
        <v>6</v>
      </c>
      <c r="F11" s="78">
        <v>1</v>
      </c>
      <c r="G11" s="78">
        <v>1</v>
      </c>
      <c r="H11" s="84">
        <v>592</v>
      </c>
      <c r="I11" s="302">
        <v>1376</v>
      </c>
      <c r="J11" s="149">
        <f>(VLOOKUP(AC11,MonsterStandardStatus!$C$406:$D$755,2,1))*$H$1</f>
        <v>1399775</v>
      </c>
      <c r="K11" s="78">
        <f t="shared" si="0"/>
        <v>906</v>
      </c>
      <c r="L11" s="324">
        <v>300</v>
      </c>
      <c r="M11" s="78">
        <v>6</v>
      </c>
      <c r="N11" s="78">
        <v>300</v>
      </c>
      <c r="O11" s="78">
        <v>25</v>
      </c>
      <c r="P11" s="78">
        <v>5002</v>
      </c>
      <c r="Q11" s="78">
        <v>1</v>
      </c>
      <c r="R11" s="78">
        <v>2</v>
      </c>
      <c r="S11" s="78">
        <v>5501</v>
      </c>
      <c r="T11" s="78">
        <v>5502</v>
      </c>
      <c r="U11" s="78">
        <v>1</v>
      </c>
      <c r="V11" s="78">
        <v>1</v>
      </c>
      <c r="W11" s="78">
        <f t="shared" si="1"/>
        <v>9020101</v>
      </c>
      <c r="X11" s="78">
        <v>160002005</v>
      </c>
      <c r="Y11" s="78">
        <v>1</v>
      </c>
      <c r="Z11" s="82" t="s">
        <v>357</v>
      </c>
      <c r="AA11" s="82" t="s">
        <v>358</v>
      </c>
      <c r="AB11" s="82">
        <v>100201001</v>
      </c>
      <c r="AC11" s="78">
        <f>AC10+2</f>
        <v>407</v>
      </c>
      <c r="AD11" s="78">
        <v>-1</v>
      </c>
      <c r="AE11" s="83">
        <v>16006</v>
      </c>
      <c r="AF11" s="82">
        <v>-1</v>
      </c>
      <c r="AG11" s="78">
        <v>9103001</v>
      </c>
    </row>
    <row r="12" spans="1:33" x14ac:dyDescent="0.3">
      <c r="A12" s="78" t="b">
        <v>1</v>
      </c>
      <c r="B12" s="79" t="s">
        <v>364</v>
      </c>
      <c r="C12" s="78">
        <v>120700007</v>
      </c>
      <c r="D12" s="78">
        <v>7</v>
      </c>
      <c r="E12" s="78">
        <v>7</v>
      </c>
      <c r="F12" s="78">
        <v>1</v>
      </c>
      <c r="G12" s="78">
        <v>1</v>
      </c>
      <c r="H12" s="84">
        <v>601</v>
      </c>
      <c r="I12" s="303">
        <v>1444</v>
      </c>
      <c r="J12" s="149">
        <f>(VLOOKUP(AC12,MonsterStandardStatus!$C$406:$D$755,2,1))*$H$1</f>
        <v>1867055</v>
      </c>
      <c r="K12" s="78">
        <f t="shared" si="0"/>
        <v>923</v>
      </c>
      <c r="L12" s="324">
        <v>300</v>
      </c>
      <c r="M12" s="78">
        <v>6</v>
      </c>
      <c r="N12" s="78">
        <v>300</v>
      </c>
      <c r="O12" s="78">
        <v>25</v>
      </c>
      <c r="P12" s="81">
        <v>5003</v>
      </c>
      <c r="Q12" s="78">
        <v>1</v>
      </c>
      <c r="R12" s="78">
        <v>2</v>
      </c>
      <c r="S12" s="78">
        <v>5501</v>
      </c>
      <c r="T12" s="78">
        <v>5502</v>
      </c>
      <c r="U12" s="78">
        <v>1</v>
      </c>
      <c r="V12" s="78">
        <v>1</v>
      </c>
      <c r="W12" s="78">
        <f t="shared" si="1"/>
        <v>9020101</v>
      </c>
      <c r="X12" s="78">
        <v>160002005</v>
      </c>
      <c r="Y12" s="78">
        <v>1</v>
      </c>
      <c r="Z12" s="82" t="s">
        <v>357</v>
      </c>
      <c r="AA12" s="82" t="s">
        <v>358</v>
      </c>
      <c r="AB12" s="82">
        <v>100201001</v>
      </c>
      <c r="AC12" s="78">
        <f t="shared" ref="AC12:AC15" si="3">AC11+2</f>
        <v>409</v>
      </c>
      <c r="AD12" s="78">
        <v>-1</v>
      </c>
      <c r="AE12" s="83">
        <v>16007</v>
      </c>
      <c r="AF12" s="82">
        <v>-1</v>
      </c>
      <c r="AG12" s="78">
        <v>9103001</v>
      </c>
    </row>
    <row r="13" spans="1:33" x14ac:dyDescent="0.3">
      <c r="A13" s="78" t="b">
        <v>1</v>
      </c>
      <c r="B13" s="79" t="s">
        <v>365</v>
      </c>
      <c r="C13" s="78">
        <v>120700008</v>
      </c>
      <c r="D13" s="78">
        <v>7</v>
      </c>
      <c r="E13" s="78">
        <v>8</v>
      </c>
      <c r="F13" s="78">
        <v>1</v>
      </c>
      <c r="G13" s="78">
        <v>1</v>
      </c>
      <c r="H13" s="84">
        <v>610</v>
      </c>
      <c r="I13" s="303">
        <v>1525</v>
      </c>
      <c r="J13" s="149">
        <f>(VLOOKUP(AC13,MonsterStandardStatus!$C$406:$D$755,2,1))*$H$1</f>
        <v>2199225</v>
      </c>
      <c r="K13" s="78">
        <f t="shared" si="0"/>
        <v>940</v>
      </c>
      <c r="L13" s="324">
        <v>300</v>
      </c>
      <c r="M13" s="78">
        <v>6</v>
      </c>
      <c r="N13" s="78">
        <v>300</v>
      </c>
      <c r="O13" s="78">
        <v>25</v>
      </c>
      <c r="P13" s="78">
        <v>5003</v>
      </c>
      <c r="Q13" s="78">
        <v>1</v>
      </c>
      <c r="R13" s="78">
        <v>2</v>
      </c>
      <c r="S13" s="78">
        <v>5501</v>
      </c>
      <c r="T13" s="78">
        <v>5502</v>
      </c>
      <c r="U13" s="78">
        <v>1</v>
      </c>
      <c r="V13" s="78">
        <v>1</v>
      </c>
      <c r="W13" s="78">
        <f t="shared" si="1"/>
        <v>9020101</v>
      </c>
      <c r="X13" s="78">
        <v>160002005</v>
      </c>
      <c r="Y13" s="78">
        <v>1</v>
      </c>
      <c r="Z13" s="82" t="s">
        <v>357</v>
      </c>
      <c r="AA13" s="82" t="s">
        <v>358</v>
      </c>
      <c r="AB13" s="82">
        <v>100201001</v>
      </c>
      <c r="AC13" s="78">
        <f t="shared" si="3"/>
        <v>411</v>
      </c>
      <c r="AD13" s="78">
        <v>-1</v>
      </c>
      <c r="AE13" s="83">
        <v>16008</v>
      </c>
      <c r="AF13" s="82">
        <v>-1</v>
      </c>
      <c r="AG13" s="78">
        <v>9103001</v>
      </c>
    </row>
    <row r="14" spans="1:33" x14ac:dyDescent="0.3">
      <c r="A14" s="78" t="b">
        <v>1</v>
      </c>
      <c r="B14" s="79" t="s">
        <v>366</v>
      </c>
      <c r="C14" s="78">
        <v>120700009</v>
      </c>
      <c r="D14" s="78">
        <v>7</v>
      </c>
      <c r="E14" s="78">
        <v>9</v>
      </c>
      <c r="F14" s="78">
        <v>1</v>
      </c>
      <c r="G14" s="78">
        <v>1</v>
      </c>
      <c r="H14" s="84">
        <v>619</v>
      </c>
      <c r="I14" s="303">
        <v>1617</v>
      </c>
      <c r="J14" s="149">
        <f>(VLOOKUP(AC14,MonsterStandardStatus!$C$406:$D$755,2,1))*$H$1</f>
        <v>2424310</v>
      </c>
      <c r="K14" s="78">
        <f t="shared" si="0"/>
        <v>958</v>
      </c>
      <c r="L14" s="324">
        <v>300</v>
      </c>
      <c r="M14" s="78">
        <v>6</v>
      </c>
      <c r="N14" s="78">
        <v>300</v>
      </c>
      <c r="O14" s="78">
        <v>25</v>
      </c>
      <c r="P14" s="78">
        <v>5003</v>
      </c>
      <c r="Q14" s="78">
        <v>1</v>
      </c>
      <c r="R14" s="78">
        <v>2</v>
      </c>
      <c r="S14" s="78">
        <v>5501</v>
      </c>
      <c r="T14" s="78">
        <v>5502</v>
      </c>
      <c r="U14" s="78">
        <v>1</v>
      </c>
      <c r="V14" s="78">
        <v>1</v>
      </c>
      <c r="W14" s="78">
        <f t="shared" si="1"/>
        <v>9020101</v>
      </c>
      <c r="X14" s="78">
        <v>160002005</v>
      </c>
      <c r="Y14" s="78">
        <v>1</v>
      </c>
      <c r="Z14" s="82" t="s">
        <v>357</v>
      </c>
      <c r="AA14" s="82" t="s">
        <v>358</v>
      </c>
      <c r="AB14" s="82">
        <v>100201001</v>
      </c>
      <c r="AC14" s="78">
        <f t="shared" si="3"/>
        <v>413</v>
      </c>
      <c r="AD14" s="78">
        <v>-1</v>
      </c>
      <c r="AE14" s="83">
        <v>16009</v>
      </c>
      <c r="AF14" s="82">
        <v>-1</v>
      </c>
      <c r="AG14" s="78">
        <v>9103001</v>
      </c>
    </row>
    <row r="15" spans="1:33" x14ac:dyDescent="0.3">
      <c r="A15" s="78" t="b">
        <v>1</v>
      </c>
      <c r="B15" s="79" t="s">
        <v>367</v>
      </c>
      <c r="C15" s="78">
        <v>120700010</v>
      </c>
      <c r="D15" s="78">
        <v>7</v>
      </c>
      <c r="E15" s="78">
        <v>10</v>
      </c>
      <c r="F15" s="78">
        <v>1</v>
      </c>
      <c r="G15" s="78">
        <v>1</v>
      </c>
      <c r="H15" s="84">
        <v>628</v>
      </c>
      <c r="I15" s="303">
        <v>1721</v>
      </c>
      <c r="J15" s="149">
        <f>(VLOOKUP(AC15,MonsterStandardStatus!$C$406:$D$755,2,1))*$H$1</f>
        <v>2672405</v>
      </c>
      <c r="K15" s="78">
        <f t="shared" si="0"/>
        <v>976</v>
      </c>
      <c r="L15" s="324">
        <v>300</v>
      </c>
      <c r="M15" s="78">
        <v>6</v>
      </c>
      <c r="N15" s="78">
        <v>300</v>
      </c>
      <c r="O15" s="78">
        <v>25</v>
      </c>
      <c r="P15" s="81">
        <v>5004</v>
      </c>
      <c r="Q15" s="78">
        <v>1</v>
      </c>
      <c r="R15" s="78">
        <v>2</v>
      </c>
      <c r="S15" s="78">
        <v>5501</v>
      </c>
      <c r="T15" s="78">
        <v>5502</v>
      </c>
      <c r="U15" s="78">
        <v>1</v>
      </c>
      <c r="V15" s="78">
        <v>1</v>
      </c>
      <c r="W15" s="78">
        <f t="shared" si="1"/>
        <v>9020101</v>
      </c>
      <c r="X15" s="78">
        <v>160002005</v>
      </c>
      <c r="Y15" s="78">
        <v>1</v>
      </c>
      <c r="Z15" s="82" t="s">
        <v>357</v>
      </c>
      <c r="AA15" s="82" t="s">
        <v>358</v>
      </c>
      <c r="AB15" s="82">
        <v>100201001</v>
      </c>
      <c r="AC15" s="78">
        <f t="shared" si="3"/>
        <v>415</v>
      </c>
      <c r="AD15" s="78">
        <v>-1</v>
      </c>
      <c r="AE15" s="83">
        <v>16010</v>
      </c>
      <c r="AF15" s="82">
        <v>-1</v>
      </c>
      <c r="AG15" s="78">
        <v>9103001</v>
      </c>
    </row>
    <row r="16" spans="1:33" x14ac:dyDescent="0.3">
      <c r="A16" s="85" t="b">
        <v>1</v>
      </c>
      <c r="B16" s="86" t="s">
        <v>368</v>
      </c>
      <c r="C16" s="85">
        <v>120700011</v>
      </c>
      <c r="D16" s="85">
        <v>7</v>
      </c>
      <c r="E16" s="85">
        <v>11</v>
      </c>
      <c r="F16" s="85">
        <v>1</v>
      </c>
      <c r="G16" s="85">
        <v>1</v>
      </c>
      <c r="H16" s="87">
        <v>637</v>
      </c>
      <c r="I16" s="302">
        <v>1838</v>
      </c>
      <c r="J16" s="329">
        <f>(VLOOKUP(AC16,MonsterStandardStatus!$C$406:$D$755,2,1))*$I$1</f>
        <v>2995800</v>
      </c>
      <c r="K16" s="85">
        <f t="shared" si="0"/>
        <v>995</v>
      </c>
      <c r="L16" s="327">
        <v>300</v>
      </c>
      <c r="M16" s="85">
        <v>6</v>
      </c>
      <c r="N16" s="85">
        <v>300</v>
      </c>
      <c r="O16" s="85">
        <v>25</v>
      </c>
      <c r="P16" s="85">
        <v>5004</v>
      </c>
      <c r="Q16" s="85">
        <v>1</v>
      </c>
      <c r="R16" s="85">
        <v>2</v>
      </c>
      <c r="S16" s="85">
        <v>5501</v>
      </c>
      <c r="T16" s="85">
        <v>5502</v>
      </c>
      <c r="U16" s="85">
        <v>1</v>
      </c>
      <c r="V16" s="85">
        <v>1</v>
      </c>
      <c r="W16" s="85">
        <f t="shared" si="1"/>
        <v>9020101</v>
      </c>
      <c r="X16" s="85">
        <v>160002005</v>
      </c>
      <c r="Y16" s="85">
        <v>1</v>
      </c>
      <c r="Z16" s="82" t="s">
        <v>357</v>
      </c>
      <c r="AA16" s="82" t="s">
        <v>358</v>
      </c>
      <c r="AB16" s="82">
        <v>100201001</v>
      </c>
      <c r="AC16" s="85">
        <f>AC15+2</f>
        <v>417</v>
      </c>
      <c r="AD16" s="85">
        <v>-1</v>
      </c>
      <c r="AE16" s="85">
        <v>16011</v>
      </c>
      <c r="AF16" s="82">
        <v>-1</v>
      </c>
      <c r="AG16" s="85">
        <v>9103002</v>
      </c>
    </row>
    <row r="17" spans="1:33" x14ac:dyDescent="0.3">
      <c r="A17" s="85" t="b">
        <v>1</v>
      </c>
      <c r="B17" s="86" t="s">
        <v>369</v>
      </c>
      <c r="C17" s="85">
        <v>120700012</v>
      </c>
      <c r="D17" s="85">
        <v>7</v>
      </c>
      <c r="E17" s="85">
        <v>12</v>
      </c>
      <c r="F17" s="85">
        <v>1</v>
      </c>
      <c r="G17" s="85">
        <v>1</v>
      </c>
      <c r="H17" s="87">
        <v>647</v>
      </c>
      <c r="I17" s="304">
        <v>1967</v>
      </c>
      <c r="J17" s="328">
        <f>(VLOOKUP(AC17,MonsterStandardStatus!$C$406:$D$755,2,1))*$I$1</f>
        <v>3302700</v>
      </c>
      <c r="K17" s="85">
        <f t="shared" si="0"/>
        <v>1014</v>
      </c>
      <c r="L17" s="327">
        <v>300</v>
      </c>
      <c r="M17" s="85">
        <v>6</v>
      </c>
      <c r="N17" s="85">
        <v>300</v>
      </c>
      <c r="O17" s="85">
        <v>25</v>
      </c>
      <c r="P17" s="85">
        <v>5004</v>
      </c>
      <c r="Q17" s="85">
        <v>1</v>
      </c>
      <c r="R17" s="85">
        <v>2</v>
      </c>
      <c r="S17" s="85">
        <v>5501</v>
      </c>
      <c r="T17" s="85">
        <v>5502</v>
      </c>
      <c r="U17" s="85">
        <v>1</v>
      </c>
      <c r="V17" s="85">
        <v>1</v>
      </c>
      <c r="W17" s="85">
        <f t="shared" si="1"/>
        <v>9020101</v>
      </c>
      <c r="X17" s="85">
        <v>160002005</v>
      </c>
      <c r="Y17" s="85">
        <v>1</v>
      </c>
      <c r="Z17" s="82" t="s">
        <v>357</v>
      </c>
      <c r="AA17" s="82" t="s">
        <v>358</v>
      </c>
      <c r="AB17" s="82">
        <v>100201001</v>
      </c>
      <c r="AC17" s="85">
        <f>AC16+2</f>
        <v>419</v>
      </c>
      <c r="AD17" s="85">
        <v>-1</v>
      </c>
      <c r="AE17" s="85">
        <v>16012</v>
      </c>
      <c r="AF17" s="82">
        <v>-1</v>
      </c>
      <c r="AG17" s="85">
        <v>9103002</v>
      </c>
    </row>
    <row r="18" spans="1:33" x14ac:dyDescent="0.3">
      <c r="A18" s="85" t="b">
        <v>1</v>
      </c>
      <c r="B18" s="86" t="s">
        <v>370</v>
      </c>
      <c r="C18" s="85">
        <v>120700013</v>
      </c>
      <c r="D18" s="85">
        <v>7</v>
      </c>
      <c r="E18" s="85">
        <v>13</v>
      </c>
      <c r="F18" s="85">
        <v>1</v>
      </c>
      <c r="G18" s="85">
        <v>1</v>
      </c>
      <c r="H18" s="87">
        <v>657</v>
      </c>
      <c r="I18" s="304">
        <v>2109</v>
      </c>
      <c r="J18" s="328">
        <f>(VLOOKUP(AC18,MonsterStandardStatus!$C$406:$D$755,2,1))*$I$1</f>
        <v>3571800</v>
      </c>
      <c r="K18" s="85">
        <f t="shared" si="0"/>
        <v>1033</v>
      </c>
      <c r="L18" s="327">
        <v>300</v>
      </c>
      <c r="M18" s="85">
        <v>6</v>
      </c>
      <c r="N18" s="85">
        <v>300</v>
      </c>
      <c r="O18" s="85">
        <v>25</v>
      </c>
      <c r="P18" s="81">
        <v>5005</v>
      </c>
      <c r="Q18" s="85">
        <v>1</v>
      </c>
      <c r="R18" s="85">
        <v>2</v>
      </c>
      <c r="S18" s="85">
        <v>5501</v>
      </c>
      <c r="T18" s="85">
        <v>5502</v>
      </c>
      <c r="U18" s="85">
        <v>1</v>
      </c>
      <c r="V18" s="85">
        <v>1</v>
      </c>
      <c r="W18" s="85">
        <f t="shared" si="1"/>
        <v>9020101</v>
      </c>
      <c r="X18" s="85">
        <v>160002005</v>
      </c>
      <c r="Y18" s="85">
        <v>1</v>
      </c>
      <c r="Z18" s="82" t="s">
        <v>357</v>
      </c>
      <c r="AA18" s="82" t="s">
        <v>358</v>
      </c>
      <c r="AB18" s="82">
        <v>100201001</v>
      </c>
      <c r="AC18" s="85">
        <f t="shared" ref="AC18:AC25" si="4">AC17+2</f>
        <v>421</v>
      </c>
      <c r="AD18" s="85">
        <v>-1</v>
      </c>
      <c r="AE18" s="85">
        <v>16013</v>
      </c>
      <c r="AF18" s="82">
        <v>-1</v>
      </c>
      <c r="AG18" s="85">
        <v>9103002</v>
      </c>
    </row>
    <row r="19" spans="1:33" x14ac:dyDescent="0.3">
      <c r="A19" s="85" t="b">
        <v>1</v>
      </c>
      <c r="B19" s="86" t="s">
        <v>371</v>
      </c>
      <c r="C19" s="85">
        <v>120700014</v>
      </c>
      <c r="D19" s="85">
        <v>7</v>
      </c>
      <c r="E19" s="85">
        <v>14</v>
      </c>
      <c r="F19" s="85">
        <v>1</v>
      </c>
      <c r="G19" s="85">
        <v>1</v>
      </c>
      <c r="H19" s="87">
        <v>667</v>
      </c>
      <c r="I19" s="304">
        <v>2264</v>
      </c>
      <c r="J19" s="328">
        <f>(VLOOKUP(AC19,MonsterStandardStatus!$C$406:$D$755,2,1))*$I$1</f>
        <v>3863100</v>
      </c>
      <c r="K19" s="85">
        <f t="shared" si="0"/>
        <v>1053</v>
      </c>
      <c r="L19" s="327">
        <v>300</v>
      </c>
      <c r="M19" s="85">
        <v>6</v>
      </c>
      <c r="N19" s="85">
        <v>300</v>
      </c>
      <c r="O19" s="85">
        <v>25</v>
      </c>
      <c r="P19" s="85">
        <v>5005</v>
      </c>
      <c r="Q19" s="85">
        <v>1</v>
      </c>
      <c r="R19" s="85">
        <v>2</v>
      </c>
      <c r="S19" s="85">
        <v>5501</v>
      </c>
      <c r="T19" s="85">
        <v>5502</v>
      </c>
      <c r="U19" s="85">
        <v>1</v>
      </c>
      <c r="V19" s="85">
        <v>1</v>
      </c>
      <c r="W19" s="85">
        <f t="shared" si="1"/>
        <v>9020101</v>
      </c>
      <c r="X19" s="85">
        <v>160002005</v>
      </c>
      <c r="Y19" s="85">
        <v>1</v>
      </c>
      <c r="Z19" s="82" t="s">
        <v>357</v>
      </c>
      <c r="AA19" s="82" t="s">
        <v>358</v>
      </c>
      <c r="AB19" s="82">
        <v>100201001</v>
      </c>
      <c r="AC19" s="85">
        <f t="shared" si="4"/>
        <v>423</v>
      </c>
      <c r="AD19" s="85">
        <v>-1</v>
      </c>
      <c r="AE19" s="85">
        <v>16014</v>
      </c>
      <c r="AF19" s="82">
        <v>-1</v>
      </c>
      <c r="AG19" s="85">
        <v>9103002</v>
      </c>
    </row>
    <row r="20" spans="1:33" x14ac:dyDescent="0.3">
      <c r="A20" s="85" t="b">
        <v>1</v>
      </c>
      <c r="B20" s="86" t="s">
        <v>372</v>
      </c>
      <c r="C20" s="85">
        <v>120700015</v>
      </c>
      <c r="D20" s="85">
        <v>7</v>
      </c>
      <c r="E20" s="85">
        <v>15</v>
      </c>
      <c r="F20" s="85">
        <v>1</v>
      </c>
      <c r="G20" s="85">
        <v>1</v>
      </c>
      <c r="H20" s="87">
        <v>677</v>
      </c>
      <c r="I20" s="304">
        <v>2432</v>
      </c>
      <c r="J20" s="328">
        <f>(VLOOKUP(AC20,MonsterStandardStatus!$C$406:$D$755,2,1))*$I$1</f>
        <v>4178100</v>
      </c>
      <c r="K20" s="85">
        <f t="shared" si="0"/>
        <v>1073</v>
      </c>
      <c r="L20" s="327">
        <v>300</v>
      </c>
      <c r="M20" s="85">
        <v>6</v>
      </c>
      <c r="N20" s="85">
        <v>300</v>
      </c>
      <c r="O20" s="85">
        <v>25</v>
      </c>
      <c r="P20" s="85">
        <v>5005</v>
      </c>
      <c r="Q20" s="85">
        <v>1</v>
      </c>
      <c r="R20" s="85">
        <v>2</v>
      </c>
      <c r="S20" s="85">
        <v>5501</v>
      </c>
      <c r="T20" s="85">
        <v>5502</v>
      </c>
      <c r="U20" s="85">
        <v>1</v>
      </c>
      <c r="V20" s="85">
        <v>1</v>
      </c>
      <c r="W20" s="85">
        <f t="shared" si="1"/>
        <v>9020101</v>
      </c>
      <c r="X20" s="85">
        <v>160002005</v>
      </c>
      <c r="Y20" s="85">
        <v>1</v>
      </c>
      <c r="Z20" s="82" t="s">
        <v>357</v>
      </c>
      <c r="AA20" s="82" t="s">
        <v>358</v>
      </c>
      <c r="AB20" s="82">
        <v>100201001</v>
      </c>
      <c r="AC20" s="85">
        <f t="shared" si="4"/>
        <v>425</v>
      </c>
      <c r="AD20" s="85">
        <v>-1</v>
      </c>
      <c r="AE20" s="85">
        <v>16015</v>
      </c>
      <c r="AF20" s="82">
        <v>-1</v>
      </c>
      <c r="AG20" s="85">
        <v>9103002</v>
      </c>
    </row>
    <row r="21" spans="1:33" x14ac:dyDescent="0.3">
      <c r="A21" s="85" t="b">
        <v>1</v>
      </c>
      <c r="B21" s="86" t="s">
        <v>373</v>
      </c>
      <c r="C21" s="85">
        <v>120700016</v>
      </c>
      <c r="D21" s="85">
        <v>7</v>
      </c>
      <c r="E21" s="85">
        <v>16</v>
      </c>
      <c r="F21" s="85">
        <v>1</v>
      </c>
      <c r="G21" s="85">
        <v>1</v>
      </c>
      <c r="H21" s="87">
        <v>687</v>
      </c>
      <c r="I21" s="302">
        <v>2612</v>
      </c>
      <c r="J21" s="328">
        <f>(VLOOKUP(AC21,MonsterStandardStatus!$C$406:$D$755,2,1))*$I$1</f>
        <v>4518900</v>
      </c>
      <c r="K21" s="85">
        <f t="shared" si="0"/>
        <v>1093</v>
      </c>
      <c r="L21" s="327">
        <v>300</v>
      </c>
      <c r="M21" s="85">
        <v>6</v>
      </c>
      <c r="N21" s="85">
        <v>300</v>
      </c>
      <c r="O21" s="85">
        <v>25</v>
      </c>
      <c r="P21" s="81">
        <v>5006</v>
      </c>
      <c r="Q21" s="85">
        <v>1</v>
      </c>
      <c r="R21" s="85">
        <v>2</v>
      </c>
      <c r="S21" s="85">
        <v>5501</v>
      </c>
      <c r="T21" s="85">
        <v>5502</v>
      </c>
      <c r="U21" s="85">
        <v>1</v>
      </c>
      <c r="V21" s="85">
        <v>1</v>
      </c>
      <c r="W21" s="85">
        <f t="shared" si="1"/>
        <v>9020101</v>
      </c>
      <c r="X21" s="85">
        <v>160002005</v>
      </c>
      <c r="Y21" s="85">
        <v>1</v>
      </c>
      <c r="Z21" s="82" t="s">
        <v>357</v>
      </c>
      <c r="AA21" s="82" t="s">
        <v>358</v>
      </c>
      <c r="AB21" s="82">
        <v>100201001</v>
      </c>
      <c r="AC21" s="85">
        <f t="shared" si="4"/>
        <v>427</v>
      </c>
      <c r="AD21" s="85">
        <v>-1</v>
      </c>
      <c r="AE21" s="85">
        <v>16016</v>
      </c>
      <c r="AF21" s="82">
        <v>-1</v>
      </c>
      <c r="AG21" s="85">
        <v>9103002</v>
      </c>
    </row>
    <row r="22" spans="1:33" x14ac:dyDescent="0.3">
      <c r="A22" s="85" t="b">
        <v>1</v>
      </c>
      <c r="B22" s="86" t="s">
        <v>374</v>
      </c>
      <c r="C22" s="85">
        <v>120700017</v>
      </c>
      <c r="D22" s="85">
        <v>7</v>
      </c>
      <c r="E22" s="85">
        <v>17</v>
      </c>
      <c r="F22" s="85">
        <v>1</v>
      </c>
      <c r="G22" s="85">
        <v>1</v>
      </c>
      <c r="H22" s="87">
        <v>697</v>
      </c>
      <c r="I22" s="304">
        <v>2806</v>
      </c>
      <c r="J22" s="328">
        <f>(VLOOKUP(AC22,MonsterStandardStatus!$C$406:$D$755,2,1))*$I$1</f>
        <v>4887300</v>
      </c>
      <c r="K22" s="85">
        <f t="shared" si="0"/>
        <v>1114</v>
      </c>
      <c r="L22" s="327">
        <v>300</v>
      </c>
      <c r="M22" s="85">
        <v>6</v>
      </c>
      <c r="N22" s="85">
        <v>300</v>
      </c>
      <c r="O22" s="85">
        <v>25</v>
      </c>
      <c r="P22" s="85">
        <v>5006</v>
      </c>
      <c r="Q22" s="85">
        <v>1</v>
      </c>
      <c r="R22" s="85">
        <v>2</v>
      </c>
      <c r="S22" s="85">
        <v>5501</v>
      </c>
      <c r="T22" s="85">
        <v>5502</v>
      </c>
      <c r="U22" s="85">
        <v>1</v>
      </c>
      <c r="V22" s="85">
        <v>1</v>
      </c>
      <c r="W22" s="85">
        <f t="shared" si="1"/>
        <v>9020101</v>
      </c>
      <c r="X22" s="85">
        <v>160002005</v>
      </c>
      <c r="Y22" s="85">
        <v>1</v>
      </c>
      <c r="Z22" s="82" t="s">
        <v>357</v>
      </c>
      <c r="AA22" s="82" t="s">
        <v>358</v>
      </c>
      <c r="AB22" s="82">
        <v>100201001</v>
      </c>
      <c r="AC22" s="85">
        <f t="shared" si="4"/>
        <v>429</v>
      </c>
      <c r="AD22" s="85">
        <v>-1</v>
      </c>
      <c r="AE22" s="85">
        <v>16017</v>
      </c>
      <c r="AF22" s="82">
        <v>-1</v>
      </c>
      <c r="AG22" s="85">
        <v>9103002</v>
      </c>
    </row>
    <row r="23" spans="1:33" x14ac:dyDescent="0.3">
      <c r="A23" s="85" t="b">
        <v>1</v>
      </c>
      <c r="B23" s="86" t="s">
        <v>375</v>
      </c>
      <c r="C23" s="85">
        <v>120700018</v>
      </c>
      <c r="D23" s="85">
        <v>7</v>
      </c>
      <c r="E23" s="85">
        <v>18</v>
      </c>
      <c r="F23" s="85">
        <v>1</v>
      </c>
      <c r="G23" s="85">
        <v>1</v>
      </c>
      <c r="H23" s="87">
        <v>707</v>
      </c>
      <c r="I23" s="304">
        <v>3013</v>
      </c>
      <c r="J23" s="328">
        <f>(VLOOKUP(AC23,MonsterStandardStatus!$C$406:$D$755,2,1))*$I$1</f>
        <v>5285700</v>
      </c>
      <c r="K23" s="85">
        <f t="shared" si="0"/>
        <v>1135</v>
      </c>
      <c r="L23" s="327">
        <v>300</v>
      </c>
      <c r="M23" s="85">
        <v>6</v>
      </c>
      <c r="N23" s="85">
        <v>300</v>
      </c>
      <c r="O23" s="85">
        <v>25</v>
      </c>
      <c r="P23" s="85">
        <v>5006</v>
      </c>
      <c r="Q23" s="85">
        <v>1</v>
      </c>
      <c r="R23" s="85">
        <v>2</v>
      </c>
      <c r="S23" s="85">
        <v>5501</v>
      </c>
      <c r="T23" s="85">
        <v>5502</v>
      </c>
      <c r="U23" s="85">
        <v>1</v>
      </c>
      <c r="V23" s="85">
        <v>1</v>
      </c>
      <c r="W23" s="85">
        <f t="shared" si="1"/>
        <v>9020101</v>
      </c>
      <c r="X23" s="85">
        <v>160002005</v>
      </c>
      <c r="Y23" s="85">
        <v>1</v>
      </c>
      <c r="Z23" s="82" t="s">
        <v>357</v>
      </c>
      <c r="AA23" s="82" t="s">
        <v>358</v>
      </c>
      <c r="AB23" s="82">
        <v>100201001</v>
      </c>
      <c r="AC23" s="85">
        <f t="shared" si="4"/>
        <v>431</v>
      </c>
      <c r="AD23" s="85">
        <v>-1</v>
      </c>
      <c r="AE23" s="85">
        <v>16018</v>
      </c>
      <c r="AF23" s="82">
        <v>-1</v>
      </c>
      <c r="AG23" s="85">
        <v>9103002</v>
      </c>
    </row>
    <row r="24" spans="1:33" x14ac:dyDescent="0.3">
      <c r="A24" s="85" t="b">
        <v>1</v>
      </c>
      <c r="B24" s="86" t="s">
        <v>376</v>
      </c>
      <c r="C24" s="85">
        <v>120700019</v>
      </c>
      <c r="D24" s="85">
        <v>7</v>
      </c>
      <c r="E24" s="85">
        <v>19</v>
      </c>
      <c r="F24" s="85">
        <v>1</v>
      </c>
      <c r="G24" s="85">
        <v>1</v>
      </c>
      <c r="H24" s="87">
        <v>718</v>
      </c>
      <c r="I24" s="304">
        <v>3233</v>
      </c>
      <c r="J24" s="328">
        <f>(VLOOKUP(AC24,MonsterStandardStatus!$C$406:$D$755,2,1))*$I$1</f>
        <v>5716500</v>
      </c>
      <c r="K24" s="85">
        <f t="shared" si="0"/>
        <v>1157</v>
      </c>
      <c r="L24" s="327">
        <v>350</v>
      </c>
      <c r="M24" s="85">
        <v>6</v>
      </c>
      <c r="N24" s="85">
        <v>300</v>
      </c>
      <c r="O24" s="85">
        <v>25</v>
      </c>
      <c r="P24" s="81">
        <v>5007</v>
      </c>
      <c r="Q24" s="85">
        <v>1</v>
      </c>
      <c r="R24" s="85">
        <v>2</v>
      </c>
      <c r="S24" s="85">
        <v>5501</v>
      </c>
      <c r="T24" s="85">
        <v>5502</v>
      </c>
      <c r="U24" s="85">
        <v>1</v>
      </c>
      <c r="V24" s="85">
        <v>1</v>
      </c>
      <c r="W24" s="85">
        <f t="shared" si="1"/>
        <v>9020101</v>
      </c>
      <c r="X24" s="85">
        <v>160002005</v>
      </c>
      <c r="Y24" s="85">
        <v>1</v>
      </c>
      <c r="Z24" s="82" t="s">
        <v>357</v>
      </c>
      <c r="AA24" s="82" t="s">
        <v>358</v>
      </c>
      <c r="AB24" s="82">
        <v>100201001</v>
      </c>
      <c r="AC24" s="85">
        <f t="shared" si="4"/>
        <v>433</v>
      </c>
      <c r="AD24" s="85">
        <v>-1</v>
      </c>
      <c r="AE24" s="85">
        <v>16019</v>
      </c>
      <c r="AF24" s="82">
        <v>-1</v>
      </c>
      <c r="AG24" s="85">
        <v>9103002</v>
      </c>
    </row>
    <row r="25" spans="1:33" x14ac:dyDescent="0.3">
      <c r="A25" s="85" t="b">
        <v>1</v>
      </c>
      <c r="B25" s="86" t="s">
        <v>377</v>
      </c>
      <c r="C25" s="85">
        <v>120700020</v>
      </c>
      <c r="D25" s="85">
        <v>7</v>
      </c>
      <c r="E25" s="85">
        <v>20</v>
      </c>
      <c r="F25" s="85">
        <v>1</v>
      </c>
      <c r="G25" s="85">
        <v>1</v>
      </c>
      <c r="H25" s="87">
        <v>729</v>
      </c>
      <c r="I25" s="304">
        <v>3467</v>
      </c>
      <c r="J25" s="328">
        <f>(VLOOKUP(AC25,MonsterStandardStatus!$C$406:$D$755,2,1))*$I$1</f>
        <v>6182700</v>
      </c>
      <c r="K25" s="85">
        <f t="shared" si="0"/>
        <v>1179</v>
      </c>
      <c r="L25" s="327">
        <v>350</v>
      </c>
      <c r="M25" s="85">
        <v>6</v>
      </c>
      <c r="N25" s="85">
        <v>300</v>
      </c>
      <c r="O25" s="85">
        <v>25</v>
      </c>
      <c r="P25" s="85">
        <v>5007</v>
      </c>
      <c r="Q25" s="85">
        <v>1</v>
      </c>
      <c r="R25" s="85">
        <v>2</v>
      </c>
      <c r="S25" s="85">
        <v>5501</v>
      </c>
      <c r="T25" s="85">
        <v>5502</v>
      </c>
      <c r="U25" s="85">
        <v>1</v>
      </c>
      <c r="V25" s="85">
        <v>1</v>
      </c>
      <c r="W25" s="85">
        <f t="shared" si="1"/>
        <v>9020101</v>
      </c>
      <c r="X25" s="85">
        <v>160002005</v>
      </c>
      <c r="Y25" s="85">
        <v>1</v>
      </c>
      <c r="Z25" s="82" t="s">
        <v>357</v>
      </c>
      <c r="AA25" s="82" t="s">
        <v>358</v>
      </c>
      <c r="AB25" s="82">
        <v>100201001</v>
      </c>
      <c r="AC25" s="85">
        <f t="shared" si="4"/>
        <v>435</v>
      </c>
      <c r="AD25" s="85">
        <v>-1</v>
      </c>
      <c r="AE25" s="85">
        <v>16020</v>
      </c>
      <c r="AF25" s="82">
        <v>-1</v>
      </c>
      <c r="AG25" s="85">
        <v>9103002</v>
      </c>
    </row>
    <row r="26" spans="1:33" x14ac:dyDescent="0.3">
      <c r="A26" s="78" t="b">
        <v>1</v>
      </c>
      <c r="B26" s="79" t="s">
        <v>378</v>
      </c>
      <c r="C26" s="78">
        <v>120700021</v>
      </c>
      <c r="D26" s="78">
        <v>7</v>
      </c>
      <c r="E26" s="78">
        <v>21</v>
      </c>
      <c r="F26" s="78">
        <v>1</v>
      </c>
      <c r="G26" s="78">
        <v>1</v>
      </c>
      <c r="H26" s="84">
        <v>740</v>
      </c>
      <c r="I26" s="302">
        <v>3714</v>
      </c>
      <c r="J26" s="149">
        <f>(VLOOKUP(AC26,MonsterStandardStatus!$C$406:$D$755,2,1))*$I$1</f>
        <v>6687000</v>
      </c>
      <c r="K26" s="78">
        <f t="shared" si="0"/>
        <v>1201</v>
      </c>
      <c r="L26" s="324">
        <v>400</v>
      </c>
      <c r="M26" s="78">
        <v>6</v>
      </c>
      <c r="N26" s="78">
        <v>300</v>
      </c>
      <c r="O26" s="78">
        <v>25</v>
      </c>
      <c r="P26" s="78">
        <v>5007</v>
      </c>
      <c r="Q26" s="78">
        <v>1</v>
      </c>
      <c r="R26" s="78">
        <v>2</v>
      </c>
      <c r="S26" s="78">
        <v>5501</v>
      </c>
      <c r="T26" s="78">
        <v>5502</v>
      </c>
      <c r="U26" s="78">
        <v>1</v>
      </c>
      <c r="V26" s="78">
        <v>1</v>
      </c>
      <c r="W26" s="78">
        <f t="shared" si="1"/>
        <v>9020101</v>
      </c>
      <c r="X26" s="78">
        <v>160002005</v>
      </c>
      <c r="Y26" s="78">
        <v>1</v>
      </c>
      <c r="Z26" s="82" t="s">
        <v>357</v>
      </c>
      <c r="AA26" s="82" t="s">
        <v>358</v>
      </c>
      <c r="AB26" s="82">
        <v>100201001</v>
      </c>
      <c r="AC26" s="78">
        <f>AC25+2</f>
        <v>437</v>
      </c>
      <c r="AD26" s="78">
        <v>-1</v>
      </c>
      <c r="AE26" s="83">
        <v>16021</v>
      </c>
      <c r="AF26" s="82">
        <v>-1</v>
      </c>
      <c r="AG26" s="78">
        <v>9103003</v>
      </c>
    </row>
    <row r="27" spans="1:33" x14ac:dyDescent="0.3">
      <c r="A27" s="78" t="b">
        <v>1</v>
      </c>
      <c r="B27" s="79" t="s">
        <v>379</v>
      </c>
      <c r="C27" s="78">
        <v>120700022</v>
      </c>
      <c r="D27" s="78">
        <v>7</v>
      </c>
      <c r="E27" s="78">
        <v>22</v>
      </c>
      <c r="F27" s="78">
        <v>1</v>
      </c>
      <c r="G27" s="78">
        <v>1</v>
      </c>
      <c r="H27" s="84">
        <v>751</v>
      </c>
      <c r="I27" s="303">
        <v>3975</v>
      </c>
      <c r="J27" s="149">
        <f>(VLOOKUP(AC27,MonsterStandardStatus!$C$406:$D$755,2,1))*$I$1</f>
        <v>7232400</v>
      </c>
      <c r="K27" s="78">
        <f t="shared" si="0"/>
        <v>1224</v>
      </c>
      <c r="L27" s="324">
        <v>400</v>
      </c>
      <c r="M27" s="78">
        <v>6</v>
      </c>
      <c r="N27" s="78">
        <v>300</v>
      </c>
      <c r="O27" s="78">
        <v>25</v>
      </c>
      <c r="P27" s="81">
        <v>5008</v>
      </c>
      <c r="Q27" s="78">
        <v>1</v>
      </c>
      <c r="R27" s="78">
        <v>2</v>
      </c>
      <c r="S27" s="78">
        <v>5501</v>
      </c>
      <c r="T27" s="78">
        <v>5502</v>
      </c>
      <c r="U27" s="78">
        <v>1</v>
      </c>
      <c r="V27" s="78">
        <v>1</v>
      </c>
      <c r="W27" s="78">
        <f t="shared" si="1"/>
        <v>9020101</v>
      </c>
      <c r="X27" s="78">
        <v>160002005</v>
      </c>
      <c r="Y27" s="78">
        <v>1</v>
      </c>
      <c r="Z27" s="82" t="s">
        <v>357</v>
      </c>
      <c r="AA27" s="82" t="s">
        <v>358</v>
      </c>
      <c r="AB27" s="82">
        <v>100201001</v>
      </c>
      <c r="AC27" s="78">
        <f t="shared" ref="AC27:AC35" si="5">AC26+2</f>
        <v>439</v>
      </c>
      <c r="AD27" s="78">
        <v>-1</v>
      </c>
      <c r="AE27" s="83">
        <v>16022</v>
      </c>
      <c r="AF27" s="82">
        <v>-1</v>
      </c>
      <c r="AG27" s="78">
        <v>9103003</v>
      </c>
    </row>
    <row r="28" spans="1:33" x14ac:dyDescent="0.3">
      <c r="A28" s="78" t="b">
        <v>1</v>
      </c>
      <c r="B28" s="79" t="s">
        <v>380</v>
      </c>
      <c r="C28" s="78">
        <v>120700023</v>
      </c>
      <c r="D28" s="78">
        <v>7</v>
      </c>
      <c r="E28" s="78">
        <v>23</v>
      </c>
      <c r="F28" s="78">
        <v>1</v>
      </c>
      <c r="G28" s="78">
        <v>1</v>
      </c>
      <c r="H28" s="84">
        <v>762</v>
      </c>
      <c r="I28" s="303">
        <v>4249</v>
      </c>
      <c r="J28" s="149">
        <f>(VLOOKUP(AC28,MonsterStandardStatus!$C$406:$D$755,2,1))*$I$1</f>
        <v>7822200</v>
      </c>
      <c r="K28" s="78">
        <f t="shared" si="0"/>
        <v>1247</v>
      </c>
      <c r="L28" s="324">
        <v>400</v>
      </c>
      <c r="M28" s="78">
        <v>6</v>
      </c>
      <c r="N28" s="78">
        <v>300</v>
      </c>
      <c r="O28" s="78">
        <v>25</v>
      </c>
      <c r="P28" s="78">
        <v>5008</v>
      </c>
      <c r="Q28" s="78">
        <v>1</v>
      </c>
      <c r="R28" s="78">
        <v>2</v>
      </c>
      <c r="S28" s="78">
        <v>5501</v>
      </c>
      <c r="T28" s="78">
        <v>5502</v>
      </c>
      <c r="U28" s="78">
        <v>1</v>
      </c>
      <c r="V28" s="78">
        <v>1</v>
      </c>
      <c r="W28" s="78">
        <f t="shared" si="1"/>
        <v>9020101</v>
      </c>
      <c r="X28" s="78">
        <v>160002005</v>
      </c>
      <c r="Y28" s="78">
        <v>1</v>
      </c>
      <c r="Z28" s="82" t="s">
        <v>357</v>
      </c>
      <c r="AA28" s="82" t="s">
        <v>358</v>
      </c>
      <c r="AB28" s="82">
        <v>100201001</v>
      </c>
      <c r="AC28" s="78">
        <f t="shared" si="5"/>
        <v>441</v>
      </c>
      <c r="AD28" s="78">
        <v>-1</v>
      </c>
      <c r="AE28" s="83">
        <v>16023</v>
      </c>
      <c r="AF28" s="82">
        <v>-1</v>
      </c>
      <c r="AG28" s="78">
        <v>9103003</v>
      </c>
    </row>
    <row r="29" spans="1:33" x14ac:dyDescent="0.3">
      <c r="A29" s="78" t="b">
        <v>1</v>
      </c>
      <c r="B29" s="79" t="s">
        <v>381</v>
      </c>
      <c r="C29" s="78">
        <v>120700024</v>
      </c>
      <c r="D29" s="78">
        <v>7</v>
      </c>
      <c r="E29" s="78">
        <v>24</v>
      </c>
      <c r="F29" s="78">
        <v>1</v>
      </c>
      <c r="G29" s="78">
        <v>1</v>
      </c>
      <c r="H29" s="84">
        <v>773</v>
      </c>
      <c r="I29" s="303">
        <v>4537</v>
      </c>
      <c r="J29" s="149">
        <f>(VLOOKUP(AC29,MonsterStandardStatus!$C$406:$D$755,2,1))*$I$1</f>
        <v>8460000</v>
      </c>
      <c r="K29" s="78">
        <f t="shared" si="0"/>
        <v>1271</v>
      </c>
      <c r="L29" s="324">
        <v>400</v>
      </c>
      <c r="M29" s="78">
        <v>6</v>
      </c>
      <c r="N29" s="78">
        <v>300</v>
      </c>
      <c r="O29" s="78">
        <v>25</v>
      </c>
      <c r="P29" s="78">
        <v>5008</v>
      </c>
      <c r="Q29" s="78">
        <v>1</v>
      </c>
      <c r="R29" s="78">
        <v>2</v>
      </c>
      <c r="S29" s="78">
        <v>5501</v>
      </c>
      <c r="T29" s="78">
        <v>5502</v>
      </c>
      <c r="U29" s="78">
        <v>1</v>
      </c>
      <c r="V29" s="78">
        <v>1</v>
      </c>
      <c r="W29" s="78">
        <f t="shared" si="1"/>
        <v>9020101</v>
      </c>
      <c r="X29" s="78">
        <v>160002005</v>
      </c>
      <c r="Y29" s="78">
        <v>1</v>
      </c>
      <c r="Z29" s="82" t="s">
        <v>357</v>
      </c>
      <c r="AA29" s="82" t="s">
        <v>358</v>
      </c>
      <c r="AB29" s="82">
        <v>100201001</v>
      </c>
      <c r="AC29" s="78">
        <f t="shared" si="5"/>
        <v>443</v>
      </c>
      <c r="AD29" s="78">
        <v>-1</v>
      </c>
      <c r="AE29" s="83">
        <v>16024</v>
      </c>
      <c r="AF29" s="82">
        <v>-1</v>
      </c>
      <c r="AG29" s="78">
        <v>9103003</v>
      </c>
    </row>
    <row r="30" spans="1:33" x14ac:dyDescent="0.3">
      <c r="A30" s="78" t="b">
        <v>1</v>
      </c>
      <c r="B30" s="79" t="s">
        <v>382</v>
      </c>
      <c r="C30" s="78">
        <v>120700025</v>
      </c>
      <c r="D30" s="78">
        <v>7</v>
      </c>
      <c r="E30" s="78">
        <v>25</v>
      </c>
      <c r="F30" s="78">
        <v>1</v>
      </c>
      <c r="G30" s="78">
        <v>1</v>
      </c>
      <c r="H30" s="84">
        <v>785</v>
      </c>
      <c r="I30" s="303">
        <v>4839</v>
      </c>
      <c r="J30" s="149">
        <f>(VLOOKUP(AC30,MonsterStandardStatus!$C$406:$D$755,2,1))*$I$1</f>
        <v>9150300</v>
      </c>
      <c r="K30" s="78">
        <f t="shared" si="0"/>
        <v>1295</v>
      </c>
      <c r="L30" s="324">
        <v>400</v>
      </c>
      <c r="M30" s="78">
        <v>6</v>
      </c>
      <c r="N30" s="78">
        <v>300</v>
      </c>
      <c r="O30" s="78">
        <v>25</v>
      </c>
      <c r="P30" s="81">
        <v>5009</v>
      </c>
      <c r="Q30" s="78">
        <v>1</v>
      </c>
      <c r="R30" s="78">
        <v>2</v>
      </c>
      <c r="S30" s="78">
        <v>5501</v>
      </c>
      <c r="T30" s="78">
        <v>5502</v>
      </c>
      <c r="U30" s="78">
        <v>1</v>
      </c>
      <c r="V30" s="78">
        <v>1</v>
      </c>
      <c r="W30" s="78">
        <f t="shared" si="1"/>
        <v>9020101</v>
      </c>
      <c r="X30" s="78">
        <v>160002005</v>
      </c>
      <c r="Y30" s="78">
        <v>1</v>
      </c>
      <c r="Z30" s="82" t="s">
        <v>357</v>
      </c>
      <c r="AA30" s="82" t="s">
        <v>358</v>
      </c>
      <c r="AB30" s="82">
        <v>100201001</v>
      </c>
      <c r="AC30" s="78">
        <f t="shared" si="5"/>
        <v>445</v>
      </c>
      <c r="AD30" s="78">
        <v>-1</v>
      </c>
      <c r="AE30" s="83">
        <v>16025</v>
      </c>
      <c r="AF30" s="82">
        <v>-1</v>
      </c>
      <c r="AG30" s="78">
        <v>9103003</v>
      </c>
    </row>
    <row r="31" spans="1:33" x14ac:dyDescent="0.3">
      <c r="A31" s="78" t="b">
        <v>1</v>
      </c>
      <c r="B31" s="79" t="s">
        <v>383</v>
      </c>
      <c r="C31" s="78">
        <v>120700026</v>
      </c>
      <c r="D31" s="78">
        <v>7</v>
      </c>
      <c r="E31" s="78">
        <v>26</v>
      </c>
      <c r="F31" s="78">
        <v>1</v>
      </c>
      <c r="G31" s="78">
        <v>1</v>
      </c>
      <c r="H31" s="84">
        <v>797</v>
      </c>
      <c r="I31" s="302">
        <v>5154</v>
      </c>
      <c r="J31" s="149">
        <f>(VLOOKUP(AC31,MonsterStandardStatus!$C$406:$D$755,2,1))*$I$1</f>
        <v>9896700</v>
      </c>
      <c r="K31" s="78">
        <f t="shared" si="0"/>
        <v>1320</v>
      </c>
      <c r="L31" s="324">
        <v>400</v>
      </c>
      <c r="M31" s="78">
        <v>6</v>
      </c>
      <c r="N31" s="78">
        <v>300</v>
      </c>
      <c r="O31" s="78">
        <v>25</v>
      </c>
      <c r="P31" s="78">
        <v>5009</v>
      </c>
      <c r="Q31" s="78">
        <v>1</v>
      </c>
      <c r="R31" s="78">
        <v>2</v>
      </c>
      <c r="S31" s="78">
        <v>5501</v>
      </c>
      <c r="T31" s="78">
        <v>5502</v>
      </c>
      <c r="U31" s="78">
        <v>1</v>
      </c>
      <c r="V31" s="78">
        <v>1</v>
      </c>
      <c r="W31" s="78">
        <f t="shared" si="1"/>
        <v>9020101</v>
      </c>
      <c r="X31" s="78">
        <v>160002005</v>
      </c>
      <c r="Y31" s="78">
        <v>1</v>
      </c>
      <c r="Z31" s="82" t="s">
        <v>357</v>
      </c>
      <c r="AA31" s="82" t="s">
        <v>358</v>
      </c>
      <c r="AB31" s="82">
        <v>100201001</v>
      </c>
      <c r="AC31" s="78">
        <f t="shared" si="5"/>
        <v>447</v>
      </c>
      <c r="AD31" s="78">
        <v>-1</v>
      </c>
      <c r="AE31" s="83">
        <v>16026</v>
      </c>
      <c r="AF31" s="82">
        <v>-1</v>
      </c>
      <c r="AG31" s="78">
        <v>9103003</v>
      </c>
    </row>
    <row r="32" spans="1:33" x14ac:dyDescent="0.3">
      <c r="A32" s="78" t="b">
        <v>1</v>
      </c>
      <c r="B32" s="79" t="s">
        <v>384</v>
      </c>
      <c r="C32" s="78">
        <v>120700027</v>
      </c>
      <c r="D32" s="78">
        <v>7</v>
      </c>
      <c r="E32" s="78">
        <v>27</v>
      </c>
      <c r="F32" s="78">
        <v>1</v>
      </c>
      <c r="G32" s="78">
        <v>1</v>
      </c>
      <c r="H32" s="84">
        <v>809</v>
      </c>
      <c r="I32" s="303">
        <v>5484</v>
      </c>
      <c r="J32" s="149">
        <f>(VLOOKUP(AC32,MonsterStandardStatus!$C$406:$D$755,2,1))*$I$1</f>
        <v>10704000</v>
      </c>
      <c r="K32" s="78">
        <f t="shared" si="0"/>
        <v>1345</v>
      </c>
      <c r="L32" s="324">
        <v>400</v>
      </c>
      <c r="M32" s="78">
        <v>6</v>
      </c>
      <c r="N32" s="78">
        <v>300</v>
      </c>
      <c r="O32" s="78">
        <v>25</v>
      </c>
      <c r="P32" s="78">
        <v>5009</v>
      </c>
      <c r="Q32" s="78">
        <v>1</v>
      </c>
      <c r="R32" s="78">
        <v>2</v>
      </c>
      <c r="S32" s="78">
        <v>5501</v>
      </c>
      <c r="T32" s="78">
        <v>5502</v>
      </c>
      <c r="U32" s="78">
        <v>1</v>
      </c>
      <c r="V32" s="78">
        <v>1</v>
      </c>
      <c r="W32" s="78">
        <f t="shared" si="1"/>
        <v>9020101</v>
      </c>
      <c r="X32" s="78">
        <v>160002005</v>
      </c>
      <c r="Y32" s="78">
        <v>1</v>
      </c>
      <c r="Z32" s="82" t="s">
        <v>357</v>
      </c>
      <c r="AA32" s="82" t="s">
        <v>358</v>
      </c>
      <c r="AB32" s="82">
        <v>100201001</v>
      </c>
      <c r="AC32" s="78">
        <f t="shared" si="5"/>
        <v>449</v>
      </c>
      <c r="AD32" s="78">
        <v>-1</v>
      </c>
      <c r="AE32" s="83">
        <v>16027</v>
      </c>
      <c r="AF32" s="82">
        <v>-1</v>
      </c>
      <c r="AG32" s="78">
        <v>9103003</v>
      </c>
    </row>
    <row r="33" spans="1:33" x14ac:dyDescent="0.3">
      <c r="A33" s="78" t="b">
        <v>1</v>
      </c>
      <c r="B33" s="79" t="s">
        <v>385</v>
      </c>
      <c r="C33" s="78">
        <v>120700028</v>
      </c>
      <c r="D33" s="78">
        <v>7</v>
      </c>
      <c r="E33" s="78">
        <v>28</v>
      </c>
      <c r="F33" s="78">
        <v>1</v>
      </c>
      <c r="G33" s="78">
        <v>1</v>
      </c>
      <c r="H33" s="84">
        <v>821</v>
      </c>
      <c r="I33" s="303">
        <v>5827</v>
      </c>
      <c r="J33" s="149">
        <f>(VLOOKUP(AC33,MonsterStandardStatus!$C$406:$D$755,2,1))*$I$1</f>
        <v>11355600</v>
      </c>
      <c r="K33" s="78">
        <f t="shared" si="0"/>
        <v>1371</v>
      </c>
      <c r="L33" s="324">
        <v>450</v>
      </c>
      <c r="M33" s="78">
        <v>6</v>
      </c>
      <c r="N33" s="78">
        <v>300</v>
      </c>
      <c r="O33" s="78">
        <v>25</v>
      </c>
      <c r="P33" s="81">
        <v>5010</v>
      </c>
      <c r="Q33" s="78">
        <v>1</v>
      </c>
      <c r="R33" s="78">
        <v>2</v>
      </c>
      <c r="S33" s="78">
        <v>5501</v>
      </c>
      <c r="T33" s="78">
        <v>5502</v>
      </c>
      <c r="U33" s="78">
        <v>1</v>
      </c>
      <c r="V33" s="78">
        <v>1</v>
      </c>
      <c r="W33" s="78">
        <f t="shared" si="1"/>
        <v>9020101</v>
      </c>
      <c r="X33" s="78">
        <v>160002005</v>
      </c>
      <c r="Y33" s="78">
        <v>1</v>
      </c>
      <c r="Z33" s="82" t="s">
        <v>357</v>
      </c>
      <c r="AA33" s="82" t="s">
        <v>358</v>
      </c>
      <c r="AB33" s="82">
        <v>100201001</v>
      </c>
      <c r="AC33" s="78">
        <f t="shared" si="5"/>
        <v>451</v>
      </c>
      <c r="AD33" s="78">
        <v>-1</v>
      </c>
      <c r="AE33" s="83">
        <v>16028</v>
      </c>
      <c r="AF33" s="82">
        <v>-1</v>
      </c>
      <c r="AG33" s="78">
        <v>9103003</v>
      </c>
    </row>
    <row r="34" spans="1:33" x14ac:dyDescent="0.3">
      <c r="A34" s="78" t="b">
        <v>1</v>
      </c>
      <c r="B34" s="79" t="s">
        <v>386</v>
      </c>
      <c r="C34" s="78">
        <v>120700029</v>
      </c>
      <c r="D34" s="78">
        <v>7</v>
      </c>
      <c r="E34" s="78">
        <v>29</v>
      </c>
      <c r="F34" s="78">
        <v>1</v>
      </c>
      <c r="G34" s="78">
        <v>1</v>
      </c>
      <c r="H34" s="84">
        <v>833</v>
      </c>
      <c r="I34" s="303">
        <v>6184</v>
      </c>
      <c r="J34" s="149">
        <f>(VLOOKUP(AC34,MonsterStandardStatus!$C$406:$D$755,2,1))*$I$1</f>
        <v>12046800</v>
      </c>
      <c r="K34" s="78">
        <f t="shared" si="0"/>
        <v>1397</v>
      </c>
      <c r="L34" s="324">
        <v>450</v>
      </c>
      <c r="M34" s="78">
        <v>6</v>
      </c>
      <c r="N34" s="78">
        <v>300</v>
      </c>
      <c r="O34" s="78">
        <v>25</v>
      </c>
      <c r="P34" s="78">
        <v>5010</v>
      </c>
      <c r="Q34" s="78">
        <v>1</v>
      </c>
      <c r="R34" s="78">
        <v>2</v>
      </c>
      <c r="S34" s="78">
        <v>5501</v>
      </c>
      <c r="T34" s="78">
        <v>5502</v>
      </c>
      <c r="U34" s="78">
        <v>1</v>
      </c>
      <c r="V34" s="78">
        <v>1</v>
      </c>
      <c r="W34" s="78">
        <f t="shared" si="1"/>
        <v>9020101</v>
      </c>
      <c r="X34" s="78">
        <v>160002005</v>
      </c>
      <c r="Y34" s="78">
        <v>1</v>
      </c>
      <c r="Z34" s="82" t="s">
        <v>357</v>
      </c>
      <c r="AA34" s="82" t="s">
        <v>358</v>
      </c>
      <c r="AB34" s="82">
        <v>100201001</v>
      </c>
      <c r="AC34" s="78">
        <f t="shared" si="5"/>
        <v>453</v>
      </c>
      <c r="AD34" s="78">
        <v>-1</v>
      </c>
      <c r="AE34" s="83">
        <v>16029</v>
      </c>
      <c r="AF34" s="82">
        <v>-1</v>
      </c>
      <c r="AG34" s="78">
        <v>9103003</v>
      </c>
    </row>
    <row r="35" spans="1:33" x14ac:dyDescent="0.3">
      <c r="A35" s="78" t="b">
        <v>1</v>
      </c>
      <c r="B35" s="79" t="s">
        <v>387</v>
      </c>
      <c r="C35" s="78">
        <v>120700030</v>
      </c>
      <c r="D35" s="78">
        <v>7</v>
      </c>
      <c r="E35" s="78">
        <v>30</v>
      </c>
      <c r="F35" s="78">
        <v>1</v>
      </c>
      <c r="G35" s="78">
        <v>1</v>
      </c>
      <c r="H35" s="84">
        <v>845</v>
      </c>
      <c r="I35" s="303">
        <v>6556</v>
      </c>
      <c r="J35" s="149">
        <f>(VLOOKUP(AC35,MonsterStandardStatus!$C$406:$D$755,2,1))*$I$1</f>
        <v>12780000</v>
      </c>
      <c r="K35" s="78">
        <f t="shared" si="0"/>
        <v>1424</v>
      </c>
      <c r="L35" s="324">
        <v>450</v>
      </c>
      <c r="M35" s="78">
        <v>6</v>
      </c>
      <c r="N35" s="78">
        <v>300</v>
      </c>
      <c r="O35" s="78">
        <v>25</v>
      </c>
      <c r="P35" s="78">
        <v>5010</v>
      </c>
      <c r="Q35" s="78">
        <v>1</v>
      </c>
      <c r="R35" s="78">
        <v>2</v>
      </c>
      <c r="S35" s="78">
        <v>5501</v>
      </c>
      <c r="T35" s="78">
        <v>5502</v>
      </c>
      <c r="U35" s="78">
        <v>1</v>
      </c>
      <c r="V35" s="78">
        <v>1</v>
      </c>
      <c r="W35" s="78">
        <f t="shared" si="1"/>
        <v>9020101</v>
      </c>
      <c r="X35" s="78">
        <v>160002005</v>
      </c>
      <c r="Y35" s="78">
        <v>1</v>
      </c>
      <c r="Z35" s="82" t="s">
        <v>357</v>
      </c>
      <c r="AA35" s="82" t="s">
        <v>358</v>
      </c>
      <c r="AB35" s="82">
        <v>100201001</v>
      </c>
      <c r="AC35" s="78">
        <f t="shared" si="5"/>
        <v>455</v>
      </c>
      <c r="AD35" s="78">
        <v>-1</v>
      </c>
      <c r="AE35" s="83">
        <v>16030</v>
      </c>
      <c r="AF35" s="82">
        <v>-1</v>
      </c>
      <c r="AG35" s="78">
        <v>9103003</v>
      </c>
    </row>
    <row r="36" spans="1:33" x14ac:dyDescent="0.3">
      <c r="A36" s="85" t="b">
        <v>1</v>
      </c>
      <c r="B36" s="86" t="s">
        <v>388</v>
      </c>
      <c r="C36" s="85">
        <v>120700031</v>
      </c>
      <c r="D36" s="85">
        <v>7</v>
      </c>
      <c r="E36" s="85">
        <v>31</v>
      </c>
      <c r="F36" s="85">
        <v>1</v>
      </c>
      <c r="G36" s="85">
        <v>1</v>
      </c>
      <c r="H36" s="87">
        <v>858</v>
      </c>
      <c r="I36" s="302">
        <v>6941</v>
      </c>
      <c r="J36" s="330">
        <f>(VLOOKUP(AC36,MonsterStandardStatus!$C$406:$D$755,2,1))*$J$1</f>
        <v>13784170</v>
      </c>
      <c r="K36" s="85">
        <f t="shared" si="0"/>
        <v>1451</v>
      </c>
      <c r="L36" s="327">
        <v>450</v>
      </c>
      <c r="M36" s="85">
        <v>6</v>
      </c>
      <c r="N36" s="85">
        <v>300</v>
      </c>
      <c r="O36" s="85">
        <v>25</v>
      </c>
      <c r="P36" s="81">
        <v>5011</v>
      </c>
      <c r="Q36" s="85">
        <v>1</v>
      </c>
      <c r="R36" s="85">
        <v>2</v>
      </c>
      <c r="S36" s="85">
        <v>5501</v>
      </c>
      <c r="T36" s="85">
        <v>5502</v>
      </c>
      <c r="U36" s="85">
        <v>1</v>
      </c>
      <c r="V36" s="85">
        <v>1</v>
      </c>
      <c r="W36" s="85">
        <f t="shared" si="1"/>
        <v>9020101</v>
      </c>
      <c r="X36" s="85">
        <v>160002005</v>
      </c>
      <c r="Y36" s="85">
        <v>1</v>
      </c>
      <c r="Z36" s="82" t="s">
        <v>357</v>
      </c>
      <c r="AA36" s="82" t="s">
        <v>358</v>
      </c>
      <c r="AB36" s="82">
        <v>100201001</v>
      </c>
      <c r="AC36" s="85">
        <f>AC35+2</f>
        <v>457</v>
      </c>
      <c r="AD36" s="85">
        <v>-1</v>
      </c>
      <c r="AE36" s="85">
        <v>16031</v>
      </c>
      <c r="AF36" s="82">
        <v>-1</v>
      </c>
      <c r="AG36" s="85">
        <v>9103004</v>
      </c>
    </row>
    <row r="37" spans="1:33" x14ac:dyDescent="0.3">
      <c r="A37" s="85" t="b">
        <v>1</v>
      </c>
      <c r="B37" s="86" t="s">
        <v>389</v>
      </c>
      <c r="C37" s="85">
        <v>120700032</v>
      </c>
      <c r="D37" s="85">
        <v>7</v>
      </c>
      <c r="E37" s="85">
        <v>32</v>
      </c>
      <c r="F37" s="85">
        <v>1</v>
      </c>
      <c r="G37" s="85">
        <v>1</v>
      </c>
      <c r="H37" s="87">
        <v>871</v>
      </c>
      <c r="I37" s="304">
        <v>7341</v>
      </c>
      <c r="J37" s="102">
        <f>(VLOOKUP(AC37,MonsterStandardStatus!$C$406:$D$755,2,1))*$J$1</f>
        <v>14623225</v>
      </c>
      <c r="K37" s="85">
        <f t="shared" si="0"/>
        <v>1479</v>
      </c>
      <c r="L37" s="327">
        <v>450</v>
      </c>
      <c r="M37" s="85">
        <v>6</v>
      </c>
      <c r="N37" s="85">
        <v>300</v>
      </c>
      <c r="O37" s="85">
        <v>25</v>
      </c>
      <c r="P37" s="85">
        <v>5011</v>
      </c>
      <c r="Q37" s="85">
        <v>1</v>
      </c>
      <c r="R37" s="85">
        <v>2</v>
      </c>
      <c r="S37" s="85">
        <v>5501</v>
      </c>
      <c r="T37" s="85">
        <v>5502</v>
      </c>
      <c r="U37" s="85">
        <v>1</v>
      </c>
      <c r="V37" s="85">
        <v>1</v>
      </c>
      <c r="W37" s="85">
        <f t="shared" si="1"/>
        <v>9020101</v>
      </c>
      <c r="X37" s="85">
        <v>160002005</v>
      </c>
      <c r="Y37" s="85">
        <v>1</v>
      </c>
      <c r="Z37" s="82" t="s">
        <v>357</v>
      </c>
      <c r="AA37" s="82" t="s">
        <v>358</v>
      </c>
      <c r="AB37" s="82">
        <v>100201001</v>
      </c>
      <c r="AC37" s="85">
        <f t="shared" ref="AC37:AC45" si="6">AC36+2</f>
        <v>459</v>
      </c>
      <c r="AD37" s="85">
        <v>-1</v>
      </c>
      <c r="AE37" s="85">
        <v>16032</v>
      </c>
      <c r="AF37" s="82">
        <v>-1</v>
      </c>
      <c r="AG37" s="85">
        <v>9103004</v>
      </c>
    </row>
    <row r="38" spans="1:33" x14ac:dyDescent="0.3">
      <c r="A38" s="85" t="b">
        <v>1</v>
      </c>
      <c r="B38" s="86" t="s">
        <v>390</v>
      </c>
      <c r="C38" s="85">
        <v>120700033</v>
      </c>
      <c r="D38" s="85">
        <v>7</v>
      </c>
      <c r="E38" s="85">
        <v>33</v>
      </c>
      <c r="F38" s="85">
        <v>1</v>
      </c>
      <c r="G38" s="85">
        <v>1</v>
      </c>
      <c r="H38" s="87">
        <v>884</v>
      </c>
      <c r="I38" s="304">
        <v>7755</v>
      </c>
      <c r="J38" s="102">
        <f>(VLOOKUP(AC38,MonsterStandardStatus!$C$406:$D$755,2,1))*$J$1</f>
        <v>15513520</v>
      </c>
      <c r="K38" s="85">
        <f t="shared" si="0"/>
        <v>1507</v>
      </c>
      <c r="L38" s="327">
        <v>500</v>
      </c>
      <c r="M38" s="85">
        <v>6</v>
      </c>
      <c r="N38" s="85">
        <v>300</v>
      </c>
      <c r="O38" s="85">
        <v>25</v>
      </c>
      <c r="P38" s="85">
        <v>5011</v>
      </c>
      <c r="Q38" s="85">
        <v>1</v>
      </c>
      <c r="R38" s="85">
        <v>2</v>
      </c>
      <c r="S38" s="85">
        <v>5501</v>
      </c>
      <c r="T38" s="85">
        <v>5502</v>
      </c>
      <c r="U38" s="85">
        <v>1</v>
      </c>
      <c r="V38" s="85">
        <v>1</v>
      </c>
      <c r="W38" s="85">
        <f t="shared" si="1"/>
        <v>9020101</v>
      </c>
      <c r="X38" s="85">
        <v>160002005</v>
      </c>
      <c r="Y38" s="85">
        <v>1</v>
      </c>
      <c r="Z38" s="82" t="s">
        <v>357</v>
      </c>
      <c r="AA38" s="82" t="s">
        <v>358</v>
      </c>
      <c r="AB38" s="82">
        <v>100201001</v>
      </c>
      <c r="AC38" s="85">
        <f t="shared" si="6"/>
        <v>461</v>
      </c>
      <c r="AD38" s="85">
        <v>-1</v>
      </c>
      <c r="AE38" s="85">
        <v>16033</v>
      </c>
      <c r="AF38" s="82">
        <v>-1</v>
      </c>
      <c r="AG38" s="85">
        <v>9103004</v>
      </c>
    </row>
    <row r="39" spans="1:33" x14ac:dyDescent="0.3">
      <c r="A39" s="85" t="b">
        <v>1</v>
      </c>
      <c r="B39" s="86" t="s">
        <v>391</v>
      </c>
      <c r="C39" s="85">
        <v>120700034</v>
      </c>
      <c r="D39" s="85">
        <v>7</v>
      </c>
      <c r="E39" s="85">
        <v>34</v>
      </c>
      <c r="F39" s="85">
        <v>1</v>
      </c>
      <c r="G39" s="85">
        <v>1</v>
      </c>
      <c r="H39" s="87">
        <v>897</v>
      </c>
      <c r="I39" s="304">
        <v>8183</v>
      </c>
      <c r="J39" s="102">
        <f>(VLOOKUP(AC39,MonsterStandardStatus!$C$406:$D$755,2,1))*$J$1</f>
        <v>16457800</v>
      </c>
      <c r="K39" s="85">
        <f t="shared" si="0"/>
        <v>1536</v>
      </c>
      <c r="L39" s="327">
        <v>500</v>
      </c>
      <c r="M39" s="85">
        <v>6</v>
      </c>
      <c r="N39" s="85">
        <v>300</v>
      </c>
      <c r="O39" s="85">
        <v>25</v>
      </c>
      <c r="P39" s="81">
        <v>5012</v>
      </c>
      <c r="Q39" s="85">
        <v>1</v>
      </c>
      <c r="R39" s="85">
        <v>2</v>
      </c>
      <c r="S39" s="85">
        <v>5501</v>
      </c>
      <c r="T39" s="85">
        <v>5502</v>
      </c>
      <c r="U39" s="85">
        <v>1</v>
      </c>
      <c r="V39" s="85">
        <v>1</v>
      </c>
      <c r="W39" s="85">
        <f t="shared" si="1"/>
        <v>9020101</v>
      </c>
      <c r="X39" s="85">
        <v>160002005</v>
      </c>
      <c r="Y39" s="85">
        <v>1</v>
      </c>
      <c r="Z39" s="82" t="s">
        <v>357</v>
      </c>
      <c r="AA39" s="82" t="s">
        <v>358</v>
      </c>
      <c r="AB39" s="82">
        <v>100201001</v>
      </c>
      <c r="AC39" s="85">
        <f t="shared" si="6"/>
        <v>463</v>
      </c>
      <c r="AD39" s="85">
        <v>-1</v>
      </c>
      <c r="AE39" s="85">
        <v>16034</v>
      </c>
      <c r="AF39" s="82">
        <v>-1</v>
      </c>
      <c r="AG39" s="85">
        <v>9103004</v>
      </c>
    </row>
    <row r="40" spans="1:33" x14ac:dyDescent="0.3">
      <c r="A40" s="85" t="b">
        <v>1</v>
      </c>
      <c r="B40" s="86" t="s">
        <v>392</v>
      </c>
      <c r="C40" s="85">
        <v>120700035</v>
      </c>
      <c r="D40" s="85">
        <v>7</v>
      </c>
      <c r="E40" s="85">
        <v>35</v>
      </c>
      <c r="F40" s="85">
        <v>1</v>
      </c>
      <c r="G40" s="85">
        <v>1</v>
      </c>
      <c r="H40" s="87">
        <v>910</v>
      </c>
      <c r="I40" s="304">
        <v>8626</v>
      </c>
      <c r="J40" s="102">
        <f>(VLOOKUP(AC40,MonsterStandardStatus!$C$406:$D$755,2,1))*$J$1</f>
        <v>17459725</v>
      </c>
      <c r="K40" s="85">
        <f t="shared" si="0"/>
        <v>1565</v>
      </c>
      <c r="L40" s="327">
        <v>500</v>
      </c>
      <c r="M40" s="85">
        <v>6</v>
      </c>
      <c r="N40" s="85">
        <v>300</v>
      </c>
      <c r="O40" s="85">
        <v>25</v>
      </c>
      <c r="P40" s="85">
        <v>5012</v>
      </c>
      <c r="Q40" s="85">
        <v>1</v>
      </c>
      <c r="R40" s="85">
        <v>2</v>
      </c>
      <c r="S40" s="85">
        <v>5501</v>
      </c>
      <c r="T40" s="85">
        <v>5502</v>
      </c>
      <c r="U40" s="85">
        <v>1</v>
      </c>
      <c r="V40" s="85">
        <v>1</v>
      </c>
      <c r="W40" s="85">
        <f t="shared" si="1"/>
        <v>9020101</v>
      </c>
      <c r="X40" s="85">
        <v>160002005</v>
      </c>
      <c r="Y40" s="85">
        <v>1</v>
      </c>
      <c r="Z40" s="82" t="s">
        <v>357</v>
      </c>
      <c r="AA40" s="82" t="s">
        <v>358</v>
      </c>
      <c r="AB40" s="82">
        <v>100201001</v>
      </c>
      <c r="AC40" s="85">
        <f t="shared" si="6"/>
        <v>465</v>
      </c>
      <c r="AD40" s="85">
        <v>-1</v>
      </c>
      <c r="AE40" s="85">
        <v>16035</v>
      </c>
      <c r="AF40" s="82">
        <v>-1</v>
      </c>
      <c r="AG40" s="85">
        <v>9103004</v>
      </c>
    </row>
    <row r="41" spans="1:33" x14ac:dyDescent="0.3">
      <c r="A41" s="85" t="b">
        <v>1</v>
      </c>
      <c r="B41" s="86" t="s">
        <v>393</v>
      </c>
      <c r="C41" s="85">
        <v>120700036</v>
      </c>
      <c r="D41" s="85">
        <v>7</v>
      </c>
      <c r="E41" s="85">
        <v>36</v>
      </c>
      <c r="F41" s="85">
        <v>1</v>
      </c>
      <c r="G41" s="85">
        <v>1</v>
      </c>
      <c r="H41" s="87">
        <v>924</v>
      </c>
      <c r="I41" s="302">
        <v>9083</v>
      </c>
      <c r="J41" s="102">
        <f>(VLOOKUP(AC41,MonsterStandardStatus!$C$406:$D$755,2,1))*$J$1</f>
        <v>18522650</v>
      </c>
      <c r="K41" s="85">
        <f t="shared" si="0"/>
        <v>1595</v>
      </c>
      <c r="L41" s="327">
        <v>500</v>
      </c>
      <c r="M41" s="85">
        <v>6</v>
      </c>
      <c r="N41" s="85">
        <v>300</v>
      </c>
      <c r="O41" s="85">
        <v>25</v>
      </c>
      <c r="P41" s="85">
        <v>5012</v>
      </c>
      <c r="Q41" s="85">
        <v>1</v>
      </c>
      <c r="R41" s="85">
        <v>2</v>
      </c>
      <c r="S41" s="85">
        <v>5501</v>
      </c>
      <c r="T41" s="85">
        <v>5502</v>
      </c>
      <c r="U41" s="85">
        <v>1</v>
      </c>
      <c r="V41" s="85">
        <v>1</v>
      </c>
      <c r="W41" s="85">
        <f t="shared" si="1"/>
        <v>9020101</v>
      </c>
      <c r="X41" s="85">
        <v>160002005</v>
      </c>
      <c r="Y41" s="85">
        <v>1</v>
      </c>
      <c r="Z41" s="82" t="s">
        <v>357</v>
      </c>
      <c r="AA41" s="82" t="s">
        <v>358</v>
      </c>
      <c r="AB41" s="82">
        <v>100201001</v>
      </c>
      <c r="AC41" s="85">
        <f t="shared" si="6"/>
        <v>467</v>
      </c>
      <c r="AD41" s="85">
        <v>-1</v>
      </c>
      <c r="AE41" s="85">
        <v>16036</v>
      </c>
      <c r="AF41" s="82">
        <v>-1</v>
      </c>
      <c r="AG41" s="85">
        <v>9103004</v>
      </c>
    </row>
    <row r="42" spans="1:33" x14ac:dyDescent="0.3">
      <c r="A42" s="85" t="b">
        <v>1</v>
      </c>
      <c r="B42" s="86" t="s">
        <v>394</v>
      </c>
      <c r="C42" s="85">
        <v>120700037</v>
      </c>
      <c r="D42" s="85">
        <v>7</v>
      </c>
      <c r="E42" s="85">
        <v>37</v>
      </c>
      <c r="F42" s="85">
        <v>1</v>
      </c>
      <c r="G42" s="85">
        <v>1</v>
      </c>
      <c r="H42" s="87">
        <v>938</v>
      </c>
      <c r="I42" s="304">
        <v>9555</v>
      </c>
      <c r="J42" s="102">
        <f>(VLOOKUP(AC42,MonsterStandardStatus!$C$406:$D$755,2,1))*$J$1</f>
        <v>19650235</v>
      </c>
      <c r="K42" s="85">
        <f t="shared" si="0"/>
        <v>1626</v>
      </c>
      <c r="L42" s="327">
        <v>500</v>
      </c>
      <c r="M42" s="85">
        <v>6</v>
      </c>
      <c r="N42" s="85">
        <v>300</v>
      </c>
      <c r="O42" s="85">
        <v>25</v>
      </c>
      <c r="P42" s="81">
        <v>5013</v>
      </c>
      <c r="Q42" s="85">
        <v>1</v>
      </c>
      <c r="R42" s="85">
        <v>2</v>
      </c>
      <c r="S42" s="85">
        <v>5501</v>
      </c>
      <c r="T42" s="85">
        <v>5502</v>
      </c>
      <c r="U42" s="85">
        <v>1</v>
      </c>
      <c r="V42" s="85">
        <v>1</v>
      </c>
      <c r="W42" s="85">
        <f t="shared" si="1"/>
        <v>9020101</v>
      </c>
      <c r="X42" s="85">
        <v>160002005</v>
      </c>
      <c r="Y42" s="85">
        <v>1</v>
      </c>
      <c r="Z42" s="82" t="s">
        <v>357</v>
      </c>
      <c r="AA42" s="82" t="s">
        <v>358</v>
      </c>
      <c r="AB42" s="82">
        <v>100201001</v>
      </c>
      <c r="AC42" s="85">
        <f t="shared" si="6"/>
        <v>469</v>
      </c>
      <c r="AD42" s="85">
        <v>-1</v>
      </c>
      <c r="AE42" s="85">
        <v>16037</v>
      </c>
      <c r="AF42" s="82">
        <v>-1</v>
      </c>
      <c r="AG42" s="85">
        <v>9103004</v>
      </c>
    </row>
    <row r="43" spans="1:33" x14ac:dyDescent="0.3">
      <c r="A43" s="85" t="b">
        <v>1</v>
      </c>
      <c r="B43" s="86" t="s">
        <v>395</v>
      </c>
      <c r="C43" s="85">
        <v>120700038</v>
      </c>
      <c r="D43" s="85">
        <v>7</v>
      </c>
      <c r="E43" s="85">
        <v>38</v>
      </c>
      <c r="F43" s="85">
        <v>1</v>
      </c>
      <c r="G43" s="85">
        <v>1</v>
      </c>
      <c r="H43" s="87">
        <v>952</v>
      </c>
      <c r="I43" s="304">
        <v>10041</v>
      </c>
      <c r="J43" s="102">
        <f>(VLOOKUP(AC43,MonsterStandardStatus!$C$406:$D$755,2,1))*$J$1</f>
        <v>20443845</v>
      </c>
      <c r="K43" s="85">
        <f t="shared" si="0"/>
        <v>1657</v>
      </c>
      <c r="L43" s="327">
        <v>550</v>
      </c>
      <c r="M43" s="85">
        <v>6</v>
      </c>
      <c r="N43" s="85">
        <v>300</v>
      </c>
      <c r="O43" s="85">
        <v>25</v>
      </c>
      <c r="P43" s="85">
        <v>5013</v>
      </c>
      <c r="Q43" s="85">
        <v>1</v>
      </c>
      <c r="R43" s="85">
        <v>2</v>
      </c>
      <c r="S43" s="85">
        <v>5501</v>
      </c>
      <c r="T43" s="85">
        <v>5502</v>
      </c>
      <c r="U43" s="85">
        <v>1</v>
      </c>
      <c r="V43" s="85">
        <v>1</v>
      </c>
      <c r="W43" s="85">
        <f t="shared" si="1"/>
        <v>9020101</v>
      </c>
      <c r="X43" s="85">
        <v>160002005</v>
      </c>
      <c r="Y43" s="85">
        <v>1</v>
      </c>
      <c r="Z43" s="82" t="s">
        <v>357</v>
      </c>
      <c r="AA43" s="82" t="s">
        <v>358</v>
      </c>
      <c r="AB43" s="82">
        <v>100201001</v>
      </c>
      <c r="AC43" s="85">
        <f t="shared" si="6"/>
        <v>471</v>
      </c>
      <c r="AD43" s="85">
        <v>-1</v>
      </c>
      <c r="AE43" s="85">
        <v>16038</v>
      </c>
      <c r="AF43" s="82">
        <v>-1</v>
      </c>
      <c r="AG43" s="85">
        <v>9103004</v>
      </c>
    </row>
    <row r="44" spans="1:33" x14ac:dyDescent="0.3">
      <c r="A44" s="85" t="b">
        <v>1</v>
      </c>
      <c r="B44" s="86" t="s">
        <v>396</v>
      </c>
      <c r="C44" s="85">
        <v>120700039</v>
      </c>
      <c r="D44" s="85">
        <v>7</v>
      </c>
      <c r="E44" s="85">
        <v>39</v>
      </c>
      <c r="F44" s="85">
        <v>1</v>
      </c>
      <c r="G44" s="85">
        <v>1</v>
      </c>
      <c r="H44" s="87">
        <v>966</v>
      </c>
      <c r="I44" s="304">
        <v>10541</v>
      </c>
      <c r="J44" s="102">
        <f>(VLOOKUP(AC44,MonsterStandardStatus!$C$406:$D$755,2,1))*$J$1</f>
        <v>21269480</v>
      </c>
      <c r="K44" s="85">
        <f t="shared" si="0"/>
        <v>1689</v>
      </c>
      <c r="L44" s="327">
        <v>550</v>
      </c>
      <c r="M44" s="85">
        <v>6</v>
      </c>
      <c r="N44" s="85">
        <v>300</v>
      </c>
      <c r="O44" s="85">
        <v>25</v>
      </c>
      <c r="P44" s="85">
        <v>5013</v>
      </c>
      <c r="Q44" s="85">
        <v>1</v>
      </c>
      <c r="R44" s="85">
        <v>2</v>
      </c>
      <c r="S44" s="85">
        <v>5501</v>
      </c>
      <c r="T44" s="85">
        <v>5502</v>
      </c>
      <c r="U44" s="85">
        <v>1</v>
      </c>
      <c r="V44" s="85">
        <v>1</v>
      </c>
      <c r="W44" s="85">
        <f t="shared" si="1"/>
        <v>9020101</v>
      </c>
      <c r="X44" s="85">
        <v>160002005</v>
      </c>
      <c r="Y44" s="85">
        <v>1</v>
      </c>
      <c r="Z44" s="82" t="s">
        <v>357</v>
      </c>
      <c r="AA44" s="82" t="s">
        <v>358</v>
      </c>
      <c r="AB44" s="82">
        <v>100201001</v>
      </c>
      <c r="AC44" s="85">
        <f t="shared" si="6"/>
        <v>473</v>
      </c>
      <c r="AD44" s="85">
        <v>-1</v>
      </c>
      <c r="AE44" s="85">
        <v>16039</v>
      </c>
      <c r="AF44" s="82">
        <v>-1</v>
      </c>
      <c r="AG44" s="85">
        <v>9103004</v>
      </c>
    </row>
    <row r="45" spans="1:33" x14ac:dyDescent="0.3">
      <c r="A45" s="85" t="b">
        <v>1</v>
      </c>
      <c r="B45" s="86" t="s">
        <v>397</v>
      </c>
      <c r="C45" s="85">
        <v>120700040</v>
      </c>
      <c r="D45" s="85">
        <v>7</v>
      </c>
      <c r="E45" s="85">
        <v>40</v>
      </c>
      <c r="F45" s="85">
        <v>1</v>
      </c>
      <c r="G45" s="85">
        <v>1</v>
      </c>
      <c r="H45" s="87">
        <v>980</v>
      </c>
      <c r="I45" s="304">
        <v>11056</v>
      </c>
      <c r="J45" s="102">
        <f>(VLOOKUP(AC45,MonsterStandardStatus!$C$406:$D$755,2,1))*$J$1</f>
        <v>22128360</v>
      </c>
      <c r="K45" s="85">
        <f t="shared" si="0"/>
        <v>1721</v>
      </c>
      <c r="L45" s="327">
        <v>550</v>
      </c>
      <c r="M45" s="85">
        <v>6</v>
      </c>
      <c r="N45" s="85">
        <v>300</v>
      </c>
      <c r="O45" s="85">
        <v>25</v>
      </c>
      <c r="P45" s="81">
        <v>5014</v>
      </c>
      <c r="Q45" s="85">
        <v>1</v>
      </c>
      <c r="R45" s="85">
        <v>2</v>
      </c>
      <c r="S45" s="85">
        <v>5501</v>
      </c>
      <c r="T45" s="85">
        <v>5502</v>
      </c>
      <c r="U45" s="85">
        <v>1</v>
      </c>
      <c r="V45" s="85">
        <v>1</v>
      </c>
      <c r="W45" s="85">
        <f t="shared" si="1"/>
        <v>9020101</v>
      </c>
      <c r="X45" s="85">
        <v>160002005</v>
      </c>
      <c r="Y45" s="85">
        <v>1</v>
      </c>
      <c r="Z45" s="82" t="s">
        <v>357</v>
      </c>
      <c r="AA45" s="82" t="s">
        <v>358</v>
      </c>
      <c r="AB45" s="82">
        <v>100201001</v>
      </c>
      <c r="AC45" s="85">
        <f t="shared" si="6"/>
        <v>475</v>
      </c>
      <c r="AD45" s="85">
        <v>-1</v>
      </c>
      <c r="AE45" s="85">
        <v>16040</v>
      </c>
      <c r="AF45" s="82">
        <v>-1</v>
      </c>
      <c r="AG45" s="85">
        <v>9103004</v>
      </c>
    </row>
    <row r="46" spans="1:33" x14ac:dyDescent="0.3">
      <c r="A46" s="78" t="b">
        <v>1</v>
      </c>
      <c r="B46" s="79" t="s">
        <v>398</v>
      </c>
      <c r="C46" s="78">
        <v>120700041</v>
      </c>
      <c r="D46" s="78">
        <v>7</v>
      </c>
      <c r="E46" s="78">
        <v>41</v>
      </c>
      <c r="F46" s="78">
        <v>1</v>
      </c>
      <c r="G46" s="78">
        <v>1</v>
      </c>
      <c r="H46" s="84">
        <v>995</v>
      </c>
      <c r="I46" s="302">
        <v>11452</v>
      </c>
      <c r="J46" s="101">
        <f>(VLOOKUP(AC46,MonsterStandardStatus!$C$406:$D$755,2,1))*$J$1</f>
        <v>23482560</v>
      </c>
      <c r="K46" s="78">
        <f t="shared" si="0"/>
        <v>1754</v>
      </c>
      <c r="L46" s="324">
        <v>550</v>
      </c>
      <c r="M46" s="78">
        <v>6</v>
      </c>
      <c r="N46" s="78">
        <v>300</v>
      </c>
      <c r="O46" s="78">
        <v>25</v>
      </c>
      <c r="P46" s="78">
        <v>5014</v>
      </c>
      <c r="Q46" s="78">
        <v>1</v>
      </c>
      <c r="R46" s="78">
        <v>2</v>
      </c>
      <c r="S46" s="78">
        <v>5501</v>
      </c>
      <c r="T46" s="78">
        <v>5502</v>
      </c>
      <c r="U46" s="78">
        <v>1</v>
      </c>
      <c r="V46" s="78">
        <v>1</v>
      </c>
      <c r="W46" s="78">
        <f t="shared" si="1"/>
        <v>9020101</v>
      </c>
      <c r="X46" s="78">
        <v>160002005</v>
      </c>
      <c r="Y46" s="78">
        <v>1</v>
      </c>
      <c r="Z46" s="82" t="s">
        <v>357</v>
      </c>
      <c r="AA46" s="82" t="s">
        <v>358</v>
      </c>
      <c r="AB46" s="82">
        <v>100201001</v>
      </c>
      <c r="AC46" s="78">
        <f t="shared" ref="AC46:AC56" si="7">AC45+3</f>
        <v>478</v>
      </c>
      <c r="AD46" s="78">
        <v>-1</v>
      </c>
      <c r="AE46" s="83">
        <v>16041</v>
      </c>
      <c r="AF46" s="82">
        <v>-1</v>
      </c>
      <c r="AG46" s="78">
        <v>9103005</v>
      </c>
    </row>
    <row r="47" spans="1:33" x14ac:dyDescent="0.3">
      <c r="A47" s="78" t="b">
        <v>1</v>
      </c>
      <c r="B47" s="79" t="s">
        <v>399</v>
      </c>
      <c r="C47" s="78">
        <v>120700042</v>
      </c>
      <c r="D47" s="78">
        <v>7</v>
      </c>
      <c r="E47" s="78">
        <v>42</v>
      </c>
      <c r="F47" s="78">
        <v>1</v>
      </c>
      <c r="G47" s="78">
        <v>1</v>
      </c>
      <c r="H47" s="84">
        <v>1010</v>
      </c>
      <c r="I47" s="303">
        <v>11510</v>
      </c>
      <c r="J47" s="101">
        <f>(VLOOKUP(AC47,MonsterStandardStatus!$C$406:$D$755,2,1))*$J$1</f>
        <v>24919415</v>
      </c>
      <c r="K47" s="78">
        <f t="shared" si="0"/>
        <v>1788</v>
      </c>
      <c r="L47" s="324">
        <v>550</v>
      </c>
      <c r="M47" s="78">
        <v>6</v>
      </c>
      <c r="N47" s="78">
        <v>300</v>
      </c>
      <c r="O47" s="78">
        <v>25</v>
      </c>
      <c r="P47" s="78">
        <v>5014</v>
      </c>
      <c r="Q47" s="78">
        <v>1</v>
      </c>
      <c r="R47" s="78">
        <v>2</v>
      </c>
      <c r="S47" s="78">
        <v>5501</v>
      </c>
      <c r="T47" s="78">
        <v>5502</v>
      </c>
      <c r="U47" s="78">
        <v>1</v>
      </c>
      <c r="V47" s="78">
        <v>1</v>
      </c>
      <c r="W47" s="78">
        <f t="shared" si="1"/>
        <v>9020101</v>
      </c>
      <c r="X47" s="78">
        <v>160002005</v>
      </c>
      <c r="Y47" s="78">
        <v>1</v>
      </c>
      <c r="Z47" s="82" t="s">
        <v>357</v>
      </c>
      <c r="AA47" s="82" t="s">
        <v>358</v>
      </c>
      <c r="AB47" s="82">
        <v>100201001</v>
      </c>
      <c r="AC47" s="78">
        <f t="shared" si="7"/>
        <v>481</v>
      </c>
      <c r="AD47" s="78">
        <v>-1</v>
      </c>
      <c r="AE47" s="83">
        <v>16042</v>
      </c>
      <c r="AF47" s="82">
        <v>-1</v>
      </c>
      <c r="AG47" s="78">
        <v>9103005</v>
      </c>
    </row>
    <row r="48" spans="1:33" x14ac:dyDescent="0.3">
      <c r="A48" s="78" t="b">
        <v>1</v>
      </c>
      <c r="B48" s="79" t="s">
        <v>400</v>
      </c>
      <c r="C48" s="78">
        <v>120700043</v>
      </c>
      <c r="D48" s="78">
        <v>7</v>
      </c>
      <c r="E48" s="78">
        <v>43</v>
      </c>
      <c r="F48" s="78">
        <v>1</v>
      </c>
      <c r="G48" s="78">
        <v>1</v>
      </c>
      <c r="H48" s="84">
        <v>1025</v>
      </c>
      <c r="I48" s="303">
        <v>11569</v>
      </c>
      <c r="J48" s="101">
        <f>(VLOOKUP(AC48,MonsterStandardStatus!$C$406:$D$755,2,1))*$J$1</f>
        <v>26444415</v>
      </c>
      <c r="K48" s="78">
        <f t="shared" si="0"/>
        <v>1822</v>
      </c>
      <c r="L48" s="324">
        <v>600</v>
      </c>
      <c r="M48" s="78">
        <v>6</v>
      </c>
      <c r="N48" s="78">
        <v>300</v>
      </c>
      <c r="O48" s="78">
        <v>25</v>
      </c>
      <c r="P48" s="81">
        <v>5015</v>
      </c>
      <c r="Q48" s="78">
        <v>1</v>
      </c>
      <c r="R48" s="78">
        <v>2</v>
      </c>
      <c r="S48" s="78">
        <v>5501</v>
      </c>
      <c r="T48" s="78">
        <v>5502</v>
      </c>
      <c r="U48" s="78">
        <v>1</v>
      </c>
      <c r="V48" s="78">
        <v>1</v>
      </c>
      <c r="W48" s="78">
        <f t="shared" si="1"/>
        <v>9020101</v>
      </c>
      <c r="X48" s="78">
        <v>160002005</v>
      </c>
      <c r="Y48" s="78">
        <v>1</v>
      </c>
      <c r="Z48" s="82" t="s">
        <v>357</v>
      </c>
      <c r="AA48" s="82" t="s">
        <v>358</v>
      </c>
      <c r="AB48" s="82">
        <v>100201001</v>
      </c>
      <c r="AC48" s="78">
        <f t="shared" si="7"/>
        <v>484</v>
      </c>
      <c r="AD48" s="78">
        <v>-1</v>
      </c>
      <c r="AE48" s="83">
        <v>16043</v>
      </c>
      <c r="AF48" s="82">
        <v>-1</v>
      </c>
      <c r="AG48" s="78">
        <v>9103005</v>
      </c>
    </row>
    <row r="49" spans="1:33" x14ac:dyDescent="0.3">
      <c r="A49" s="78" t="b">
        <v>1</v>
      </c>
      <c r="B49" s="79" t="s">
        <v>401</v>
      </c>
      <c r="C49" s="78">
        <v>120700044</v>
      </c>
      <c r="D49" s="78">
        <v>7</v>
      </c>
      <c r="E49" s="78">
        <v>44</v>
      </c>
      <c r="F49" s="78">
        <v>1</v>
      </c>
      <c r="G49" s="78">
        <v>1</v>
      </c>
      <c r="H49" s="84">
        <v>1040</v>
      </c>
      <c r="I49" s="303">
        <v>11627</v>
      </c>
      <c r="J49" s="101">
        <f>(VLOOKUP(AC49,MonsterStandardStatus!$C$406:$D$755,2,1))*$J$1</f>
        <v>28062745</v>
      </c>
      <c r="K49" s="78">
        <f t="shared" si="0"/>
        <v>1857</v>
      </c>
      <c r="L49" s="324">
        <v>600</v>
      </c>
      <c r="M49" s="78">
        <v>6</v>
      </c>
      <c r="N49" s="78">
        <v>300</v>
      </c>
      <c r="O49" s="78">
        <v>25</v>
      </c>
      <c r="P49" s="78">
        <v>5015</v>
      </c>
      <c r="Q49" s="78">
        <v>1</v>
      </c>
      <c r="R49" s="78">
        <v>2</v>
      </c>
      <c r="S49" s="78">
        <v>5501</v>
      </c>
      <c r="T49" s="78">
        <v>5502</v>
      </c>
      <c r="U49" s="78">
        <v>1</v>
      </c>
      <c r="V49" s="78">
        <v>1</v>
      </c>
      <c r="W49" s="78">
        <f t="shared" si="1"/>
        <v>9020101</v>
      </c>
      <c r="X49" s="78">
        <v>160002005</v>
      </c>
      <c r="Y49" s="78">
        <v>1</v>
      </c>
      <c r="Z49" s="82" t="s">
        <v>357</v>
      </c>
      <c r="AA49" s="82" t="s">
        <v>358</v>
      </c>
      <c r="AB49" s="82">
        <v>100201001</v>
      </c>
      <c r="AC49" s="78">
        <f t="shared" si="7"/>
        <v>487</v>
      </c>
      <c r="AD49" s="78">
        <v>-1</v>
      </c>
      <c r="AE49" s="83">
        <v>16044</v>
      </c>
      <c r="AF49" s="82">
        <v>-1</v>
      </c>
      <c r="AG49" s="78">
        <v>9103005</v>
      </c>
    </row>
    <row r="50" spans="1:33" x14ac:dyDescent="0.3">
      <c r="A50" s="78" t="b">
        <v>1</v>
      </c>
      <c r="B50" s="79" t="s">
        <v>402</v>
      </c>
      <c r="C50" s="78">
        <v>120700045</v>
      </c>
      <c r="D50" s="78">
        <v>7</v>
      </c>
      <c r="E50" s="78">
        <v>45</v>
      </c>
      <c r="F50" s="78">
        <v>1</v>
      </c>
      <c r="G50" s="78">
        <v>1</v>
      </c>
      <c r="H50" s="84">
        <v>1056</v>
      </c>
      <c r="I50" s="303">
        <v>11686</v>
      </c>
      <c r="J50" s="101">
        <f>(VLOOKUP(AC50,MonsterStandardStatus!$C$406:$D$755,2,1))*$J$1</f>
        <v>29429450</v>
      </c>
      <c r="K50" s="78">
        <f t="shared" si="0"/>
        <v>1893</v>
      </c>
      <c r="L50" s="324">
        <v>600</v>
      </c>
      <c r="M50" s="78">
        <v>6</v>
      </c>
      <c r="N50" s="78">
        <v>300</v>
      </c>
      <c r="O50" s="78">
        <v>25</v>
      </c>
      <c r="P50" s="78">
        <v>5015</v>
      </c>
      <c r="Q50" s="78">
        <v>1</v>
      </c>
      <c r="R50" s="78">
        <v>2</v>
      </c>
      <c r="S50" s="78">
        <v>5501</v>
      </c>
      <c r="T50" s="78">
        <v>5502</v>
      </c>
      <c r="U50" s="78">
        <v>1</v>
      </c>
      <c r="V50" s="78">
        <v>1</v>
      </c>
      <c r="W50" s="78">
        <f t="shared" si="1"/>
        <v>9020101</v>
      </c>
      <c r="X50" s="78">
        <v>160002005</v>
      </c>
      <c r="Y50" s="78">
        <v>1</v>
      </c>
      <c r="Z50" s="82" t="s">
        <v>357</v>
      </c>
      <c r="AA50" s="82" t="s">
        <v>358</v>
      </c>
      <c r="AB50" s="82">
        <v>100201001</v>
      </c>
      <c r="AC50" s="78">
        <f t="shared" si="7"/>
        <v>490</v>
      </c>
      <c r="AD50" s="78">
        <v>-1</v>
      </c>
      <c r="AE50" s="83">
        <v>16045</v>
      </c>
      <c r="AF50" s="82">
        <v>-1</v>
      </c>
      <c r="AG50" s="78">
        <v>9103005</v>
      </c>
    </row>
    <row r="51" spans="1:33" x14ac:dyDescent="0.3">
      <c r="A51" s="78" t="b">
        <v>1</v>
      </c>
      <c r="B51" s="79" t="s">
        <v>403</v>
      </c>
      <c r="C51" s="78">
        <v>120700046</v>
      </c>
      <c r="D51" s="78">
        <v>7</v>
      </c>
      <c r="E51" s="78">
        <v>46</v>
      </c>
      <c r="F51" s="78">
        <v>1</v>
      </c>
      <c r="G51" s="78">
        <v>1</v>
      </c>
      <c r="H51" s="84">
        <v>1072</v>
      </c>
      <c r="I51" s="302">
        <v>11745</v>
      </c>
      <c r="J51" s="101">
        <f>(VLOOKUP(AC51,MonsterStandardStatus!$C$406:$D$755,2,1))*$J$1</f>
        <v>30141015</v>
      </c>
      <c r="K51" s="78">
        <f t="shared" si="0"/>
        <v>1929</v>
      </c>
      <c r="L51" s="324">
        <v>600</v>
      </c>
      <c r="M51" s="78">
        <v>6</v>
      </c>
      <c r="N51" s="78">
        <v>300</v>
      </c>
      <c r="O51" s="78">
        <v>25</v>
      </c>
      <c r="P51" s="81">
        <v>5016</v>
      </c>
      <c r="Q51" s="78">
        <v>1</v>
      </c>
      <c r="R51" s="78">
        <v>2</v>
      </c>
      <c r="S51" s="78">
        <v>5501</v>
      </c>
      <c r="T51" s="78">
        <v>5502</v>
      </c>
      <c r="U51" s="78">
        <v>1</v>
      </c>
      <c r="V51" s="78">
        <v>1</v>
      </c>
      <c r="W51" s="78">
        <f t="shared" si="1"/>
        <v>9020101</v>
      </c>
      <c r="X51" s="78">
        <v>160002005</v>
      </c>
      <c r="Y51" s="78">
        <v>1</v>
      </c>
      <c r="Z51" s="82" t="s">
        <v>357</v>
      </c>
      <c r="AA51" s="82" t="s">
        <v>358</v>
      </c>
      <c r="AB51" s="82">
        <v>100201001</v>
      </c>
      <c r="AC51" s="78">
        <f t="shared" si="7"/>
        <v>493</v>
      </c>
      <c r="AD51" s="78">
        <v>-1</v>
      </c>
      <c r="AE51" s="83">
        <v>16046</v>
      </c>
      <c r="AF51" s="82">
        <v>-1</v>
      </c>
      <c r="AG51" s="78">
        <v>9103005</v>
      </c>
    </row>
    <row r="52" spans="1:33" x14ac:dyDescent="0.3">
      <c r="A52" s="78" t="b">
        <v>1</v>
      </c>
      <c r="B52" s="79" t="s">
        <v>404</v>
      </c>
      <c r="C52" s="78">
        <v>120700047</v>
      </c>
      <c r="D52" s="78">
        <v>7</v>
      </c>
      <c r="E52" s="78">
        <v>47</v>
      </c>
      <c r="F52" s="78">
        <v>1</v>
      </c>
      <c r="G52" s="78">
        <v>1</v>
      </c>
      <c r="H52" s="84">
        <v>1088</v>
      </c>
      <c r="I52" s="303">
        <v>11803</v>
      </c>
      <c r="J52" s="101">
        <f>(VLOOKUP(AC52,MonsterStandardStatus!$C$406:$D$755,2,1))*$J$1</f>
        <v>30869660</v>
      </c>
      <c r="K52" s="78">
        <f t="shared" si="0"/>
        <v>1966</v>
      </c>
      <c r="L52" s="324">
        <v>650</v>
      </c>
      <c r="M52" s="78">
        <v>6</v>
      </c>
      <c r="N52" s="78">
        <v>300</v>
      </c>
      <c r="O52" s="78">
        <v>25</v>
      </c>
      <c r="P52" s="78">
        <v>5016</v>
      </c>
      <c r="Q52" s="78">
        <v>1</v>
      </c>
      <c r="R52" s="78">
        <v>2</v>
      </c>
      <c r="S52" s="78">
        <v>5501</v>
      </c>
      <c r="T52" s="78">
        <v>5502</v>
      </c>
      <c r="U52" s="78">
        <v>1</v>
      </c>
      <c r="V52" s="78">
        <v>1</v>
      </c>
      <c r="W52" s="78">
        <f t="shared" si="1"/>
        <v>9020101</v>
      </c>
      <c r="X52" s="78">
        <v>160002005</v>
      </c>
      <c r="Y52" s="78">
        <v>1</v>
      </c>
      <c r="Z52" s="82" t="s">
        <v>357</v>
      </c>
      <c r="AA52" s="82" t="s">
        <v>358</v>
      </c>
      <c r="AB52" s="82">
        <v>100201001</v>
      </c>
      <c r="AC52" s="78">
        <f t="shared" si="7"/>
        <v>496</v>
      </c>
      <c r="AD52" s="78">
        <v>-1</v>
      </c>
      <c r="AE52" s="83">
        <v>16047</v>
      </c>
      <c r="AF52" s="82">
        <v>-1</v>
      </c>
      <c r="AG52" s="78">
        <v>9103005</v>
      </c>
    </row>
    <row r="53" spans="1:33" x14ac:dyDescent="0.3">
      <c r="A53" s="78" t="b">
        <v>1</v>
      </c>
      <c r="B53" s="79" t="s">
        <v>405</v>
      </c>
      <c r="C53" s="78">
        <v>120700048</v>
      </c>
      <c r="D53" s="78">
        <v>7</v>
      </c>
      <c r="E53" s="78">
        <v>48</v>
      </c>
      <c r="F53" s="78">
        <v>1</v>
      </c>
      <c r="G53" s="78">
        <v>1</v>
      </c>
      <c r="H53" s="84">
        <v>1104</v>
      </c>
      <c r="I53" s="303">
        <v>11862</v>
      </c>
      <c r="J53" s="101">
        <f>(VLOOKUP(AC53,MonsterStandardStatus!$C$406:$D$755,2,1))*$J$1</f>
        <v>31615995</v>
      </c>
      <c r="K53" s="78">
        <f t="shared" si="0"/>
        <v>2004</v>
      </c>
      <c r="L53" s="324">
        <v>650</v>
      </c>
      <c r="M53" s="78">
        <v>6</v>
      </c>
      <c r="N53" s="78">
        <v>300</v>
      </c>
      <c r="O53" s="78">
        <v>25</v>
      </c>
      <c r="P53" s="78">
        <v>5016</v>
      </c>
      <c r="Q53" s="78">
        <v>1</v>
      </c>
      <c r="R53" s="78">
        <v>2</v>
      </c>
      <c r="S53" s="78">
        <v>5501</v>
      </c>
      <c r="T53" s="78">
        <v>5502</v>
      </c>
      <c r="U53" s="78">
        <v>1</v>
      </c>
      <c r="V53" s="78">
        <v>1</v>
      </c>
      <c r="W53" s="78">
        <f t="shared" si="1"/>
        <v>9020101</v>
      </c>
      <c r="X53" s="78">
        <v>160002005</v>
      </c>
      <c r="Y53" s="78">
        <v>1</v>
      </c>
      <c r="Z53" s="82" t="s">
        <v>357</v>
      </c>
      <c r="AA53" s="82" t="s">
        <v>358</v>
      </c>
      <c r="AB53" s="82">
        <v>100201001</v>
      </c>
      <c r="AC53" s="78">
        <f t="shared" si="7"/>
        <v>499</v>
      </c>
      <c r="AD53" s="78">
        <v>-1</v>
      </c>
      <c r="AE53" s="83">
        <v>16048</v>
      </c>
      <c r="AF53" s="82">
        <v>-1</v>
      </c>
      <c r="AG53" s="78">
        <v>9103005</v>
      </c>
    </row>
    <row r="54" spans="1:33" x14ac:dyDescent="0.3">
      <c r="A54" s="78" t="b">
        <v>1</v>
      </c>
      <c r="B54" s="79" t="s">
        <v>406</v>
      </c>
      <c r="C54" s="78">
        <v>120700049</v>
      </c>
      <c r="D54" s="78">
        <v>7</v>
      </c>
      <c r="E54" s="78">
        <v>49</v>
      </c>
      <c r="F54" s="78">
        <v>1</v>
      </c>
      <c r="G54" s="78">
        <v>1</v>
      </c>
      <c r="H54" s="84">
        <v>1121</v>
      </c>
      <c r="I54" s="303">
        <v>11920</v>
      </c>
      <c r="J54" s="101">
        <f>(VLOOKUP(AC54,MonsterStandardStatus!$C$406:$D$755,2,1))*$J$1</f>
        <v>32380325</v>
      </c>
      <c r="K54" s="78">
        <f t="shared" si="0"/>
        <v>2043</v>
      </c>
      <c r="L54" s="324">
        <v>650</v>
      </c>
      <c r="M54" s="78">
        <v>6</v>
      </c>
      <c r="N54" s="78">
        <v>300</v>
      </c>
      <c r="O54" s="78">
        <v>25</v>
      </c>
      <c r="P54" s="81">
        <v>5017</v>
      </c>
      <c r="Q54" s="78">
        <v>1</v>
      </c>
      <c r="R54" s="78">
        <v>2</v>
      </c>
      <c r="S54" s="78">
        <v>5501</v>
      </c>
      <c r="T54" s="78">
        <v>5502</v>
      </c>
      <c r="U54" s="78">
        <v>1</v>
      </c>
      <c r="V54" s="78">
        <v>1</v>
      </c>
      <c r="W54" s="78">
        <f t="shared" si="1"/>
        <v>9020101</v>
      </c>
      <c r="X54" s="78">
        <v>160002005</v>
      </c>
      <c r="Y54" s="78">
        <v>1</v>
      </c>
      <c r="Z54" s="82" t="s">
        <v>357</v>
      </c>
      <c r="AA54" s="82" t="s">
        <v>358</v>
      </c>
      <c r="AB54" s="82">
        <v>100201001</v>
      </c>
      <c r="AC54" s="78">
        <f t="shared" si="7"/>
        <v>502</v>
      </c>
      <c r="AD54" s="78">
        <v>-1</v>
      </c>
      <c r="AE54" s="83">
        <v>16049</v>
      </c>
      <c r="AF54" s="82">
        <v>-1</v>
      </c>
      <c r="AG54" s="78">
        <v>9103005</v>
      </c>
    </row>
    <row r="55" spans="1:33" x14ac:dyDescent="0.3">
      <c r="A55" s="78" t="b">
        <v>1</v>
      </c>
      <c r="B55" s="79" t="s">
        <v>407</v>
      </c>
      <c r="C55" s="78">
        <v>120700050</v>
      </c>
      <c r="D55" s="78">
        <v>7</v>
      </c>
      <c r="E55" s="78">
        <v>50</v>
      </c>
      <c r="F55" s="78">
        <v>1</v>
      </c>
      <c r="G55" s="78">
        <v>1</v>
      </c>
      <c r="H55" s="84">
        <v>1138</v>
      </c>
      <c r="I55" s="303">
        <v>11979</v>
      </c>
      <c r="J55" s="101">
        <f>(VLOOKUP(AC55,MonsterStandardStatus!$C$406:$D$755,2,1))*$J$1</f>
        <v>33163260</v>
      </c>
      <c r="K55" s="78">
        <f t="shared" si="0"/>
        <v>2082</v>
      </c>
      <c r="L55" s="324">
        <v>650</v>
      </c>
      <c r="M55" s="78">
        <v>6</v>
      </c>
      <c r="N55" s="78">
        <v>300</v>
      </c>
      <c r="O55" s="78">
        <v>25</v>
      </c>
      <c r="P55" s="78">
        <v>5017</v>
      </c>
      <c r="Q55" s="78">
        <v>1</v>
      </c>
      <c r="R55" s="78">
        <v>2</v>
      </c>
      <c r="S55" s="78">
        <v>5501</v>
      </c>
      <c r="T55" s="78">
        <v>5502</v>
      </c>
      <c r="U55" s="78">
        <v>1</v>
      </c>
      <c r="V55" s="78">
        <v>1</v>
      </c>
      <c r="W55" s="78">
        <f t="shared" si="1"/>
        <v>9020101</v>
      </c>
      <c r="X55" s="78">
        <v>160002005</v>
      </c>
      <c r="Y55" s="78">
        <v>1</v>
      </c>
      <c r="Z55" s="82" t="s">
        <v>357</v>
      </c>
      <c r="AA55" s="82" t="s">
        <v>358</v>
      </c>
      <c r="AB55" s="82">
        <v>100201001</v>
      </c>
      <c r="AC55" s="78">
        <f t="shared" si="7"/>
        <v>505</v>
      </c>
      <c r="AD55" s="78">
        <v>-1</v>
      </c>
      <c r="AE55" s="83">
        <v>16050</v>
      </c>
      <c r="AF55" s="82">
        <v>-1</v>
      </c>
      <c r="AG55" s="78">
        <v>9103005</v>
      </c>
    </row>
    <row r="56" spans="1:33" x14ac:dyDescent="0.3">
      <c r="A56" s="85" t="b">
        <v>1</v>
      </c>
      <c r="B56" s="86" t="s">
        <v>408</v>
      </c>
      <c r="C56" s="85">
        <v>120700051</v>
      </c>
      <c r="D56" s="85">
        <v>7</v>
      </c>
      <c r="E56" s="85">
        <v>51</v>
      </c>
      <c r="F56" s="85">
        <v>1</v>
      </c>
      <c r="G56" s="85">
        <v>1</v>
      </c>
      <c r="H56" s="87">
        <v>1155</v>
      </c>
      <c r="I56" s="302">
        <v>12038</v>
      </c>
      <c r="J56" s="102">
        <f>(VLOOKUP(AC56,MonsterStandardStatus!$C$406:$D$755,2,1))*$J$1</f>
        <v>33964800</v>
      </c>
      <c r="K56" s="85">
        <f t="shared" si="0"/>
        <v>2122</v>
      </c>
      <c r="L56" s="327">
        <v>700</v>
      </c>
      <c r="M56" s="85">
        <v>6</v>
      </c>
      <c r="N56" s="85">
        <v>300</v>
      </c>
      <c r="O56" s="85">
        <v>25</v>
      </c>
      <c r="P56" s="85">
        <v>5017</v>
      </c>
      <c r="Q56" s="85">
        <v>1</v>
      </c>
      <c r="R56" s="85">
        <v>2</v>
      </c>
      <c r="S56" s="85">
        <v>5501</v>
      </c>
      <c r="T56" s="85">
        <v>5502</v>
      </c>
      <c r="U56" s="85">
        <v>1</v>
      </c>
      <c r="V56" s="85">
        <v>1</v>
      </c>
      <c r="W56" s="85">
        <f t="shared" si="1"/>
        <v>9020101</v>
      </c>
      <c r="X56" s="85">
        <v>160002005</v>
      </c>
      <c r="Y56" s="85">
        <v>1</v>
      </c>
      <c r="Z56" s="82" t="s">
        <v>357</v>
      </c>
      <c r="AA56" s="82" t="s">
        <v>358</v>
      </c>
      <c r="AB56" s="82">
        <v>100201001</v>
      </c>
      <c r="AC56" s="85">
        <f t="shared" si="7"/>
        <v>508</v>
      </c>
      <c r="AD56" s="85">
        <v>-1</v>
      </c>
      <c r="AE56" s="85">
        <v>16051</v>
      </c>
      <c r="AF56" s="82">
        <v>-1</v>
      </c>
      <c r="AG56" s="85">
        <v>9103006</v>
      </c>
    </row>
    <row r="57" spans="1:33" x14ac:dyDescent="0.3">
      <c r="A57" s="85" t="b">
        <v>1</v>
      </c>
      <c r="B57" s="86" t="s">
        <v>409</v>
      </c>
      <c r="C57" s="85">
        <v>120700052</v>
      </c>
      <c r="D57" s="85">
        <v>7</v>
      </c>
      <c r="E57" s="85">
        <v>52</v>
      </c>
      <c r="F57" s="85">
        <v>1</v>
      </c>
      <c r="G57" s="85">
        <v>1</v>
      </c>
      <c r="H57" s="87">
        <v>1172</v>
      </c>
      <c r="I57" s="304">
        <v>12096</v>
      </c>
      <c r="J57" s="102">
        <f>(VLOOKUP(AC57,MonsterStandardStatus!$C$406:$D$755,2,1))*$J$1</f>
        <v>34510140</v>
      </c>
      <c r="K57" s="85">
        <f t="shared" si="0"/>
        <v>2163</v>
      </c>
      <c r="L57" s="327">
        <v>700</v>
      </c>
      <c r="M57" s="85">
        <v>6</v>
      </c>
      <c r="N57" s="85">
        <v>300</v>
      </c>
      <c r="O57" s="85">
        <v>25</v>
      </c>
      <c r="P57" s="81">
        <v>5018</v>
      </c>
      <c r="Q57" s="85">
        <v>1</v>
      </c>
      <c r="R57" s="85">
        <v>2</v>
      </c>
      <c r="S57" s="85">
        <v>5501</v>
      </c>
      <c r="T57" s="85">
        <v>5502</v>
      </c>
      <c r="U57" s="85">
        <v>1</v>
      </c>
      <c r="V57" s="85">
        <v>1</v>
      </c>
      <c r="W57" s="85">
        <f t="shared" si="1"/>
        <v>9020101</v>
      </c>
      <c r="X57" s="85">
        <v>160002005</v>
      </c>
      <c r="Y57" s="85">
        <v>1</v>
      </c>
      <c r="Z57" s="82" t="s">
        <v>357</v>
      </c>
      <c r="AA57" s="82" t="s">
        <v>358</v>
      </c>
      <c r="AB57" s="82">
        <v>100201001</v>
      </c>
      <c r="AC57" s="85">
        <f>AC56+2</f>
        <v>510</v>
      </c>
      <c r="AD57" s="85">
        <v>-1</v>
      </c>
      <c r="AE57" s="85">
        <v>16052</v>
      </c>
      <c r="AF57" s="82">
        <v>-1</v>
      </c>
      <c r="AG57" s="85">
        <v>9103006</v>
      </c>
    </row>
    <row r="58" spans="1:33" x14ac:dyDescent="0.3">
      <c r="A58" s="85" t="b">
        <v>1</v>
      </c>
      <c r="B58" s="86" t="s">
        <v>410</v>
      </c>
      <c r="C58" s="85">
        <v>120700053</v>
      </c>
      <c r="D58" s="85">
        <v>7</v>
      </c>
      <c r="E58" s="85">
        <v>53</v>
      </c>
      <c r="F58" s="85">
        <v>1</v>
      </c>
      <c r="G58" s="85">
        <v>1</v>
      </c>
      <c r="H58" s="87">
        <v>1190</v>
      </c>
      <c r="I58" s="304">
        <v>12155</v>
      </c>
      <c r="J58" s="102">
        <f>(VLOOKUP(AC58,MonsterStandardStatus!$C$406:$D$755,2,1))*$J$1</f>
        <v>35064325</v>
      </c>
      <c r="K58" s="85">
        <f t="shared" si="0"/>
        <v>2205</v>
      </c>
      <c r="L58" s="327">
        <v>700</v>
      </c>
      <c r="M58" s="85">
        <v>6</v>
      </c>
      <c r="N58" s="85">
        <v>300</v>
      </c>
      <c r="O58" s="85">
        <v>25</v>
      </c>
      <c r="P58" s="85">
        <v>5018</v>
      </c>
      <c r="Q58" s="85">
        <v>1</v>
      </c>
      <c r="R58" s="85">
        <v>2</v>
      </c>
      <c r="S58" s="85">
        <v>5501</v>
      </c>
      <c r="T58" s="85">
        <v>5502</v>
      </c>
      <c r="U58" s="85">
        <v>1</v>
      </c>
      <c r="V58" s="85">
        <v>1</v>
      </c>
      <c r="W58" s="85">
        <f t="shared" si="1"/>
        <v>9020101</v>
      </c>
      <c r="X58" s="85">
        <v>160002005</v>
      </c>
      <c r="Y58" s="85">
        <v>1</v>
      </c>
      <c r="Z58" s="82" t="s">
        <v>357</v>
      </c>
      <c r="AA58" s="82" t="s">
        <v>358</v>
      </c>
      <c r="AB58" s="82">
        <v>100201001</v>
      </c>
      <c r="AC58" s="85">
        <f t="shared" ref="AC58:AC65" si="8">AC57+2</f>
        <v>512</v>
      </c>
      <c r="AD58" s="85">
        <v>-1</v>
      </c>
      <c r="AE58" s="85">
        <v>16053</v>
      </c>
      <c r="AF58" s="82">
        <v>-1</v>
      </c>
      <c r="AG58" s="85">
        <v>9103006</v>
      </c>
    </row>
    <row r="59" spans="1:33" x14ac:dyDescent="0.3">
      <c r="A59" s="85" t="b">
        <v>1</v>
      </c>
      <c r="B59" s="86" t="s">
        <v>411</v>
      </c>
      <c r="C59" s="85">
        <v>120700054</v>
      </c>
      <c r="D59" s="85">
        <v>7</v>
      </c>
      <c r="E59" s="85">
        <v>54</v>
      </c>
      <c r="F59" s="85">
        <v>1</v>
      </c>
      <c r="G59" s="85">
        <v>1</v>
      </c>
      <c r="H59" s="87">
        <v>1208</v>
      </c>
      <c r="I59" s="304">
        <v>12213</v>
      </c>
      <c r="J59" s="102">
        <f>(VLOOKUP(AC59,MonsterStandardStatus!$C$406:$D$755,2,1))*$J$1</f>
        <v>35627355</v>
      </c>
      <c r="K59" s="85">
        <f t="shared" si="0"/>
        <v>2247</v>
      </c>
      <c r="L59" s="327">
        <v>700</v>
      </c>
      <c r="M59" s="85">
        <v>6</v>
      </c>
      <c r="N59" s="85">
        <v>300</v>
      </c>
      <c r="O59" s="85">
        <v>25</v>
      </c>
      <c r="P59" s="85">
        <v>5018</v>
      </c>
      <c r="Q59" s="85">
        <v>1</v>
      </c>
      <c r="R59" s="85">
        <v>2</v>
      </c>
      <c r="S59" s="85">
        <v>5501</v>
      </c>
      <c r="T59" s="85">
        <v>5502</v>
      </c>
      <c r="U59" s="85">
        <v>1</v>
      </c>
      <c r="V59" s="85">
        <v>1</v>
      </c>
      <c r="W59" s="85">
        <f t="shared" si="1"/>
        <v>9020101</v>
      </c>
      <c r="X59" s="85">
        <v>160002005</v>
      </c>
      <c r="Y59" s="85">
        <v>1</v>
      </c>
      <c r="Z59" s="82" t="s">
        <v>357</v>
      </c>
      <c r="AA59" s="82" t="s">
        <v>358</v>
      </c>
      <c r="AB59" s="82">
        <v>100201001</v>
      </c>
      <c r="AC59" s="85">
        <f t="shared" si="8"/>
        <v>514</v>
      </c>
      <c r="AD59" s="85">
        <v>-1</v>
      </c>
      <c r="AE59" s="85">
        <v>16054</v>
      </c>
      <c r="AF59" s="82">
        <v>-1</v>
      </c>
      <c r="AG59" s="85">
        <v>9103006</v>
      </c>
    </row>
    <row r="60" spans="1:33" x14ac:dyDescent="0.3">
      <c r="A60" s="85" t="b">
        <v>1</v>
      </c>
      <c r="B60" s="86" t="s">
        <v>412</v>
      </c>
      <c r="C60" s="85">
        <v>120700055</v>
      </c>
      <c r="D60" s="85">
        <v>7</v>
      </c>
      <c r="E60" s="85">
        <v>55</v>
      </c>
      <c r="F60" s="85">
        <v>1</v>
      </c>
      <c r="G60" s="85">
        <v>1</v>
      </c>
      <c r="H60" s="87">
        <v>1226</v>
      </c>
      <c r="I60" s="304">
        <v>12272</v>
      </c>
      <c r="J60" s="102">
        <f>(VLOOKUP(AC60,MonsterStandardStatus!$C$406:$D$755,2,1))*$J$1</f>
        <v>36199230</v>
      </c>
      <c r="K60" s="85">
        <f t="shared" si="0"/>
        <v>2290</v>
      </c>
      <c r="L60" s="327">
        <v>750</v>
      </c>
      <c r="M60" s="85">
        <v>6</v>
      </c>
      <c r="N60" s="85">
        <v>300</v>
      </c>
      <c r="O60" s="85">
        <v>25</v>
      </c>
      <c r="P60" s="81">
        <v>5019</v>
      </c>
      <c r="Q60" s="85">
        <v>1</v>
      </c>
      <c r="R60" s="85">
        <v>2</v>
      </c>
      <c r="S60" s="85">
        <v>5501</v>
      </c>
      <c r="T60" s="85">
        <v>5502</v>
      </c>
      <c r="U60" s="85">
        <v>1</v>
      </c>
      <c r="V60" s="85">
        <v>1</v>
      </c>
      <c r="W60" s="85">
        <f t="shared" si="1"/>
        <v>9020101</v>
      </c>
      <c r="X60" s="85">
        <v>160002005</v>
      </c>
      <c r="Y60" s="85">
        <v>1</v>
      </c>
      <c r="Z60" s="82" t="s">
        <v>357</v>
      </c>
      <c r="AA60" s="82" t="s">
        <v>358</v>
      </c>
      <c r="AB60" s="82">
        <v>100201001</v>
      </c>
      <c r="AC60" s="85">
        <f t="shared" si="8"/>
        <v>516</v>
      </c>
      <c r="AD60" s="85">
        <v>-1</v>
      </c>
      <c r="AE60" s="85">
        <v>16055</v>
      </c>
      <c r="AF60" s="82">
        <v>-1</v>
      </c>
      <c r="AG60" s="85">
        <v>9103006</v>
      </c>
    </row>
    <row r="61" spans="1:33" x14ac:dyDescent="0.3">
      <c r="A61" s="85" t="b">
        <v>1</v>
      </c>
      <c r="B61" s="86" t="s">
        <v>413</v>
      </c>
      <c r="C61" s="85">
        <v>120700056</v>
      </c>
      <c r="D61" s="85">
        <v>7</v>
      </c>
      <c r="E61" s="85">
        <v>56</v>
      </c>
      <c r="F61" s="85">
        <v>1</v>
      </c>
      <c r="G61" s="85">
        <v>1</v>
      </c>
      <c r="H61" s="87">
        <v>1244</v>
      </c>
      <c r="I61" s="302">
        <v>12331</v>
      </c>
      <c r="J61" s="102">
        <f>(VLOOKUP(AC61,MonsterStandardStatus!$C$406:$D$755,2,1))*$J$1</f>
        <v>36780560</v>
      </c>
      <c r="K61" s="85">
        <f t="shared" si="0"/>
        <v>2334</v>
      </c>
      <c r="L61" s="327">
        <v>750</v>
      </c>
      <c r="M61" s="85">
        <v>6</v>
      </c>
      <c r="N61" s="85">
        <v>300</v>
      </c>
      <c r="O61" s="85">
        <v>25</v>
      </c>
      <c r="P61" s="85">
        <v>5019</v>
      </c>
      <c r="Q61" s="85">
        <v>1</v>
      </c>
      <c r="R61" s="85">
        <v>2</v>
      </c>
      <c r="S61" s="85">
        <v>5501</v>
      </c>
      <c r="T61" s="85">
        <v>5502</v>
      </c>
      <c r="U61" s="85">
        <v>1</v>
      </c>
      <c r="V61" s="85">
        <v>1</v>
      </c>
      <c r="W61" s="85">
        <f t="shared" si="1"/>
        <v>9020101</v>
      </c>
      <c r="X61" s="85">
        <v>160002005</v>
      </c>
      <c r="Y61" s="85">
        <v>1</v>
      </c>
      <c r="Z61" s="82" t="s">
        <v>357</v>
      </c>
      <c r="AA61" s="82" t="s">
        <v>358</v>
      </c>
      <c r="AB61" s="82">
        <v>100201001</v>
      </c>
      <c r="AC61" s="85">
        <f t="shared" si="8"/>
        <v>518</v>
      </c>
      <c r="AD61" s="85">
        <v>-1</v>
      </c>
      <c r="AE61" s="85">
        <v>16056</v>
      </c>
      <c r="AF61" s="82">
        <v>-1</v>
      </c>
      <c r="AG61" s="85">
        <v>9103006</v>
      </c>
    </row>
    <row r="62" spans="1:33" x14ac:dyDescent="0.3">
      <c r="A62" s="85" t="b">
        <v>1</v>
      </c>
      <c r="B62" s="86" t="s">
        <v>414</v>
      </c>
      <c r="C62" s="85">
        <v>120700057</v>
      </c>
      <c r="D62" s="85">
        <v>7</v>
      </c>
      <c r="E62" s="85">
        <v>57</v>
      </c>
      <c r="F62" s="85">
        <v>1</v>
      </c>
      <c r="G62" s="85">
        <v>1</v>
      </c>
      <c r="H62" s="87">
        <v>1263</v>
      </c>
      <c r="I62" s="304">
        <v>12389</v>
      </c>
      <c r="J62" s="102">
        <f>(VLOOKUP(AC62,MonsterStandardStatus!$C$406:$D$755,2,1))*$J$1</f>
        <v>37371040</v>
      </c>
      <c r="K62" s="85">
        <f t="shared" si="0"/>
        <v>2379</v>
      </c>
      <c r="L62" s="327">
        <v>750</v>
      </c>
      <c r="M62" s="85">
        <v>6</v>
      </c>
      <c r="N62" s="85">
        <v>300</v>
      </c>
      <c r="O62" s="85">
        <v>25</v>
      </c>
      <c r="P62" s="85">
        <v>5019</v>
      </c>
      <c r="Q62" s="85">
        <v>1</v>
      </c>
      <c r="R62" s="85">
        <v>2</v>
      </c>
      <c r="S62" s="85">
        <v>5501</v>
      </c>
      <c r="T62" s="85">
        <v>5502</v>
      </c>
      <c r="U62" s="85">
        <v>1</v>
      </c>
      <c r="V62" s="85">
        <v>1</v>
      </c>
      <c r="W62" s="85">
        <f t="shared" si="1"/>
        <v>9020101</v>
      </c>
      <c r="X62" s="85">
        <v>160002005</v>
      </c>
      <c r="Y62" s="85">
        <v>1</v>
      </c>
      <c r="Z62" s="82" t="s">
        <v>357</v>
      </c>
      <c r="AA62" s="82" t="s">
        <v>358</v>
      </c>
      <c r="AB62" s="82">
        <v>100201001</v>
      </c>
      <c r="AC62" s="85">
        <f t="shared" si="8"/>
        <v>520</v>
      </c>
      <c r="AD62" s="85">
        <v>-1</v>
      </c>
      <c r="AE62" s="85">
        <v>16057</v>
      </c>
      <c r="AF62" s="82">
        <v>-1</v>
      </c>
      <c r="AG62" s="85">
        <v>9103006</v>
      </c>
    </row>
    <row r="63" spans="1:33" x14ac:dyDescent="0.3">
      <c r="A63" s="85" t="b">
        <v>1</v>
      </c>
      <c r="B63" s="86" t="s">
        <v>415</v>
      </c>
      <c r="C63" s="85">
        <v>120700058</v>
      </c>
      <c r="D63" s="85">
        <v>7</v>
      </c>
      <c r="E63" s="85">
        <v>58</v>
      </c>
      <c r="F63" s="85">
        <v>1</v>
      </c>
      <c r="G63" s="85">
        <v>1</v>
      </c>
      <c r="H63" s="87">
        <v>1282</v>
      </c>
      <c r="I63" s="304">
        <v>12447</v>
      </c>
      <c r="J63" s="102">
        <f>(VLOOKUP(AC63,MonsterStandardStatus!$C$406:$D$755,2,1))*$J$1</f>
        <v>37971280</v>
      </c>
      <c r="K63" s="85">
        <f t="shared" si="0"/>
        <v>2425</v>
      </c>
      <c r="L63" s="327">
        <v>800</v>
      </c>
      <c r="M63" s="85">
        <v>6</v>
      </c>
      <c r="N63" s="85">
        <v>300</v>
      </c>
      <c r="O63" s="85">
        <v>25</v>
      </c>
      <c r="P63" s="81">
        <v>5020</v>
      </c>
      <c r="Q63" s="85">
        <v>1</v>
      </c>
      <c r="R63" s="85">
        <v>2</v>
      </c>
      <c r="S63" s="85">
        <v>5501</v>
      </c>
      <c r="T63" s="85">
        <v>5502</v>
      </c>
      <c r="U63" s="85">
        <v>1</v>
      </c>
      <c r="V63" s="85">
        <v>1</v>
      </c>
      <c r="W63" s="85">
        <f t="shared" si="1"/>
        <v>9020101</v>
      </c>
      <c r="X63" s="85">
        <v>160002005</v>
      </c>
      <c r="Y63" s="85">
        <v>1</v>
      </c>
      <c r="Z63" s="82" t="s">
        <v>357</v>
      </c>
      <c r="AA63" s="82" t="s">
        <v>358</v>
      </c>
      <c r="AB63" s="82">
        <v>100201001</v>
      </c>
      <c r="AC63" s="85">
        <f t="shared" si="8"/>
        <v>522</v>
      </c>
      <c r="AD63" s="85">
        <v>-1</v>
      </c>
      <c r="AE63" s="85">
        <v>16058</v>
      </c>
      <c r="AF63" s="82">
        <v>-1</v>
      </c>
      <c r="AG63" s="85">
        <v>9103006</v>
      </c>
    </row>
    <row r="64" spans="1:33" x14ac:dyDescent="0.3">
      <c r="A64" s="85" t="b">
        <v>1</v>
      </c>
      <c r="B64" s="86" t="s">
        <v>416</v>
      </c>
      <c r="C64" s="85">
        <v>120700059</v>
      </c>
      <c r="D64" s="85">
        <v>7</v>
      </c>
      <c r="E64" s="85">
        <v>59</v>
      </c>
      <c r="F64" s="85">
        <v>1</v>
      </c>
      <c r="G64" s="85">
        <v>1</v>
      </c>
      <c r="H64" s="87">
        <v>1301</v>
      </c>
      <c r="I64" s="304">
        <v>12506</v>
      </c>
      <c r="J64" s="102">
        <f>(VLOOKUP(AC64,MonsterStandardStatus!$C$406:$D$755,2,1))*$J$1</f>
        <v>38580670</v>
      </c>
      <c r="K64" s="85">
        <f t="shared" si="0"/>
        <v>2472</v>
      </c>
      <c r="L64" s="327">
        <v>800</v>
      </c>
      <c r="M64" s="85">
        <v>6</v>
      </c>
      <c r="N64" s="85">
        <v>300</v>
      </c>
      <c r="O64" s="85">
        <v>25</v>
      </c>
      <c r="P64" s="85">
        <v>5020</v>
      </c>
      <c r="Q64" s="85">
        <v>1</v>
      </c>
      <c r="R64" s="85">
        <v>2</v>
      </c>
      <c r="S64" s="85">
        <v>5501</v>
      </c>
      <c r="T64" s="85">
        <v>5502</v>
      </c>
      <c r="U64" s="85">
        <v>1</v>
      </c>
      <c r="V64" s="85">
        <v>1</v>
      </c>
      <c r="W64" s="85">
        <f t="shared" si="1"/>
        <v>9020101</v>
      </c>
      <c r="X64" s="85">
        <v>160002005</v>
      </c>
      <c r="Y64" s="85">
        <v>1</v>
      </c>
      <c r="Z64" s="82" t="s">
        <v>357</v>
      </c>
      <c r="AA64" s="82" t="s">
        <v>358</v>
      </c>
      <c r="AB64" s="82">
        <v>100201001</v>
      </c>
      <c r="AC64" s="85">
        <f t="shared" si="8"/>
        <v>524</v>
      </c>
      <c r="AD64" s="85">
        <v>-1</v>
      </c>
      <c r="AE64" s="85">
        <v>16059</v>
      </c>
      <c r="AF64" s="82">
        <v>-1</v>
      </c>
      <c r="AG64" s="85">
        <v>9103006</v>
      </c>
    </row>
    <row r="65" spans="1:33" x14ac:dyDescent="0.3">
      <c r="A65" s="85" t="b">
        <v>1</v>
      </c>
      <c r="B65" s="86" t="s">
        <v>417</v>
      </c>
      <c r="C65" s="85">
        <v>120700060</v>
      </c>
      <c r="D65" s="85">
        <v>7</v>
      </c>
      <c r="E65" s="85">
        <v>60</v>
      </c>
      <c r="F65" s="85">
        <v>1</v>
      </c>
      <c r="G65" s="85">
        <v>1</v>
      </c>
      <c r="H65" s="87">
        <v>1321</v>
      </c>
      <c r="I65" s="304">
        <v>12564</v>
      </c>
      <c r="J65" s="102">
        <f>(VLOOKUP(AC65,MonsterStandardStatus!$C$406:$D$755,2,1))*$J$1</f>
        <v>39200125</v>
      </c>
      <c r="K65" s="85">
        <f t="shared" si="0"/>
        <v>2520</v>
      </c>
      <c r="L65" s="327">
        <v>800</v>
      </c>
      <c r="M65" s="85">
        <v>6</v>
      </c>
      <c r="N65" s="85">
        <v>300</v>
      </c>
      <c r="O65" s="85">
        <v>25</v>
      </c>
      <c r="P65" s="85">
        <v>5020</v>
      </c>
      <c r="Q65" s="85">
        <v>1</v>
      </c>
      <c r="R65" s="85">
        <v>2</v>
      </c>
      <c r="S65" s="85">
        <v>5501</v>
      </c>
      <c r="T65" s="85">
        <v>5502</v>
      </c>
      <c r="U65" s="85">
        <v>1</v>
      </c>
      <c r="V65" s="85">
        <v>1</v>
      </c>
      <c r="W65" s="85">
        <f t="shared" si="1"/>
        <v>9020101</v>
      </c>
      <c r="X65" s="85">
        <v>160002005</v>
      </c>
      <c r="Y65" s="85">
        <v>1</v>
      </c>
      <c r="Z65" s="82" t="s">
        <v>357</v>
      </c>
      <c r="AA65" s="82" t="s">
        <v>358</v>
      </c>
      <c r="AB65" s="82">
        <v>100201001</v>
      </c>
      <c r="AC65" s="85">
        <f t="shared" si="8"/>
        <v>526</v>
      </c>
      <c r="AD65" s="85">
        <v>-1</v>
      </c>
      <c r="AE65" s="85">
        <v>16060</v>
      </c>
      <c r="AF65" s="82">
        <v>-1</v>
      </c>
      <c r="AG65" s="85">
        <v>9103006</v>
      </c>
    </row>
    <row r="66" spans="1:33" x14ac:dyDescent="0.3">
      <c r="A66" s="78" t="b">
        <v>1</v>
      </c>
      <c r="B66" s="79" t="s">
        <v>418</v>
      </c>
      <c r="C66" s="78">
        <v>120700061</v>
      </c>
      <c r="D66" s="78">
        <v>7</v>
      </c>
      <c r="E66" s="78">
        <v>61</v>
      </c>
      <c r="F66" s="78">
        <v>1</v>
      </c>
      <c r="G66" s="78">
        <v>1</v>
      </c>
      <c r="H66" s="84">
        <v>1341</v>
      </c>
      <c r="I66" s="302">
        <v>12623</v>
      </c>
      <c r="J66" s="101">
        <f>(VLOOKUP(AC66,MonsterStandardStatus!$C$406:$D$755,2,1))*$J$1</f>
        <v>39829645</v>
      </c>
      <c r="K66" s="78">
        <f t="shared" si="0"/>
        <v>2569</v>
      </c>
      <c r="L66" s="324">
        <v>800</v>
      </c>
      <c r="M66" s="78">
        <v>6</v>
      </c>
      <c r="N66" s="78">
        <v>300</v>
      </c>
      <c r="O66" s="78">
        <v>25</v>
      </c>
      <c r="P66" s="81">
        <v>5021</v>
      </c>
      <c r="Q66" s="78">
        <v>1</v>
      </c>
      <c r="R66" s="78">
        <v>3</v>
      </c>
      <c r="S66" s="78">
        <v>5501</v>
      </c>
      <c r="T66" s="78">
        <v>5502</v>
      </c>
      <c r="U66" s="78">
        <v>1</v>
      </c>
      <c r="V66" s="78">
        <v>1</v>
      </c>
      <c r="W66" s="78">
        <f t="shared" si="1"/>
        <v>9020101</v>
      </c>
      <c r="X66" s="78">
        <v>160002005</v>
      </c>
      <c r="Y66" s="78">
        <v>1</v>
      </c>
      <c r="Z66" s="82" t="s">
        <v>357</v>
      </c>
      <c r="AA66" s="82" t="s">
        <v>358</v>
      </c>
      <c r="AB66" s="82">
        <v>100201001</v>
      </c>
      <c r="AC66" s="78">
        <f>AC65+2</f>
        <v>528</v>
      </c>
      <c r="AD66" s="78">
        <v>-1</v>
      </c>
      <c r="AE66" s="83">
        <v>16061</v>
      </c>
      <c r="AF66" s="82">
        <v>-1</v>
      </c>
      <c r="AG66" s="78">
        <v>9103007</v>
      </c>
    </row>
    <row r="67" spans="1:33" x14ac:dyDescent="0.3">
      <c r="A67" s="78" t="b">
        <v>1</v>
      </c>
      <c r="B67" s="79" t="s">
        <v>419</v>
      </c>
      <c r="C67" s="78">
        <v>120700062</v>
      </c>
      <c r="D67" s="78">
        <v>7</v>
      </c>
      <c r="E67" s="78">
        <v>62</v>
      </c>
      <c r="F67" s="78">
        <v>1</v>
      </c>
      <c r="G67" s="78">
        <v>1</v>
      </c>
      <c r="H67" s="84">
        <v>1361</v>
      </c>
      <c r="I67" s="303">
        <v>12681</v>
      </c>
      <c r="J67" s="101">
        <f>(VLOOKUP(AC67,MonsterStandardStatus!$C$406:$D$755,2,1))*$J$1</f>
        <v>40469230</v>
      </c>
      <c r="K67" s="78">
        <f t="shared" si="0"/>
        <v>2619</v>
      </c>
      <c r="L67" s="324">
        <v>850</v>
      </c>
      <c r="M67" s="78">
        <v>6</v>
      </c>
      <c r="N67" s="78">
        <v>300</v>
      </c>
      <c r="O67" s="78">
        <v>25</v>
      </c>
      <c r="P67" s="78">
        <v>5021</v>
      </c>
      <c r="Q67" s="78">
        <v>1</v>
      </c>
      <c r="R67" s="78">
        <v>3</v>
      </c>
      <c r="S67" s="78">
        <v>5501</v>
      </c>
      <c r="T67" s="78">
        <v>5502</v>
      </c>
      <c r="U67" s="78">
        <v>1</v>
      </c>
      <c r="V67" s="78">
        <v>1</v>
      </c>
      <c r="W67" s="78">
        <f t="shared" si="1"/>
        <v>9020101</v>
      </c>
      <c r="X67" s="78">
        <v>160002005</v>
      </c>
      <c r="Y67" s="78">
        <v>1</v>
      </c>
      <c r="Z67" s="82" t="s">
        <v>357</v>
      </c>
      <c r="AA67" s="82" t="s">
        <v>358</v>
      </c>
      <c r="AB67" s="82">
        <v>100201001</v>
      </c>
      <c r="AC67" s="78">
        <f t="shared" ref="AC67:AC75" si="9">AC66+2</f>
        <v>530</v>
      </c>
      <c r="AD67" s="78">
        <v>-1</v>
      </c>
      <c r="AE67" s="83">
        <v>16062</v>
      </c>
      <c r="AF67" s="82">
        <v>-1</v>
      </c>
      <c r="AG67" s="78">
        <v>9103007</v>
      </c>
    </row>
    <row r="68" spans="1:33" x14ac:dyDescent="0.3">
      <c r="A68" s="78" t="b">
        <v>1</v>
      </c>
      <c r="B68" s="79" t="s">
        <v>420</v>
      </c>
      <c r="C68" s="78">
        <v>120700063</v>
      </c>
      <c r="D68" s="78">
        <v>7</v>
      </c>
      <c r="E68" s="78">
        <v>63</v>
      </c>
      <c r="F68" s="78">
        <v>1</v>
      </c>
      <c r="G68" s="78">
        <v>1</v>
      </c>
      <c r="H68" s="84">
        <v>1381</v>
      </c>
      <c r="I68" s="303">
        <v>12740</v>
      </c>
      <c r="J68" s="101">
        <f>(VLOOKUP(AC68,MonsterStandardStatus!$C$406:$D$755,2,1))*$J$1</f>
        <v>41118880</v>
      </c>
      <c r="K68" s="78">
        <f t="shared" si="0"/>
        <v>2670</v>
      </c>
      <c r="L68" s="324">
        <v>850</v>
      </c>
      <c r="M68" s="78">
        <v>6</v>
      </c>
      <c r="N68" s="78">
        <v>300</v>
      </c>
      <c r="O68" s="78">
        <v>25</v>
      </c>
      <c r="P68" s="78">
        <v>5021</v>
      </c>
      <c r="Q68" s="78">
        <v>1</v>
      </c>
      <c r="R68" s="78">
        <v>3</v>
      </c>
      <c r="S68" s="78">
        <v>5501</v>
      </c>
      <c r="T68" s="78">
        <v>5502</v>
      </c>
      <c r="U68" s="78">
        <v>1</v>
      </c>
      <c r="V68" s="78">
        <v>1</v>
      </c>
      <c r="W68" s="78">
        <f t="shared" si="1"/>
        <v>9020101</v>
      </c>
      <c r="X68" s="78">
        <v>160002005</v>
      </c>
      <c r="Y68" s="78">
        <v>1</v>
      </c>
      <c r="Z68" s="82" t="s">
        <v>357</v>
      </c>
      <c r="AA68" s="82" t="s">
        <v>358</v>
      </c>
      <c r="AB68" s="82">
        <v>100201001</v>
      </c>
      <c r="AC68" s="78">
        <f t="shared" si="9"/>
        <v>532</v>
      </c>
      <c r="AD68" s="78">
        <v>-1</v>
      </c>
      <c r="AE68" s="83">
        <v>16063</v>
      </c>
      <c r="AF68" s="82">
        <v>-1</v>
      </c>
      <c r="AG68" s="78">
        <v>9103007</v>
      </c>
    </row>
    <row r="69" spans="1:33" x14ac:dyDescent="0.3">
      <c r="A69" s="78" t="b">
        <v>1</v>
      </c>
      <c r="B69" s="79" t="s">
        <v>421</v>
      </c>
      <c r="C69" s="78">
        <v>120700064</v>
      </c>
      <c r="D69" s="78">
        <v>7</v>
      </c>
      <c r="E69" s="78">
        <v>64</v>
      </c>
      <c r="F69" s="78">
        <v>1</v>
      </c>
      <c r="G69" s="78">
        <v>1</v>
      </c>
      <c r="H69" s="84">
        <v>1402</v>
      </c>
      <c r="I69" s="303">
        <v>12798</v>
      </c>
      <c r="J69" s="101">
        <f>(VLOOKUP(AC69,MonsterStandardStatus!$C$406:$D$755,2,1))*$J$1</f>
        <v>41779205</v>
      </c>
      <c r="K69" s="78">
        <f t="shared" si="0"/>
        <v>2722</v>
      </c>
      <c r="L69" s="324">
        <v>900</v>
      </c>
      <c r="M69" s="78">
        <v>6</v>
      </c>
      <c r="N69" s="78">
        <v>300</v>
      </c>
      <c r="O69" s="78">
        <v>25</v>
      </c>
      <c r="P69" s="81">
        <v>5022</v>
      </c>
      <c r="Q69" s="78">
        <v>1</v>
      </c>
      <c r="R69" s="78">
        <v>3</v>
      </c>
      <c r="S69" s="78">
        <v>5501</v>
      </c>
      <c r="T69" s="78">
        <v>5502</v>
      </c>
      <c r="U69" s="78">
        <v>1</v>
      </c>
      <c r="V69" s="78">
        <v>1</v>
      </c>
      <c r="W69" s="78">
        <f t="shared" si="1"/>
        <v>9020101</v>
      </c>
      <c r="X69" s="78">
        <v>160002005</v>
      </c>
      <c r="Y69" s="78">
        <v>1</v>
      </c>
      <c r="Z69" s="82" t="s">
        <v>357</v>
      </c>
      <c r="AA69" s="82" t="s">
        <v>358</v>
      </c>
      <c r="AB69" s="82">
        <v>100201001</v>
      </c>
      <c r="AC69" s="78">
        <f t="shared" si="9"/>
        <v>534</v>
      </c>
      <c r="AD69" s="78">
        <v>-1</v>
      </c>
      <c r="AE69" s="83">
        <v>16064</v>
      </c>
      <c r="AF69" s="82">
        <v>-1</v>
      </c>
      <c r="AG69" s="78">
        <v>9103007</v>
      </c>
    </row>
    <row r="70" spans="1:33" x14ac:dyDescent="0.3">
      <c r="A70" s="78" t="b">
        <v>1</v>
      </c>
      <c r="B70" s="79" t="s">
        <v>422</v>
      </c>
      <c r="C70" s="78">
        <v>120700065</v>
      </c>
      <c r="D70" s="78">
        <v>7</v>
      </c>
      <c r="E70" s="78">
        <v>65</v>
      </c>
      <c r="F70" s="78">
        <v>1</v>
      </c>
      <c r="G70" s="78">
        <v>1</v>
      </c>
      <c r="H70" s="84">
        <v>1423</v>
      </c>
      <c r="I70" s="303">
        <v>12857</v>
      </c>
      <c r="J70" s="101">
        <f>(VLOOKUP(AC70,MonsterStandardStatus!$C$406:$D$755,2,1))*$J$1</f>
        <v>42449900</v>
      </c>
      <c r="K70" s="78">
        <f t="shared" si="0"/>
        <v>2775</v>
      </c>
      <c r="L70" s="324">
        <v>900</v>
      </c>
      <c r="M70" s="78">
        <v>6</v>
      </c>
      <c r="N70" s="78">
        <v>300</v>
      </c>
      <c r="O70" s="78">
        <v>25</v>
      </c>
      <c r="P70" s="78">
        <v>5022</v>
      </c>
      <c r="Q70" s="78">
        <v>1</v>
      </c>
      <c r="R70" s="78">
        <v>3</v>
      </c>
      <c r="S70" s="78">
        <v>5501</v>
      </c>
      <c r="T70" s="78">
        <v>5502</v>
      </c>
      <c r="U70" s="78">
        <v>1</v>
      </c>
      <c r="V70" s="78">
        <v>1</v>
      </c>
      <c r="W70" s="78">
        <f t="shared" si="1"/>
        <v>9020101</v>
      </c>
      <c r="X70" s="78">
        <v>160002005</v>
      </c>
      <c r="Y70" s="78">
        <v>1</v>
      </c>
      <c r="Z70" s="82" t="s">
        <v>357</v>
      </c>
      <c r="AA70" s="82" t="s">
        <v>358</v>
      </c>
      <c r="AB70" s="82">
        <v>100201001</v>
      </c>
      <c r="AC70" s="78">
        <f t="shared" si="9"/>
        <v>536</v>
      </c>
      <c r="AD70" s="78">
        <v>-1</v>
      </c>
      <c r="AE70" s="83">
        <v>16065</v>
      </c>
      <c r="AF70" s="82">
        <v>-1</v>
      </c>
      <c r="AG70" s="78">
        <v>9103007</v>
      </c>
    </row>
    <row r="71" spans="1:33" x14ac:dyDescent="0.3">
      <c r="A71" s="78" t="b">
        <v>1</v>
      </c>
      <c r="B71" s="79" t="s">
        <v>423</v>
      </c>
      <c r="C71" s="78">
        <v>120700066</v>
      </c>
      <c r="D71" s="78">
        <v>7</v>
      </c>
      <c r="E71" s="78">
        <v>66</v>
      </c>
      <c r="F71" s="78">
        <v>1</v>
      </c>
      <c r="G71" s="78">
        <v>1</v>
      </c>
      <c r="H71" s="84">
        <v>1444</v>
      </c>
      <c r="I71" s="302">
        <v>12916</v>
      </c>
      <c r="J71" s="101">
        <f>(VLOOKUP(AC71,MonsterStandardStatus!$C$406:$D$755,2,1))*$J$1</f>
        <v>43131575</v>
      </c>
      <c r="K71" s="78">
        <f t="shared" si="0"/>
        <v>2829</v>
      </c>
      <c r="L71" s="324">
        <v>900</v>
      </c>
      <c r="M71" s="78">
        <v>6</v>
      </c>
      <c r="N71" s="78">
        <v>300</v>
      </c>
      <c r="O71" s="78">
        <v>25</v>
      </c>
      <c r="P71" s="78">
        <v>5022</v>
      </c>
      <c r="Q71" s="78">
        <v>1</v>
      </c>
      <c r="R71" s="78">
        <v>3</v>
      </c>
      <c r="S71" s="78">
        <v>5501</v>
      </c>
      <c r="T71" s="78">
        <v>5502</v>
      </c>
      <c r="U71" s="78">
        <v>1</v>
      </c>
      <c r="V71" s="78">
        <v>1</v>
      </c>
      <c r="W71" s="78">
        <f t="shared" si="1"/>
        <v>9020101</v>
      </c>
      <c r="X71" s="78">
        <v>160002005</v>
      </c>
      <c r="Y71" s="78">
        <v>1</v>
      </c>
      <c r="Z71" s="82" t="s">
        <v>357</v>
      </c>
      <c r="AA71" s="82" t="s">
        <v>358</v>
      </c>
      <c r="AB71" s="82">
        <v>100201001</v>
      </c>
      <c r="AC71" s="78">
        <f t="shared" si="9"/>
        <v>538</v>
      </c>
      <c r="AD71" s="78">
        <v>-1</v>
      </c>
      <c r="AE71" s="83">
        <v>16066</v>
      </c>
      <c r="AF71" s="82">
        <v>-1</v>
      </c>
      <c r="AG71" s="78">
        <v>9103007</v>
      </c>
    </row>
    <row r="72" spans="1:33" x14ac:dyDescent="0.3">
      <c r="A72" s="78" t="b">
        <v>1</v>
      </c>
      <c r="B72" s="79" t="s">
        <v>424</v>
      </c>
      <c r="C72" s="78">
        <v>120700067</v>
      </c>
      <c r="D72" s="78">
        <v>7</v>
      </c>
      <c r="E72" s="78">
        <v>67</v>
      </c>
      <c r="F72" s="78">
        <v>1</v>
      </c>
      <c r="G72" s="78">
        <v>1</v>
      </c>
      <c r="H72" s="84">
        <v>1466</v>
      </c>
      <c r="I72" s="303">
        <v>12974</v>
      </c>
      <c r="J72" s="101">
        <f>(VLOOKUP(AC72,MonsterStandardStatus!$C$406:$D$755,2,1))*$J$1</f>
        <v>43824230</v>
      </c>
      <c r="K72" s="78">
        <f t="shared" ref="K72:K125" si="10">INT(K71+K71*$K$1)</f>
        <v>2884</v>
      </c>
      <c r="L72" s="324">
        <v>900</v>
      </c>
      <c r="M72" s="78">
        <v>6</v>
      </c>
      <c r="N72" s="78">
        <v>300</v>
      </c>
      <c r="O72" s="78">
        <v>25</v>
      </c>
      <c r="P72" s="81">
        <v>5023</v>
      </c>
      <c r="Q72" s="78">
        <v>1</v>
      </c>
      <c r="R72" s="78">
        <v>3</v>
      </c>
      <c r="S72" s="78">
        <v>5501</v>
      </c>
      <c r="T72" s="78">
        <v>5502</v>
      </c>
      <c r="U72" s="78">
        <v>1</v>
      </c>
      <c r="V72" s="78">
        <v>1</v>
      </c>
      <c r="W72" s="78">
        <f t="shared" ref="W72:W125" si="11">W71</f>
        <v>9020101</v>
      </c>
      <c r="X72" s="78">
        <v>160002005</v>
      </c>
      <c r="Y72" s="78">
        <v>1</v>
      </c>
      <c r="Z72" s="82" t="s">
        <v>357</v>
      </c>
      <c r="AA72" s="82" t="s">
        <v>358</v>
      </c>
      <c r="AB72" s="82">
        <v>100201001</v>
      </c>
      <c r="AC72" s="78">
        <f t="shared" si="9"/>
        <v>540</v>
      </c>
      <c r="AD72" s="78">
        <v>-1</v>
      </c>
      <c r="AE72" s="83">
        <v>16067</v>
      </c>
      <c r="AF72" s="82">
        <v>-1</v>
      </c>
      <c r="AG72" s="78">
        <v>9103007</v>
      </c>
    </row>
    <row r="73" spans="1:33" x14ac:dyDescent="0.3">
      <c r="A73" s="78" t="b">
        <v>1</v>
      </c>
      <c r="B73" s="79" t="s">
        <v>425</v>
      </c>
      <c r="C73" s="78">
        <v>120700068</v>
      </c>
      <c r="D73" s="78">
        <v>7</v>
      </c>
      <c r="E73" s="78">
        <v>68</v>
      </c>
      <c r="F73" s="78">
        <v>1</v>
      </c>
      <c r="G73" s="78">
        <v>1</v>
      </c>
      <c r="H73" s="84">
        <v>1488</v>
      </c>
      <c r="I73" s="303">
        <v>13033</v>
      </c>
      <c r="J73" s="101">
        <f>(VLOOKUP(AC73,MonsterStandardStatus!$C$406:$D$755,2,1))*$J$1</f>
        <v>44527865</v>
      </c>
      <c r="K73" s="78">
        <f t="shared" si="10"/>
        <v>2940</v>
      </c>
      <c r="L73" s="324">
        <v>950</v>
      </c>
      <c r="M73" s="78">
        <v>6</v>
      </c>
      <c r="N73" s="78">
        <v>300</v>
      </c>
      <c r="O73" s="78">
        <v>25</v>
      </c>
      <c r="P73" s="78">
        <v>5023</v>
      </c>
      <c r="Q73" s="78">
        <v>1</v>
      </c>
      <c r="R73" s="78">
        <v>3</v>
      </c>
      <c r="S73" s="78">
        <v>5501</v>
      </c>
      <c r="T73" s="78">
        <v>5502</v>
      </c>
      <c r="U73" s="78">
        <v>1</v>
      </c>
      <c r="V73" s="78">
        <v>1</v>
      </c>
      <c r="W73" s="78">
        <f t="shared" si="11"/>
        <v>9020101</v>
      </c>
      <c r="X73" s="78">
        <v>160002005</v>
      </c>
      <c r="Y73" s="78">
        <v>1</v>
      </c>
      <c r="Z73" s="82" t="s">
        <v>357</v>
      </c>
      <c r="AA73" s="82" t="s">
        <v>358</v>
      </c>
      <c r="AB73" s="82">
        <v>100201001</v>
      </c>
      <c r="AC73" s="78">
        <f t="shared" si="9"/>
        <v>542</v>
      </c>
      <c r="AD73" s="78">
        <v>-1</v>
      </c>
      <c r="AE73" s="83">
        <v>16068</v>
      </c>
      <c r="AF73" s="82">
        <v>-1</v>
      </c>
      <c r="AG73" s="78">
        <v>9103007</v>
      </c>
    </row>
    <row r="74" spans="1:33" x14ac:dyDescent="0.3">
      <c r="A74" s="78" t="b">
        <v>1</v>
      </c>
      <c r="B74" s="79" t="s">
        <v>426</v>
      </c>
      <c r="C74" s="78">
        <v>120700069</v>
      </c>
      <c r="D74" s="78">
        <v>7</v>
      </c>
      <c r="E74" s="78">
        <v>69</v>
      </c>
      <c r="F74" s="78">
        <v>1</v>
      </c>
      <c r="G74" s="78">
        <v>1</v>
      </c>
      <c r="H74" s="84">
        <v>1510</v>
      </c>
      <c r="I74" s="303">
        <v>13092</v>
      </c>
      <c r="J74" s="101">
        <f>(VLOOKUP(AC74,MonsterStandardStatus!$C$406:$D$755,2,1))*$J$1</f>
        <v>45242785</v>
      </c>
      <c r="K74" s="78">
        <f t="shared" si="10"/>
        <v>2997</v>
      </c>
      <c r="L74" s="324">
        <v>950</v>
      </c>
      <c r="M74" s="78">
        <v>6</v>
      </c>
      <c r="N74" s="78">
        <v>300</v>
      </c>
      <c r="O74" s="78">
        <v>25</v>
      </c>
      <c r="P74" s="78">
        <v>5023</v>
      </c>
      <c r="Q74" s="78">
        <v>1</v>
      </c>
      <c r="R74" s="78">
        <v>3</v>
      </c>
      <c r="S74" s="78">
        <v>5501</v>
      </c>
      <c r="T74" s="78">
        <v>5502</v>
      </c>
      <c r="U74" s="78">
        <v>1</v>
      </c>
      <c r="V74" s="78">
        <v>1</v>
      </c>
      <c r="W74" s="78">
        <f t="shared" si="11"/>
        <v>9020101</v>
      </c>
      <c r="X74" s="78">
        <v>160002005</v>
      </c>
      <c r="Y74" s="78">
        <v>1</v>
      </c>
      <c r="Z74" s="82" t="s">
        <v>357</v>
      </c>
      <c r="AA74" s="82" t="s">
        <v>358</v>
      </c>
      <c r="AB74" s="82">
        <v>100201001</v>
      </c>
      <c r="AC74" s="78">
        <f t="shared" si="9"/>
        <v>544</v>
      </c>
      <c r="AD74" s="78">
        <v>-1</v>
      </c>
      <c r="AE74" s="83">
        <v>16069</v>
      </c>
      <c r="AF74" s="82">
        <v>-1</v>
      </c>
      <c r="AG74" s="78">
        <v>9103007</v>
      </c>
    </row>
    <row r="75" spans="1:33" x14ac:dyDescent="0.3">
      <c r="A75" s="78" t="b">
        <v>1</v>
      </c>
      <c r="B75" s="79" t="s">
        <v>427</v>
      </c>
      <c r="C75" s="78">
        <v>120700070</v>
      </c>
      <c r="D75" s="78">
        <v>7</v>
      </c>
      <c r="E75" s="78">
        <v>70</v>
      </c>
      <c r="F75" s="78">
        <v>1</v>
      </c>
      <c r="G75" s="78">
        <v>1</v>
      </c>
      <c r="H75" s="84">
        <v>1533</v>
      </c>
      <c r="I75" s="303">
        <v>13150</v>
      </c>
      <c r="J75" s="101">
        <f>(VLOOKUP(AC75,MonsterStandardStatus!$C$406:$D$755,2,1))*$J$1</f>
        <v>45969295</v>
      </c>
      <c r="K75" s="78">
        <f t="shared" si="10"/>
        <v>3055</v>
      </c>
      <c r="L75" s="324">
        <v>1000</v>
      </c>
      <c r="M75" s="78">
        <v>6</v>
      </c>
      <c r="N75" s="78">
        <v>300</v>
      </c>
      <c r="O75" s="78">
        <v>25</v>
      </c>
      <c r="P75" s="81">
        <v>5024</v>
      </c>
      <c r="Q75" s="78">
        <v>1</v>
      </c>
      <c r="R75" s="78">
        <v>3</v>
      </c>
      <c r="S75" s="78">
        <v>5501</v>
      </c>
      <c r="T75" s="78">
        <v>5502</v>
      </c>
      <c r="U75" s="78">
        <v>1</v>
      </c>
      <c r="V75" s="78">
        <v>1</v>
      </c>
      <c r="W75" s="78">
        <f t="shared" si="11"/>
        <v>9020101</v>
      </c>
      <c r="X75" s="78">
        <v>160002005</v>
      </c>
      <c r="Y75" s="78">
        <v>1</v>
      </c>
      <c r="Z75" s="82" t="s">
        <v>357</v>
      </c>
      <c r="AA75" s="82" t="s">
        <v>358</v>
      </c>
      <c r="AB75" s="82">
        <v>100201001</v>
      </c>
      <c r="AC75" s="78">
        <f t="shared" si="9"/>
        <v>546</v>
      </c>
      <c r="AD75" s="78">
        <v>-1</v>
      </c>
      <c r="AE75" s="83">
        <v>16070</v>
      </c>
      <c r="AF75" s="82">
        <v>-1</v>
      </c>
      <c r="AG75" s="78">
        <v>9103007</v>
      </c>
    </row>
    <row r="76" spans="1:33" x14ac:dyDescent="0.3">
      <c r="A76" s="85" t="b">
        <v>1</v>
      </c>
      <c r="B76" s="86" t="s">
        <v>428</v>
      </c>
      <c r="C76" s="85">
        <v>120700071</v>
      </c>
      <c r="D76" s="85">
        <v>7</v>
      </c>
      <c r="E76" s="85">
        <v>71</v>
      </c>
      <c r="F76" s="85">
        <v>1</v>
      </c>
      <c r="G76" s="85">
        <v>1</v>
      </c>
      <c r="H76" s="87">
        <v>1556</v>
      </c>
      <c r="I76" s="302">
        <v>13209</v>
      </c>
      <c r="J76" s="102">
        <f>(VLOOKUP(AC76,MonsterStandardStatus!$C$406:$D$755,2,1))*$J$1</f>
        <v>46707395</v>
      </c>
      <c r="K76" s="85">
        <f t="shared" si="10"/>
        <v>3114</v>
      </c>
      <c r="L76" s="327">
        <v>1000</v>
      </c>
      <c r="M76" s="85">
        <v>6</v>
      </c>
      <c r="N76" s="85">
        <v>300</v>
      </c>
      <c r="O76" s="85">
        <v>25</v>
      </c>
      <c r="P76" s="85">
        <v>5024</v>
      </c>
      <c r="Q76" s="85">
        <v>1</v>
      </c>
      <c r="R76" s="85">
        <v>3</v>
      </c>
      <c r="S76" s="85">
        <v>5501</v>
      </c>
      <c r="T76" s="85">
        <v>5502</v>
      </c>
      <c r="U76" s="85">
        <v>1</v>
      </c>
      <c r="V76" s="85">
        <v>1</v>
      </c>
      <c r="W76" s="85">
        <f t="shared" si="11"/>
        <v>9020101</v>
      </c>
      <c r="X76" s="85">
        <v>160002005</v>
      </c>
      <c r="Y76" s="85">
        <v>1</v>
      </c>
      <c r="Z76" s="82" t="s">
        <v>357</v>
      </c>
      <c r="AA76" s="82" t="s">
        <v>358</v>
      </c>
      <c r="AB76" s="82">
        <v>100201001</v>
      </c>
      <c r="AC76" s="85">
        <f>AC75+2</f>
        <v>548</v>
      </c>
      <c r="AD76" s="85">
        <v>-1</v>
      </c>
      <c r="AE76" s="85">
        <v>16071</v>
      </c>
      <c r="AF76" s="82">
        <v>-1</v>
      </c>
      <c r="AG76" s="85">
        <v>9103008</v>
      </c>
    </row>
    <row r="77" spans="1:33" x14ac:dyDescent="0.3">
      <c r="A77" s="85" t="b">
        <v>1</v>
      </c>
      <c r="B77" s="86" t="s">
        <v>429</v>
      </c>
      <c r="C77" s="85">
        <v>120700072</v>
      </c>
      <c r="D77" s="85">
        <v>7</v>
      </c>
      <c r="E77" s="85">
        <v>72</v>
      </c>
      <c r="F77" s="85">
        <v>1</v>
      </c>
      <c r="G77" s="85">
        <v>1</v>
      </c>
      <c r="H77" s="87">
        <v>1579</v>
      </c>
      <c r="I77" s="304">
        <v>13268</v>
      </c>
      <c r="J77" s="102">
        <f>(VLOOKUP(AC77,MonsterStandardStatus!$C$406:$D$755,2,1))*$J$1</f>
        <v>47457390</v>
      </c>
      <c r="K77" s="85">
        <f t="shared" si="10"/>
        <v>3174</v>
      </c>
      <c r="L77" s="327">
        <v>1050</v>
      </c>
      <c r="M77" s="85">
        <v>6</v>
      </c>
      <c r="N77" s="85">
        <v>300</v>
      </c>
      <c r="O77" s="85">
        <v>25</v>
      </c>
      <c r="P77" s="85">
        <v>5024</v>
      </c>
      <c r="Q77" s="85">
        <v>1</v>
      </c>
      <c r="R77" s="85">
        <v>3</v>
      </c>
      <c r="S77" s="85">
        <v>5501</v>
      </c>
      <c r="T77" s="85">
        <v>5502</v>
      </c>
      <c r="U77" s="85">
        <v>1</v>
      </c>
      <c r="V77" s="85">
        <v>1</v>
      </c>
      <c r="W77" s="85">
        <f t="shared" si="11"/>
        <v>9020101</v>
      </c>
      <c r="X77" s="85">
        <v>160002005</v>
      </c>
      <c r="Y77" s="85">
        <v>1</v>
      </c>
      <c r="Z77" s="82" t="s">
        <v>357</v>
      </c>
      <c r="AA77" s="82" t="s">
        <v>358</v>
      </c>
      <c r="AB77" s="82">
        <v>100201001</v>
      </c>
      <c r="AC77" s="85">
        <f t="shared" ref="AC77:AC85" si="12">AC76+2</f>
        <v>550</v>
      </c>
      <c r="AD77" s="85">
        <v>-1</v>
      </c>
      <c r="AE77" s="85">
        <v>16072</v>
      </c>
      <c r="AF77" s="82">
        <v>-1</v>
      </c>
      <c r="AG77" s="85">
        <v>9103008</v>
      </c>
    </row>
    <row r="78" spans="1:33" x14ac:dyDescent="0.3">
      <c r="A78" s="85" t="b">
        <v>1</v>
      </c>
      <c r="B78" s="86" t="s">
        <v>430</v>
      </c>
      <c r="C78" s="85">
        <v>120700073</v>
      </c>
      <c r="D78" s="85">
        <v>7</v>
      </c>
      <c r="E78" s="85">
        <v>73</v>
      </c>
      <c r="F78" s="85">
        <v>1</v>
      </c>
      <c r="G78" s="85">
        <v>1</v>
      </c>
      <c r="H78" s="87">
        <v>1603</v>
      </c>
      <c r="I78" s="304">
        <v>13326</v>
      </c>
      <c r="J78" s="102">
        <f>(VLOOKUP(AC78,MonsterStandardStatus!$C$406:$D$755,2,1))*$J$1</f>
        <v>48219280</v>
      </c>
      <c r="K78" s="85">
        <f t="shared" si="10"/>
        <v>3235</v>
      </c>
      <c r="L78" s="327">
        <v>1050</v>
      </c>
      <c r="M78" s="85">
        <v>6</v>
      </c>
      <c r="N78" s="85">
        <v>300</v>
      </c>
      <c r="O78" s="85">
        <v>25</v>
      </c>
      <c r="P78" s="81">
        <v>5025</v>
      </c>
      <c r="Q78" s="85">
        <v>1</v>
      </c>
      <c r="R78" s="85">
        <v>3</v>
      </c>
      <c r="S78" s="85">
        <v>5501</v>
      </c>
      <c r="T78" s="85">
        <v>5502</v>
      </c>
      <c r="U78" s="85">
        <v>1</v>
      </c>
      <c r="V78" s="85">
        <v>1</v>
      </c>
      <c r="W78" s="85">
        <f t="shared" si="11"/>
        <v>9020101</v>
      </c>
      <c r="X78" s="85">
        <v>160002005</v>
      </c>
      <c r="Y78" s="85">
        <v>1</v>
      </c>
      <c r="Z78" s="82" t="s">
        <v>357</v>
      </c>
      <c r="AA78" s="82" t="s">
        <v>358</v>
      </c>
      <c r="AB78" s="82">
        <v>100201001</v>
      </c>
      <c r="AC78" s="85">
        <f t="shared" si="12"/>
        <v>552</v>
      </c>
      <c r="AD78" s="85">
        <v>-1</v>
      </c>
      <c r="AE78" s="85">
        <v>16073</v>
      </c>
      <c r="AF78" s="82">
        <v>-1</v>
      </c>
      <c r="AG78" s="85">
        <v>9103008</v>
      </c>
    </row>
    <row r="79" spans="1:33" x14ac:dyDescent="0.3">
      <c r="A79" s="85" t="b">
        <v>1</v>
      </c>
      <c r="B79" s="86" t="s">
        <v>431</v>
      </c>
      <c r="C79" s="85">
        <v>120700074</v>
      </c>
      <c r="D79" s="85">
        <v>7</v>
      </c>
      <c r="E79" s="85">
        <v>74</v>
      </c>
      <c r="F79" s="85">
        <v>1</v>
      </c>
      <c r="G79" s="85">
        <v>1</v>
      </c>
      <c r="H79" s="87">
        <v>1627</v>
      </c>
      <c r="I79" s="304">
        <v>13385</v>
      </c>
      <c r="J79" s="102">
        <f>(VLOOKUP(AC79,MonsterStandardStatus!$C$406:$D$755,2,1))*$J$1</f>
        <v>48993370</v>
      </c>
      <c r="K79" s="85">
        <f t="shared" si="10"/>
        <v>3298</v>
      </c>
      <c r="L79" s="327">
        <v>1050</v>
      </c>
      <c r="M79" s="85">
        <v>6</v>
      </c>
      <c r="N79" s="85">
        <v>300</v>
      </c>
      <c r="O79" s="85">
        <v>25</v>
      </c>
      <c r="P79" s="85">
        <v>5025</v>
      </c>
      <c r="Q79" s="85">
        <v>1</v>
      </c>
      <c r="R79" s="85">
        <v>3</v>
      </c>
      <c r="S79" s="85">
        <v>5501</v>
      </c>
      <c r="T79" s="85">
        <v>5502</v>
      </c>
      <c r="U79" s="85">
        <v>1</v>
      </c>
      <c r="V79" s="85">
        <v>1</v>
      </c>
      <c r="W79" s="85">
        <f t="shared" si="11"/>
        <v>9020101</v>
      </c>
      <c r="X79" s="85">
        <v>160002005</v>
      </c>
      <c r="Y79" s="85">
        <v>1</v>
      </c>
      <c r="Z79" s="82" t="s">
        <v>357</v>
      </c>
      <c r="AA79" s="82" t="s">
        <v>358</v>
      </c>
      <c r="AB79" s="82">
        <v>100201001</v>
      </c>
      <c r="AC79" s="85">
        <f t="shared" si="12"/>
        <v>554</v>
      </c>
      <c r="AD79" s="85">
        <v>-1</v>
      </c>
      <c r="AE79" s="85">
        <v>16074</v>
      </c>
      <c r="AF79" s="82">
        <v>-1</v>
      </c>
      <c r="AG79" s="85">
        <v>9103008</v>
      </c>
    </row>
    <row r="80" spans="1:33" x14ac:dyDescent="0.3">
      <c r="A80" s="85" t="b">
        <v>1</v>
      </c>
      <c r="B80" s="86" t="s">
        <v>432</v>
      </c>
      <c r="C80" s="85">
        <v>120700075</v>
      </c>
      <c r="D80" s="85">
        <v>7</v>
      </c>
      <c r="E80" s="85">
        <v>75</v>
      </c>
      <c r="F80" s="85">
        <v>1</v>
      </c>
      <c r="G80" s="85">
        <v>1</v>
      </c>
      <c r="H80" s="87">
        <v>1651</v>
      </c>
      <c r="I80" s="304">
        <v>13443</v>
      </c>
      <c r="J80" s="102">
        <f>(VLOOKUP(AC80,MonsterStandardStatus!$C$406:$D$755,2,1))*$J$1</f>
        <v>49780270</v>
      </c>
      <c r="K80" s="85">
        <f t="shared" si="10"/>
        <v>3362</v>
      </c>
      <c r="L80" s="327">
        <v>1100</v>
      </c>
      <c r="M80" s="85">
        <v>6</v>
      </c>
      <c r="N80" s="85">
        <v>300</v>
      </c>
      <c r="O80" s="85">
        <v>25</v>
      </c>
      <c r="P80" s="85">
        <v>5025</v>
      </c>
      <c r="Q80" s="85">
        <v>1</v>
      </c>
      <c r="R80" s="85">
        <v>3</v>
      </c>
      <c r="S80" s="85">
        <v>5501</v>
      </c>
      <c r="T80" s="85">
        <v>5502</v>
      </c>
      <c r="U80" s="85">
        <v>1</v>
      </c>
      <c r="V80" s="85">
        <v>1</v>
      </c>
      <c r="W80" s="85">
        <f t="shared" si="11"/>
        <v>9020101</v>
      </c>
      <c r="X80" s="85">
        <v>160002005</v>
      </c>
      <c r="Y80" s="85">
        <v>1</v>
      </c>
      <c r="Z80" s="82" t="s">
        <v>357</v>
      </c>
      <c r="AA80" s="82" t="s">
        <v>358</v>
      </c>
      <c r="AB80" s="82">
        <v>100201001</v>
      </c>
      <c r="AC80" s="85">
        <f t="shared" si="12"/>
        <v>556</v>
      </c>
      <c r="AD80" s="85">
        <v>-1</v>
      </c>
      <c r="AE80" s="85">
        <v>16075</v>
      </c>
      <c r="AF80" s="82">
        <v>-1</v>
      </c>
      <c r="AG80" s="85">
        <v>9103008</v>
      </c>
    </row>
    <row r="81" spans="1:33" x14ac:dyDescent="0.3">
      <c r="A81" s="85" t="b">
        <v>1</v>
      </c>
      <c r="B81" s="86" t="s">
        <v>433</v>
      </c>
      <c r="C81" s="85">
        <v>120700076</v>
      </c>
      <c r="D81" s="85">
        <v>7</v>
      </c>
      <c r="E81" s="85">
        <v>76</v>
      </c>
      <c r="F81" s="85">
        <v>1</v>
      </c>
      <c r="G81" s="85">
        <v>1</v>
      </c>
      <c r="H81" s="87">
        <v>1676</v>
      </c>
      <c r="I81" s="302">
        <v>13502</v>
      </c>
      <c r="J81" s="102">
        <f>(VLOOKUP(AC81,MonsterStandardStatus!$C$406:$D$755,2,1))*$J$1</f>
        <v>50579675</v>
      </c>
      <c r="K81" s="85">
        <f t="shared" si="10"/>
        <v>3427</v>
      </c>
      <c r="L81" s="327">
        <v>1100</v>
      </c>
      <c r="M81" s="85">
        <v>6</v>
      </c>
      <c r="N81" s="85">
        <v>300</v>
      </c>
      <c r="O81" s="85">
        <v>25</v>
      </c>
      <c r="P81" s="81">
        <v>5026</v>
      </c>
      <c r="Q81" s="85">
        <v>1</v>
      </c>
      <c r="R81" s="85">
        <v>3</v>
      </c>
      <c r="S81" s="85">
        <v>5501</v>
      </c>
      <c r="T81" s="85">
        <v>5502</v>
      </c>
      <c r="U81" s="85">
        <v>1</v>
      </c>
      <c r="V81" s="85">
        <v>1</v>
      </c>
      <c r="W81" s="85">
        <f t="shared" si="11"/>
        <v>9020101</v>
      </c>
      <c r="X81" s="85">
        <v>160002005</v>
      </c>
      <c r="Y81" s="85">
        <v>1</v>
      </c>
      <c r="Z81" s="82" t="s">
        <v>357</v>
      </c>
      <c r="AA81" s="82" t="s">
        <v>358</v>
      </c>
      <c r="AB81" s="82">
        <v>100201001</v>
      </c>
      <c r="AC81" s="85">
        <f t="shared" si="12"/>
        <v>558</v>
      </c>
      <c r="AD81" s="85">
        <v>-1</v>
      </c>
      <c r="AE81" s="85">
        <v>16076</v>
      </c>
      <c r="AF81" s="82">
        <v>-1</v>
      </c>
      <c r="AG81" s="85">
        <v>9103008</v>
      </c>
    </row>
    <row r="82" spans="1:33" x14ac:dyDescent="0.3">
      <c r="A82" s="85" t="b">
        <v>1</v>
      </c>
      <c r="B82" s="86" t="s">
        <v>434</v>
      </c>
      <c r="C82" s="85">
        <v>120700077</v>
      </c>
      <c r="D82" s="85">
        <v>7</v>
      </c>
      <c r="E82" s="85">
        <v>77</v>
      </c>
      <c r="F82" s="85">
        <v>1</v>
      </c>
      <c r="G82" s="85">
        <v>1</v>
      </c>
      <c r="H82" s="87">
        <v>1701</v>
      </c>
      <c r="I82" s="304">
        <v>13560</v>
      </c>
      <c r="J82" s="102">
        <f>(VLOOKUP(AC82,MonsterStandardStatus!$C$406:$D$755,2,1))*$J$1</f>
        <v>51391890</v>
      </c>
      <c r="K82" s="85">
        <f t="shared" si="10"/>
        <v>3493</v>
      </c>
      <c r="L82" s="327">
        <v>1150</v>
      </c>
      <c r="M82" s="85">
        <v>6</v>
      </c>
      <c r="N82" s="85">
        <v>300</v>
      </c>
      <c r="O82" s="85">
        <v>25</v>
      </c>
      <c r="P82" s="85">
        <v>5026</v>
      </c>
      <c r="Q82" s="85">
        <v>1</v>
      </c>
      <c r="R82" s="85">
        <v>3</v>
      </c>
      <c r="S82" s="85">
        <v>5501</v>
      </c>
      <c r="T82" s="85">
        <v>5502</v>
      </c>
      <c r="U82" s="85">
        <v>1</v>
      </c>
      <c r="V82" s="85">
        <v>1</v>
      </c>
      <c r="W82" s="85">
        <f t="shared" si="11"/>
        <v>9020101</v>
      </c>
      <c r="X82" s="85">
        <v>160002005</v>
      </c>
      <c r="Y82" s="85">
        <v>1</v>
      </c>
      <c r="Z82" s="82" t="s">
        <v>357</v>
      </c>
      <c r="AA82" s="82" t="s">
        <v>358</v>
      </c>
      <c r="AB82" s="82">
        <v>100201001</v>
      </c>
      <c r="AC82" s="85">
        <f t="shared" si="12"/>
        <v>560</v>
      </c>
      <c r="AD82" s="85">
        <v>-1</v>
      </c>
      <c r="AE82" s="85">
        <v>16077</v>
      </c>
      <c r="AF82" s="82">
        <v>-1</v>
      </c>
      <c r="AG82" s="85">
        <v>9103008</v>
      </c>
    </row>
    <row r="83" spans="1:33" x14ac:dyDescent="0.3">
      <c r="A83" s="85" t="b">
        <v>1</v>
      </c>
      <c r="B83" s="86" t="s">
        <v>435</v>
      </c>
      <c r="C83" s="85">
        <v>120700078</v>
      </c>
      <c r="D83" s="85">
        <v>7</v>
      </c>
      <c r="E83" s="85">
        <v>78</v>
      </c>
      <c r="F83" s="85">
        <v>1</v>
      </c>
      <c r="G83" s="85">
        <v>1</v>
      </c>
      <c r="H83" s="87">
        <v>1727</v>
      </c>
      <c r="I83" s="304">
        <v>13619</v>
      </c>
      <c r="J83" s="102">
        <f>(VLOOKUP(AC83,MonsterStandardStatus!$C$406:$D$755,2,1))*$J$1</f>
        <v>52216915</v>
      </c>
      <c r="K83" s="85">
        <f t="shared" si="10"/>
        <v>3561</v>
      </c>
      <c r="L83" s="327">
        <v>1150</v>
      </c>
      <c r="M83" s="85">
        <v>6</v>
      </c>
      <c r="N83" s="85">
        <v>300</v>
      </c>
      <c r="O83" s="85">
        <v>25</v>
      </c>
      <c r="P83" s="85">
        <v>5026</v>
      </c>
      <c r="Q83" s="85">
        <v>1</v>
      </c>
      <c r="R83" s="85">
        <v>3</v>
      </c>
      <c r="S83" s="85">
        <v>5501</v>
      </c>
      <c r="T83" s="85">
        <v>5502</v>
      </c>
      <c r="U83" s="85">
        <v>1</v>
      </c>
      <c r="V83" s="85">
        <v>1</v>
      </c>
      <c r="W83" s="85">
        <f t="shared" si="11"/>
        <v>9020101</v>
      </c>
      <c r="X83" s="85">
        <v>160002005</v>
      </c>
      <c r="Y83" s="85">
        <v>1</v>
      </c>
      <c r="Z83" s="82" t="s">
        <v>357</v>
      </c>
      <c r="AA83" s="82" t="s">
        <v>358</v>
      </c>
      <c r="AB83" s="82">
        <v>100201001</v>
      </c>
      <c r="AC83" s="85">
        <f t="shared" si="12"/>
        <v>562</v>
      </c>
      <c r="AD83" s="85">
        <v>-1</v>
      </c>
      <c r="AE83" s="85">
        <v>16078</v>
      </c>
      <c r="AF83" s="82">
        <v>-1</v>
      </c>
      <c r="AG83" s="85">
        <v>9103008</v>
      </c>
    </row>
    <row r="84" spans="1:33" x14ac:dyDescent="0.3">
      <c r="A84" s="85" t="b">
        <v>1</v>
      </c>
      <c r="B84" s="86" t="s">
        <v>436</v>
      </c>
      <c r="C84" s="85">
        <v>120700079</v>
      </c>
      <c r="D84" s="85">
        <v>7</v>
      </c>
      <c r="E84" s="85">
        <v>79</v>
      </c>
      <c r="F84" s="85">
        <v>1</v>
      </c>
      <c r="G84" s="85">
        <v>1</v>
      </c>
      <c r="H84" s="87">
        <v>1753</v>
      </c>
      <c r="I84" s="304">
        <v>13677</v>
      </c>
      <c r="J84" s="102">
        <f>(VLOOKUP(AC84,MonsterStandardStatus!$C$406:$D$755,2,1))*$J$1</f>
        <v>53055360</v>
      </c>
      <c r="K84" s="85">
        <f t="shared" si="10"/>
        <v>3630</v>
      </c>
      <c r="L84" s="327">
        <v>1200</v>
      </c>
      <c r="M84" s="85">
        <v>6</v>
      </c>
      <c r="N84" s="85">
        <v>300</v>
      </c>
      <c r="O84" s="85">
        <v>25</v>
      </c>
      <c r="P84" s="81">
        <v>5027</v>
      </c>
      <c r="Q84" s="85">
        <v>1</v>
      </c>
      <c r="R84" s="85">
        <v>3</v>
      </c>
      <c r="S84" s="85">
        <v>5501</v>
      </c>
      <c r="T84" s="85">
        <v>5502</v>
      </c>
      <c r="U84" s="85">
        <v>1</v>
      </c>
      <c r="V84" s="85">
        <v>1</v>
      </c>
      <c r="W84" s="85">
        <f t="shared" si="11"/>
        <v>9020101</v>
      </c>
      <c r="X84" s="85">
        <v>160002005</v>
      </c>
      <c r="Y84" s="85">
        <v>1</v>
      </c>
      <c r="Z84" s="82" t="s">
        <v>357</v>
      </c>
      <c r="AA84" s="82" t="s">
        <v>358</v>
      </c>
      <c r="AB84" s="82">
        <v>100201001</v>
      </c>
      <c r="AC84" s="85">
        <f t="shared" si="12"/>
        <v>564</v>
      </c>
      <c r="AD84" s="85">
        <v>-1</v>
      </c>
      <c r="AE84" s="85">
        <v>16079</v>
      </c>
      <c r="AF84" s="82">
        <v>-1</v>
      </c>
      <c r="AG84" s="85">
        <v>9103008</v>
      </c>
    </row>
    <row r="85" spans="1:33" x14ac:dyDescent="0.3">
      <c r="A85" s="85" t="b">
        <v>1</v>
      </c>
      <c r="B85" s="86" t="s">
        <v>437</v>
      </c>
      <c r="C85" s="85">
        <v>120700080</v>
      </c>
      <c r="D85" s="85">
        <v>7</v>
      </c>
      <c r="E85" s="85">
        <v>80</v>
      </c>
      <c r="F85" s="85">
        <v>1</v>
      </c>
      <c r="G85" s="85">
        <v>1</v>
      </c>
      <c r="H85" s="87">
        <v>1779</v>
      </c>
      <c r="I85" s="304">
        <v>13736</v>
      </c>
      <c r="J85" s="102">
        <f>(VLOOKUP(AC85,MonsterStandardStatus!$C$406:$D$755,2,1))*$J$1</f>
        <v>53907225</v>
      </c>
      <c r="K85" s="85">
        <f t="shared" si="10"/>
        <v>3700</v>
      </c>
      <c r="L85" s="327">
        <v>1200</v>
      </c>
      <c r="M85" s="85">
        <v>6</v>
      </c>
      <c r="N85" s="85">
        <v>300</v>
      </c>
      <c r="O85" s="85">
        <v>25</v>
      </c>
      <c r="P85" s="85">
        <v>5027</v>
      </c>
      <c r="Q85" s="85">
        <v>1</v>
      </c>
      <c r="R85" s="85">
        <v>3</v>
      </c>
      <c r="S85" s="85">
        <v>5501</v>
      </c>
      <c r="T85" s="85">
        <v>5502</v>
      </c>
      <c r="U85" s="85">
        <v>1</v>
      </c>
      <c r="V85" s="85">
        <v>1</v>
      </c>
      <c r="W85" s="85">
        <f t="shared" si="11"/>
        <v>9020101</v>
      </c>
      <c r="X85" s="85">
        <v>160002005</v>
      </c>
      <c r="Y85" s="85">
        <v>1</v>
      </c>
      <c r="Z85" s="82" t="s">
        <v>357</v>
      </c>
      <c r="AA85" s="82" t="s">
        <v>358</v>
      </c>
      <c r="AB85" s="82">
        <v>100201001</v>
      </c>
      <c r="AC85" s="85">
        <f t="shared" si="12"/>
        <v>566</v>
      </c>
      <c r="AD85" s="85">
        <v>-1</v>
      </c>
      <c r="AE85" s="85">
        <v>16080</v>
      </c>
      <c r="AF85" s="82">
        <v>-1</v>
      </c>
      <c r="AG85" s="85">
        <v>9103008</v>
      </c>
    </row>
    <row r="86" spans="1:33" x14ac:dyDescent="0.3">
      <c r="A86" s="78" t="b">
        <v>1</v>
      </c>
      <c r="B86" s="79" t="s">
        <v>438</v>
      </c>
      <c r="C86" s="78">
        <v>120700081</v>
      </c>
      <c r="D86" s="78">
        <v>7</v>
      </c>
      <c r="E86" s="78">
        <v>81</v>
      </c>
      <c r="F86" s="78">
        <v>1</v>
      </c>
      <c r="G86" s="78">
        <v>1</v>
      </c>
      <c r="H86" s="84">
        <v>1806</v>
      </c>
      <c r="I86" s="302">
        <v>13795</v>
      </c>
      <c r="J86" s="101">
        <f>(VLOOKUP(AC86,MonsterStandardStatus!$C$406:$D$755,2,1))*$J$1</f>
        <v>54772815</v>
      </c>
      <c r="K86" s="78">
        <f t="shared" si="10"/>
        <v>3772</v>
      </c>
      <c r="L86" s="324">
        <v>1250</v>
      </c>
      <c r="M86" s="78">
        <v>6</v>
      </c>
      <c r="N86" s="78">
        <v>300</v>
      </c>
      <c r="O86" s="78">
        <v>25</v>
      </c>
      <c r="P86" s="78">
        <v>5027</v>
      </c>
      <c r="Q86" s="78">
        <v>1</v>
      </c>
      <c r="R86" s="78">
        <v>3</v>
      </c>
      <c r="S86" s="78">
        <v>5501</v>
      </c>
      <c r="T86" s="78">
        <v>5502</v>
      </c>
      <c r="U86" s="78">
        <v>1</v>
      </c>
      <c r="V86" s="78">
        <v>1</v>
      </c>
      <c r="W86" s="78">
        <f t="shared" si="11"/>
        <v>9020101</v>
      </c>
      <c r="X86" s="78">
        <v>160002005</v>
      </c>
      <c r="Y86" s="78">
        <v>1</v>
      </c>
      <c r="Z86" s="82" t="s">
        <v>357</v>
      </c>
      <c r="AA86" s="82" t="s">
        <v>358</v>
      </c>
      <c r="AB86" s="82">
        <v>100201001</v>
      </c>
      <c r="AC86" s="78">
        <f>AC85+2</f>
        <v>568</v>
      </c>
      <c r="AD86" s="78">
        <v>-1</v>
      </c>
      <c r="AE86" s="83">
        <v>16081</v>
      </c>
      <c r="AF86" s="82">
        <v>-1</v>
      </c>
      <c r="AG86" s="78">
        <v>9103009</v>
      </c>
    </row>
    <row r="87" spans="1:33" x14ac:dyDescent="0.3">
      <c r="A87" s="78" t="b">
        <v>1</v>
      </c>
      <c r="B87" s="79" t="s">
        <v>439</v>
      </c>
      <c r="C87" s="78">
        <v>120700082</v>
      </c>
      <c r="D87" s="78">
        <v>7</v>
      </c>
      <c r="E87" s="78">
        <v>82</v>
      </c>
      <c r="F87" s="78">
        <v>1</v>
      </c>
      <c r="G87" s="78">
        <v>1</v>
      </c>
      <c r="H87" s="84">
        <v>1833</v>
      </c>
      <c r="I87" s="303">
        <v>13853</v>
      </c>
      <c r="J87" s="101">
        <f>(VLOOKUP(AC87,MonsterStandardStatus!$C$406:$D$755,2,1))*$J$1</f>
        <v>55652435</v>
      </c>
      <c r="K87" s="78">
        <f t="shared" si="10"/>
        <v>3845</v>
      </c>
      <c r="L87" s="324">
        <v>1250</v>
      </c>
      <c r="M87" s="78">
        <v>6</v>
      </c>
      <c r="N87" s="78">
        <v>300</v>
      </c>
      <c r="O87" s="78">
        <v>25</v>
      </c>
      <c r="P87" s="81">
        <v>5028</v>
      </c>
      <c r="Q87" s="78">
        <v>1</v>
      </c>
      <c r="R87" s="78">
        <v>3</v>
      </c>
      <c r="S87" s="78">
        <v>5501</v>
      </c>
      <c r="T87" s="78">
        <v>5502</v>
      </c>
      <c r="U87" s="78">
        <v>1</v>
      </c>
      <c r="V87" s="78">
        <v>1</v>
      </c>
      <c r="W87" s="78">
        <f t="shared" si="11"/>
        <v>9020101</v>
      </c>
      <c r="X87" s="78">
        <v>160002005</v>
      </c>
      <c r="Y87" s="78">
        <v>1</v>
      </c>
      <c r="Z87" s="82" t="s">
        <v>357</v>
      </c>
      <c r="AA87" s="82" t="s">
        <v>358</v>
      </c>
      <c r="AB87" s="82">
        <v>100201001</v>
      </c>
      <c r="AC87" s="78">
        <f t="shared" ref="AC87:AC125" si="13">AC86+2</f>
        <v>570</v>
      </c>
      <c r="AD87" s="78">
        <v>-1</v>
      </c>
      <c r="AE87" s="83">
        <v>16082</v>
      </c>
      <c r="AF87" s="82">
        <v>-1</v>
      </c>
      <c r="AG87" s="78">
        <v>9103009</v>
      </c>
    </row>
    <row r="88" spans="1:33" x14ac:dyDescent="0.3">
      <c r="A88" s="78" t="b">
        <v>1</v>
      </c>
      <c r="B88" s="79" t="s">
        <v>440</v>
      </c>
      <c r="C88" s="78">
        <v>120700083</v>
      </c>
      <c r="D88" s="78">
        <v>7</v>
      </c>
      <c r="E88" s="78">
        <v>83</v>
      </c>
      <c r="F88" s="78">
        <v>1</v>
      </c>
      <c r="G88" s="78">
        <v>1</v>
      </c>
      <c r="H88" s="84">
        <v>1860</v>
      </c>
      <c r="I88" s="303">
        <v>13911</v>
      </c>
      <c r="J88" s="101">
        <f>(VLOOKUP(AC88,MonsterStandardStatus!$C$406:$D$755,2,1))*$J$1</f>
        <v>56546085</v>
      </c>
      <c r="K88" s="78">
        <f t="shared" si="10"/>
        <v>3919</v>
      </c>
      <c r="L88" s="324">
        <v>1300</v>
      </c>
      <c r="M88" s="78">
        <v>6</v>
      </c>
      <c r="N88" s="78">
        <v>300</v>
      </c>
      <c r="O88" s="78">
        <v>25</v>
      </c>
      <c r="P88" s="78">
        <v>5028</v>
      </c>
      <c r="Q88" s="78">
        <v>1</v>
      </c>
      <c r="R88" s="78">
        <v>3</v>
      </c>
      <c r="S88" s="78">
        <v>5501</v>
      </c>
      <c r="T88" s="78">
        <v>5502</v>
      </c>
      <c r="U88" s="78">
        <v>1</v>
      </c>
      <c r="V88" s="78">
        <v>1</v>
      </c>
      <c r="W88" s="78">
        <f t="shared" si="11"/>
        <v>9020101</v>
      </c>
      <c r="X88" s="78">
        <v>160002005</v>
      </c>
      <c r="Y88" s="78">
        <v>1</v>
      </c>
      <c r="Z88" s="82" t="s">
        <v>357</v>
      </c>
      <c r="AA88" s="82" t="s">
        <v>358</v>
      </c>
      <c r="AB88" s="82">
        <v>100201001</v>
      </c>
      <c r="AC88" s="78">
        <f t="shared" si="13"/>
        <v>572</v>
      </c>
      <c r="AD88" s="78">
        <v>-1</v>
      </c>
      <c r="AE88" s="83">
        <v>16083</v>
      </c>
      <c r="AF88" s="82">
        <v>-1</v>
      </c>
      <c r="AG88" s="78">
        <v>9103009</v>
      </c>
    </row>
    <row r="89" spans="1:33" x14ac:dyDescent="0.3">
      <c r="A89" s="78" t="b">
        <v>1</v>
      </c>
      <c r="B89" s="79" t="s">
        <v>441</v>
      </c>
      <c r="C89" s="78">
        <v>120700084</v>
      </c>
      <c r="D89" s="78">
        <v>7</v>
      </c>
      <c r="E89" s="78">
        <v>84</v>
      </c>
      <c r="F89" s="78">
        <v>1</v>
      </c>
      <c r="G89" s="78">
        <v>1</v>
      </c>
      <c r="H89" s="84">
        <v>1888</v>
      </c>
      <c r="I89" s="303">
        <v>13970</v>
      </c>
      <c r="J89" s="101">
        <f>(VLOOKUP(AC89,MonsterStandardStatus!$C$406:$D$755,2,1))*$J$1</f>
        <v>57454375</v>
      </c>
      <c r="K89" s="78">
        <f t="shared" si="10"/>
        <v>3995</v>
      </c>
      <c r="L89" s="324">
        <v>1300</v>
      </c>
      <c r="M89" s="78">
        <v>6</v>
      </c>
      <c r="N89" s="78">
        <v>300</v>
      </c>
      <c r="O89" s="78">
        <v>25</v>
      </c>
      <c r="P89" s="78">
        <v>5028</v>
      </c>
      <c r="Q89" s="78">
        <v>1</v>
      </c>
      <c r="R89" s="78">
        <v>3</v>
      </c>
      <c r="S89" s="78">
        <v>5501</v>
      </c>
      <c r="T89" s="78">
        <v>5502</v>
      </c>
      <c r="U89" s="78">
        <v>1</v>
      </c>
      <c r="V89" s="78">
        <v>1</v>
      </c>
      <c r="W89" s="78">
        <f t="shared" si="11"/>
        <v>9020101</v>
      </c>
      <c r="X89" s="78">
        <v>160002005</v>
      </c>
      <c r="Y89" s="78">
        <v>1</v>
      </c>
      <c r="Z89" s="82" t="s">
        <v>357</v>
      </c>
      <c r="AA89" s="82" t="s">
        <v>358</v>
      </c>
      <c r="AB89" s="82">
        <v>100201001</v>
      </c>
      <c r="AC89" s="78">
        <f t="shared" si="13"/>
        <v>574</v>
      </c>
      <c r="AD89" s="78">
        <v>-1</v>
      </c>
      <c r="AE89" s="83">
        <v>16084</v>
      </c>
      <c r="AF89" s="82">
        <v>-1</v>
      </c>
      <c r="AG89" s="78">
        <v>9103009</v>
      </c>
    </row>
    <row r="90" spans="1:33" x14ac:dyDescent="0.3">
      <c r="A90" s="78" t="b">
        <v>1</v>
      </c>
      <c r="B90" s="79" t="s">
        <v>442</v>
      </c>
      <c r="C90" s="78">
        <v>120700085</v>
      </c>
      <c r="D90" s="78">
        <v>7</v>
      </c>
      <c r="E90" s="78">
        <v>85</v>
      </c>
      <c r="F90" s="78">
        <v>1</v>
      </c>
      <c r="G90" s="78">
        <v>1</v>
      </c>
      <c r="H90" s="84">
        <v>1916</v>
      </c>
      <c r="I90" s="303">
        <v>14028</v>
      </c>
      <c r="J90" s="101">
        <f>(VLOOKUP(AC90,MonsterStandardStatus!$C$406:$D$755,2,1))*$J$1</f>
        <v>58377305</v>
      </c>
      <c r="K90" s="78">
        <f t="shared" si="10"/>
        <v>4072</v>
      </c>
      <c r="L90" s="324">
        <v>1350</v>
      </c>
      <c r="M90" s="78">
        <v>6</v>
      </c>
      <c r="N90" s="78">
        <v>300</v>
      </c>
      <c r="O90" s="78">
        <v>25</v>
      </c>
      <c r="P90" s="81">
        <v>5029</v>
      </c>
      <c r="Q90" s="78">
        <v>1</v>
      </c>
      <c r="R90" s="78">
        <v>3</v>
      </c>
      <c r="S90" s="78">
        <v>5501</v>
      </c>
      <c r="T90" s="78">
        <v>5502</v>
      </c>
      <c r="U90" s="78">
        <v>1</v>
      </c>
      <c r="V90" s="78">
        <v>1</v>
      </c>
      <c r="W90" s="78">
        <f t="shared" si="11"/>
        <v>9020101</v>
      </c>
      <c r="X90" s="78">
        <v>160002005</v>
      </c>
      <c r="Y90" s="78">
        <v>1</v>
      </c>
      <c r="Z90" s="82" t="s">
        <v>357</v>
      </c>
      <c r="AA90" s="82" t="s">
        <v>358</v>
      </c>
      <c r="AB90" s="82">
        <v>100201001</v>
      </c>
      <c r="AC90" s="78">
        <f t="shared" si="13"/>
        <v>576</v>
      </c>
      <c r="AD90" s="78">
        <v>-1</v>
      </c>
      <c r="AE90" s="83">
        <v>16085</v>
      </c>
      <c r="AF90" s="82">
        <v>-1</v>
      </c>
      <c r="AG90" s="78">
        <v>9103009</v>
      </c>
    </row>
    <row r="91" spans="1:33" x14ac:dyDescent="0.3">
      <c r="A91" s="78" t="b">
        <v>1</v>
      </c>
      <c r="B91" s="79" t="s">
        <v>443</v>
      </c>
      <c r="C91" s="78">
        <v>120700086</v>
      </c>
      <c r="D91" s="78">
        <v>7</v>
      </c>
      <c r="E91" s="78">
        <v>86</v>
      </c>
      <c r="F91" s="78">
        <v>1</v>
      </c>
      <c r="G91" s="78">
        <v>1</v>
      </c>
      <c r="H91" s="84">
        <v>1945</v>
      </c>
      <c r="I91" s="302">
        <v>14087</v>
      </c>
      <c r="J91" s="101">
        <f>(VLOOKUP(AC91,MonsterStandardStatus!$C$406:$D$755,2,1))*$J$1</f>
        <v>59314875</v>
      </c>
      <c r="K91" s="78">
        <f t="shared" si="10"/>
        <v>4151</v>
      </c>
      <c r="L91" s="324">
        <v>1350</v>
      </c>
      <c r="M91" s="78">
        <v>6</v>
      </c>
      <c r="N91" s="78">
        <v>300</v>
      </c>
      <c r="O91" s="78">
        <v>25</v>
      </c>
      <c r="P91" s="78">
        <v>5029</v>
      </c>
      <c r="Q91" s="78">
        <v>1</v>
      </c>
      <c r="R91" s="78">
        <v>3</v>
      </c>
      <c r="S91" s="78">
        <v>5501</v>
      </c>
      <c r="T91" s="78">
        <v>5502</v>
      </c>
      <c r="U91" s="78">
        <v>1</v>
      </c>
      <c r="V91" s="78">
        <v>1</v>
      </c>
      <c r="W91" s="78">
        <f t="shared" si="11"/>
        <v>9020101</v>
      </c>
      <c r="X91" s="78">
        <v>160002005</v>
      </c>
      <c r="Y91" s="78">
        <v>1</v>
      </c>
      <c r="Z91" s="82" t="s">
        <v>357</v>
      </c>
      <c r="AA91" s="82" t="s">
        <v>358</v>
      </c>
      <c r="AB91" s="82">
        <v>100201001</v>
      </c>
      <c r="AC91" s="78">
        <f t="shared" si="13"/>
        <v>578</v>
      </c>
      <c r="AD91" s="78">
        <v>-1</v>
      </c>
      <c r="AE91" s="83">
        <v>16086</v>
      </c>
      <c r="AF91" s="82">
        <v>-1</v>
      </c>
      <c r="AG91" s="78">
        <v>9103009</v>
      </c>
    </row>
    <row r="92" spans="1:33" x14ac:dyDescent="0.3">
      <c r="A92" s="78" t="b">
        <v>1</v>
      </c>
      <c r="B92" s="79" t="s">
        <v>444</v>
      </c>
      <c r="C92" s="78">
        <v>120700087</v>
      </c>
      <c r="D92" s="78">
        <v>7</v>
      </c>
      <c r="E92" s="78">
        <v>87</v>
      </c>
      <c r="F92" s="78">
        <v>1</v>
      </c>
      <c r="G92" s="78">
        <v>1</v>
      </c>
      <c r="H92" s="84">
        <v>1974</v>
      </c>
      <c r="I92" s="303">
        <v>14145</v>
      </c>
      <c r="J92" s="101">
        <f>(VLOOKUP(AC92,MonsterStandardStatus!$C$406:$D$755,2,1))*$J$1</f>
        <v>60267390</v>
      </c>
      <c r="K92" s="78">
        <f t="shared" si="10"/>
        <v>4231</v>
      </c>
      <c r="L92" s="324">
        <v>1400</v>
      </c>
      <c r="M92" s="78">
        <v>6</v>
      </c>
      <c r="N92" s="78">
        <v>300</v>
      </c>
      <c r="O92" s="78">
        <v>25</v>
      </c>
      <c r="P92" s="78">
        <v>5029</v>
      </c>
      <c r="Q92" s="78">
        <v>1</v>
      </c>
      <c r="R92" s="78">
        <v>3</v>
      </c>
      <c r="S92" s="78">
        <v>5501</v>
      </c>
      <c r="T92" s="78">
        <v>5502</v>
      </c>
      <c r="U92" s="78">
        <v>1</v>
      </c>
      <c r="V92" s="78">
        <v>1</v>
      </c>
      <c r="W92" s="78">
        <f t="shared" si="11"/>
        <v>9020101</v>
      </c>
      <c r="X92" s="78">
        <v>160002005</v>
      </c>
      <c r="Y92" s="78">
        <v>1</v>
      </c>
      <c r="Z92" s="82" t="s">
        <v>357</v>
      </c>
      <c r="AA92" s="82" t="s">
        <v>358</v>
      </c>
      <c r="AB92" s="82">
        <v>100201001</v>
      </c>
      <c r="AC92" s="78">
        <f t="shared" si="13"/>
        <v>580</v>
      </c>
      <c r="AD92" s="78">
        <v>-1</v>
      </c>
      <c r="AE92" s="83">
        <v>16087</v>
      </c>
      <c r="AF92" s="82">
        <v>-1</v>
      </c>
      <c r="AG92" s="78">
        <v>9103009</v>
      </c>
    </row>
    <row r="93" spans="1:33" x14ac:dyDescent="0.3">
      <c r="A93" s="78" t="b">
        <v>1</v>
      </c>
      <c r="B93" s="79" t="s">
        <v>445</v>
      </c>
      <c r="C93" s="78">
        <v>120700088</v>
      </c>
      <c r="D93" s="78">
        <v>7</v>
      </c>
      <c r="E93" s="78">
        <v>88</v>
      </c>
      <c r="F93" s="78">
        <v>1</v>
      </c>
      <c r="G93" s="78">
        <v>1</v>
      </c>
      <c r="H93" s="84">
        <v>2004</v>
      </c>
      <c r="I93" s="303">
        <v>14204</v>
      </c>
      <c r="J93" s="101">
        <f>(VLOOKUP(AC93,MonsterStandardStatus!$C$406:$D$755,2,1))*$J$1</f>
        <v>61235155</v>
      </c>
      <c r="K93" s="78">
        <f t="shared" si="10"/>
        <v>4313</v>
      </c>
      <c r="L93" s="324">
        <v>1400</v>
      </c>
      <c r="M93" s="78">
        <v>6</v>
      </c>
      <c r="N93" s="78">
        <v>300</v>
      </c>
      <c r="O93" s="78">
        <v>25</v>
      </c>
      <c r="P93" s="81">
        <v>5030</v>
      </c>
      <c r="Q93" s="78">
        <v>1</v>
      </c>
      <c r="R93" s="78">
        <v>3</v>
      </c>
      <c r="S93" s="78">
        <v>5501</v>
      </c>
      <c r="T93" s="78">
        <v>5502</v>
      </c>
      <c r="U93" s="78">
        <v>1</v>
      </c>
      <c r="V93" s="78">
        <v>1</v>
      </c>
      <c r="W93" s="78">
        <f t="shared" si="11"/>
        <v>9020101</v>
      </c>
      <c r="X93" s="78">
        <v>160002005</v>
      </c>
      <c r="Y93" s="78">
        <v>1</v>
      </c>
      <c r="Z93" s="82" t="s">
        <v>357</v>
      </c>
      <c r="AA93" s="82" t="s">
        <v>358</v>
      </c>
      <c r="AB93" s="82">
        <v>100201001</v>
      </c>
      <c r="AC93" s="78">
        <f t="shared" si="13"/>
        <v>582</v>
      </c>
      <c r="AD93" s="78">
        <v>-1</v>
      </c>
      <c r="AE93" s="83">
        <v>16088</v>
      </c>
      <c r="AF93" s="82">
        <v>-1</v>
      </c>
      <c r="AG93" s="78">
        <v>9103009</v>
      </c>
    </row>
    <row r="94" spans="1:33" x14ac:dyDescent="0.3">
      <c r="A94" s="78" t="b">
        <v>1</v>
      </c>
      <c r="B94" s="79" t="s">
        <v>446</v>
      </c>
      <c r="C94" s="78">
        <v>120700089</v>
      </c>
      <c r="D94" s="78">
        <v>7</v>
      </c>
      <c r="E94" s="78">
        <v>89</v>
      </c>
      <c r="F94" s="78">
        <v>1</v>
      </c>
      <c r="G94" s="78">
        <v>1</v>
      </c>
      <c r="H94" s="84">
        <v>2034</v>
      </c>
      <c r="I94" s="303">
        <v>14262</v>
      </c>
      <c r="J94" s="101">
        <f>(VLOOKUP(AC94,MonsterStandardStatus!$C$406:$D$755,2,1))*$J$1</f>
        <v>62218780</v>
      </c>
      <c r="K94" s="78">
        <f t="shared" si="10"/>
        <v>4397</v>
      </c>
      <c r="L94" s="324">
        <v>1450</v>
      </c>
      <c r="M94" s="78">
        <v>6</v>
      </c>
      <c r="N94" s="78">
        <v>300</v>
      </c>
      <c r="O94" s="78">
        <v>25</v>
      </c>
      <c r="P94" s="78">
        <v>5030</v>
      </c>
      <c r="Q94" s="78">
        <v>1</v>
      </c>
      <c r="R94" s="78">
        <v>3</v>
      </c>
      <c r="S94" s="78">
        <v>5501</v>
      </c>
      <c r="T94" s="78">
        <v>5502</v>
      </c>
      <c r="U94" s="78">
        <v>1</v>
      </c>
      <c r="V94" s="78">
        <v>1</v>
      </c>
      <c r="W94" s="78">
        <f t="shared" si="11"/>
        <v>9020101</v>
      </c>
      <c r="X94" s="78">
        <v>160002005</v>
      </c>
      <c r="Y94" s="78">
        <v>1</v>
      </c>
      <c r="Z94" s="82" t="s">
        <v>357</v>
      </c>
      <c r="AA94" s="82" t="s">
        <v>358</v>
      </c>
      <c r="AB94" s="82">
        <v>100201001</v>
      </c>
      <c r="AC94" s="78">
        <f t="shared" si="13"/>
        <v>584</v>
      </c>
      <c r="AD94" s="78">
        <v>-1</v>
      </c>
      <c r="AE94" s="83">
        <v>16089</v>
      </c>
      <c r="AF94" s="82">
        <v>-1</v>
      </c>
      <c r="AG94" s="78">
        <v>9103009</v>
      </c>
    </row>
    <row r="95" spans="1:33" x14ac:dyDescent="0.3">
      <c r="A95" s="78" t="b">
        <v>1</v>
      </c>
      <c r="B95" s="79" t="s">
        <v>447</v>
      </c>
      <c r="C95" s="78">
        <v>120700090</v>
      </c>
      <c r="D95" s="78">
        <v>7</v>
      </c>
      <c r="E95" s="78">
        <v>90</v>
      </c>
      <c r="F95" s="78">
        <v>1</v>
      </c>
      <c r="G95" s="78">
        <v>1</v>
      </c>
      <c r="H95" s="84">
        <v>2065</v>
      </c>
      <c r="I95" s="303">
        <v>14321</v>
      </c>
      <c r="J95" s="101">
        <f>(VLOOKUP(AC95,MonsterStandardStatus!$C$406:$D$755,2,1))*$J$1</f>
        <v>63217960</v>
      </c>
      <c r="K95" s="78">
        <f t="shared" si="10"/>
        <v>4482</v>
      </c>
      <c r="L95" s="324">
        <v>1450</v>
      </c>
      <c r="M95" s="78">
        <v>6</v>
      </c>
      <c r="N95" s="78">
        <v>300</v>
      </c>
      <c r="O95" s="78">
        <v>25</v>
      </c>
      <c r="P95" s="78">
        <v>5030</v>
      </c>
      <c r="Q95" s="78">
        <v>1</v>
      </c>
      <c r="R95" s="78">
        <v>3</v>
      </c>
      <c r="S95" s="78">
        <v>5501</v>
      </c>
      <c r="T95" s="78">
        <v>5502</v>
      </c>
      <c r="U95" s="78">
        <v>1</v>
      </c>
      <c r="V95" s="78">
        <v>1</v>
      </c>
      <c r="W95" s="78">
        <f t="shared" si="11"/>
        <v>9020101</v>
      </c>
      <c r="X95" s="78">
        <v>160002005</v>
      </c>
      <c r="Y95" s="78">
        <v>1</v>
      </c>
      <c r="Z95" s="82" t="s">
        <v>357</v>
      </c>
      <c r="AA95" s="82" t="s">
        <v>358</v>
      </c>
      <c r="AB95" s="82">
        <v>100201001</v>
      </c>
      <c r="AC95" s="78">
        <f t="shared" si="13"/>
        <v>586</v>
      </c>
      <c r="AD95" s="78">
        <v>-1</v>
      </c>
      <c r="AE95" s="83">
        <v>16090</v>
      </c>
      <c r="AF95" s="82">
        <v>-1</v>
      </c>
      <c r="AG95" s="78">
        <v>9103009</v>
      </c>
    </row>
    <row r="96" spans="1:33" x14ac:dyDescent="0.3">
      <c r="A96" s="85" t="b">
        <v>1</v>
      </c>
      <c r="B96" s="86" t="s">
        <v>448</v>
      </c>
      <c r="C96" s="85">
        <v>120700091</v>
      </c>
      <c r="D96" s="85">
        <v>7</v>
      </c>
      <c r="E96" s="85">
        <v>91</v>
      </c>
      <c r="F96" s="85">
        <v>1</v>
      </c>
      <c r="G96" s="85">
        <v>1</v>
      </c>
      <c r="H96" s="87">
        <v>2096</v>
      </c>
      <c r="I96" s="302">
        <v>14380</v>
      </c>
      <c r="J96" s="102">
        <f>(VLOOKUP(AC96,MonsterStandardStatus!$C$406:$D$755,2,1))*$J$1</f>
        <v>64233305</v>
      </c>
      <c r="K96" s="85">
        <f t="shared" si="10"/>
        <v>4569</v>
      </c>
      <c r="L96" s="327">
        <v>1500</v>
      </c>
      <c r="M96" s="85">
        <v>6</v>
      </c>
      <c r="N96" s="85">
        <v>300</v>
      </c>
      <c r="O96" s="85">
        <v>25</v>
      </c>
      <c r="P96" s="81">
        <v>5031</v>
      </c>
      <c r="Q96" s="85">
        <v>1</v>
      </c>
      <c r="R96" s="85">
        <v>3</v>
      </c>
      <c r="S96" s="85">
        <v>5501</v>
      </c>
      <c r="T96" s="85">
        <v>5502</v>
      </c>
      <c r="U96" s="85">
        <v>1</v>
      </c>
      <c r="V96" s="85">
        <v>1</v>
      </c>
      <c r="W96" s="85">
        <f t="shared" si="11"/>
        <v>9020101</v>
      </c>
      <c r="X96" s="85">
        <v>160002005</v>
      </c>
      <c r="Y96" s="85">
        <v>1</v>
      </c>
      <c r="Z96" s="82" t="s">
        <v>357</v>
      </c>
      <c r="AA96" s="82" t="s">
        <v>358</v>
      </c>
      <c r="AB96" s="82">
        <v>100201001</v>
      </c>
      <c r="AC96" s="85">
        <f t="shared" si="13"/>
        <v>588</v>
      </c>
      <c r="AD96" s="85">
        <v>-1</v>
      </c>
      <c r="AE96" s="85">
        <v>16091</v>
      </c>
      <c r="AF96" s="82">
        <v>-1</v>
      </c>
      <c r="AG96" s="85">
        <v>9103010</v>
      </c>
    </row>
    <row r="97" spans="1:33" x14ac:dyDescent="0.3">
      <c r="A97" s="85" t="b">
        <v>1</v>
      </c>
      <c r="B97" s="86" t="s">
        <v>449</v>
      </c>
      <c r="C97" s="85">
        <v>120700092</v>
      </c>
      <c r="D97" s="85">
        <v>7</v>
      </c>
      <c r="E97" s="85">
        <v>92</v>
      </c>
      <c r="F97" s="85">
        <v>1</v>
      </c>
      <c r="G97" s="85">
        <v>1</v>
      </c>
      <c r="H97" s="87">
        <v>2127</v>
      </c>
      <c r="I97" s="304">
        <v>14438</v>
      </c>
      <c r="J97" s="102">
        <f>(VLOOKUP(AC97,MonsterStandardStatus!$C$406:$D$755,2,1))*$J$1</f>
        <v>65264815</v>
      </c>
      <c r="K97" s="85">
        <f t="shared" si="10"/>
        <v>4658</v>
      </c>
      <c r="L97" s="327">
        <v>1550</v>
      </c>
      <c r="M97" s="85">
        <v>6</v>
      </c>
      <c r="N97" s="85">
        <v>300</v>
      </c>
      <c r="O97" s="85">
        <v>25</v>
      </c>
      <c r="P97" s="85">
        <v>5031</v>
      </c>
      <c r="Q97" s="85">
        <v>1</v>
      </c>
      <c r="R97" s="85">
        <v>3</v>
      </c>
      <c r="S97" s="85">
        <v>5501</v>
      </c>
      <c r="T97" s="85">
        <v>5502</v>
      </c>
      <c r="U97" s="85">
        <v>1</v>
      </c>
      <c r="V97" s="85">
        <v>1</v>
      </c>
      <c r="W97" s="85">
        <f t="shared" si="11"/>
        <v>9020101</v>
      </c>
      <c r="X97" s="85">
        <v>160002005</v>
      </c>
      <c r="Y97" s="85">
        <v>1</v>
      </c>
      <c r="Z97" s="82" t="s">
        <v>357</v>
      </c>
      <c r="AA97" s="82" t="s">
        <v>358</v>
      </c>
      <c r="AB97" s="82">
        <v>100201001</v>
      </c>
      <c r="AC97" s="85">
        <f t="shared" si="13"/>
        <v>590</v>
      </c>
      <c r="AD97" s="85">
        <v>-1</v>
      </c>
      <c r="AE97" s="85">
        <v>16092</v>
      </c>
      <c r="AF97" s="82">
        <v>-1</v>
      </c>
      <c r="AG97" s="85">
        <v>9103010</v>
      </c>
    </row>
    <row r="98" spans="1:33" x14ac:dyDescent="0.3">
      <c r="A98" s="85" t="b">
        <v>1</v>
      </c>
      <c r="B98" s="86" t="s">
        <v>450</v>
      </c>
      <c r="C98" s="85">
        <v>120700093</v>
      </c>
      <c r="D98" s="85">
        <v>7</v>
      </c>
      <c r="E98" s="85">
        <v>93</v>
      </c>
      <c r="F98" s="85">
        <v>1</v>
      </c>
      <c r="G98" s="85">
        <v>1</v>
      </c>
      <c r="H98" s="87">
        <v>2159</v>
      </c>
      <c r="I98" s="304">
        <v>14497</v>
      </c>
      <c r="J98" s="102">
        <f>(VLOOKUP(AC98,MonsterStandardStatus!$C$406:$D$755,2,1))*$J$1</f>
        <v>66312795</v>
      </c>
      <c r="K98" s="85">
        <f t="shared" si="10"/>
        <v>4748</v>
      </c>
      <c r="L98" s="327">
        <v>1550</v>
      </c>
      <c r="M98" s="85">
        <v>6</v>
      </c>
      <c r="N98" s="85">
        <v>300</v>
      </c>
      <c r="O98" s="85">
        <v>25</v>
      </c>
      <c r="P98" s="85">
        <v>5031</v>
      </c>
      <c r="Q98" s="85">
        <v>1</v>
      </c>
      <c r="R98" s="85">
        <v>3</v>
      </c>
      <c r="S98" s="85">
        <v>5501</v>
      </c>
      <c r="T98" s="85">
        <v>5502</v>
      </c>
      <c r="U98" s="85">
        <v>1</v>
      </c>
      <c r="V98" s="85">
        <v>1</v>
      </c>
      <c r="W98" s="85">
        <f t="shared" si="11"/>
        <v>9020101</v>
      </c>
      <c r="X98" s="85">
        <v>160002005</v>
      </c>
      <c r="Y98" s="85">
        <v>1</v>
      </c>
      <c r="Z98" s="82" t="s">
        <v>357</v>
      </c>
      <c r="AA98" s="82" t="s">
        <v>358</v>
      </c>
      <c r="AB98" s="82">
        <v>100201001</v>
      </c>
      <c r="AC98" s="85">
        <f t="shared" si="13"/>
        <v>592</v>
      </c>
      <c r="AD98" s="85">
        <v>-1</v>
      </c>
      <c r="AE98" s="85">
        <v>16093</v>
      </c>
      <c r="AF98" s="82">
        <v>-1</v>
      </c>
      <c r="AG98" s="85">
        <v>9103010</v>
      </c>
    </row>
    <row r="99" spans="1:33" x14ac:dyDescent="0.3">
      <c r="A99" s="85" t="b">
        <v>1</v>
      </c>
      <c r="B99" s="86" t="s">
        <v>451</v>
      </c>
      <c r="C99" s="85">
        <v>120700094</v>
      </c>
      <c r="D99" s="85">
        <v>7</v>
      </c>
      <c r="E99" s="85">
        <v>94</v>
      </c>
      <c r="F99" s="85">
        <v>1</v>
      </c>
      <c r="G99" s="85">
        <v>1</v>
      </c>
      <c r="H99" s="87">
        <v>2191</v>
      </c>
      <c r="I99" s="304">
        <v>14555</v>
      </c>
      <c r="J99" s="102">
        <f>(VLOOKUP(AC99,MonsterStandardStatus!$C$406:$D$755,2,1))*$J$1</f>
        <v>67377855</v>
      </c>
      <c r="K99" s="85">
        <f t="shared" si="10"/>
        <v>4840</v>
      </c>
      <c r="L99" s="327">
        <v>1600</v>
      </c>
      <c r="M99" s="85">
        <v>6</v>
      </c>
      <c r="N99" s="85">
        <v>300</v>
      </c>
      <c r="O99" s="85">
        <v>25</v>
      </c>
      <c r="P99" s="81">
        <v>5032</v>
      </c>
      <c r="Q99" s="85">
        <v>1</v>
      </c>
      <c r="R99" s="85">
        <v>3</v>
      </c>
      <c r="S99" s="85">
        <v>5501</v>
      </c>
      <c r="T99" s="85">
        <v>5502</v>
      </c>
      <c r="U99" s="85">
        <v>1</v>
      </c>
      <c r="V99" s="85">
        <v>1</v>
      </c>
      <c r="W99" s="85">
        <f t="shared" si="11"/>
        <v>9020101</v>
      </c>
      <c r="X99" s="85">
        <v>160002005</v>
      </c>
      <c r="Y99" s="85">
        <v>1</v>
      </c>
      <c r="Z99" s="82" t="s">
        <v>357</v>
      </c>
      <c r="AA99" s="82" t="s">
        <v>358</v>
      </c>
      <c r="AB99" s="82">
        <v>100201001</v>
      </c>
      <c r="AC99" s="85">
        <f t="shared" si="13"/>
        <v>594</v>
      </c>
      <c r="AD99" s="85">
        <v>-1</v>
      </c>
      <c r="AE99" s="85">
        <v>16094</v>
      </c>
      <c r="AF99" s="82">
        <v>-1</v>
      </c>
      <c r="AG99" s="85">
        <v>9103010</v>
      </c>
    </row>
    <row r="100" spans="1:33" x14ac:dyDescent="0.3">
      <c r="A100" s="85" t="b">
        <v>1</v>
      </c>
      <c r="B100" s="86" t="s">
        <v>452</v>
      </c>
      <c r="C100" s="85">
        <v>120700095</v>
      </c>
      <c r="D100" s="85">
        <v>7</v>
      </c>
      <c r="E100" s="85">
        <v>95</v>
      </c>
      <c r="F100" s="85">
        <v>1</v>
      </c>
      <c r="G100" s="85">
        <v>1</v>
      </c>
      <c r="H100" s="87">
        <v>2224</v>
      </c>
      <c r="I100" s="304">
        <v>14614</v>
      </c>
      <c r="J100" s="102">
        <f>(VLOOKUP(AC100,MonsterStandardStatus!$C$406:$D$755,2,1))*$J$1</f>
        <v>68459995</v>
      </c>
      <c r="K100" s="85">
        <f t="shared" si="10"/>
        <v>4934</v>
      </c>
      <c r="L100" s="327">
        <v>1600</v>
      </c>
      <c r="M100" s="85">
        <v>6</v>
      </c>
      <c r="N100" s="85">
        <v>300</v>
      </c>
      <c r="O100" s="85">
        <v>25</v>
      </c>
      <c r="P100" s="85">
        <v>5032</v>
      </c>
      <c r="Q100" s="85">
        <v>1</v>
      </c>
      <c r="R100" s="85">
        <v>3</v>
      </c>
      <c r="S100" s="85">
        <v>5501</v>
      </c>
      <c r="T100" s="85">
        <v>5502</v>
      </c>
      <c r="U100" s="85">
        <v>1</v>
      </c>
      <c r="V100" s="85">
        <v>1</v>
      </c>
      <c r="W100" s="85">
        <f t="shared" si="11"/>
        <v>9020101</v>
      </c>
      <c r="X100" s="85">
        <v>160002005</v>
      </c>
      <c r="Y100" s="85">
        <v>1</v>
      </c>
      <c r="Z100" s="82" t="s">
        <v>357</v>
      </c>
      <c r="AA100" s="82" t="s">
        <v>358</v>
      </c>
      <c r="AB100" s="82">
        <v>100201001</v>
      </c>
      <c r="AC100" s="85">
        <f t="shared" si="13"/>
        <v>596</v>
      </c>
      <c r="AD100" s="85">
        <v>-1</v>
      </c>
      <c r="AE100" s="85">
        <v>16095</v>
      </c>
      <c r="AF100" s="82">
        <v>-1</v>
      </c>
      <c r="AG100" s="85">
        <v>9103010</v>
      </c>
    </row>
    <row r="101" spans="1:33" x14ac:dyDescent="0.3">
      <c r="A101" s="85" t="b">
        <v>1</v>
      </c>
      <c r="B101" s="86" t="s">
        <v>453</v>
      </c>
      <c r="C101" s="85">
        <v>120700096</v>
      </c>
      <c r="D101" s="85">
        <v>7</v>
      </c>
      <c r="E101" s="85">
        <v>96</v>
      </c>
      <c r="F101" s="85">
        <v>1</v>
      </c>
      <c r="G101" s="85">
        <v>1</v>
      </c>
      <c r="H101" s="87">
        <v>2257</v>
      </c>
      <c r="I101" s="302">
        <v>14673</v>
      </c>
      <c r="J101" s="102">
        <f>(VLOOKUP(AC101,MonsterStandardStatus!$C$406:$D$755,2,1))*$J$1</f>
        <v>69559520</v>
      </c>
      <c r="K101" s="85">
        <f t="shared" si="10"/>
        <v>5030</v>
      </c>
      <c r="L101" s="327">
        <v>1650</v>
      </c>
      <c r="M101" s="85">
        <v>6</v>
      </c>
      <c r="N101" s="85">
        <v>300</v>
      </c>
      <c r="O101" s="85">
        <v>25</v>
      </c>
      <c r="P101" s="85">
        <v>5032</v>
      </c>
      <c r="Q101" s="85">
        <v>1</v>
      </c>
      <c r="R101" s="85">
        <v>3</v>
      </c>
      <c r="S101" s="85">
        <v>5501</v>
      </c>
      <c r="T101" s="85">
        <v>5502</v>
      </c>
      <c r="U101" s="85">
        <v>1</v>
      </c>
      <c r="V101" s="85">
        <v>1</v>
      </c>
      <c r="W101" s="85">
        <f t="shared" si="11"/>
        <v>9020101</v>
      </c>
      <c r="X101" s="85">
        <v>160002005</v>
      </c>
      <c r="Y101" s="85">
        <v>1</v>
      </c>
      <c r="Z101" s="82" t="s">
        <v>357</v>
      </c>
      <c r="AA101" s="82" t="s">
        <v>358</v>
      </c>
      <c r="AB101" s="82">
        <v>100201001</v>
      </c>
      <c r="AC101" s="85">
        <f t="shared" si="13"/>
        <v>598</v>
      </c>
      <c r="AD101" s="85">
        <v>-1</v>
      </c>
      <c r="AE101" s="85">
        <v>16096</v>
      </c>
      <c r="AF101" s="82">
        <v>-1</v>
      </c>
      <c r="AG101" s="85">
        <v>9103010</v>
      </c>
    </row>
    <row r="102" spans="1:33" x14ac:dyDescent="0.3">
      <c r="A102" s="85" t="b">
        <v>1</v>
      </c>
      <c r="B102" s="86" t="s">
        <v>454</v>
      </c>
      <c r="C102" s="85">
        <v>120700097</v>
      </c>
      <c r="D102" s="85">
        <v>7</v>
      </c>
      <c r="E102" s="85">
        <v>97</v>
      </c>
      <c r="F102" s="85">
        <v>1</v>
      </c>
      <c r="G102" s="85">
        <v>1</v>
      </c>
      <c r="H102" s="87">
        <v>2291</v>
      </c>
      <c r="I102" s="304">
        <v>14731</v>
      </c>
      <c r="J102" s="102">
        <f>(VLOOKUP(AC102,MonsterStandardStatus!$C$406:$D$755,2,1))*$J$1</f>
        <v>70676735</v>
      </c>
      <c r="K102" s="85">
        <f t="shared" si="10"/>
        <v>5128</v>
      </c>
      <c r="L102" s="327">
        <v>1700</v>
      </c>
      <c r="M102" s="85">
        <v>6</v>
      </c>
      <c r="N102" s="85">
        <v>300</v>
      </c>
      <c r="O102" s="85">
        <v>25</v>
      </c>
      <c r="P102" s="81">
        <v>5033</v>
      </c>
      <c r="Q102" s="85">
        <v>1</v>
      </c>
      <c r="R102" s="85">
        <v>3</v>
      </c>
      <c r="S102" s="85">
        <v>5501</v>
      </c>
      <c r="T102" s="85">
        <v>5502</v>
      </c>
      <c r="U102" s="85">
        <v>1</v>
      </c>
      <c r="V102" s="85">
        <v>1</v>
      </c>
      <c r="W102" s="85">
        <f t="shared" si="11"/>
        <v>9020101</v>
      </c>
      <c r="X102" s="85">
        <v>160002005</v>
      </c>
      <c r="Y102" s="85">
        <v>1</v>
      </c>
      <c r="Z102" s="82" t="s">
        <v>357</v>
      </c>
      <c r="AA102" s="82" t="s">
        <v>358</v>
      </c>
      <c r="AB102" s="82">
        <v>100201001</v>
      </c>
      <c r="AC102" s="85">
        <f t="shared" si="13"/>
        <v>600</v>
      </c>
      <c r="AD102" s="85">
        <v>-1</v>
      </c>
      <c r="AE102" s="85">
        <v>16097</v>
      </c>
      <c r="AF102" s="82">
        <v>-1</v>
      </c>
      <c r="AG102" s="85">
        <v>9103010</v>
      </c>
    </row>
    <row r="103" spans="1:33" x14ac:dyDescent="0.3">
      <c r="A103" s="85" t="b">
        <v>1</v>
      </c>
      <c r="B103" s="86" t="s">
        <v>455</v>
      </c>
      <c r="C103" s="85">
        <v>120700098</v>
      </c>
      <c r="D103" s="85">
        <v>7</v>
      </c>
      <c r="E103" s="85">
        <v>98</v>
      </c>
      <c r="F103" s="85">
        <v>1</v>
      </c>
      <c r="G103" s="85">
        <v>1</v>
      </c>
      <c r="H103" s="87">
        <v>2325</v>
      </c>
      <c r="I103" s="304">
        <v>14790</v>
      </c>
      <c r="J103" s="102">
        <f>(VLOOKUP(AC103,MonsterStandardStatus!$C$406:$D$755,2,1))*$J$1</f>
        <v>71811640</v>
      </c>
      <c r="K103" s="85">
        <f t="shared" si="10"/>
        <v>5227</v>
      </c>
      <c r="L103" s="327">
        <v>1700</v>
      </c>
      <c r="M103" s="85">
        <v>6</v>
      </c>
      <c r="N103" s="85">
        <v>300</v>
      </c>
      <c r="O103" s="85">
        <v>25</v>
      </c>
      <c r="P103" s="85">
        <v>5033</v>
      </c>
      <c r="Q103" s="85">
        <v>1</v>
      </c>
      <c r="R103" s="85">
        <v>3</v>
      </c>
      <c r="S103" s="85">
        <v>5501</v>
      </c>
      <c r="T103" s="85">
        <v>5502</v>
      </c>
      <c r="U103" s="85">
        <v>1</v>
      </c>
      <c r="V103" s="85">
        <v>1</v>
      </c>
      <c r="W103" s="85">
        <f t="shared" si="11"/>
        <v>9020101</v>
      </c>
      <c r="X103" s="85">
        <v>160002005</v>
      </c>
      <c r="Y103" s="85">
        <v>1</v>
      </c>
      <c r="Z103" s="82" t="s">
        <v>357</v>
      </c>
      <c r="AA103" s="82" t="s">
        <v>358</v>
      </c>
      <c r="AB103" s="82">
        <v>100201001</v>
      </c>
      <c r="AC103" s="85">
        <f t="shared" si="13"/>
        <v>602</v>
      </c>
      <c r="AD103" s="85">
        <v>-1</v>
      </c>
      <c r="AE103" s="85">
        <v>16098</v>
      </c>
      <c r="AF103" s="82">
        <v>-1</v>
      </c>
      <c r="AG103" s="85">
        <v>9103010</v>
      </c>
    </row>
    <row r="104" spans="1:33" x14ac:dyDescent="0.3">
      <c r="A104" s="85" t="b">
        <v>1</v>
      </c>
      <c r="B104" s="86" t="s">
        <v>456</v>
      </c>
      <c r="C104" s="85">
        <v>120700099</v>
      </c>
      <c r="D104" s="85">
        <v>7</v>
      </c>
      <c r="E104" s="85">
        <v>99</v>
      </c>
      <c r="F104" s="85">
        <v>1</v>
      </c>
      <c r="G104" s="85">
        <v>1</v>
      </c>
      <c r="H104" s="87">
        <v>2360</v>
      </c>
      <c r="I104" s="304">
        <v>14848</v>
      </c>
      <c r="J104" s="102">
        <f>(VLOOKUP(AC104,MonsterStandardStatus!$C$406:$D$755,2,1))*$J$1</f>
        <v>72964845</v>
      </c>
      <c r="K104" s="85">
        <f t="shared" si="10"/>
        <v>5328</v>
      </c>
      <c r="L104" s="327">
        <v>1750</v>
      </c>
      <c r="M104" s="85">
        <v>6</v>
      </c>
      <c r="N104" s="85">
        <v>300</v>
      </c>
      <c r="O104" s="85">
        <v>25</v>
      </c>
      <c r="P104" s="85">
        <v>5033</v>
      </c>
      <c r="Q104" s="85">
        <v>1</v>
      </c>
      <c r="R104" s="85">
        <v>3</v>
      </c>
      <c r="S104" s="85">
        <v>5501</v>
      </c>
      <c r="T104" s="85">
        <v>5502</v>
      </c>
      <c r="U104" s="85">
        <v>1</v>
      </c>
      <c r="V104" s="85">
        <v>1</v>
      </c>
      <c r="W104" s="85">
        <f t="shared" si="11"/>
        <v>9020101</v>
      </c>
      <c r="X104" s="85">
        <v>160002005</v>
      </c>
      <c r="Y104" s="85">
        <v>1</v>
      </c>
      <c r="Z104" s="82" t="s">
        <v>357</v>
      </c>
      <c r="AA104" s="82" t="s">
        <v>358</v>
      </c>
      <c r="AB104" s="82">
        <v>100201001</v>
      </c>
      <c r="AC104" s="85">
        <f t="shared" si="13"/>
        <v>604</v>
      </c>
      <c r="AD104" s="85">
        <v>-1</v>
      </c>
      <c r="AE104" s="85">
        <v>16099</v>
      </c>
      <c r="AF104" s="82">
        <v>-1</v>
      </c>
      <c r="AG104" s="85">
        <v>9103010</v>
      </c>
    </row>
    <row r="105" spans="1:33" x14ac:dyDescent="0.3">
      <c r="A105" s="85" t="b">
        <v>1</v>
      </c>
      <c r="B105" s="86" t="s">
        <v>457</v>
      </c>
      <c r="C105" s="85">
        <v>120700100</v>
      </c>
      <c r="D105" s="85">
        <v>7</v>
      </c>
      <c r="E105" s="85">
        <v>100</v>
      </c>
      <c r="F105" s="85">
        <v>1</v>
      </c>
      <c r="G105" s="85">
        <v>1</v>
      </c>
      <c r="H105" s="87">
        <v>2395</v>
      </c>
      <c r="I105" s="304">
        <v>14907</v>
      </c>
      <c r="J105" s="102">
        <f>(VLOOKUP(AC105,MonsterStandardStatus!$C$406:$D$755,2,1))*$J$1</f>
        <v>74136655</v>
      </c>
      <c r="K105" s="85">
        <f t="shared" si="10"/>
        <v>5431</v>
      </c>
      <c r="L105" s="327">
        <v>1800</v>
      </c>
      <c r="M105" s="85">
        <v>6</v>
      </c>
      <c r="N105" s="85">
        <v>300</v>
      </c>
      <c r="O105" s="85">
        <v>25</v>
      </c>
      <c r="P105" s="81">
        <v>5034</v>
      </c>
      <c r="Q105" s="85">
        <v>1</v>
      </c>
      <c r="R105" s="85">
        <v>3</v>
      </c>
      <c r="S105" s="85">
        <v>5501</v>
      </c>
      <c r="T105" s="85">
        <v>5502</v>
      </c>
      <c r="U105" s="85">
        <v>1</v>
      </c>
      <c r="V105" s="85">
        <v>1</v>
      </c>
      <c r="W105" s="85">
        <f t="shared" si="11"/>
        <v>9020101</v>
      </c>
      <c r="X105" s="85">
        <v>160002005</v>
      </c>
      <c r="Y105" s="85">
        <v>1</v>
      </c>
      <c r="Z105" s="82" t="s">
        <v>357</v>
      </c>
      <c r="AA105" s="82" t="s">
        <v>358</v>
      </c>
      <c r="AB105" s="82">
        <v>100201001</v>
      </c>
      <c r="AC105" s="85">
        <f t="shared" si="13"/>
        <v>606</v>
      </c>
      <c r="AD105" s="85">
        <v>-1</v>
      </c>
      <c r="AE105" s="85">
        <v>16100</v>
      </c>
      <c r="AF105" s="82">
        <v>-1</v>
      </c>
      <c r="AG105" s="85">
        <v>9103010</v>
      </c>
    </row>
    <row r="106" spans="1:33" x14ac:dyDescent="0.3">
      <c r="A106" s="78" t="b">
        <v>1</v>
      </c>
      <c r="B106" s="79" t="s">
        <v>458</v>
      </c>
      <c r="C106" s="78">
        <v>120700101</v>
      </c>
      <c r="D106" s="78">
        <v>7</v>
      </c>
      <c r="E106" s="78">
        <v>101</v>
      </c>
      <c r="F106" s="78">
        <v>1</v>
      </c>
      <c r="G106" s="78">
        <v>1</v>
      </c>
      <c r="H106" s="84">
        <v>2431</v>
      </c>
      <c r="I106" s="302">
        <v>14966</v>
      </c>
      <c r="J106" s="101">
        <f>(VLOOKUP(AC106,MonsterStandardStatus!$C$406:$D$755,2,1))*$J$1</f>
        <v>75327375</v>
      </c>
      <c r="K106" s="78">
        <f t="shared" si="10"/>
        <v>5536</v>
      </c>
      <c r="L106" s="324">
        <v>1800</v>
      </c>
      <c r="M106" s="78">
        <v>6</v>
      </c>
      <c r="N106" s="78">
        <v>300</v>
      </c>
      <c r="O106" s="78">
        <v>25</v>
      </c>
      <c r="P106" s="78">
        <v>5034</v>
      </c>
      <c r="Q106" s="78">
        <v>1</v>
      </c>
      <c r="R106" s="78">
        <v>3</v>
      </c>
      <c r="S106" s="78">
        <v>5501</v>
      </c>
      <c r="T106" s="78">
        <v>5502</v>
      </c>
      <c r="U106" s="78">
        <v>1</v>
      </c>
      <c r="V106" s="78">
        <v>1</v>
      </c>
      <c r="W106" s="78">
        <f t="shared" si="11"/>
        <v>9020101</v>
      </c>
      <c r="X106" s="78">
        <v>160002005</v>
      </c>
      <c r="Y106" s="78">
        <v>1</v>
      </c>
      <c r="Z106" s="82" t="s">
        <v>357</v>
      </c>
      <c r="AA106" s="82" t="s">
        <v>358</v>
      </c>
      <c r="AB106" s="82">
        <v>100201001</v>
      </c>
      <c r="AC106" s="78">
        <f t="shared" si="13"/>
        <v>608</v>
      </c>
      <c r="AD106" s="78">
        <v>-1</v>
      </c>
      <c r="AE106" s="83">
        <v>16101</v>
      </c>
      <c r="AF106" s="82">
        <v>-1</v>
      </c>
      <c r="AG106" s="78">
        <v>9103011</v>
      </c>
    </row>
    <row r="107" spans="1:33" x14ac:dyDescent="0.3">
      <c r="A107" s="78" t="b">
        <v>1</v>
      </c>
      <c r="B107" s="79" t="s">
        <v>459</v>
      </c>
      <c r="C107" s="78">
        <v>120700102</v>
      </c>
      <c r="D107" s="78">
        <v>7</v>
      </c>
      <c r="E107" s="78">
        <v>102</v>
      </c>
      <c r="F107" s="78">
        <v>1</v>
      </c>
      <c r="G107" s="78">
        <v>1</v>
      </c>
      <c r="H107" s="84">
        <v>2467</v>
      </c>
      <c r="I107" s="303">
        <v>15024</v>
      </c>
      <c r="J107" s="101">
        <f>(VLOOKUP(AC107,MonsterStandardStatus!$C$406:$D$755,2,1))*$J$1</f>
        <v>76537005</v>
      </c>
      <c r="K107" s="78">
        <f t="shared" si="10"/>
        <v>5643</v>
      </c>
      <c r="L107" s="324">
        <v>1850</v>
      </c>
      <c r="M107" s="78">
        <v>6</v>
      </c>
      <c r="N107" s="78">
        <v>300</v>
      </c>
      <c r="O107" s="78">
        <v>25</v>
      </c>
      <c r="P107" s="78">
        <v>5034</v>
      </c>
      <c r="Q107" s="78">
        <v>1</v>
      </c>
      <c r="R107" s="78">
        <v>3</v>
      </c>
      <c r="S107" s="78">
        <v>5501</v>
      </c>
      <c r="T107" s="78">
        <v>5502</v>
      </c>
      <c r="U107" s="78">
        <v>1</v>
      </c>
      <c r="V107" s="78">
        <v>1</v>
      </c>
      <c r="W107" s="78">
        <f t="shared" si="11"/>
        <v>9020101</v>
      </c>
      <c r="X107" s="78">
        <v>160002005</v>
      </c>
      <c r="Y107" s="78">
        <v>1</v>
      </c>
      <c r="Z107" s="82" t="s">
        <v>357</v>
      </c>
      <c r="AA107" s="82" t="s">
        <v>358</v>
      </c>
      <c r="AB107" s="82">
        <v>100201001</v>
      </c>
      <c r="AC107" s="78">
        <f t="shared" si="13"/>
        <v>610</v>
      </c>
      <c r="AD107" s="78">
        <v>-1</v>
      </c>
      <c r="AE107" s="83">
        <v>16102</v>
      </c>
      <c r="AF107" s="82">
        <v>-1</v>
      </c>
      <c r="AG107" s="78">
        <v>9103011</v>
      </c>
    </row>
    <row r="108" spans="1:33" x14ac:dyDescent="0.3">
      <c r="A108" s="78" t="b">
        <v>1</v>
      </c>
      <c r="B108" s="79" t="s">
        <v>460</v>
      </c>
      <c r="C108" s="78">
        <v>120700103</v>
      </c>
      <c r="D108" s="78">
        <v>7</v>
      </c>
      <c r="E108" s="78">
        <v>103</v>
      </c>
      <c r="F108" s="78">
        <v>1</v>
      </c>
      <c r="G108" s="78">
        <v>1</v>
      </c>
      <c r="H108" s="84">
        <v>2504</v>
      </c>
      <c r="I108" s="303">
        <v>15083</v>
      </c>
      <c r="J108" s="101">
        <f>(VLOOKUP(AC108,MonsterStandardStatus!$C$406:$D$755,2,1))*$J$1</f>
        <v>77766155</v>
      </c>
      <c r="K108" s="78">
        <f t="shared" si="10"/>
        <v>5753</v>
      </c>
      <c r="L108" s="324">
        <v>1900</v>
      </c>
      <c r="M108" s="78">
        <v>6</v>
      </c>
      <c r="N108" s="78">
        <v>300</v>
      </c>
      <c r="O108" s="78">
        <v>25</v>
      </c>
      <c r="P108" s="81">
        <v>5035</v>
      </c>
      <c r="Q108" s="78">
        <v>1</v>
      </c>
      <c r="R108" s="78">
        <v>3</v>
      </c>
      <c r="S108" s="78">
        <v>5501</v>
      </c>
      <c r="T108" s="78">
        <v>5502</v>
      </c>
      <c r="U108" s="78">
        <v>1</v>
      </c>
      <c r="V108" s="78">
        <v>1</v>
      </c>
      <c r="W108" s="78">
        <f t="shared" si="11"/>
        <v>9020101</v>
      </c>
      <c r="X108" s="78">
        <v>160002005</v>
      </c>
      <c r="Y108" s="78">
        <v>1</v>
      </c>
      <c r="Z108" s="82" t="s">
        <v>357</v>
      </c>
      <c r="AA108" s="82" t="s">
        <v>358</v>
      </c>
      <c r="AB108" s="82">
        <v>100201001</v>
      </c>
      <c r="AC108" s="78">
        <f t="shared" si="13"/>
        <v>612</v>
      </c>
      <c r="AD108" s="78">
        <v>-1</v>
      </c>
      <c r="AE108" s="83">
        <v>16103</v>
      </c>
      <c r="AF108" s="82">
        <v>-1</v>
      </c>
      <c r="AG108" s="78">
        <v>9103011</v>
      </c>
    </row>
    <row r="109" spans="1:33" x14ac:dyDescent="0.3">
      <c r="A109" s="78" t="b">
        <v>1</v>
      </c>
      <c r="B109" s="79" t="s">
        <v>461</v>
      </c>
      <c r="C109" s="78">
        <v>120700104</v>
      </c>
      <c r="D109" s="78">
        <v>7</v>
      </c>
      <c r="E109" s="78">
        <v>104</v>
      </c>
      <c r="F109" s="78">
        <v>1</v>
      </c>
      <c r="G109" s="78">
        <v>1</v>
      </c>
      <c r="H109" s="84">
        <v>2542</v>
      </c>
      <c r="I109" s="303">
        <v>15141</v>
      </c>
      <c r="J109" s="101">
        <f>(VLOOKUP(AC109,MonsterStandardStatus!$C$406:$D$755,2,1))*$J$1</f>
        <v>79015130</v>
      </c>
      <c r="K109" s="78">
        <f t="shared" si="10"/>
        <v>5865</v>
      </c>
      <c r="L109" s="324">
        <v>1950</v>
      </c>
      <c r="M109" s="78">
        <v>6</v>
      </c>
      <c r="N109" s="78">
        <v>300</v>
      </c>
      <c r="O109" s="78">
        <v>25</v>
      </c>
      <c r="P109" s="78">
        <v>5035</v>
      </c>
      <c r="Q109" s="78">
        <v>1</v>
      </c>
      <c r="R109" s="78">
        <v>3</v>
      </c>
      <c r="S109" s="78">
        <v>5501</v>
      </c>
      <c r="T109" s="78">
        <v>5502</v>
      </c>
      <c r="U109" s="78">
        <v>1</v>
      </c>
      <c r="V109" s="78">
        <v>1</v>
      </c>
      <c r="W109" s="78">
        <f t="shared" si="11"/>
        <v>9020101</v>
      </c>
      <c r="X109" s="78">
        <v>160002005</v>
      </c>
      <c r="Y109" s="78">
        <v>1</v>
      </c>
      <c r="Z109" s="82" t="s">
        <v>357</v>
      </c>
      <c r="AA109" s="82" t="s">
        <v>358</v>
      </c>
      <c r="AB109" s="82">
        <v>100201001</v>
      </c>
      <c r="AC109" s="78">
        <f t="shared" si="13"/>
        <v>614</v>
      </c>
      <c r="AD109" s="78">
        <v>-1</v>
      </c>
      <c r="AE109" s="83">
        <v>16104</v>
      </c>
      <c r="AF109" s="82">
        <v>-1</v>
      </c>
      <c r="AG109" s="78">
        <v>9103011</v>
      </c>
    </row>
    <row r="110" spans="1:33" x14ac:dyDescent="0.3">
      <c r="A110" s="78" t="b">
        <v>1</v>
      </c>
      <c r="B110" s="79" t="s">
        <v>462</v>
      </c>
      <c r="C110" s="78">
        <v>120700105</v>
      </c>
      <c r="D110" s="78">
        <v>7</v>
      </c>
      <c r="E110" s="78">
        <v>105</v>
      </c>
      <c r="F110" s="78">
        <v>1</v>
      </c>
      <c r="G110" s="78">
        <v>1</v>
      </c>
      <c r="H110" s="84">
        <v>2580</v>
      </c>
      <c r="I110" s="303">
        <v>15200</v>
      </c>
      <c r="J110" s="101">
        <f>(VLOOKUP(AC110,MonsterStandardStatus!$C$406:$D$755,2,1))*$J$1</f>
        <v>80284235</v>
      </c>
      <c r="K110" s="78">
        <f t="shared" si="10"/>
        <v>5979</v>
      </c>
      <c r="L110" s="324">
        <v>1950</v>
      </c>
      <c r="M110" s="78">
        <v>6</v>
      </c>
      <c r="N110" s="78">
        <v>300</v>
      </c>
      <c r="O110" s="78">
        <v>25</v>
      </c>
      <c r="P110" s="78">
        <v>5035</v>
      </c>
      <c r="Q110" s="78">
        <v>1</v>
      </c>
      <c r="R110" s="78">
        <v>3</v>
      </c>
      <c r="S110" s="78">
        <v>5501</v>
      </c>
      <c r="T110" s="78">
        <v>5502</v>
      </c>
      <c r="U110" s="78">
        <v>1</v>
      </c>
      <c r="V110" s="78">
        <v>1</v>
      </c>
      <c r="W110" s="78">
        <f t="shared" si="11"/>
        <v>9020101</v>
      </c>
      <c r="X110" s="78">
        <v>160002005</v>
      </c>
      <c r="Y110" s="78">
        <v>1</v>
      </c>
      <c r="Z110" s="82" t="s">
        <v>357</v>
      </c>
      <c r="AA110" s="82" t="s">
        <v>358</v>
      </c>
      <c r="AB110" s="82">
        <v>100201001</v>
      </c>
      <c r="AC110" s="78">
        <f t="shared" si="13"/>
        <v>616</v>
      </c>
      <c r="AD110" s="78">
        <v>-1</v>
      </c>
      <c r="AE110" s="83">
        <v>16105</v>
      </c>
      <c r="AF110" s="82">
        <v>-1</v>
      </c>
      <c r="AG110" s="78">
        <v>9103011</v>
      </c>
    </row>
    <row r="111" spans="1:33" x14ac:dyDescent="0.3">
      <c r="A111" s="78" t="b">
        <v>1</v>
      </c>
      <c r="B111" s="79" t="s">
        <v>463</v>
      </c>
      <c r="C111" s="78">
        <v>120700106</v>
      </c>
      <c r="D111" s="78">
        <v>7</v>
      </c>
      <c r="E111" s="78">
        <v>106</v>
      </c>
      <c r="F111" s="78">
        <v>1</v>
      </c>
      <c r="G111" s="78">
        <v>1</v>
      </c>
      <c r="H111" s="84">
        <v>2619</v>
      </c>
      <c r="I111" s="302">
        <v>15259</v>
      </c>
      <c r="J111" s="101">
        <f>(VLOOKUP(AC111,MonsterStandardStatus!$C$406:$D$755,2,1))*$J$1</f>
        <v>81573470</v>
      </c>
      <c r="K111" s="78">
        <f t="shared" si="10"/>
        <v>6095</v>
      </c>
      <c r="L111" s="324">
        <v>2000</v>
      </c>
      <c r="M111" s="78">
        <v>6</v>
      </c>
      <c r="N111" s="78">
        <v>300</v>
      </c>
      <c r="O111" s="78">
        <v>25</v>
      </c>
      <c r="P111" s="81">
        <v>5036</v>
      </c>
      <c r="Q111" s="78">
        <v>1</v>
      </c>
      <c r="R111" s="78">
        <v>3</v>
      </c>
      <c r="S111" s="78">
        <v>5501</v>
      </c>
      <c r="T111" s="78">
        <v>5502</v>
      </c>
      <c r="U111" s="78">
        <v>1</v>
      </c>
      <c r="V111" s="78">
        <v>1</v>
      </c>
      <c r="W111" s="78">
        <f t="shared" si="11"/>
        <v>9020101</v>
      </c>
      <c r="X111" s="78">
        <v>160002005</v>
      </c>
      <c r="Y111" s="78">
        <v>1</v>
      </c>
      <c r="Z111" s="82" t="s">
        <v>357</v>
      </c>
      <c r="AA111" s="82" t="s">
        <v>358</v>
      </c>
      <c r="AB111" s="82">
        <v>100201001</v>
      </c>
      <c r="AC111" s="78">
        <f t="shared" si="13"/>
        <v>618</v>
      </c>
      <c r="AD111" s="78">
        <v>-1</v>
      </c>
      <c r="AE111" s="83">
        <v>16106</v>
      </c>
      <c r="AF111" s="82">
        <v>-1</v>
      </c>
      <c r="AG111" s="78">
        <v>9103011</v>
      </c>
    </row>
    <row r="112" spans="1:33" x14ac:dyDescent="0.3">
      <c r="A112" s="78" t="b">
        <v>1</v>
      </c>
      <c r="B112" s="79" t="s">
        <v>464</v>
      </c>
      <c r="C112" s="78">
        <v>120700107</v>
      </c>
      <c r="D112" s="78">
        <v>7</v>
      </c>
      <c r="E112" s="78">
        <v>107</v>
      </c>
      <c r="F112" s="78">
        <v>1</v>
      </c>
      <c r="G112" s="78">
        <v>1</v>
      </c>
      <c r="H112" s="84">
        <v>2658</v>
      </c>
      <c r="I112" s="303">
        <v>15317</v>
      </c>
      <c r="J112" s="101">
        <f>(VLOOKUP(AC112,MonsterStandardStatus!$C$406:$D$755,2,1))*$J$1</f>
        <v>82883445</v>
      </c>
      <c r="K112" s="78">
        <f t="shared" si="10"/>
        <v>6213</v>
      </c>
      <c r="L112" s="324">
        <v>2050</v>
      </c>
      <c r="M112" s="78">
        <v>6</v>
      </c>
      <c r="N112" s="78">
        <v>300</v>
      </c>
      <c r="O112" s="78">
        <v>25</v>
      </c>
      <c r="P112" s="78">
        <v>5036</v>
      </c>
      <c r="Q112" s="78">
        <v>1</v>
      </c>
      <c r="R112" s="78">
        <v>3</v>
      </c>
      <c r="S112" s="78">
        <v>5501</v>
      </c>
      <c r="T112" s="78">
        <v>5502</v>
      </c>
      <c r="U112" s="78">
        <v>1</v>
      </c>
      <c r="V112" s="78">
        <v>1</v>
      </c>
      <c r="W112" s="78">
        <f t="shared" si="11"/>
        <v>9020101</v>
      </c>
      <c r="X112" s="78">
        <v>160002005</v>
      </c>
      <c r="Y112" s="78">
        <v>1</v>
      </c>
      <c r="Z112" s="82" t="s">
        <v>357</v>
      </c>
      <c r="AA112" s="82" t="s">
        <v>358</v>
      </c>
      <c r="AB112" s="82">
        <v>100201001</v>
      </c>
      <c r="AC112" s="78">
        <f t="shared" si="13"/>
        <v>620</v>
      </c>
      <c r="AD112" s="78">
        <v>-1</v>
      </c>
      <c r="AE112" s="83">
        <v>16107</v>
      </c>
      <c r="AF112" s="82">
        <v>-1</v>
      </c>
      <c r="AG112" s="78">
        <v>9103011</v>
      </c>
    </row>
    <row r="113" spans="1:33" x14ac:dyDescent="0.3">
      <c r="A113" s="78" t="b">
        <v>1</v>
      </c>
      <c r="B113" s="79" t="s">
        <v>465</v>
      </c>
      <c r="C113" s="78">
        <v>120700108</v>
      </c>
      <c r="D113" s="78">
        <v>7</v>
      </c>
      <c r="E113" s="78">
        <v>108</v>
      </c>
      <c r="F113" s="78">
        <v>1</v>
      </c>
      <c r="G113" s="78">
        <v>1</v>
      </c>
      <c r="H113" s="84">
        <v>2698</v>
      </c>
      <c r="I113" s="303">
        <v>15375</v>
      </c>
      <c r="J113" s="101">
        <f>(VLOOKUP(AC113,MonsterStandardStatus!$C$406:$D$755,2,1))*$J$1</f>
        <v>84214465</v>
      </c>
      <c r="K113" s="78">
        <f t="shared" si="10"/>
        <v>6334</v>
      </c>
      <c r="L113" s="324">
        <v>2100</v>
      </c>
      <c r="M113" s="78">
        <v>6</v>
      </c>
      <c r="N113" s="78">
        <v>300</v>
      </c>
      <c r="O113" s="78">
        <v>25</v>
      </c>
      <c r="P113" s="78">
        <v>5036</v>
      </c>
      <c r="Q113" s="78">
        <v>1</v>
      </c>
      <c r="R113" s="78">
        <v>3</v>
      </c>
      <c r="S113" s="78">
        <v>5501</v>
      </c>
      <c r="T113" s="78">
        <v>5502</v>
      </c>
      <c r="U113" s="78">
        <v>1</v>
      </c>
      <c r="V113" s="78">
        <v>1</v>
      </c>
      <c r="W113" s="78">
        <f t="shared" si="11"/>
        <v>9020101</v>
      </c>
      <c r="X113" s="78">
        <v>160002005</v>
      </c>
      <c r="Y113" s="78">
        <v>1</v>
      </c>
      <c r="Z113" s="82" t="s">
        <v>357</v>
      </c>
      <c r="AA113" s="82" t="s">
        <v>358</v>
      </c>
      <c r="AB113" s="82">
        <v>100201001</v>
      </c>
      <c r="AC113" s="78">
        <f t="shared" si="13"/>
        <v>622</v>
      </c>
      <c r="AD113" s="78">
        <v>-1</v>
      </c>
      <c r="AE113" s="83">
        <v>16108</v>
      </c>
      <c r="AF113" s="82">
        <v>-1</v>
      </c>
      <c r="AG113" s="78">
        <v>9103011</v>
      </c>
    </row>
    <row r="114" spans="1:33" x14ac:dyDescent="0.3">
      <c r="A114" s="78" t="b">
        <v>1</v>
      </c>
      <c r="B114" s="79" t="s">
        <v>466</v>
      </c>
      <c r="C114" s="78">
        <v>120700109</v>
      </c>
      <c r="D114" s="78">
        <v>7</v>
      </c>
      <c r="E114" s="78">
        <v>109</v>
      </c>
      <c r="F114" s="78">
        <v>1</v>
      </c>
      <c r="G114" s="78">
        <v>1</v>
      </c>
      <c r="H114" s="84">
        <v>2738</v>
      </c>
      <c r="I114" s="303">
        <v>15434</v>
      </c>
      <c r="J114" s="101">
        <f>(VLOOKUP(AC114,MonsterStandardStatus!$C$406:$D$755,2,1))*$J$1</f>
        <v>85566835</v>
      </c>
      <c r="K114" s="78">
        <f t="shared" si="10"/>
        <v>6457</v>
      </c>
      <c r="L114" s="324">
        <v>2150</v>
      </c>
      <c r="M114" s="78">
        <v>6</v>
      </c>
      <c r="N114" s="78">
        <v>300</v>
      </c>
      <c r="O114" s="78">
        <v>25</v>
      </c>
      <c r="P114" s="81">
        <v>5037</v>
      </c>
      <c r="Q114" s="78">
        <v>1</v>
      </c>
      <c r="R114" s="78">
        <v>3</v>
      </c>
      <c r="S114" s="78">
        <v>5501</v>
      </c>
      <c r="T114" s="78">
        <v>5502</v>
      </c>
      <c r="U114" s="78">
        <v>1</v>
      </c>
      <c r="V114" s="78">
        <v>1</v>
      </c>
      <c r="W114" s="78">
        <f t="shared" si="11"/>
        <v>9020101</v>
      </c>
      <c r="X114" s="78">
        <v>160002005</v>
      </c>
      <c r="Y114" s="78">
        <v>1</v>
      </c>
      <c r="Z114" s="82" t="s">
        <v>357</v>
      </c>
      <c r="AA114" s="82" t="s">
        <v>358</v>
      </c>
      <c r="AB114" s="82">
        <v>100201001</v>
      </c>
      <c r="AC114" s="78">
        <f t="shared" si="13"/>
        <v>624</v>
      </c>
      <c r="AD114" s="78">
        <v>-1</v>
      </c>
      <c r="AE114" s="83">
        <v>16109</v>
      </c>
      <c r="AF114" s="82">
        <v>-1</v>
      </c>
      <c r="AG114" s="78">
        <v>9103011</v>
      </c>
    </row>
    <row r="115" spans="1:33" x14ac:dyDescent="0.3">
      <c r="A115" s="78" t="b">
        <v>1</v>
      </c>
      <c r="B115" s="79" t="s">
        <v>467</v>
      </c>
      <c r="C115" s="78">
        <v>120700110</v>
      </c>
      <c r="D115" s="78">
        <v>7</v>
      </c>
      <c r="E115" s="78">
        <v>110</v>
      </c>
      <c r="F115" s="78">
        <v>1</v>
      </c>
      <c r="G115" s="78">
        <v>1</v>
      </c>
      <c r="H115" s="84">
        <v>2779</v>
      </c>
      <c r="I115" s="303">
        <v>15492</v>
      </c>
      <c r="J115" s="101">
        <f>(VLOOKUP(AC115,MonsterStandardStatus!$C$406:$D$755,2,1))*$J$1</f>
        <v>86941165</v>
      </c>
      <c r="K115" s="78">
        <f t="shared" si="10"/>
        <v>6582</v>
      </c>
      <c r="L115" s="324">
        <v>2150</v>
      </c>
      <c r="M115" s="78">
        <v>6</v>
      </c>
      <c r="N115" s="78">
        <v>300</v>
      </c>
      <c r="O115" s="78">
        <v>25</v>
      </c>
      <c r="P115" s="78">
        <v>5037</v>
      </c>
      <c r="Q115" s="78">
        <v>1</v>
      </c>
      <c r="R115" s="78">
        <v>3</v>
      </c>
      <c r="S115" s="78">
        <v>5501</v>
      </c>
      <c r="T115" s="78">
        <v>5502</v>
      </c>
      <c r="U115" s="78">
        <v>1</v>
      </c>
      <c r="V115" s="78">
        <v>1</v>
      </c>
      <c r="W115" s="78">
        <f t="shared" si="11"/>
        <v>9020101</v>
      </c>
      <c r="X115" s="78">
        <v>160002005</v>
      </c>
      <c r="Y115" s="78">
        <v>1</v>
      </c>
      <c r="Z115" s="82" t="s">
        <v>357</v>
      </c>
      <c r="AA115" s="82" t="s">
        <v>358</v>
      </c>
      <c r="AB115" s="82">
        <v>100201001</v>
      </c>
      <c r="AC115" s="78">
        <f t="shared" si="13"/>
        <v>626</v>
      </c>
      <c r="AD115" s="78">
        <v>-1</v>
      </c>
      <c r="AE115" s="83">
        <v>16110</v>
      </c>
      <c r="AF115" s="82">
        <v>-1</v>
      </c>
      <c r="AG115" s="78">
        <v>9103011</v>
      </c>
    </row>
    <row r="116" spans="1:33" x14ac:dyDescent="0.3">
      <c r="A116" s="85" t="b">
        <v>1</v>
      </c>
      <c r="B116" s="86" t="s">
        <v>468</v>
      </c>
      <c r="C116" s="85">
        <v>120700111</v>
      </c>
      <c r="D116" s="85">
        <v>7</v>
      </c>
      <c r="E116" s="85">
        <v>111</v>
      </c>
      <c r="F116" s="85">
        <v>1</v>
      </c>
      <c r="G116" s="85">
        <v>1</v>
      </c>
      <c r="H116" s="87">
        <v>2821</v>
      </c>
      <c r="I116" s="302">
        <v>15551</v>
      </c>
      <c r="J116" s="102">
        <f>(VLOOKUP(AC116,MonsterStandardStatus!$C$406:$D$755,2,1))*$J$1</f>
        <v>88337455</v>
      </c>
      <c r="K116" s="85">
        <f t="shared" si="10"/>
        <v>6710</v>
      </c>
      <c r="L116" s="327">
        <v>2200</v>
      </c>
      <c r="M116" s="85">
        <v>6</v>
      </c>
      <c r="N116" s="85">
        <v>300</v>
      </c>
      <c r="O116" s="85">
        <v>25</v>
      </c>
      <c r="P116" s="85">
        <v>5037</v>
      </c>
      <c r="Q116" s="85">
        <v>1</v>
      </c>
      <c r="R116" s="85">
        <v>3</v>
      </c>
      <c r="S116" s="85">
        <v>5501</v>
      </c>
      <c r="T116" s="85">
        <v>5502</v>
      </c>
      <c r="U116" s="85">
        <v>1</v>
      </c>
      <c r="V116" s="85">
        <v>1</v>
      </c>
      <c r="W116" s="85">
        <f t="shared" si="11"/>
        <v>9020101</v>
      </c>
      <c r="X116" s="85">
        <v>160002005</v>
      </c>
      <c r="Y116" s="85">
        <v>1</v>
      </c>
      <c r="Z116" s="82" t="s">
        <v>357</v>
      </c>
      <c r="AA116" s="82" t="s">
        <v>358</v>
      </c>
      <c r="AB116" s="82">
        <v>100201001</v>
      </c>
      <c r="AC116" s="85">
        <f t="shared" si="13"/>
        <v>628</v>
      </c>
      <c r="AD116" s="85">
        <v>-1</v>
      </c>
      <c r="AE116" s="85">
        <v>16111</v>
      </c>
      <c r="AF116" s="82">
        <v>-1</v>
      </c>
      <c r="AG116" s="85">
        <v>9103012</v>
      </c>
    </row>
    <row r="117" spans="1:33" x14ac:dyDescent="0.3">
      <c r="A117" s="85" t="b">
        <v>1</v>
      </c>
      <c r="B117" s="86" t="s">
        <v>469</v>
      </c>
      <c r="C117" s="85">
        <v>120700112</v>
      </c>
      <c r="D117" s="85">
        <v>7</v>
      </c>
      <c r="E117" s="85">
        <v>112</v>
      </c>
      <c r="F117" s="85">
        <v>1</v>
      </c>
      <c r="G117" s="85">
        <v>1</v>
      </c>
      <c r="H117" s="87">
        <v>2863</v>
      </c>
      <c r="I117" s="304">
        <v>15609</v>
      </c>
      <c r="J117" s="102">
        <f>(VLOOKUP(AC117,MonsterStandardStatus!$C$406:$D$755,2,1))*$J$1</f>
        <v>89756315</v>
      </c>
      <c r="K117" s="85">
        <f t="shared" si="10"/>
        <v>6840</v>
      </c>
      <c r="L117" s="327">
        <v>2250</v>
      </c>
      <c r="M117" s="85">
        <v>6</v>
      </c>
      <c r="N117" s="85">
        <v>300</v>
      </c>
      <c r="O117" s="85">
        <v>25</v>
      </c>
      <c r="P117" s="81">
        <v>5038</v>
      </c>
      <c r="Q117" s="85">
        <v>1</v>
      </c>
      <c r="R117" s="85">
        <v>3</v>
      </c>
      <c r="S117" s="85">
        <v>5501</v>
      </c>
      <c r="T117" s="85">
        <v>5502</v>
      </c>
      <c r="U117" s="85">
        <v>1</v>
      </c>
      <c r="V117" s="85">
        <v>1</v>
      </c>
      <c r="W117" s="85">
        <f t="shared" si="11"/>
        <v>9020101</v>
      </c>
      <c r="X117" s="85">
        <v>160002005</v>
      </c>
      <c r="Y117" s="85">
        <v>1</v>
      </c>
      <c r="Z117" s="82" t="s">
        <v>357</v>
      </c>
      <c r="AA117" s="82" t="s">
        <v>358</v>
      </c>
      <c r="AB117" s="82">
        <v>100201001</v>
      </c>
      <c r="AC117" s="85">
        <f t="shared" si="13"/>
        <v>630</v>
      </c>
      <c r="AD117" s="85">
        <v>-1</v>
      </c>
      <c r="AE117" s="85">
        <v>16112</v>
      </c>
      <c r="AF117" s="82">
        <v>-1</v>
      </c>
      <c r="AG117" s="85">
        <v>9103012</v>
      </c>
    </row>
    <row r="118" spans="1:33" x14ac:dyDescent="0.3">
      <c r="A118" s="85" t="b">
        <v>1</v>
      </c>
      <c r="B118" s="86" t="s">
        <v>470</v>
      </c>
      <c r="C118" s="85">
        <v>120700113</v>
      </c>
      <c r="D118" s="85">
        <v>7</v>
      </c>
      <c r="E118" s="85">
        <v>113</v>
      </c>
      <c r="F118" s="85">
        <v>1</v>
      </c>
      <c r="G118" s="85">
        <v>1</v>
      </c>
      <c r="H118" s="87">
        <v>2906</v>
      </c>
      <c r="I118" s="304">
        <v>15668</v>
      </c>
      <c r="J118" s="102">
        <f>(VLOOKUP(AC118,MonsterStandardStatus!$C$406:$D$755,2,1))*$J$1</f>
        <v>91198050</v>
      </c>
      <c r="K118" s="85">
        <f t="shared" si="10"/>
        <v>6973</v>
      </c>
      <c r="L118" s="327">
        <v>2300</v>
      </c>
      <c r="M118" s="85">
        <v>6</v>
      </c>
      <c r="N118" s="85">
        <v>300</v>
      </c>
      <c r="O118" s="85">
        <v>25</v>
      </c>
      <c r="P118" s="85">
        <v>5038</v>
      </c>
      <c r="Q118" s="85">
        <v>1</v>
      </c>
      <c r="R118" s="85">
        <v>3</v>
      </c>
      <c r="S118" s="85">
        <v>5501</v>
      </c>
      <c r="T118" s="85">
        <v>5502</v>
      </c>
      <c r="U118" s="85">
        <v>1</v>
      </c>
      <c r="V118" s="85">
        <v>1</v>
      </c>
      <c r="W118" s="85">
        <f t="shared" si="11"/>
        <v>9020101</v>
      </c>
      <c r="X118" s="85">
        <v>160002005</v>
      </c>
      <c r="Y118" s="85">
        <v>1</v>
      </c>
      <c r="Z118" s="82" t="s">
        <v>357</v>
      </c>
      <c r="AA118" s="82" t="s">
        <v>358</v>
      </c>
      <c r="AB118" s="82">
        <v>100201001</v>
      </c>
      <c r="AC118" s="85">
        <f t="shared" si="13"/>
        <v>632</v>
      </c>
      <c r="AD118" s="85">
        <v>-1</v>
      </c>
      <c r="AE118" s="85">
        <v>16113</v>
      </c>
      <c r="AF118" s="82">
        <v>-1</v>
      </c>
      <c r="AG118" s="85">
        <v>9103012</v>
      </c>
    </row>
    <row r="119" spans="1:33" x14ac:dyDescent="0.3">
      <c r="A119" s="85" t="b">
        <v>1</v>
      </c>
      <c r="B119" s="86" t="s">
        <v>471</v>
      </c>
      <c r="C119" s="85">
        <v>120700114</v>
      </c>
      <c r="D119" s="85">
        <v>7</v>
      </c>
      <c r="E119" s="85">
        <v>114</v>
      </c>
      <c r="F119" s="85">
        <v>1</v>
      </c>
      <c r="G119" s="85">
        <v>1</v>
      </c>
      <c r="H119" s="87">
        <v>2950</v>
      </c>
      <c r="I119" s="304">
        <v>15726</v>
      </c>
      <c r="J119" s="102">
        <f>(VLOOKUP(AC119,MonsterStandardStatus!$C$406:$D$755,2,1))*$J$1</f>
        <v>92662965</v>
      </c>
      <c r="K119" s="85">
        <f t="shared" si="10"/>
        <v>7108</v>
      </c>
      <c r="L119" s="327">
        <v>2350</v>
      </c>
      <c r="M119" s="85">
        <v>6</v>
      </c>
      <c r="N119" s="85">
        <v>300</v>
      </c>
      <c r="O119" s="85">
        <v>25</v>
      </c>
      <c r="P119" s="85">
        <v>5038</v>
      </c>
      <c r="Q119" s="85">
        <v>1</v>
      </c>
      <c r="R119" s="85">
        <v>3</v>
      </c>
      <c r="S119" s="85">
        <v>5501</v>
      </c>
      <c r="T119" s="85">
        <v>5502</v>
      </c>
      <c r="U119" s="85">
        <v>1</v>
      </c>
      <c r="V119" s="85">
        <v>1</v>
      </c>
      <c r="W119" s="85">
        <f t="shared" si="11"/>
        <v>9020101</v>
      </c>
      <c r="X119" s="85">
        <v>160002005</v>
      </c>
      <c r="Y119" s="85">
        <v>1</v>
      </c>
      <c r="Z119" s="82" t="s">
        <v>357</v>
      </c>
      <c r="AA119" s="82" t="s">
        <v>358</v>
      </c>
      <c r="AB119" s="82">
        <v>100201001</v>
      </c>
      <c r="AC119" s="85">
        <f t="shared" si="13"/>
        <v>634</v>
      </c>
      <c r="AD119" s="85">
        <v>-1</v>
      </c>
      <c r="AE119" s="85">
        <v>16114</v>
      </c>
      <c r="AF119" s="82">
        <v>-1</v>
      </c>
      <c r="AG119" s="85">
        <v>9103012</v>
      </c>
    </row>
    <row r="120" spans="1:33" x14ac:dyDescent="0.3">
      <c r="A120" s="85" t="b">
        <v>1</v>
      </c>
      <c r="B120" s="86" t="s">
        <v>472</v>
      </c>
      <c r="C120" s="85">
        <v>120700115</v>
      </c>
      <c r="D120" s="85">
        <v>7</v>
      </c>
      <c r="E120" s="85">
        <v>115</v>
      </c>
      <c r="F120" s="85">
        <v>1</v>
      </c>
      <c r="G120" s="85">
        <v>1</v>
      </c>
      <c r="H120" s="87">
        <v>2994</v>
      </c>
      <c r="I120" s="304">
        <v>15785</v>
      </c>
      <c r="J120" s="102">
        <f>(VLOOKUP(AC120,MonsterStandardStatus!$C$406:$D$755,2,1))*$J$1</f>
        <v>94151060</v>
      </c>
      <c r="K120" s="85">
        <f t="shared" si="10"/>
        <v>7246</v>
      </c>
      <c r="L120" s="327">
        <v>2400</v>
      </c>
      <c r="M120" s="85">
        <v>6</v>
      </c>
      <c r="N120" s="85">
        <v>300</v>
      </c>
      <c r="O120" s="85">
        <v>25</v>
      </c>
      <c r="P120" s="81">
        <v>5039</v>
      </c>
      <c r="Q120" s="85">
        <v>1</v>
      </c>
      <c r="R120" s="85">
        <v>3</v>
      </c>
      <c r="S120" s="85">
        <v>5501</v>
      </c>
      <c r="T120" s="85">
        <v>5502</v>
      </c>
      <c r="U120" s="85">
        <v>1</v>
      </c>
      <c r="V120" s="85">
        <v>1</v>
      </c>
      <c r="W120" s="85">
        <f t="shared" si="11"/>
        <v>9020101</v>
      </c>
      <c r="X120" s="85">
        <v>160002005</v>
      </c>
      <c r="Y120" s="85">
        <v>1</v>
      </c>
      <c r="Z120" s="82" t="s">
        <v>357</v>
      </c>
      <c r="AA120" s="82" t="s">
        <v>358</v>
      </c>
      <c r="AB120" s="82">
        <v>100201001</v>
      </c>
      <c r="AC120" s="85">
        <f t="shared" si="13"/>
        <v>636</v>
      </c>
      <c r="AD120" s="85">
        <v>-1</v>
      </c>
      <c r="AE120" s="85">
        <v>16115</v>
      </c>
      <c r="AF120" s="82">
        <v>-1</v>
      </c>
      <c r="AG120" s="85">
        <v>9103012</v>
      </c>
    </row>
    <row r="121" spans="1:33" x14ac:dyDescent="0.3">
      <c r="A121" s="85" t="b">
        <v>1</v>
      </c>
      <c r="B121" s="86" t="s">
        <v>473</v>
      </c>
      <c r="C121" s="85">
        <v>120700116</v>
      </c>
      <c r="D121" s="85">
        <v>7</v>
      </c>
      <c r="E121" s="85">
        <v>116</v>
      </c>
      <c r="F121" s="85">
        <v>1</v>
      </c>
      <c r="G121" s="85">
        <v>1</v>
      </c>
      <c r="H121" s="87">
        <v>3039</v>
      </c>
      <c r="I121" s="302">
        <v>15844</v>
      </c>
      <c r="J121" s="102">
        <f>(VLOOKUP(AC121,MonsterStandardStatus!$C$406:$D$755,2,1))*$J$1</f>
        <v>95663250</v>
      </c>
      <c r="K121" s="85">
        <f t="shared" si="10"/>
        <v>7387</v>
      </c>
      <c r="L121" s="327">
        <v>2450</v>
      </c>
      <c r="M121" s="85">
        <v>6</v>
      </c>
      <c r="N121" s="85">
        <v>300</v>
      </c>
      <c r="O121" s="85">
        <v>25</v>
      </c>
      <c r="P121" s="85">
        <v>5039</v>
      </c>
      <c r="Q121" s="85">
        <v>1</v>
      </c>
      <c r="R121" s="85">
        <v>3</v>
      </c>
      <c r="S121" s="85">
        <v>5501</v>
      </c>
      <c r="T121" s="85">
        <v>5502</v>
      </c>
      <c r="U121" s="85">
        <v>1</v>
      </c>
      <c r="V121" s="85">
        <v>1</v>
      </c>
      <c r="W121" s="85">
        <f t="shared" si="11"/>
        <v>9020101</v>
      </c>
      <c r="X121" s="85">
        <v>160002005</v>
      </c>
      <c r="Y121" s="85">
        <v>1</v>
      </c>
      <c r="Z121" s="82" t="s">
        <v>357</v>
      </c>
      <c r="AA121" s="82" t="s">
        <v>358</v>
      </c>
      <c r="AB121" s="82">
        <v>100201001</v>
      </c>
      <c r="AC121" s="85">
        <f t="shared" si="13"/>
        <v>638</v>
      </c>
      <c r="AD121" s="85">
        <v>-1</v>
      </c>
      <c r="AE121" s="85">
        <v>16116</v>
      </c>
      <c r="AF121" s="82">
        <v>-1</v>
      </c>
      <c r="AG121" s="85">
        <v>9103012</v>
      </c>
    </row>
    <row r="122" spans="1:33" x14ac:dyDescent="0.3">
      <c r="A122" s="85" t="b">
        <v>1</v>
      </c>
      <c r="B122" s="86" t="s">
        <v>474</v>
      </c>
      <c r="C122" s="85">
        <v>120700117</v>
      </c>
      <c r="D122" s="85">
        <v>7</v>
      </c>
      <c r="E122" s="85">
        <v>117</v>
      </c>
      <c r="F122" s="85">
        <v>1</v>
      </c>
      <c r="G122" s="85">
        <v>1</v>
      </c>
      <c r="H122" s="87">
        <v>3085</v>
      </c>
      <c r="I122" s="304">
        <v>15903</v>
      </c>
      <c r="J122" s="102">
        <f>(VLOOKUP(AC122,MonsterStandardStatus!$C$406:$D$755,2,1))*$J$1</f>
        <v>97199840</v>
      </c>
      <c r="K122" s="85">
        <f t="shared" si="10"/>
        <v>7531</v>
      </c>
      <c r="L122" s="327">
        <v>2500</v>
      </c>
      <c r="M122" s="85">
        <v>6</v>
      </c>
      <c r="N122" s="85">
        <v>300</v>
      </c>
      <c r="O122" s="85">
        <v>25</v>
      </c>
      <c r="P122" s="85">
        <v>5039</v>
      </c>
      <c r="Q122" s="85">
        <v>1</v>
      </c>
      <c r="R122" s="85">
        <v>3</v>
      </c>
      <c r="S122" s="85">
        <v>5501</v>
      </c>
      <c r="T122" s="85">
        <v>5502</v>
      </c>
      <c r="U122" s="85">
        <v>1</v>
      </c>
      <c r="V122" s="85">
        <v>1</v>
      </c>
      <c r="W122" s="85">
        <f t="shared" si="11"/>
        <v>9020101</v>
      </c>
      <c r="X122" s="85">
        <v>160002005</v>
      </c>
      <c r="Y122" s="85">
        <v>1</v>
      </c>
      <c r="Z122" s="82" t="s">
        <v>357</v>
      </c>
      <c r="AA122" s="82" t="s">
        <v>358</v>
      </c>
      <c r="AB122" s="82">
        <v>100201001</v>
      </c>
      <c r="AC122" s="85">
        <f t="shared" si="13"/>
        <v>640</v>
      </c>
      <c r="AD122" s="85">
        <v>-1</v>
      </c>
      <c r="AE122" s="85">
        <v>16117</v>
      </c>
      <c r="AF122" s="82">
        <v>-1</v>
      </c>
      <c r="AG122" s="85">
        <v>9103012</v>
      </c>
    </row>
    <row r="123" spans="1:33" x14ac:dyDescent="0.3">
      <c r="A123" s="85" t="b">
        <v>1</v>
      </c>
      <c r="B123" s="86" t="s">
        <v>475</v>
      </c>
      <c r="C123" s="85">
        <v>120700118</v>
      </c>
      <c r="D123" s="85">
        <v>7</v>
      </c>
      <c r="E123" s="85">
        <v>118</v>
      </c>
      <c r="F123" s="85">
        <v>1</v>
      </c>
      <c r="G123" s="85">
        <v>1</v>
      </c>
      <c r="H123" s="87">
        <v>3131</v>
      </c>
      <c r="I123" s="304">
        <v>15962</v>
      </c>
      <c r="J123" s="102">
        <f>(VLOOKUP(AC123,MonsterStandardStatus!$C$406:$D$755,2,1))*$J$1</f>
        <v>98760830</v>
      </c>
      <c r="K123" s="85">
        <f t="shared" si="10"/>
        <v>7677</v>
      </c>
      <c r="L123" s="327">
        <v>2550</v>
      </c>
      <c r="M123" s="85">
        <v>6</v>
      </c>
      <c r="N123" s="85">
        <v>300</v>
      </c>
      <c r="O123" s="85">
        <v>25</v>
      </c>
      <c r="P123" s="81">
        <v>5040</v>
      </c>
      <c r="Q123" s="85">
        <v>1</v>
      </c>
      <c r="R123" s="85">
        <v>3</v>
      </c>
      <c r="S123" s="85">
        <v>5501</v>
      </c>
      <c r="T123" s="85">
        <v>5502</v>
      </c>
      <c r="U123" s="85">
        <v>1</v>
      </c>
      <c r="V123" s="85">
        <v>1</v>
      </c>
      <c r="W123" s="85">
        <f t="shared" si="11"/>
        <v>9020101</v>
      </c>
      <c r="X123" s="85">
        <v>160002005</v>
      </c>
      <c r="Y123" s="85">
        <v>1</v>
      </c>
      <c r="Z123" s="82" t="s">
        <v>357</v>
      </c>
      <c r="AA123" s="82" t="s">
        <v>358</v>
      </c>
      <c r="AB123" s="82">
        <v>100201001</v>
      </c>
      <c r="AC123" s="85">
        <f t="shared" si="13"/>
        <v>642</v>
      </c>
      <c r="AD123" s="85">
        <v>-1</v>
      </c>
      <c r="AE123" s="85">
        <v>16118</v>
      </c>
      <c r="AF123" s="82">
        <v>-1</v>
      </c>
      <c r="AG123" s="85">
        <v>9103012</v>
      </c>
    </row>
    <row r="124" spans="1:33" x14ac:dyDescent="0.3">
      <c r="A124" s="85" t="b">
        <v>1</v>
      </c>
      <c r="B124" s="86" t="s">
        <v>476</v>
      </c>
      <c r="C124" s="85">
        <v>120700119</v>
      </c>
      <c r="D124" s="85">
        <v>7</v>
      </c>
      <c r="E124" s="85">
        <v>119</v>
      </c>
      <c r="F124" s="85">
        <v>1</v>
      </c>
      <c r="G124" s="85">
        <v>1</v>
      </c>
      <c r="H124" s="87">
        <v>3178</v>
      </c>
      <c r="I124" s="304">
        <v>16021</v>
      </c>
      <c r="J124" s="102">
        <f>(VLOOKUP(AC124,MonsterStandardStatus!$C$406:$D$755,2,1))*$J$1</f>
        <v>100347135</v>
      </c>
      <c r="K124" s="85">
        <f t="shared" si="10"/>
        <v>7826</v>
      </c>
      <c r="L124" s="327">
        <v>2600</v>
      </c>
      <c r="M124" s="85">
        <v>6</v>
      </c>
      <c r="N124" s="85">
        <v>300</v>
      </c>
      <c r="O124" s="85">
        <v>25</v>
      </c>
      <c r="P124" s="85">
        <v>5040</v>
      </c>
      <c r="Q124" s="85">
        <v>1</v>
      </c>
      <c r="R124" s="85">
        <v>3</v>
      </c>
      <c r="S124" s="85">
        <v>5501</v>
      </c>
      <c r="T124" s="85">
        <v>5502</v>
      </c>
      <c r="U124" s="85">
        <v>1</v>
      </c>
      <c r="V124" s="85">
        <v>1</v>
      </c>
      <c r="W124" s="85">
        <f t="shared" si="11"/>
        <v>9020101</v>
      </c>
      <c r="X124" s="85">
        <v>160002005</v>
      </c>
      <c r="Y124" s="85">
        <v>1</v>
      </c>
      <c r="Z124" s="82" t="s">
        <v>357</v>
      </c>
      <c r="AA124" s="82" t="s">
        <v>358</v>
      </c>
      <c r="AB124" s="82">
        <v>100201001</v>
      </c>
      <c r="AC124" s="85">
        <f t="shared" si="13"/>
        <v>644</v>
      </c>
      <c r="AD124" s="85">
        <v>-1</v>
      </c>
      <c r="AE124" s="85">
        <v>16119</v>
      </c>
      <c r="AF124" s="82">
        <v>-1</v>
      </c>
      <c r="AG124" s="85">
        <v>9103012</v>
      </c>
    </row>
    <row r="125" spans="1:33" x14ac:dyDescent="0.3">
      <c r="A125" s="85" t="b">
        <v>1</v>
      </c>
      <c r="B125" s="86" t="s">
        <v>477</v>
      </c>
      <c r="C125" s="85">
        <v>120700120</v>
      </c>
      <c r="D125" s="85">
        <v>7</v>
      </c>
      <c r="E125" s="85">
        <v>120</v>
      </c>
      <c r="F125" s="85">
        <v>1</v>
      </c>
      <c r="G125" s="85">
        <v>1</v>
      </c>
      <c r="H125" s="87">
        <v>3226</v>
      </c>
      <c r="I125" s="304">
        <v>16080</v>
      </c>
      <c r="J125" s="102">
        <f>(VLOOKUP(AC125,MonsterStandardStatus!$C$406:$D$755,2,1))*$J$1</f>
        <v>101959060</v>
      </c>
      <c r="K125" s="85">
        <f t="shared" si="10"/>
        <v>7978</v>
      </c>
      <c r="L125" s="327">
        <v>2650</v>
      </c>
      <c r="M125" s="85">
        <v>6</v>
      </c>
      <c r="N125" s="85">
        <v>300</v>
      </c>
      <c r="O125" s="85">
        <v>25</v>
      </c>
      <c r="P125" s="85">
        <v>5040</v>
      </c>
      <c r="Q125" s="85">
        <v>1</v>
      </c>
      <c r="R125" s="85">
        <v>3</v>
      </c>
      <c r="S125" s="85">
        <v>5501</v>
      </c>
      <c r="T125" s="85">
        <v>5502</v>
      </c>
      <c r="U125" s="85">
        <v>1</v>
      </c>
      <c r="V125" s="85">
        <v>1</v>
      </c>
      <c r="W125" s="85">
        <f t="shared" si="11"/>
        <v>9020101</v>
      </c>
      <c r="X125" s="85">
        <v>160002005</v>
      </c>
      <c r="Y125" s="85">
        <v>1</v>
      </c>
      <c r="Z125" s="82" t="s">
        <v>357</v>
      </c>
      <c r="AA125" s="82" t="s">
        <v>358</v>
      </c>
      <c r="AB125" s="82">
        <v>100201001</v>
      </c>
      <c r="AC125" s="85">
        <f t="shared" si="13"/>
        <v>646</v>
      </c>
      <c r="AD125" s="85">
        <v>-1</v>
      </c>
      <c r="AE125" s="85">
        <v>16120</v>
      </c>
      <c r="AF125" s="82">
        <v>-1</v>
      </c>
      <c r="AG125" s="85">
        <v>9103012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workbookViewId="0">
      <pane xSplit="2" ySplit="5" topLeftCell="C117" activePane="bottomRight" state="frozen"/>
      <selection pane="topRight" activeCell="C1" sqref="C1"/>
      <selection pane="bottomLeft" activeCell="A6" sqref="A6"/>
      <selection pane="bottomRight" activeCell="P128" sqref="P128"/>
    </sheetView>
  </sheetViews>
  <sheetFormatPr defaultRowHeight="16.5" x14ac:dyDescent="0.3"/>
  <cols>
    <col min="2" max="2" width="32.625" bestFit="1" customWidth="1"/>
    <col min="3" max="3" width="9.375" bestFit="1" customWidth="1"/>
  </cols>
  <sheetData>
    <row r="1" spans="1:21" x14ac:dyDescent="0.3">
      <c r="A1" s="1" t="s">
        <v>0</v>
      </c>
      <c r="B1" s="2" t="s">
        <v>0</v>
      </c>
      <c r="C1" s="3"/>
      <c r="D1" s="4"/>
      <c r="E1" s="4"/>
      <c r="F1" s="4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240" t="s">
        <v>21</v>
      </c>
    </row>
    <row r="3" spans="1:21" x14ac:dyDescent="0.3">
      <c r="A3" s="9" t="s">
        <v>22</v>
      </c>
      <c r="B3" s="9" t="s">
        <v>22</v>
      </c>
      <c r="C3" s="9" t="s">
        <v>23</v>
      </c>
      <c r="D3" s="9" t="s">
        <v>24</v>
      </c>
      <c r="E3" s="9" t="s">
        <v>23</v>
      </c>
      <c r="F3" s="9" t="s">
        <v>23</v>
      </c>
      <c r="G3" s="9" t="s">
        <v>23</v>
      </c>
      <c r="H3" s="9" t="s">
        <v>23</v>
      </c>
      <c r="I3" s="9" t="s">
        <v>23</v>
      </c>
      <c r="J3" s="9" t="s">
        <v>23</v>
      </c>
      <c r="K3" s="9" t="s">
        <v>23</v>
      </c>
      <c r="L3" s="9" t="s">
        <v>23</v>
      </c>
      <c r="M3" s="9" t="s">
        <v>23</v>
      </c>
      <c r="N3" s="9" t="s">
        <v>23</v>
      </c>
      <c r="O3" s="9" t="s">
        <v>23</v>
      </c>
      <c r="P3" s="9" t="s">
        <v>23</v>
      </c>
      <c r="Q3" s="9" t="s">
        <v>23</v>
      </c>
      <c r="R3" s="9" t="s">
        <v>23</v>
      </c>
      <c r="S3" s="9" t="s">
        <v>23</v>
      </c>
      <c r="T3" s="9" t="s">
        <v>23</v>
      </c>
      <c r="U3" s="241" t="s">
        <v>23</v>
      </c>
    </row>
    <row r="4" spans="1:21" ht="67.5" x14ac:dyDescent="0.3">
      <c r="A4" s="10" t="s">
        <v>25</v>
      </c>
      <c r="B4" s="10" t="s">
        <v>26</v>
      </c>
      <c r="C4" s="10" t="s">
        <v>27</v>
      </c>
      <c r="D4" s="10" t="s">
        <v>27</v>
      </c>
      <c r="E4" s="11" t="s">
        <v>28</v>
      </c>
      <c r="F4" s="10" t="s">
        <v>27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29</v>
      </c>
      <c r="M4" s="10" t="s">
        <v>29</v>
      </c>
      <c r="N4" s="10" t="s">
        <v>29</v>
      </c>
      <c r="O4" s="10" t="s">
        <v>29</v>
      </c>
      <c r="P4" s="10" t="s">
        <v>29</v>
      </c>
      <c r="Q4" s="10" t="s">
        <v>29</v>
      </c>
      <c r="R4" s="10" t="s">
        <v>29</v>
      </c>
      <c r="S4" s="10" t="s">
        <v>29</v>
      </c>
      <c r="T4" s="10" t="s">
        <v>29</v>
      </c>
      <c r="U4" s="242" t="s">
        <v>29</v>
      </c>
    </row>
    <row r="5" spans="1:21" ht="40.5" x14ac:dyDescent="0.3">
      <c r="A5" s="12" t="s">
        <v>30</v>
      </c>
      <c r="B5" s="12" t="s">
        <v>31</v>
      </c>
      <c r="C5" s="13" t="s">
        <v>32</v>
      </c>
      <c r="D5" s="12" t="s">
        <v>33</v>
      </c>
      <c r="E5" s="13" t="s">
        <v>34</v>
      </c>
      <c r="F5" s="13" t="s">
        <v>35</v>
      </c>
      <c r="G5" s="14" t="s">
        <v>36</v>
      </c>
      <c r="H5" s="14" t="s">
        <v>37</v>
      </c>
      <c r="I5" s="14" t="s">
        <v>38</v>
      </c>
      <c r="J5" s="14" t="s">
        <v>39</v>
      </c>
      <c r="K5" s="15" t="s">
        <v>40</v>
      </c>
      <c r="L5" s="14" t="s">
        <v>41</v>
      </c>
      <c r="M5" s="13" t="s">
        <v>42</v>
      </c>
      <c r="N5" s="16" t="s">
        <v>43</v>
      </c>
      <c r="O5" s="15" t="s">
        <v>44</v>
      </c>
      <c r="P5" s="16" t="s">
        <v>45</v>
      </c>
      <c r="Q5" s="16" t="s">
        <v>46</v>
      </c>
      <c r="R5" s="16" t="s">
        <v>47</v>
      </c>
      <c r="S5" s="14" t="s">
        <v>48</v>
      </c>
      <c r="T5" s="14" t="s">
        <v>49</v>
      </c>
      <c r="U5" s="243" t="s">
        <v>50</v>
      </c>
    </row>
    <row r="6" spans="1:21" x14ac:dyDescent="0.3">
      <c r="A6" s="17" t="b">
        <v>1</v>
      </c>
      <c r="B6" s="142" t="s">
        <v>51</v>
      </c>
      <c r="C6" s="17">
        <v>100201001</v>
      </c>
      <c r="D6" s="17">
        <v>2001</v>
      </c>
      <c r="E6" s="17" t="s">
        <v>52</v>
      </c>
      <c r="F6" s="17">
        <v>1</v>
      </c>
      <c r="G6" s="17">
        <v>1</v>
      </c>
      <c r="H6" s="17">
        <v>1</v>
      </c>
      <c r="I6" s="17">
        <v>1</v>
      </c>
      <c r="J6" s="17" t="s">
        <v>53</v>
      </c>
      <c r="K6" s="17">
        <v>1</v>
      </c>
      <c r="L6" s="17">
        <v>1</v>
      </c>
      <c r="M6" s="17">
        <v>1</v>
      </c>
      <c r="N6" s="17">
        <v>1</v>
      </c>
      <c r="O6" s="17">
        <v>1</v>
      </c>
      <c r="P6" s="17">
        <v>1</v>
      </c>
      <c r="Q6" s="17">
        <v>1</v>
      </c>
      <c r="R6" s="17">
        <v>1</v>
      </c>
      <c r="S6" s="17">
        <v>1</v>
      </c>
      <c r="T6" s="17" t="s">
        <v>54</v>
      </c>
      <c r="U6" s="244">
        <v>1</v>
      </c>
    </row>
    <row r="7" spans="1:21" x14ac:dyDescent="0.3">
      <c r="A7" s="17" t="b">
        <v>1</v>
      </c>
      <c r="B7" s="142" t="s">
        <v>55</v>
      </c>
      <c r="C7" s="17">
        <v>100301001</v>
      </c>
      <c r="D7" s="17">
        <v>2002</v>
      </c>
      <c r="E7" s="17" t="s">
        <v>56</v>
      </c>
      <c r="F7" s="17">
        <v>1</v>
      </c>
      <c r="G7" s="18" t="s">
        <v>995</v>
      </c>
      <c r="H7" s="18">
        <v>1.5</v>
      </c>
      <c r="I7" s="18">
        <v>1</v>
      </c>
      <c r="J7" s="18" t="s">
        <v>67</v>
      </c>
      <c r="K7" s="17">
        <v>1.05</v>
      </c>
      <c r="L7" s="17">
        <v>1</v>
      </c>
      <c r="M7" s="17">
        <v>1</v>
      </c>
      <c r="N7" s="17">
        <v>1</v>
      </c>
      <c r="O7" s="17">
        <v>1</v>
      </c>
      <c r="P7" s="17">
        <v>1.2</v>
      </c>
      <c r="Q7" s="17">
        <v>1</v>
      </c>
      <c r="R7" s="17">
        <v>1</v>
      </c>
      <c r="S7" s="17">
        <v>1</v>
      </c>
      <c r="T7" s="17">
        <f>T6+0.3</f>
        <v>2.8</v>
      </c>
      <c r="U7" s="245">
        <v>1.1000000000000001</v>
      </c>
    </row>
    <row r="8" spans="1:21" x14ac:dyDescent="0.3">
      <c r="A8" s="17" t="b">
        <v>1</v>
      </c>
      <c r="B8" s="142" t="s">
        <v>58</v>
      </c>
      <c r="C8" s="17">
        <v>100201002</v>
      </c>
      <c r="D8" s="17">
        <v>2003</v>
      </c>
      <c r="E8" s="17" t="s">
        <v>52</v>
      </c>
      <c r="F8" s="17">
        <v>1</v>
      </c>
      <c r="G8" s="17" t="s">
        <v>59</v>
      </c>
      <c r="H8" s="17">
        <v>1</v>
      </c>
      <c r="I8" s="17">
        <v>1</v>
      </c>
      <c r="J8" s="17" t="s">
        <v>60</v>
      </c>
      <c r="K8" s="17">
        <v>1</v>
      </c>
      <c r="L8" s="17">
        <v>1</v>
      </c>
      <c r="M8" s="17">
        <v>1</v>
      </c>
      <c r="N8" s="17">
        <v>1</v>
      </c>
      <c r="O8" s="17">
        <v>1</v>
      </c>
      <c r="P8" s="17">
        <v>1</v>
      </c>
      <c r="Q8" s="17">
        <v>1</v>
      </c>
      <c r="R8" s="17">
        <v>1</v>
      </c>
      <c r="S8" s="17">
        <v>1</v>
      </c>
      <c r="T8" s="17" t="s">
        <v>54</v>
      </c>
      <c r="U8" s="244">
        <v>1</v>
      </c>
    </row>
    <row r="9" spans="1:21" x14ac:dyDescent="0.3">
      <c r="A9" s="17" t="b">
        <v>1</v>
      </c>
      <c r="B9" s="142" t="s">
        <v>61</v>
      </c>
      <c r="C9" s="17">
        <v>100301002</v>
      </c>
      <c r="D9" s="17">
        <v>2004</v>
      </c>
      <c r="E9" s="17" t="s">
        <v>56</v>
      </c>
      <c r="F9" s="17">
        <v>1</v>
      </c>
      <c r="G9" s="18" t="s">
        <v>996</v>
      </c>
      <c r="H9" s="18">
        <v>1.5</v>
      </c>
      <c r="I9" s="18">
        <v>1</v>
      </c>
      <c r="J9" s="18" t="s">
        <v>67</v>
      </c>
      <c r="K9" s="17">
        <v>1.05</v>
      </c>
      <c r="L9" s="17">
        <v>1</v>
      </c>
      <c r="M9" s="17">
        <v>1</v>
      </c>
      <c r="N9" s="17">
        <v>1</v>
      </c>
      <c r="O9" s="17">
        <v>1</v>
      </c>
      <c r="P9" s="17">
        <v>1.2</v>
      </c>
      <c r="Q9" s="17">
        <v>1</v>
      </c>
      <c r="R9" s="17">
        <v>1</v>
      </c>
      <c r="S9" s="17">
        <v>1</v>
      </c>
      <c r="T9" s="17">
        <f>T8+0.3</f>
        <v>2.8</v>
      </c>
      <c r="U9" s="245">
        <v>1.1000000000000001</v>
      </c>
    </row>
    <row r="10" spans="1:21" x14ac:dyDescent="0.3">
      <c r="A10" s="17" t="b">
        <v>1</v>
      </c>
      <c r="B10" s="142" t="s">
        <v>62</v>
      </c>
      <c r="C10" s="17">
        <v>100201003</v>
      </c>
      <c r="D10" s="17">
        <v>2005</v>
      </c>
      <c r="E10" s="17" t="s">
        <v>52</v>
      </c>
      <c r="F10" s="17">
        <v>1</v>
      </c>
      <c r="G10" s="17" t="s">
        <v>63</v>
      </c>
      <c r="H10" s="17">
        <v>1</v>
      </c>
      <c r="I10" s="17">
        <v>1</v>
      </c>
      <c r="J10" s="17" t="s">
        <v>64</v>
      </c>
      <c r="K10" s="17">
        <v>1</v>
      </c>
      <c r="L10" s="17">
        <v>1</v>
      </c>
      <c r="M10" s="17">
        <v>1</v>
      </c>
      <c r="N10" s="17">
        <v>1</v>
      </c>
      <c r="O10" s="17">
        <v>1</v>
      </c>
      <c r="P10" s="17">
        <v>1</v>
      </c>
      <c r="Q10" s="17">
        <v>1</v>
      </c>
      <c r="R10" s="17">
        <v>1</v>
      </c>
      <c r="S10" s="17">
        <v>1</v>
      </c>
      <c r="T10" s="17" t="s">
        <v>57</v>
      </c>
      <c r="U10" s="244">
        <v>1</v>
      </c>
    </row>
    <row r="11" spans="1:21" x14ac:dyDescent="0.3">
      <c r="A11" s="17" t="b">
        <v>1</v>
      </c>
      <c r="B11" s="142" t="s">
        <v>65</v>
      </c>
      <c r="C11" s="17">
        <v>100301003</v>
      </c>
      <c r="D11" s="17">
        <v>2006</v>
      </c>
      <c r="E11" s="17" t="s">
        <v>56</v>
      </c>
      <c r="F11" s="17">
        <v>1</v>
      </c>
      <c r="G11" s="18" t="s">
        <v>997</v>
      </c>
      <c r="H11" s="18">
        <v>1.5</v>
      </c>
      <c r="I11" s="18">
        <v>1</v>
      </c>
      <c r="J11" s="18" t="s">
        <v>67</v>
      </c>
      <c r="K11" s="17">
        <v>1.05</v>
      </c>
      <c r="L11" s="17">
        <v>1</v>
      </c>
      <c r="M11" s="17">
        <v>1</v>
      </c>
      <c r="N11" s="17">
        <v>1</v>
      </c>
      <c r="O11" s="17">
        <v>1</v>
      </c>
      <c r="P11" s="17">
        <v>1.2</v>
      </c>
      <c r="Q11" s="17">
        <v>1</v>
      </c>
      <c r="R11" s="17">
        <v>1</v>
      </c>
      <c r="S11" s="17">
        <v>1</v>
      </c>
      <c r="T11" s="17">
        <f>T10+0.3</f>
        <v>2.2999999999999998</v>
      </c>
      <c r="U11" s="245">
        <v>1.1000000000000001</v>
      </c>
    </row>
    <row r="12" spans="1:21" x14ac:dyDescent="0.3">
      <c r="A12" s="17" t="b">
        <v>1</v>
      </c>
      <c r="B12" s="142" t="s">
        <v>66</v>
      </c>
      <c r="C12" s="17">
        <v>100201004</v>
      </c>
      <c r="D12" s="17">
        <v>2007</v>
      </c>
      <c r="E12" s="17" t="s">
        <v>52</v>
      </c>
      <c r="F12" s="17">
        <v>1</v>
      </c>
      <c r="G12" s="17" t="s">
        <v>67</v>
      </c>
      <c r="H12" s="17">
        <v>1</v>
      </c>
      <c r="I12" s="17">
        <v>1</v>
      </c>
      <c r="J12" s="17" t="s">
        <v>68</v>
      </c>
      <c r="K12" s="17">
        <v>1</v>
      </c>
      <c r="L12" s="17">
        <v>1</v>
      </c>
      <c r="M12" s="17">
        <v>1</v>
      </c>
      <c r="N12" s="17">
        <v>1</v>
      </c>
      <c r="O12" s="17">
        <v>1</v>
      </c>
      <c r="P12" s="17">
        <v>1</v>
      </c>
      <c r="Q12" s="17">
        <v>1</v>
      </c>
      <c r="R12" s="17">
        <v>1</v>
      </c>
      <c r="S12" s="17">
        <v>1</v>
      </c>
      <c r="T12" s="17" t="s">
        <v>57</v>
      </c>
      <c r="U12" s="244">
        <v>1</v>
      </c>
    </row>
    <row r="13" spans="1:21" x14ac:dyDescent="0.3">
      <c r="A13" s="17" t="b">
        <v>1</v>
      </c>
      <c r="B13" s="142" t="s">
        <v>69</v>
      </c>
      <c r="C13" s="17">
        <v>100301004</v>
      </c>
      <c r="D13" s="17">
        <v>2008</v>
      </c>
      <c r="E13" s="17" t="s">
        <v>56</v>
      </c>
      <c r="F13" s="17">
        <v>1</v>
      </c>
      <c r="G13" s="18" t="s">
        <v>997</v>
      </c>
      <c r="H13" s="18">
        <v>1.5</v>
      </c>
      <c r="I13" s="18">
        <v>1</v>
      </c>
      <c r="J13" s="18" t="s">
        <v>67</v>
      </c>
      <c r="K13" s="17">
        <v>1.05</v>
      </c>
      <c r="L13" s="17">
        <v>1</v>
      </c>
      <c r="M13" s="17">
        <v>1</v>
      </c>
      <c r="N13" s="17">
        <v>1</v>
      </c>
      <c r="O13" s="17">
        <v>1</v>
      </c>
      <c r="P13" s="17">
        <v>1.2</v>
      </c>
      <c r="Q13" s="17">
        <v>1</v>
      </c>
      <c r="R13" s="17">
        <v>1</v>
      </c>
      <c r="S13" s="17">
        <v>1</v>
      </c>
      <c r="T13" s="17">
        <f>T12+0.3</f>
        <v>2.2999999999999998</v>
      </c>
      <c r="U13" s="245">
        <v>1.1000000000000001</v>
      </c>
    </row>
    <row r="14" spans="1:21" x14ac:dyDescent="0.3">
      <c r="A14" s="17" t="b">
        <v>1</v>
      </c>
      <c r="B14" s="142" t="s">
        <v>70</v>
      </c>
      <c r="C14" s="17">
        <v>100201005</v>
      </c>
      <c r="D14" s="17">
        <v>2009</v>
      </c>
      <c r="E14" s="17" t="s">
        <v>52</v>
      </c>
      <c r="F14" s="17">
        <v>1</v>
      </c>
      <c r="G14" s="17" t="s">
        <v>67</v>
      </c>
      <c r="H14" s="17">
        <v>1</v>
      </c>
      <c r="I14" s="17">
        <v>1</v>
      </c>
      <c r="J14" s="17" t="s">
        <v>67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1</v>
      </c>
      <c r="Q14" s="17">
        <v>1</v>
      </c>
      <c r="R14" s="17">
        <v>1</v>
      </c>
      <c r="S14" s="17">
        <v>1</v>
      </c>
      <c r="T14" s="17" t="s">
        <v>57</v>
      </c>
      <c r="U14" s="244">
        <v>1</v>
      </c>
    </row>
    <row r="15" spans="1:21" x14ac:dyDescent="0.3">
      <c r="A15" s="17" t="b">
        <v>1</v>
      </c>
      <c r="B15" s="142" t="s">
        <v>71</v>
      </c>
      <c r="C15" s="17">
        <v>100301005</v>
      </c>
      <c r="D15" s="17">
        <v>2010</v>
      </c>
      <c r="E15" s="17" t="s">
        <v>56</v>
      </c>
      <c r="F15" s="17">
        <v>1</v>
      </c>
      <c r="G15" s="18">
        <v>10</v>
      </c>
      <c r="H15" s="18">
        <v>1.5</v>
      </c>
      <c r="I15" s="18">
        <v>1</v>
      </c>
      <c r="J15" s="18">
        <v>1.3</v>
      </c>
      <c r="K15" s="17">
        <v>1.05</v>
      </c>
      <c r="L15" s="17">
        <v>1</v>
      </c>
      <c r="M15" s="17">
        <v>1</v>
      </c>
      <c r="N15" s="17">
        <v>1</v>
      </c>
      <c r="O15" s="17">
        <v>1</v>
      </c>
      <c r="P15" s="17">
        <v>1.2</v>
      </c>
      <c r="Q15" s="17">
        <v>1</v>
      </c>
      <c r="R15" s="17">
        <v>1</v>
      </c>
      <c r="S15" s="17">
        <v>1</v>
      </c>
      <c r="T15" s="17">
        <f>T14+0.3</f>
        <v>2.2999999999999998</v>
      </c>
      <c r="U15" s="245">
        <v>1.1000000000000001</v>
      </c>
    </row>
    <row r="16" spans="1:21" x14ac:dyDescent="0.3">
      <c r="A16" s="17" t="b">
        <v>1</v>
      </c>
      <c r="B16" s="142" t="s">
        <v>72</v>
      </c>
      <c r="C16" s="17">
        <v>100201006</v>
      </c>
      <c r="D16" s="17">
        <v>2011</v>
      </c>
      <c r="E16" s="17" t="s">
        <v>52</v>
      </c>
      <c r="F16" s="17">
        <v>1</v>
      </c>
      <c r="G16" s="17" t="s">
        <v>73</v>
      </c>
      <c r="H16" s="17">
        <v>1</v>
      </c>
      <c r="I16" s="17">
        <v>1</v>
      </c>
      <c r="J16" s="17" t="s">
        <v>74</v>
      </c>
      <c r="K16" s="17">
        <v>1</v>
      </c>
      <c r="L16" s="17">
        <v>1</v>
      </c>
      <c r="M16" s="17">
        <v>1</v>
      </c>
      <c r="N16" s="17">
        <v>1</v>
      </c>
      <c r="O16" s="17">
        <v>1</v>
      </c>
      <c r="P16" s="17">
        <v>1</v>
      </c>
      <c r="Q16" s="17">
        <v>1</v>
      </c>
      <c r="R16" s="17">
        <v>1</v>
      </c>
      <c r="S16" s="17">
        <v>1</v>
      </c>
      <c r="T16" s="17" t="s">
        <v>57</v>
      </c>
      <c r="U16" s="244">
        <v>1</v>
      </c>
    </row>
    <row r="17" spans="1:21" x14ac:dyDescent="0.3">
      <c r="A17" s="17" t="b">
        <v>1</v>
      </c>
      <c r="B17" s="142" t="s">
        <v>75</v>
      </c>
      <c r="C17" s="17">
        <v>100301006</v>
      </c>
      <c r="D17" s="17">
        <v>2012</v>
      </c>
      <c r="E17" s="17" t="s">
        <v>76</v>
      </c>
      <c r="F17" s="17">
        <v>1</v>
      </c>
      <c r="G17" s="18" t="s">
        <v>1001</v>
      </c>
      <c r="H17" s="18">
        <v>1.5</v>
      </c>
      <c r="I17" s="18">
        <v>1</v>
      </c>
      <c r="J17" s="18" t="s">
        <v>1473</v>
      </c>
      <c r="K17" s="17">
        <v>1.05</v>
      </c>
      <c r="L17" s="17">
        <v>1</v>
      </c>
      <c r="M17" s="17">
        <v>1</v>
      </c>
      <c r="N17" s="17">
        <v>1</v>
      </c>
      <c r="O17" s="17">
        <v>1</v>
      </c>
      <c r="P17" s="17">
        <v>1.3</v>
      </c>
      <c r="Q17" s="17">
        <v>1</v>
      </c>
      <c r="R17" s="17">
        <v>1</v>
      </c>
      <c r="S17" s="17">
        <v>1</v>
      </c>
      <c r="T17" s="17">
        <f>T16+0.3</f>
        <v>2.2999999999999998</v>
      </c>
      <c r="U17" s="245">
        <v>1.1000000000000001</v>
      </c>
    </row>
    <row r="18" spans="1:21" x14ac:dyDescent="0.3">
      <c r="A18" s="17" t="b">
        <v>1</v>
      </c>
      <c r="B18" s="142" t="s">
        <v>78</v>
      </c>
      <c r="C18" s="17">
        <v>100500001</v>
      </c>
      <c r="D18" s="17">
        <v>2013</v>
      </c>
      <c r="E18" s="17" t="s">
        <v>79</v>
      </c>
      <c r="F18" s="17">
        <v>1</v>
      </c>
      <c r="G18" s="18" t="s">
        <v>1002</v>
      </c>
      <c r="H18" s="18">
        <v>2</v>
      </c>
      <c r="I18" s="18">
        <v>1</v>
      </c>
      <c r="J18" s="18" t="s">
        <v>1472</v>
      </c>
      <c r="K18" s="17">
        <v>1.1000000000000001</v>
      </c>
      <c r="L18" s="17">
        <v>1</v>
      </c>
      <c r="M18" s="17">
        <v>1</v>
      </c>
      <c r="N18" s="17">
        <v>1</v>
      </c>
      <c r="O18" s="17">
        <v>1</v>
      </c>
      <c r="P18" s="17">
        <v>1.5</v>
      </c>
      <c r="Q18" s="17">
        <v>1</v>
      </c>
      <c r="R18" s="17">
        <v>1</v>
      </c>
      <c r="S18" s="17">
        <v>1</v>
      </c>
      <c r="T18" s="17" t="s">
        <v>57</v>
      </c>
      <c r="U18" s="245">
        <v>1.2</v>
      </c>
    </row>
    <row r="19" spans="1:21" x14ac:dyDescent="0.3">
      <c r="A19" s="19" t="b">
        <v>1</v>
      </c>
      <c r="B19" s="143" t="s">
        <v>80</v>
      </c>
      <c r="C19" s="19">
        <v>100202001</v>
      </c>
      <c r="D19" s="19">
        <v>2014</v>
      </c>
      <c r="E19" s="19" t="s">
        <v>52</v>
      </c>
      <c r="F19" s="19">
        <v>1</v>
      </c>
      <c r="G19" s="19" t="s">
        <v>53</v>
      </c>
      <c r="H19" s="19">
        <v>1</v>
      </c>
      <c r="I19" s="19">
        <v>1</v>
      </c>
      <c r="J19" s="19">
        <v>1</v>
      </c>
      <c r="K19" s="19">
        <v>1</v>
      </c>
      <c r="L19" s="19">
        <v>1</v>
      </c>
      <c r="M19" s="19">
        <v>1</v>
      </c>
      <c r="N19" s="19">
        <v>1</v>
      </c>
      <c r="O19" s="19">
        <v>1</v>
      </c>
      <c r="P19" s="19" t="s">
        <v>53</v>
      </c>
      <c r="Q19" s="19">
        <v>1</v>
      </c>
      <c r="R19" s="19">
        <v>1</v>
      </c>
      <c r="S19" s="19">
        <v>1</v>
      </c>
      <c r="T19" s="19" t="s">
        <v>77</v>
      </c>
      <c r="U19" s="246">
        <v>1</v>
      </c>
    </row>
    <row r="20" spans="1:21" x14ac:dyDescent="0.3">
      <c r="A20" s="19" t="b">
        <v>1</v>
      </c>
      <c r="B20" s="143" t="s">
        <v>81</v>
      </c>
      <c r="C20" s="19">
        <v>100302001</v>
      </c>
      <c r="D20" s="19">
        <v>2015</v>
      </c>
      <c r="E20" s="19" t="s">
        <v>56</v>
      </c>
      <c r="F20" s="19">
        <v>1</v>
      </c>
      <c r="G20" s="18">
        <v>10</v>
      </c>
      <c r="H20" s="18">
        <v>1.5</v>
      </c>
      <c r="I20" s="18">
        <v>1</v>
      </c>
      <c r="J20" s="18">
        <v>1.3</v>
      </c>
      <c r="K20" s="19">
        <v>1.05</v>
      </c>
      <c r="L20" s="19">
        <v>1</v>
      </c>
      <c r="M20" s="19">
        <v>1</v>
      </c>
      <c r="N20" s="19">
        <v>1</v>
      </c>
      <c r="O20" s="19">
        <v>1</v>
      </c>
      <c r="P20" s="19">
        <v>1.2</v>
      </c>
      <c r="Q20" s="19">
        <v>1</v>
      </c>
      <c r="R20" s="19">
        <v>1</v>
      </c>
      <c r="S20" s="19">
        <v>1</v>
      </c>
      <c r="T20" s="19">
        <f>T19+0.3</f>
        <v>3.3</v>
      </c>
      <c r="U20" s="247">
        <v>1.1000000000000001</v>
      </c>
    </row>
    <row r="21" spans="1:21" x14ac:dyDescent="0.3">
      <c r="A21" s="19" t="b">
        <v>1</v>
      </c>
      <c r="B21" s="143" t="s">
        <v>82</v>
      </c>
      <c r="C21" s="19">
        <v>100202002</v>
      </c>
      <c r="D21" s="19">
        <v>2016</v>
      </c>
      <c r="E21" s="19" t="s">
        <v>52</v>
      </c>
      <c r="F21" s="19">
        <v>1</v>
      </c>
      <c r="G21" s="19" t="s">
        <v>83</v>
      </c>
      <c r="H21" s="19">
        <v>1</v>
      </c>
      <c r="I21" s="19">
        <v>1</v>
      </c>
      <c r="J21" s="19" t="s">
        <v>60</v>
      </c>
      <c r="K21" s="19">
        <v>1</v>
      </c>
      <c r="L21" s="19">
        <v>1</v>
      </c>
      <c r="M21" s="19">
        <v>1</v>
      </c>
      <c r="N21" s="19">
        <v>1</v>
      </c>
      <c r="O21" s="19">
        <v>1</v>
      </c>
      <c r="P21" s="19" t="s">
        <v>53</v>
      </c>
      <c r="Q21" s="19">
        <v>1</v>
      </c>
      <c r="R21" s="19">
        <v>1</v>
      </c>
      <c r="S21" s="19">
        <v>1</v>
      </c>
      <c r="T21" s="19" t="s">
        <v>57</v>
      </c>
      <c r="U21" s="246">
        <v>1</v>
      </c>
    </row>
    <row r="22" spans="1:21" x14ac:dyDescent="0.3">
      <c r="A22" s="19" t="b">
        <v>1</v>
      </c>
      <c r="B22" s="143" t="s">
        <v>84</v>
      </c>
      <c r="C22" s="19">
        <v>100302002</v>
      </c>
      <c r="D22" s="19">
        <v>2017</v>
      </c>
      <c r="E22" s="19" t="s">
        <v>56</v>
      </c>
      <c r="F22" s="19">
        <v>1</v>
      </c>
      <c r="G22" s="18">
        <v>10</v>
      </c>
      <c r="H22" s="18">
        <v>1.5</v>
      </c>
      <c r="I22" s="18">
        <v>1</v>
      </c>
      <c r="J22" s="18">
        <v>1.3</v>
      </c>
      <c r="K22" s="19">
        <v>1.05</v>
      </c>
      <c r="L22" s="19">
        <v>1</v>
      </c>
      <c r="M22" s="19">
        <v>1</v>
      </c>
      <c r="N22" s="19">
        <v>1</v>
      </c>
      <c r="O22" s="19">
        <v>1</v>
      </c>
      <c r="P22" s="19">
        <v>1.2</v>
      </c>
      <c r="Q22" s="19">
        <v>1</v>
      </c>
      <c r="R22" s="19">
        <v>1</v>
      </c>
      <c r="S22" s="19">
        <v>1</v>
      </c>
      <c r="T22" s="19">
        <f>T21+0.3</f>
        <v>2.2999999999999998</v>
      </c>
      <c r="U22" s="247">
        <v>1.1000000000000001</v>
      </c>
    </row>
    <row r="23" spans="1:21" x14ac:dyDescent="0.3">
      <c r="A23" s="19" t="b">
        <v>1</v>
      </c>
      <c r="B23" s="143" t="s">
        <v>85</v>
      </c>
      <c r="C23" s="19">
        <v>100202003</v>
      </c>
      <c r="D23" s="19">
        <v>2018</v>
      </c>
      <c r="E23" s="19" t="s">
        <v>52</v>
      </c>
      <c r="F23" s="19">
        <v>1</v>
      </c>
      <c r="G23" s="19" t="s">
        <v>67</v>
      </c>
      <c r="H23" s="19">
        <v>1</v>
      </c>
      <c r="I23" s="19">
        <v>1</v>
      </c>
      <c r="J23" s="19" t="s">
        <v>74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 t="s">
        <v>53</v>
      </c>
      <c r="Q23" s="19">
        <v>1</v>
      </c>
      <c r="R23" s="19">
        <v>1</v>
      </c>
      <c r="S23" s="19">
        <v>1</v>
      </c>
      <c r="T23" s="19" t="s">
        <v>57</v>
      </c>
      <c r="U23" s="246">
        <v>1</v>
      </c>
    </row>
    <row r="24" spans="1:21" x14ac:dyDescent="0.3">
      <c r="A24" s="19" t="b">
        <v>1</v>
      </c>
      <c r="B24" s="143" t="s">
        <v>86</v>
      </c>
      <c r="C24" s="19">
        <v>100302003</v>
      </c>
      <c r="D24" s="19">
        <v>2019</v>
      </c>
      <c r="E24" s="19" t="s">
        <v>56</v>
      </c>
      <c r="F24" s="19">
        <v>1</v>
      </c>
      <c r="G24" s="18">
        <v>10</v>
      </c>
      <c r="H24" s="18">
        <v>1.5</v>
      </c>
      <c r="I24" s="18">
        <v>1</v>
      </c>
      <c r="J24" s="18">
        <v>1.3</v>
      </c>
      <c r="K24" s="19">
        <v>1.05</v>
      </c>
      <c r="L24" s="19">
        <v>1</v>
      </c>
      <c r="M24" s="19">
        <v>1</v>
      </c>
      <c r="N24" s="19">
        <v>1</v>
      </c>
      <c r="O24" s="19">
        <v>1</v>
      </c>
      <c r="P24" s="19">
        <v>1.2</v>
      </c>
      <c r="Q24" s="19">
        <v>1</v>
      </c>
      <c r="R24" s="19">
        <v>1</v>
      </c>
      <c r="S24" s="19">
        <v>1</v>
      </c>
      <c r="T24" s="19">
        <f>T23+0.3</f>
        <v>2.2999999999999998</v>
      </c>
      <c r="U24" s="247">
        <v>1.1000000000000001</v>
      </c>
    </row>
    <row r="25" spans="1:21" x14ac:dyDescent="0.3">
      <c r="A25" s="19" t="b">
        <v>1</v>
      </c>
      <c r="B25" s="143" t="s">
        <v>87</v>
      </c>
      <c r="C25" s="19">
        <v>100202004</v>
      </c>
      <c r="D25" s="19">
        <v>2020</v>
      </c>
      <c r="E25" s="19" t="s">
        <v>52</v>
      </c>
      <c r="F25" s="19">
        <v>1</v>
      </c>
      <c r="G25" s="19" t="s">
        <v>60</v>
      </c>
      <c r="H25" s="19">
        <v>1</v>
      </c>
      <c r="I25" s="19">
        <v>1</v>
      </c>
      <c r="J25" s="19" t="s">
        <v>59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 t="s">
        <v>53</v>
      </c>
      <c r="Q25" s="19">
        <v>1</v>
      </c>
      <c r="R25" s="19">
        <v>1</v>
      </c>
      <c r="S25" s="19">
        <v>1</v>
      </c>
      <c r="T25" s="19" t="s">
        <v>57</v>
      </c>
      <c r="U25" s="246">
        <v>1</v>
      </c>
    </row>
    <row r="26" spans="1:21" x14ac:dyDescent="0.3">
      <c r="A26" s="19" t="b">
        <v>1</v>
      </c>
      <c r="B26" s="143" t="s">
        <v>88</v>
      </c>
      <c r="C26" s="19">
        <v>100302004</v>
      </c>
      <c r="D26" s="19">
        <v>2021</v>
      </c>
      <c r="E26" s="19" t="s">
        <v>56</v>
      </c>
      <c r="F26" s="19">
        <v>1</v>
      </c>
      <c r="G26" s="18">
        <v>10</v>
      </c>
      <c r="H26" s="18">
        <v>1.5</v>
      </c>
      <c r="I26" s="18">
        <v>1</v>
      </c>
      <c r="J26" s="18">
        <v>1.3</v>
      </c>
      <c r="K26" s="19">
        <v>1.05</v>
      </c>
      <c r="L26" s="19">
        <v>1</v>
      </c>
      <c r="M26" s="19">
        <v>1</v>
      </c>
      <c r="N26" s="19">
        <v>1</v>
      </c>
      <c r="O26" s="19">
        <v>1</v>
      </c>
      <c r="P26" s="19">
        <v>1.2</v>
      </c>
      <c r="Q26" s="19">
        <v>1</v>
      </c>
      <c r="R26" s="19">
        <v>1</v>
      </c>
      <c r="S26" s="19">
        <v>1</v>
      </c>
      <c r="T26" s="19">
        <f>T25+0.3</f>
        <v>2.2999999999999998</v>
      </c>
      <c r="U26" s="247">
        <v>1.1000000000000001</v>
      </c>
    </row>
    <row r="27" spans="1:21" x14ac:dyDescent="0.3">
      <c r="A27" s="19" t="b">
        <v>1</v>
      </c>
      <c r="B27" s="143" t="s">
        <v>89</v>
      </c>
      <c r="C27" s="19">
        <v>100202005</v>
      </c>
      <c r="D27" s="19">
        <v>2022</v>
      </c>
      <c r="E27" s="19" t="s">
        <v>52</v>
      </c>
      <c r="F27" s="19">
        <v>1</v>
      </c>
      <c r="G27" s="19" t="s">
        <v>63</v>
      </c>
      <c r="H27" s="19">
        <v>1</v>
      </c>
      <c r="I27" s="19">
        <v>1</v>
      </c>
      <c r="J27" s="19" t="s">
        <v>83</v>
      </c>
      <c r="K27" s="19">
        <v>1</v>
      </c>
      <c r="L27" s="19">
        <v>1</v>
      </c>
      <c r="M27" s="19">
        <v>1</v>
      </c>
      <c r="N27" s="19">
        <v>1</v>
      </c>
      <c r="O27" s="19">
        <v>1</v>
      </c>
      <c r="P27" s="19" t="s">
        <v>53</v>
      </c>
      <c r="Q27" s="19">
        <v>1</v>
      </c>
      <c r="R27" s="19">
        <v>1</v>
      </c>
      <c r="S27" s="19">
        <v>1</v>
      </c>
      <c r="T27" s="19" t="s">
        <v>90</v>
      </c>
      <c r="U27" s="246">
        <v>1</v>
      </c>
    </row>
    <row r="28" spans="1:21" x14ac:dyDescent="0.3">
      <c r="A28" s="19" t="b">
        <v>1</v>
      </c>
      <c r="B28" s="143" t="s">
        <v>91</v>
      </c>
      <c r="C28" s="19">
        <v>100302005</v>
      </c>
      <c r="D28" s="19">
        <v>2023</v>
      </c>
      <c r="E28" s="19" t="s">
        <v>56</v>
      </c>
      <c r="F28" s="19">
        <v>1</v>
      </c>
      <c r="G28" s="18">
        <v>10</v>
      </c>
      <c r="H28" s="18">
        <v>1.5</v>
      </c>
      <c r="I28" s="18">
        <v>1</v>
      </c>
      <c r="J28" s="18">
        <v>1.3</v>
      </c>
      <c r="K28" s="19">
        <v>1</v>
      </c>
      <c r="L28" s="19">
        <v>1</v>
      </c>
      <c r="M28" s="19">
        <v>1</v>
      </c>
      <c r="N28" s="19">
        <v>1</v>
      </c>
      <c r="O28" s="19">
        <v>1</v>
      </c>
      <c r="P28" s="19">
        <v>1.2</v>
      </c>
      <c r="Q28" s="19">
        <v>1</v>
      </c>
      <c r="R28" s="19">
        <v>1</v>
      </c>
      <c r="S28" s="19">
        <v>1</v>
      </c>
      <c r="T28" s="19">
        <f>T27+0.3</f>
        <v>2.5</v>
      </c>
      <c r="U28" s="247">
        <v>1.1000000000000001</v>
      </c>
    </row>
    <row r="29" spans="1:21" x14ac:dyDescent="0.3">
      <c r="A29" s="19" t="b">
        <v>1</v>
      </c>
      <c r="B29" s="143" t="s">
        <v>92</v>
      </c>
      <c r="C29" s="19">
        <v>100402005</v>
      </c>
      <c r="D29" s="19">
        <v>2024</v>
      </c>
      <c r="E29" s="19" t="s">
        <v>76</v>
      </c>
      <c r="F29" s="19">
        <v>1</v>
      </c>
      <c r="G29" s="18" t="s">
        <v>1001</v>
      </c>
      <c r="H29" s="18">
        <v>1.5</v>
      </c>
      <c r="I29" s="18">
        <v>1</v>
      </c>
      <c r="J29" s="18" t="s">
        <v>1210</v>
      </c>
      <c r="K29" s="19">
        <v>1.1000000000000001</v>
      </c>
      <c r="L29" s="19">
        <v>1</v>
      </c>
      <c r="M29" s="19">
        <v>1</v>
      </c>
      <c r="N29" s="19">
        <v>1</v>
      </c>
      <c r="O29" s="19">
        <v>1</v>
      </c>
      <c r="P29" s="19">
        <v>1.3</v>
      </c>
      <c r="Q29" s="19">
        <v>1</v>
      </c>
      <c r="R29" s="19">
        <v>1</v>
      </c>
      <c r="S29" s="19">
        <v>1</v>
      </c>
      <c r="T29" s="19" t="s">
        <v>93</v>
      </c>
      <c r="U29" s="247">
        <v>1.1000000000000001</v>
      </c>
    </row>
    <row r="30" spans="1:21" x14ac:dyDescent="0.3">
      <c r="A30" s="19" t="b">
        <v>1</v>
      </c>
      <c r="B30" s="143" t="s">
        <v>94</v>
      </c>
      <c r="C30" s="19">
        <v>100502006</v>
      </c>
      <c r="D30" s="19">
        <v>2025</v>
      </c>
      <c r="E30" s="19" t="s">
        <v>79</v>
      </c>
      <c r="F30" s="19">
        <v>1</v>
      </c>
      <c r="G30" s="18" t="s">
        <v>1002</v>
      </c>
      <c r="H30" s="18">
        <v>2</v>
      </c>
      <c r="I30" s="18">
        <v>1</v>
      </c>
      <c r="J30" s="18" t="s">
        <v>1209</v>
      </c>
      <c r="K30" s="19">
        <v>1.1000000000000001</v>
      </c>
      <c r="L30" s="19">
        <v>1</v>
      </c>
      <c r="M30" s="19">
        <v>1</v>
      </c>
      <c r="N30" s="19">
        <v>1</v>
      </c>
      <c r="O30" s="19">
        <v>1</v>
      </c>
      <c r="P30" s="19">
        <v>1.5</v>
      </c>
      <c r="Q30" s="19">
        <v>1</v>
      </c>
      <c r="R30" s="19">
        <v>1</v>
      </c>
      <c r="S30" s="19">
        <v>1</v>
      </c>
      <c r="T30" s="19" t="s">
        <v>57</v>
      </c>
      <c r="U30" s="247">
        <v>1.2</v>
      </c>
    </row>
    <row r="31" spans="1:21" x14ac:dyDescent="0.3">
      <c r="A31" s="17" t="b">
        <v>1</v>
      </c>
      <c r="B31" s="142" t="s">
        <v>95</v>
      </c>
      <c r="C31" s="17">
        <v>100203001</v>
      </c>
      <c r="D31" s="17">
        <v>2026</v>
      </c>
      <c r="E31" s="17" t="s">
        <v>52</v>
      </c>
      <c r="F31" s="17">
        <v>1</v>
      </c>
      <c r="G31" s="17" t="s">
        <v>53</v>
      </c>
      <c r="H31" s="17">
        <v>1</v>
      </c>
      <c r="I31" s="17">
        <v>1</v>
      </c>
      <c r="J31" s="17" t="s">
        <v>53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v>1</v>
      </c>
      <c r="S31" s="17">
        <v>1</v>
      </c>
      <c r="T31" s="17" t="s">
        <v>63</v>
      </c>
      <c r="U31" s="244">
        <v>1</v>
      </c>
    </row>
    <row r="32" spans="1:21" x14ac:dyDescent="0.3">
      <c r="A32" s="17" t="b">
        <v>1</v>
      </c>
      <c r="B32" s="142" t="s">
        <v>96</v>
      </c>
      <c r="C32" s="17">
        <v>100303001</v>
      </c>
      <c r="D32" s="17">
        <v>2027</v>
      </c>
      <c r="E32" s="17" t="s">
        <v>56</v>
      </c>
      <c r="F32" s="17">
        <v>1</v>
      </c>
      <c r="G32" s="18">
        <v>10</v>
      </c>
      <c r="H32" s="18">
        <v>1.5</v>
      </c>
      <c r="I32" s="18">
        <v>1</v>
      </c>
      <c r="J32" s="18">
        <v>1.3</v>
      </c>
      <c r="K32" s="17">
        <v>1.05</v>
      </c>
      <c r="L32" s="17">
        <v>1</v>
      </c>
      <c r="M32" s="17">
        <v>1</v>
      </c>
      <c r="N32" s="17">
        <v>1</v>
      </c>
      <c r="O32" s="17">
        <v>1</v>
      </c>
      <c r="P32" s="17">
        <v>1.2</v>
      </c>
      <c r="Q32" s="17">
        <v>1</v>
      </c>
      <c r="R32" s="17">
        <v>1</v>
      </c>
      <c r="S32" s="17">
        <v>1</v>
      </c>
      <c r="T32" s="17">
        <f>T31+0.3</f>
        <v>1.6</v>
      </c>
      <c r="U32" s="245">
        <v>1.1000000000000001</v>
      </c>
    </row>
    <row r="33" spans="1:21" x14ac:dyDescent="0.3">
      <c r="A33" s="17" t="b">
        <v>1</v>
      </c>
      <c r="B33" s="142" t="s">
        <v>97</v>
      </c>
      <c r="C33" s="17">
        <v>100203002</v>
      </c>
      <c r="D33" s="17">
        <v>2028</v>
      </c>
      <c r="E33" s="17" t="s">
        <v>52</v>
      </c>
      <c r="F33" s="17">
        <v>1</v>
      </c>
      <c r="G33" s="17" t="s">
        <v>59</v>
      </c>
      <c r="H33" s="17">
        <v>1</v>
      </c>
      <c r="I33" s="17">
        <v>1</v>
      </c>
      <c r="J33" s="17" t="s">
        <v>74</v>
      </c>
      <c r="K33" s="17">
        <v>1</v>
      </c>
      <c r="L33" s="17">
        <v>1</v>
      </c>
      <c r="M33" s="17">
        <v>1</v>
      </c>
      <c r="N33" s="17">
        <v>1</v>
      </c>
      <c r="O33" s="17">
        <v>1</v>
      </c>
      <c r="P33" s="17">
        <v>1</v>
      </c>
      <c r="Q33" s="17">
        <v>1</v>
      </c>
      <c r="R33" s="17">
        <v>1</v>
      </c>
      <c r="S33" s="17">
        <v>1</v>
      </c>
      <c r="T33" s="17" t="s">
        <v>60</v>
      </c>
      <c r="U33" s="244">
        <v>1</v>
      </c>
    </row>
    <row r="34" spans="1:21" x14ac:dyDescent="0.3">
      <c r="A34" s="17" t="b">
        <v>1</v>
      </c>
      <c r="B34" s="142" t="s">
        <v>98</v>
      </c>
      <c r="C34" s="17">
        <v>100303002</v>
      </c>
      <c r="D34" s="17">
        <v>2029</v>
      </c>
      <c r="E34" s="17" t="s">
        <v>56</v>
      </c>
      <c r="F34" s="17">
        <v>1</v>
      </c>
      <c r="G34" s="18">
        <v>10</v>
      </c>
      <c r="H34" s="18">
        <v>1.5</v>
      </c>
      <c r="I34" s="18">
        <v>1</v>
      </c>
      <c r="J34" s="18">
        <v>1.3</v>
      </c>
      <c r="K34" s="17">
        <v>1.05</v>
      </c>
      <c r="L34" s="17">
        <v>1</v>
      </c>
      <c r="M34" s="17">
        <v>1</v>
      </c>
      <c r="N34" s="17">
        <v>1</v>
      </c>
      <c r="O34" s="17">
        <v>1</v>
      </c>
      <c r="P34" s="17">
        <v>1.2</v>
      </c>
      <c r="Q34" s="17">
        <v>1</v>
      </c>
      <c r="R34" s="17">
        <v>1</v>
      </c>
      <c r="S34" s="17">
        <v>1</v>
      </c>
      <c r="T34" s="17">
        <f>T33+0.3</f>
        <v>1.4000000000000001</v>
      </c>
      <c r="U34" s="245">
        <v>1.1000000000000001</v>
      </c>
    </row>
    <row r="35" spans="1:21" x14ac:dyDescent="0.3">
      <c r="A35" s="17" t="b">
        <v>1</v>
      </c>
      <c r="B35" s="142" t="s">
        <v>99</v>
      </c>
      <c r="C35" s="17">
        <v>100203003</v>
      </c>
      <c r="D35" s="17">
        <v>2030</v>
      </c>
      <c r="E35" s="17" t="s">
        <v>52</v>
      </c>
      <c r="F35" s="17">
        <v>1</v>
      </c>
      <c r="G35" s="17" t="s">
        <v>67</v>
      </c>
      <c r="H35" s="17">
        <v>1</v>
      </c>
      <c r="I35" s="17">
        <v>1</v>
      </c>
      <c r="J35" s="17" t="s">
        <v>100</v>
      </c>
      <c r="K35" s="17">
        <v>1</v>
      </c>
      <c r="L35" s="17">
        <v>1</v>
      </c>
      <c r="M35" s="17">
        <v>1</v>
      </c>
      <c r="N35" s="17">
        <v>1</v>
      </c>
      <c r="O35" s="17">
        <v>1</v>
      </c>
      <c r="P35" s="17">
        <v>1</v>
      </c>
      <c r="Q35" s="17">
        <v>1</v>
      </c>
      <c r="R35" s="17">
        <v>1</v>
      </c>
      <c r="S35" s="17">
        <v>1</v>
      </c>
      <c r="T35" s="17" t="s">
        <v>101</v>
      </c>
      <c r="U35" s="244">
        <v>1</v>
      </c>
    </row>
    <row r="36" spans="1:21" x14ac:dyDescent="0.3">
      <c r="A36" s="17" t="b">
        <v>1</v>
      </c>
      <c r="B36" s="142" t="s">
        <v>102</v>
      </c>
      <c r="C36" s="17">
        <v>100303003</v>
      </c>
      <c r="D36" s="17">
        <v>2034</v>
      </c>
      <c r="E36" s="17" t="s">
        <v>56</v>
      </c>
      <c r="F36" s="17">
        <v>1</v>
      </c>
      <c r="G36" s="18">
        <v>10</v>
      </c>
      <c r="H36" s="18">
        <v>1.5</v>
      </c>
      <c r="I36" s="18">
        <v>1</v>
      </c>
      <c r="J36" s="18">
        <v>1.3</v>
      </c>
      <c r="K36" s="17">
        <v>1.05</v>
      </c>
      <c r="L36" s="17">
        <v>1</v>
      </c>
      <c r="M36" s="17">
        <v>1</v>
      </c>
      <c r="N36" s="17">
        <v>1</v>
      </c>
      <c r="O36" s="17">
        <v>1</v>
      </c>
      <c r="P36" s="17">
        <v>1.2</v>
      </c>
      <c r="Q36" s="17">
        <v>1</v>
      </c>
      <c r="R36" s="17">
        <v>1</v>
      </c>
      <c r="S36" s="17">
        <v>1</v>
      </c>
      <c r="T36" s="17">
        <f>T35+0.3</f>
        <v>2.4</v>
      </c>
      <c r="U36" s="245">
        <v>1.1000000000000001</v>
      </c>
    </row>
    <row r="37" spans="1:21" x14ac:dyDescent="0.3">
      <c r="A37" s="17" t="b">
        <v>1</v>
      </c>
      <c r="B37" s="142" t="s">
        <v>103</v>
      </c>
      <c r="C37" s="17">
        <v>100203004</v>
      </c>
      <c r="D37" s="17">
        <v>2031</v>
      </c>
      <c r="E37" s="17" t="s">
        <v>52</v>
      </c>
      <c r="F37" s="17">
        <v>1</v>
      </c>
      <c r="G37" s="17" t="s">
        <v>83</v>
      </c>
      <c r="H37" s="17">
        <v>1</v>
      </c>
      <c r="I37" s="17">
        <v>1</v>
      </c>
      <c r="J37" s="17" t="s">
        <v>74</v>
      </c>
      <c r="K37" s="17">
        <v>1</v>
      </c>
      <c r="L37" s="17">
        <v>1</v>
      </c>
      <c r="M37" s="17">
        <v>1</v>
      </c>
      <c r="N37" s="17">
        <v>1</v>
      </c>
      <c r="O37" s="17">
        <v>1</v>
      </c>
      <c r="P37" s="17">
        <v>1</v>
      </c>
      <c r="Q37" s="17">
        <v>1</v>
      </c>
      <c r="R37" s="17">
        <v>1</v>
      </c>
      <c r="S37" s="17">
        <v>1</v>
      </c>
      <c r="T37" s="17" t="s">
        <v>57</v>
      </c>
      <c r="U37" s="244">
        <v>1</v>
      </c>
    </row>
    <row r="38" spans="1:21" x14ac:dyDescent="0.3">
      <c r="A38" s="17" t="b">
        <v>1</v>
      </c>
      <c r="B38" s="142" t="s">
        <v>104</v>
      </c>
      <c r="C38" s="17">
        <v>100303004</v>
      </c>
      <c r="D38" s="17">
        <v>2035</v>
      </c>
      <c r="E38" s="17" t="s">
        <v>56</v>
      </c>
      <c r="F38" s="17">
        <v>1</v>
      </c>
      <c r="G38" s="18">
        <v>10</v>
      </c>
      <c r="H38" s="18">
        <v>1.5</v>
      </c>
      <c r="I38" s="18">
        <v>1</v>
      </c>
      <c r="J38" s="18">
        <v>1.3</v>
      </c>
      <c r="K38" s="17">
        <v>1.05</v>
      </c>
      <c r="L38" s="17">
        <v>1</v>
      </c>
      <c r="M38" s="17">
        <v>1</v>
      </c>
      <c r="N38" s="17">
        <v>1</v>
      </c>
      <c r="O38" s="17">
        <v>1</v>
      </c>
      <c r="P38" s="17">
        <v>1.2</v>
      </c>
      <c r="Q38" s="17">
        <v>1</v>
      </c>
      <c r="R38" s="17">
        <v>1</v>
      </c>
      <c r="S38" s="17">
        <v>1</v>
      </c>
      <c r="T38" s="17">
        <f>T37+0.3</f>
        <v>2.2999999999999998</v>
      </c>
      <c r="U38" s="245">
        <v>1.1000000000000001</v>
      </c>
    </row>
    <row r="39" spans="1:21" x14ac:dyDescent="0.3">
      <c r="A39" s="17" t="b">
        <v>1</v>
      </c>
      <c r="B39" s="142" t="s">
        <v>105</v>
      </c>
      <c r="C39" s="17">
        <v>100203005</v>
      </c>
      <c r="D39" s="17">
        <v>2032</v>
      </c>
      <c r="E39" s="17" t="s">
        <v>52</v>
      </c>
      <c r="F39" s="17">
        <v>1</v>
      </c>
      <c r="G39" s="17" t="s">
        <v>53</v>
      </c>
      <c r="H39" s="17">
        <v>1</v>
      </c>
      <c r="I39" s="17">
        <v>1</v>
      </c>
      <c r="J39" s="17" t="s">
        <v>106</v>
      </c>
      <c r="K39" s="17">
        <v>1</v>
      </c>
      <c r="L39" s="17">
        <v>1</v>
      </c>
      <c r="M39" s="17">
        <v>1</v>
      </c>
      <c r="N39" s="17">
        <v>1</v>
      </c>
      <c r="O39" s="17">
        <v>1</v>
      </c>
      <c r="P39" s="17">
        <v>1</v>
      </c>
      <c r="Q39" s="17">
        <v>1</v>
      </c>
      <c r="R39" s="17">
        <v>1</v>
      </c>
      <c r="S39" s="17">
        <v>1</v>
      </c>
      <c r="T39" s="17" t="s">
        <v>53</v>
      </c>
      <c r="U39" s="244">
        <v>1</v>
      </c>
    </row>
    <row r="40" spans="1:21" x14ac:dyDescent="0.3">
      <c r="A40" s="17" t="b">
        <v>1</v>
      </c>
      <c r="B40" s="142" t="s">
        <v>107</v>
      </c>
      <c r="C40" s="17">
        <v>100303005</v>
      </c>
      <c r="D40" s="17">
        <v>2033</v>
      </c>
      <c r="E40" s="17" t="s">
        <v>56</v>
      </c>
      <c r="F40" s="17">
        <v>1</v>
      </c>
      <c r="G40" s="18">
        <v>10</v>
      </c>
      <c r="H40" s="18">
        <v>1.5</v>
      </c>
      <c r="I40" s="18">
        <v>1</v>
      </c>
      <c r="J40" s="18">
        <v>1.3</v>
      </c>
      <c r="K40" s="17">
        <v>1.05</v>
      </c>
      <c r="L40" s="17">
        <v>1</v>
      </c>
      <c r="M40" s="17">
        <v>1</v>
      </c>
      <c r="N40" s="17">
        <v>1</v>
      </c>
      <c r="O40" s="17">
        <v>1</v>
      </c>
      <c r="P40" s="17">
        <v>1.2</v>
      </c>
      <c r="Q40" s="17">
        <v>1</v>
      </c>
      <c r="R40" s="17">
        <v>1</v>
      </c>
      <c r="S40" s="17">
        <v>1</v>
      </c>
      <c r="T40" s="17">
        <f>T39+0.3</f>
        <v>1.3</v>
      </c>
      <c r="U40" s="245">
        <v>1.1000000000000001</v>
      </c>
    </row>
    <row r="41" spans="1:21" x14ac:dyDescent="0.3">
      <c r="A41" s="17" t="b">
        <v>1</v>
      </c>
      <c r="B41" s="142" t="s">
        <v>108</v>
      </c>
      <c r="C41" s="17">
        <v>100203006</v>
      </c>
      <c r="D41" s="17">
        <v>2036</v>
      </c>
      <c r="E41" s="17" t="s">
        <v>52</v>
      </c>
      <c r="F41" s="17">
        <v>1</v>
      </c>
      <c r="G41" s="17" t="s">
        <v>67</v>
      </c>
      <c r="H41" s="17">
        <v>1</v>
      </c>
      <c r="I41" s="17">
        <v>1</v>
      </c>
      <c r="J41" s="17" t="s">
        <v>67</v>
      </c>
      <c r="K41" s="17">
        <v>1</v>
      </c>
      <c r="L41" s="17">
        <v>1</v>
      </c>
      <c r="M41" s="17">
        <v>1</v>
      </c>
      <c r="N41" s="17">
        <v>1</v>
      </c>
      <c r="O41" s="17">
        <v>1</v>
      </c>
      <c r="P41" s="17">
        <v>1</v>
      </c>
      <c r="Q41" s="17">
        <v>1</v>
      </c>
      <c r="R41" s="17">
        <v>1</v>
      </c>
      <c r="S41" s="17">
        <v>1</v>
      </c>
      <c r="T41" s="17" t="s">
        <v>100</v>
      </c>
      <c r="U41" s="244">
        <v>1</v>
      </c>
    </row>
    <row r="42" spans="1:21" x14ac:dyDescent="0.3">
      <c r="A42" s="17" t="b">
        <v>1</v>
      </c>
      <c r="B42" s="142" t="s">
        <v>109</v>
      </c>
      <c r="C42" s="17">
        <v>100303006</v>
      </c>
      <c r="D42" s="17">
        <v>2037</v>
      </c>
      <c r="E42" s="17" t="s">
        <v>56</v>
      </c>
      <c r="F42" s="17">
        <v>1</v>
      </c>
      <c r="G42" s="18">
        <v>10</v>
      </c>
      <c r="H42" s="18">
        <v>1.5</v>
      </c>
      <c r="I42" s="18">
        <v>1</v>
      </c>
      <c r="J42" s="18">
        <v>1.3</v>
      </c>
      <c r="K42" s="17">
        <v>1.05</v>
      </c>
      <c r="L42" s="17">
        <v>1</v>
      </c>
      <c r="M42" s="17">
        <v>1</v>
      </c>
      <c r="N42" s="17">
        <v>1</v>
      </c>
      <c r="O42" s="17">
        <v>1</v>
      </c>
      <c r="P42" s="17">
        <v>1.2</v>
      </c>
      <c r="Q42" s="17">
        <v>1</v>
      </c>
      <c r="R42" s="17">
        <v>1</v>
      </c>
      <c r="S42" s="17">
        <v>1</v>
      </c>
      <c r="T42" s="17">
        <f>T41+0.3</f>
        <v>1.2</v>
      </c>
      <c r="U42" s="245">
        <v>1.1000000000000001</v>
      </c>
    </row>
    <row r="43" spans="1:21" x14ac:dyDescent="0.3">
      <c r="A43" s="17" t="b">
        <v>1</v>
      </c>
      <c r="B43" s="142" t="s">
        <v>110</v>
      </c>
      <c r="C43" s="17">
        <v>100403001</v>
      </c>
      <c r="D43" s="17">
        <v>2038</v>
      </c>
      <c r="E43" s="17" t="s">
        <v>76</v>
      </c>
      <c r="F43" s="17">
        <v>1</v>
      </c>
      <c r="G43" s="18" t="s">
        <v>1001</v>
      </c>
      <c r="H43" s="18">
        <v>1.5</v>
      </c>
      <c r="I43" s="18">
        <v>1</v>
      </c>
      <c r="J43" s="18" t="s">
        <v>1210</v>
      </c>
      <c r="K43" s="17">
        <v>1.1000000000000001</v>
      </c>
      <c r="L43" s="17">
        <v>1</v>
      </c>
      <c r="M43" s="17">
        <v>1</v>
      </c>
      <c r="N43" s="17">
        <v>1</v>
      </c>
      <c r="O43" s="17">
        <v>1</v>
      </c>
      <c r="P43" s="17">
        <v>1.3</v>
      </c>
      <c r="Q43" s="17">
        <v>1</v>
      </c>
      <c r="R43" s="17">
        <v>1</v>
      </c>
      <c r="S43" s="17">
        <v>1</v>
      </c>
      <c r="T43" s="17" t="s">
        <v>111</v>
      </c>
      <c r="U43" s="245">
        <v>1.1000000000000001</v>
      </c>
    </row>
    <row r="44" spans="1:21" x14ac:dyDescent="0.3">
      <c r="A44" s="17" t="b">
        <v>1</v>
      </c>
      <c r="B44" s="142" t="s">
        <v>112</v>
      </c>
      <c r="C44" s="17">
        <v>100503001</v>
      </c>
      <c r="D44" s="17">
        <v>2039</v>
      </c>
      <c r="E44" s="17" t="s">
        <v>79</v>
      </c>
      <c r="F44" s="17">
        <v>1</v>
      </c>
      <c r="G44" s="18" t="s">
        <v>1002</v>
      </c>
      <c r="H44" s="18">
        <v>2</v>
      </c>
      <c r="I44" s="18">
        <v>1</v>
      </c>
      <c r="J44" s="18" t="s">
        <v>1209</v>
      </c>
      <c r="K44" s="17">
        <v>1.1000000000000001</v>
      </c>
      <c r="L44" s="17">
        <v>1</v>
      </c>
      <c r="M44" s="17">
        <v>1</v>
      </c>
      <c r="N44" s="17">
        <v>1</v>
      </c>
      <c r="O44" s="17">
        <v>1</v>
      </c>
      <c r="P44" s="17">
        <v>1.5</v>
      </c>
      <c r="Q44" s="17">
        <v>1</v>
      </c>
      <c r="R44" s="17">
        <v>1</v>
      </c>
      <c r="S44" s="17">
        <v>1</v>
      </c>
      <c r="T44" s="17" t="s">
        <v>57</v>
      </c>
      <c r="U44" s="245">
        <v>1.2</v>
      </c>
    </row>
    <row r="45" spans="1:21" x14ac:dyDescent="0.3">
      <c r="A45" s="19" t="b">
        <v>1</v>
      </c>
      <c r="B45" s="143" t="s">
        <v>113</v>
      </c>
      <c r="C45" s="19">
        <v>100204001</v>
      </c>
      <c r="D45" s="19">
        <v>2040</v>
      </c>
      <c r="E45" s="19" t="s">
        <v>52</v>
      </c>
      <c r="F45" s="19">
        <v>1</v>
      </c>
      <c r="G45" s="19" t="s">
        <v>100</v>
      </c>
      <c r="H45" s="19">
        <v>1</v>
      </c>
      <c r="I45" s="19">
        <v>1</v>
      </c>
      <c r="J45" s="19">
        <v>1</v>
      </c>
      <c r="K45" s="19">
        <v>1</v>
      </c>
      <c r="L45" s="19">
        <v>1</v>
      </c>
      <c r="M45" s="19">
        <v>1</v>
      </c>
      <c r="N45" s="19">
        <v>1</v>
      </c>
      <c r="O45" s="19">
        <v>1</v>
      </c>
      <c r="P45" s="19">
        <v>1</v>
      </c>
      <c r="Q45" s="19">
        <v>1</v>
      </c>
      <c r="R45" s="19">
        <v>1</v>
      </c>
      <c r="S45" s="19">
        <v>1</v>
      </c>
      <c r="T45" s="19" t="s">
        <v>114</v>
      </c>
      <c r="U45" s="246">
        <v>1</v>
      </c>
    </row>
    <row r="46" spans="1:21" x14ac:dyDescent="0.3">
      <c r="A46" s="19" t="b">
        <v>1</v>
      </c>
      <c r="B46" s="143" t="s">
        <v>115</v>
      </c>
      <c r="C46" s="19">
        <v>100304001</v>
      </c>
      <c r="D46" s="19">
        <v>2041</v>
      </c>
      <c r="E46" s="19" t="s">
        <v>56</v>
      </c>
      <c r="F46" s="19">
        <v>1</v>
      </c>
      <c r="G46" s="18">
        <v>10</v>
      </c>
      <c r="H46" s="18">
        <v>1.5</v>
      </c>
      <c r="I46" s="18">
        <v>1</v>
      </c>
      <c r="J46" s="18">
        <v>1.3</v>
      </c>
      <c r="K46" s="19">
        <v>1.05</v>
      </c>
      <c r="L46" s="19">
        <v>1</v>
      </c>
      <c r="M46" s="19">
        <v>1</v>
      </c>
      <c r="N46" s="19">
        <v>1</v>
      </c>
      <c r="O46" s="19">
        <v>1</v>
      </c>
      <c r="P46" s="19">
        <v>1.2</v>
      </c>
      <c r="Q46" s="19">
        <v>1</v>
      </c>
      <c r="R46" s="19">
        <v>1</v>
      </c>
      <c r="S46" s="19">
        <v>1</v>
      </c>
      <c r="T46" s="19">
        <f>T45+0.3</f>
        <v>2.9</v>
      </c>
      <c r="U46" s="247">
        <v>1.1000000000000001</v>
      </c>
    </row>
    <row r="47" spans="1:21" x14ac:dyDescent="0.3">
      <c r="A47" s="19" t="b">
        <v>1</v>
      </c>
      <c r="B47" s="143" t="s">
        <v>116</v>
      </c>
      <c r="C47" s="19">
        <v>100204002</v>
      </c>
      <c r="D47" s="19">
        <v>2042</v>
      </c>
      <c r="E47" s="19" t="s">
        <v>52</v>
      </c>
      <c r="F47" s="19">
        <v>1</v>
      </c>
      <c r="G47" s="19" t="s">
        <v>64</v>
      </c>
      <c r="H47" s="19">
        <v>1</v>
      </c>
      <c r="I47" s="19">
        <v>1</v>
      </c>
      <c r="J47" s="19" t="s">
        <v>74</v>
      </c>
      <c r="K47" s="19">
        <v>1</v>
      </c>
      <c r="L47" s="19">
        <v>1</v>
      </c>
      <c r="M47" s="19">
        <v>1</v>
      </c>
      <c r="N47" s="19">
        <v>1</v>
      </c>
      <c r="O47" s="19">
        <v>1</v>
      </c>
      <c r="P47" s="19">
        <v>1</v>
      </c>
      <c r="Q47" s="19">
        <v>1</v>
      </c>
      <c r="R47" s="19">
        <v>1</v>
      </c>
      <c r="S47" s="19">
        <v>1</v>
      </c>
      <c r="T47" s="19" t="s">
        <v>117</v>
      </c>
      <c r="U47" s="246">
        <v>1</v>
      </c>
    </row>
    <row r="48" spans="1:21" x14ac:dyDescent="0.3">
      <c r="A48" s="19" t="b">
        <v>1</v>
      </c>
      <c r="B48" s="143" t="s">
        <v>118</v>
      </c>
      <c r="C48" s="19">
        <v>100304002</v>
      </c>
      <c r="D48" s="19">
        <v>2043</v>
      </c>
      <c r="E48" s="19" t="s">
        <v>56</v>
      </c>
      <c r="F48" s="19">
        <v>1</v>
      </c>
      <c r="G48" s="18">
        <v>10</v>
      </c>
      <c r="H48" s="18">
        <v>1.5</v>
      </c>
      <c r="I48" s="18">
        <v>1</v>
      </c>
      <c r="J48" s="18">
        <v>1.3</v>
      </c>
      <c r="K48" s="19">
        <v>1.05</v>
      </c>
      <c r="L48" s="19">
        <v>1</v>
      </c>
      <c r="M48" s="19">
        <v>1</v>
      </c>
      <c r="N48" s="19">
        <v>1</v>
      </c>
      <c r="O48" s="19">
        <v>1</v>
      </c>
      <c r="P48" s="19">
        <v>1.2</v>
      </c>
      <c r="Q48" s="19">
        <v>1</v>
      </c>
      <c r="R48" s="19">
        <v>1</v>
      </c>
      <c r="S48" s="19">
        <v>1</v>
      </c>
      <c r="T48" s="19">
        <f>T47+0.3</f>
        <v>2.6999999999999997</v>
      </c>
      <c r="U48" s="247">
        <v>1.1000000000000001</v>
      </c>
    </row>
    <row r="49" spans="1:21" x14ac:dyDescent="0.3">
      <c r="A49" s="19" t="b">
        <v>1</v>
      </c>
      <c r="B49" s="143" t="s">
        <v>119</v>
      </c>
      <c r="C49" s="19">
        <v>100204003</v>
      </c>
      <c r="D49" s="19">
        <v>2044</v>
      </c>
      <c r="E49" s="19" t="s">
        <v>52</v>
      </c>
      <c r="F49" s="19">
        <v>1</v>
      </c>
      <c r="G49" s="19" t="s">
        <v>74</v>
      </c>
      <c r="H49" s="19">
        <v>1</v>
      </c>
      <c r="I49" s="19">
        <v>1</v>
      </c>
      <c r="J49" s="19" t="s">
        <v>100</v>
      </c>
      <c r="K49" s="19">
        <v>1</v>
      </c>
      <c r="L49" s="19">
        <v>1</v>
      </c>
      <c r="M49" s="19">
        <v>1</v>
      </c>
      <c r="N49" s="19">
        <v>1</v>
      </c>
      <c r="O49" s="19">
        <v>1</v>
      </c>
      <c r="P49" s="19">
        <v>1</v>
      </c>
      <c r="Q49" s="19">
        <v>1</v>
      </c>
      <c r="R49" s="19">
        <v>1</v>
      </c>
      <c r="S49" s="19">
        <v>1</v>
      </c>
      <c r="T49" s="19" t="s">
        <v>101</v>
      </c>
      <c r="U49" s="246">
        <v>1</v>
      </c>
    </row>
    <row r="50" spans="1:21" x14ac:dyDescent="0.3">
      <c r="A50" s="19" t="b">
        <v>1</v>
      </c>
      <c r="B50" s="143" t="s">
        <v>120</v>
      </c>
      <c r="C50" s="19">
        <v>100304003</v>
      </c>
      <c r="D50" s="19">
        <v>2048</v>
      </c>
      <c r="E50" s="19" t="s">
        <v>56</v>
      </c>
      <c r="F50" s="19">
        <v>1</v>
      </c>
      <c r="G50" s="18">
        <v>10</v>
      </c>
      <c r="H50" s="18">
        <v>1.5</v>
      </c>
      <c r="I50" s="18">
        <v>1</v>
      </c>
      <c r="J50" s="18">
        <v>1.3</v>
      </c>
      <c r="K50" s="19">
        <v>1.05</v>
      </c>
      <c r="L50" s="19">
        <v>1</v>
      </c>
      <c r="M50" s="19">
        <v>1</v>
      </c>
      <c r="N50" s="19">
        <v>1</v>
      </c>
      <c r="O50" s="19">
        <v>1</v>
      </c>
      <c r="P50" s="19">
        <v>1.2</v>
      </c>
      <c r="Q50" s="19">
        <v>1</v>
      </c>
      <c r="R50" s="19">
        <v>1</v>
      </c>
      <c r="S50" s="19">
        <v>1</v>
      </c>
      <c r="T50" s="19">
        <f>T49+0.3</f>
        <v>2.4</v>
      </c>
      <c r="U50" s="247">
        <v>1.1000000000000001</v>
      </c>
    </row>
    <row r="51" spans="1:21" x14ac:dyDescent="0.3">
      <c r="A51" s="19" t="b">
        <v>1</v>
      </c>
      <c r="B51" s="143" t="s">
        <v>121</v>
      </c>
      <c r="C51" s="19">
        <v>100204004</v>
      </c>
      <c r="D51" s="19">
        <v>2045</v>
      </c>
      <c r="E51" s="19" t="s">
        <v>52</v>
      </c>
      <c r="F51" s="19">
        <v>1</v>
      </c>
      <c r="G51" s="19" t="s">
        <v>83</v>
      </c>
      <c r="H51" s="19">
        <v>1</v>
      </c>
      <c r="I51" s="19">
        <v>1</v>
      </c>
      <c r="J51" s="19" t="s">
        <v>68</v>
      </c>
      <c r="K51" s="19">
        <v>1.05</v>
      </c>
      <c r="L51" s="19">
        <v>1</v>
      </c>
      <c r="M51" s="19">
        <v>1</v>
      </c>
      <c r="N51" s="19">
        <v>1</v>
      </c>
      <c r="O51" s="19">
        <v>1</v>
      </c>
      <c r="P51" s="19" t="s">
        <v>53</v>
      </c>
      <c r="Q51" s="19">
        <v>1</v>
      </c>
      <c r="R51" s="19">
        <v>1</v>
      </c>
      <c r="S51" s="19">
        <v>1</v>
      </c>
      <c r="T51" s="19" t="s">
        <v>57</v>
      </c>
      <c r="U51" s="246">
        <v>1</v>
      </c>
    </row>
    <row r="52" spans="1:21" x14ac:dyDescent="0.3">
      <c r="A52" s="19" t="b">
        <v>1</v>
      </c>
      <c r="B52" s="143" t="s">
        <v>122</v>
      </c>
      <c r="C52" s="19">
        <v>100304004</v>
      </c>
      <c r="D52" s="19">
        <v>2049</v>
      </c>
      <c r="E52" s="19" t="s">
        <v>56</v>
      </c>
      <c r="F52" s="19">
        <v>1</v>
      </c>
      <c r="G52" s="18">
        <v>10</v>
      </c>
      <c r="H52" s="18">
        <v>1.5</v>
      </c>
      <c r="I52" s="18">
        <v>1</v>
      </c>
      <c r="J52" s="18">
        <v>1.3</v>
      </c>
      <c r="K52" s="19">
        <v>1.05</v>
      </c>
      <c r="L52" s="19">
        <v>1</v>
      </c>
      <c r="M52" s="19">
        <v>1</v>
      </c>
      <c r="N52" s="19">
        <v>1</v>
      </c>
      <c r="O52" s="19">
        <v>1</v>
      </c>
      <c r="P52" s="19">
        <v>1.2</v>
      </c>
      <c r="Q52" s="19">
        <v>1</v>
      </c>
      <c r="R52" s="19">
        <v>1</v>
      </c>
      <c r="S52" s="19">
        <v>1</v>
      </c>
      <c r="T52" s="19">
        <f>T51+0.3</f>
        <v>2.2999999999999998</v>
      </c>
      <c r="U52" s="247">
        <v>1.1000000000000001</v>
      </c>
    </row>
    <row r="53" spans="1:21" x14ac:dyDescent="0.3">
      <c r="A53" s="19" t="b">
        <v>1</v>
      </c>
      <c r="B53" s="143" t="s">
        <v>123</v>
      </c>
      <c r="C53" s="19">
        <v>100204005</v>
      </c>
      <c r="D53" s="19">
        <v>2046</v>
      </c>
      <c r="E53" s="19" t="s">
        <v>52</v>
      </c>
      <c r="F53" s="19">
        <v>1</v>
      </c>
      <c r="G53" s="19" t="s">
        <v>124</v>
      </c>
      <c r="H53" s="19">
        <v>1</v>
      </c>
      <c r="I53" s="19">
        <v>1</v>
      </c>
      <c r="J53" s="19" t="s">
        <v>125</v>
      </c>
      <c r="K53" s="19">
        <v>1</v>
      </c>
      <c r="L53" s="19">
        <v>1</v>
      </c>
      <c r="M53" s="19">
        <v>1</v>
      </c>
      <c r="N53" s="19">
        <v>1</v>
      </c>
      <c r="O53" s="19">
        <v>1</v>
      </c>
      <c r="P53" s="19">
        <v>1</v>
      </c>
      <c r="Q53" s="19">
        <v>1</v>
      </c>
      <c r="R53" s="19">
        <v>1</v>
      </c>
      <c r="S53" s="19">
        <v>1</v>
      </c>
      <c r="T53" s="19" t="s">
        <v>126</v>
      </c>
      <c r="U53" s="246">
        <v>1</v>
      </c>
    </row>
    <row r="54" spans="1:21" x14ac:dyDescent="0.3">
      <c r="A54" s="19" t="b">
        <v>1</v>
      </c>
      <c r="B54" s="143" t="s">
        <v>127</v>
      </c>
      <c r="C54" s="19">
        <v>100304005</v>
      </c>
      <c r="D54" s="19">
        <v>2047</v>
      </c>
      <c r="E54" s="19" t="s">
        <v>56</v>
      </c>
      <c r="F54" s="19">
        <v>1</v>
      </c>
      <c r="G54" s="18">
        <v>10</v>
      </c>
      <c r="H54" s="18">
        <v>1.5</v>
      </c>
      <c r="I54" s="18">
        <v>1</v>
      </c>
      <c r="J54" s="18">
        <v>1.3</v>
      </c>
      <c r="K54" s="19">
        <v>1.05</v>
      </c>
      <c r="L54" s="19">
        <v>1</v>
      </c>
      <c r="M54" s="19">
        <v>1</v>
      </c>
      <c r="N54" s="19">
        <v>1</v>
      </c>
      <c r="O54" s="19">
        <v>1</v>
      </c>
      <c r="P54" s="19">
        <v>1.2</v>
      </c>
      <c r="Q54" s="19">
        <v>1</v>
      </c>
      <c r="R54" s="19">
        <v>1</v>
      </c>
      <c r="S54" s="19">
        <v>1</v>
      </c>
      <c r="T54" s="19">
        <f>T53+0.3</f>
        <v>3.0999999999999996</v>
      </c>
      <c r="U54" s="247">
        <v>1.1000000000000001</v>
      </c>
    </row>
    <row r="55" spans="1:21" x14ac:dyDescent="0.3">
      <c r="A55" s="19" t="b">
        <v>1</v>
      </c>
      <c r="B55" s="143" t="s">
        <v>128</v>
      </c>
      <c r="C55" s="19">
        <v>100204006</v>
      </c>
      <c r="D55" s="19">
        <v>2050</v>
      </c>
      <c r="E55" s="19" t="s">
        <v>52</v>
      </c>
      <c r="F55" s="19">
        <v>1</v>
      </c>
      <c r="G55" s="19" t="s">
        <v>63</v>
      </c>
      <c r="H55" s="19">
        <v>2</v>
      </c>
      <c r="I55" s="19">
        <v>1</v>
      </c>
      <c r="J55" s="19" t="s">
        <v>64</v>
      </c>
      <c r="K55" s="19">
        <v>1.05</v>
      </c>
      <c r="L55" s="19">
        <v>1</v>
      </c>
      <c r="M55" s="19">
        <v>1</v>
      </c>
      <c r="N55" s="19">
        <v>1</v>
      </c>
      <c r="O55" s="19">
        <v>1</v>
      </c>
      <c r="P55" s="19">
        <v>1.03</v>
      </c>
      <c r="Q55" s="19">
        <v>1</v>
      </c>
      <c r="R55" s="19">
        <v>1</v>
      </c>
      <c r="S55" s="19">
        <v>1</v>
      </c>
      <c r="T55" s="19" t="s">
        <v>93</v>
      </c>
      <c r="U55" s="246">
        <v>1</v>
      </c>
    </row>
    <row r="56" spans="1:21" x14ac:dyDescent="0.3">
      <c r="A56" s="19" t="b">
        <v>1</v>
      </c>
      <c r="B56" s="143" t="s">
        <v>129</v>
      </c>
      <c r="C56" s="19">
        <v>100304006</v>
      </c>
      <c r="D56" s="19">
        <v>2051</v>
      </c>
      <c r="E56" s="19" t="s">
        <v>56</v>
      </c>
      <c r="F56" s="19">
        <v>1</v>
      </c>
      <c r="G56" s="18">
        <v>10</v>
      </c>
      <c r="H56" s="18">
        <v>1.5</v>
      </c>
      <c r="I56" s="18">
        <v>1</v>
      </c>
      <c r="J56" s="18">
        <v>1.3</v>
      </c>
      <c r="K56" s="19">
        <v>1.05</v>
      </c>
      <c r="L56" s="19">
        <v>1</v>
      </c>
      <c r="M56" s="19">
        <v>1</v>
      </c>
      <c r="N56" s="19">
        <v>1</v>
      </c>
      <c r="O56" s="19">
        <v>1</v>
      </c>
      <c r="P56" s="19">
        <v>1.2</v>
      </c>
      <c r="Q56" s="19">
        <v>1</v>
      </c>
      <c r="R56" s="19">
        <v>1</v>
      </c>
      <c r="S56" s="19">
        <v>1</v>
      </c>
      <c r="T56" s="19">
        <f>T55+0.3</f>
        <v>2.1999999999999997</v>
      </c>
      <c r="U56" s="247">
        <v>1.1000000000000001</v>
      </c>
    </row>
    <row r="57" spans="1:21" x14ac:dyDescent="0.3">
      <c r="A57" s="19" t="b">
        <v>1</v>
      </c>
      <c r="B57" s="143" t="s">
        <v>130</v>
      </c>
      <c r="C57" s="19">
        <v>100404001</v>
      </c>
      <c r="D57" s="19">
        <v>2052</v>
      </c>
      <c r="E57" s="19" t="s">
        <v>76</v>
      </c>
      <c r="F57" s="19">
        <v>1</v>
      </c>
      <c r="G57" s="18" t="s">
        <v>1001</v>
      </c>
      <c r="H57" s="18">
        <v>1.5</v>
      </c>
      <c r="I57" s="18">
        <v>1</v>
      </c>
      <c r="J57" s="18" t="s">
        <v>1210</v>
      </c>
      <c r="K57" s="19">
        <v>1.1000000000000001</v>
      </c>
      <c r="L57" s="19">
        <v>1</v>
      </c>
      <c r="M57" s="19">
        <v>1</v>
      </c>
      <c r="N57" s="19">
        <v>1</v>
      </c>
      <c r="O57" s="19">
        <v>1</v>
      </c>
      <c r="P57" s="19">
        <v>1.3</v>
      </c>
      <c r="Q57" s="19">
        <v>1</v>
      </c>
      <c r="R57" s="19">
        <v>1</v>
      </c>
      <c r="S57" s="19">
        <v>1</v>
      </c>
      <c r="T57" s="19" t="s">
        <v>101</v>
      </c>
      <c r="U57" s="247">
        <v>1.1000000000000001</v>
      </c>
    </row>
    <row r="58" spans="1:21" x14ac:dyDescent="0.3">
      <c r="A58" s="19" t="b">
        <v>1</v>
      </c>
      <c r="B58" s="143" t="s">
        <v>131</v>
      </c>
      <c r="C58" s="19">
        <v>100504001</v>
      </c>
      <c r="D58" s="19">
        <v>2053</v>
      </c>
      <c r="E58" s="19" t="s">
        <v>79</v>
      </c>
      <c r="F58" s="19">
        <v>1</v>
      </c>
      <c r="G58" s="18" t="s">
        <v>1002</v>
      </c>
      <c r="H58" s="18">
        <v>1</v>
      </c>
      <c r="I58" s="18">
        <v>1</v>
      </c>
      <c r="J58" s="18" t="s">
        <v>1209</v>
      </c>
      <c r="K58" s="19">
        <v>1.1000000000000001</v>
      </c>
      <c r="L58" s="19">
        <v>1</v>
      </c>
      <c r="M58" s="19">
        <v>1</v>
      </c>
      <c r="N58" s="19">
        <v>1</v>
      </c>
      <c r="O58" s="19">
        <v>1</v>
      </c>
      <c r="P58" s="19">
        <v>1.2</v>
      </c>
      <c r="Q58" s="19">
        <v>1</v>
      </c>
      <c r="R58" s="19">
        <v>1</v>
      </c>
      <c r="S58" s="19">
        <v>1</v>
      </c>
      <c r="T58" s="19" t="s">
        <v>57</v>
      </c>
      <c r="U58" s="247">
        <v>1.2</v>
      </c>
    </row>
    <row r="59" spans="1:21" x14ac:dyDescent="0.3">
      <c r="A59" s="19" t="b">
        <v>1</v>
      </c>
      <c r="B59" s="143" t="s">
        <v>132</v>
      </c>
      <c r="C59" s="19">
        <v>100504002</v>
      </c>
      <c r="D59" s="19">
        <v>2054</v>
      </c>
      <c r="E59" s="19" t="s">
        <v>52</v>
      </c>
      <c r="F59" s="19">
        <v>1</v>
      </c>
      <c r="G59" s="19" t="s">
        <v>74</v>
      </c>
      <c r="H59" s="19">
        <v>1</v>
      </c>
      <c r="I59" s="19">
        <v>1</v>
      </c>
      <c r="J59" s="19" t="s">
        <v>100</v>
      </c>
      <c r="K59" s="19">
        <v>1</v>
      </c>
      <c r="L59" s="19">
        <v>1</v>
      </c>
      <c r="M59" s="19">
        <v>1</v>
      </c>
      <c r="N59" s="19">
        <v>1</v>
      </c>
      <c r="O59" s="19">
        <v>1</v>
      </c>
      <c r="P59" s="19">
        <v>1.5</v>
      </c>
      <c r="Q59" s="19">
        <v>1</v>
      </c>
      <c r="R59" s="19">
        <v>1</v>
      </c>
      <c r="S59" s="19">
        <v>1</v>
      </c>
      <c r="T59" s="19" t="s">
        <v>77</v>
      </c>
      <c r="U59" s="246" t="s">
        <v>1474</v>
      </c>
    </row>
    <row r="60" spans="1:21" x14ac:dyDescent="0.3">
      <c r="A60" s="20" t="b">
        <v>1</v>
      </c>
      <c r="B60" s="144" t="s">
        <v>133</v>
      </c>
      <c r="C60" s="20">
        <v>101000001</v>
      </c>
      <c r="D60" s="20">
        <v>2055</v>
      </c>
      <c r="E60" s="20" t="s">
        <v>56</v>
      </c>
      <c r="F60" s="20">
        <v>1</v>
      </c>
      <c r="G60" s="18">
        <v>10</v>
      </c>
      <c r="H60" s="18">
        <v>1.5</v>
      </c>
      <c r="I60" s="18">
        <v>1</v>
      </c>
      <c r="J60" s="18">
        <v>1.3</v>
      </c>
      <c r="K60" s="20">
        <v>1.05</v>
      </c>
      <c r="L60" s="20">
        <v>1</v>
      </c>
      <c r="M60" s="20">
        <v>1</v>
      </c>
      <c r="N60" s="20">
        <v>1</v>
      </c>
      <c r="O60" s="20">
        <v>1</v>
      </c>
      <c r="P60" s="20">
        <v>1.2</v>
      </c>
      <c r="Q60" s="20">
        <v>1</v>
      </c>
      <c r="R60" s="20">
        <v>1</v>
      </c>
      <c r="S60" s="20">
        <v>1</v>
      </c>
      <c r="T60" s="20">
        <v>2</v>
      </c>
      <c r="U60" s="245">
        <v>1.1000000000000001</v>
      </c>
    </row>
    <row r="61" spans="1:21" x14ac:dyDescent="0.3">
      <c r="A61" s="21" t="b">
        <v>1</v>
      </c>
      <c r="B61" s="145" t="s">
        <v>134</v>
      </c>
      <c r="C61" s="21">
        <v>100205001</v>
      </c>
      <c r="D61" s="21">
        <v>2056</v>
      </c>
      <c r="E61" s="21" t="s">
        <v>52</v>
      </c>
      <c r="F61" s="21">
        <v>1</v>
      </c>
      <c r="G61" s="21" t="s">
        <v>53</v>
      </c>
      <c r="H61" s="21">
        <v>1</v>
      </c>
      <c r="I61" s="21">
        <v>1</v>
      </c>
      <c r="J61" s="21">
        <v>1</v>
      </c>
      <c r="K61" s="21">
        <v>1</v>
      </c>
      <c r="L61" s="21">
        <v>1</v>
      </c>
      <c r="M61" s="21">
        <v>1</v>
      </c>
      <c r="N61" s="21">
        <v>1</v>
      </c>
      <c r="O61" s="21">
        <v>1</v>
      </c>
      <c r="P61" s="21">
        <v>1</v>
      </c>
      <c r="Q61" s="21">
        <v>1</v>
      </c>
      <c r="R61" s="21">
        <v>1</v>
      </c>
      <c r="S61" s="21">
        <v>1</v>
      </c>
      <c r="T61" s="21" t="s">
        <v>135</v>
      </c>
      <c r="U61" s="245">
        <v>1</v>
      </c>
    </row>
    <row r="62" spans="1:21" x14ac:dyDescent="0.3">
      <c r="A62" s="17" t="b">
        <v>1</v>
      </c>
      <c r="B62" s="142" t="s">
        <v>136</v>
      </c>
      <c r="C62" s="17">
        <v>100305001</v>
      </c>
      <c r="D62" s="17">
        <v>2057</v>
      </c>
      <c r="E62" s="17" t="s">
        <v>56</v>
      </c>
      <c r="F62" s="17">
        <v>1</v>
      </c>
      <c r="G62" s="18">
        <v>10</v>
      </c>
      <c r="H62" s="18">
        <v>1.5</v>
      </c>
      <c r="I62" s="18">
        <v>1</v>
      </c>
      <c r="J62" s="18">
        <v>1.3</v>
      </c>
      <c r="K62" s="17">
        <v>1.05</v>
      </c>
      <c r="L62" s="17">
        <v>1</v>
      </c>
      <c r="M62" s="17">
        <v>1</v>
      </c>
      <c r="N62" s="17">
        <v>1</v>
      </c>
      <c r="O62" s="17">
        <v>1</v>
      </c>
      <c r="P62" s="17">
        <v>1.2</v>
      </c>
      <c r="Q62" s="17">
        <v>1</v>
      </c>
      <c r="R62" s="17">
        <v>1</v>
      </c>
      <c r="S62" s="17">
        <v>1</v>
      </c>
      <c r="T62" s="17">
        <f>T61+0.3</f>
        <v>2.5999999999999996</v>
      </c>
      <c r="U62" s="244">
        <v>1.1000000000000001</v>
      </c>
    </row>
    <row r="63" spans="1:21" x14ac:dyDescent="0.3">
      <c r="A63" s="17" t="b">
        <v>1</v>
      </c>
      <c r="B63" s="142" t="s">
        <v>137</v>
      </c>
      <c r="C63" s="17">
        <v>100205002</v>
      </c>
      <c r="D63" s="17">
        <v>2058</v>
      </c>
      <c r="E63" s="17" t="s">
        <v>52</v>
      </c>
      <c r="F63" s="17">
        <v>1</v>
      </c>
      <c r="G63" s="17" t="s">
        <v>100</v>
      </c>
      <c r="H63" s="17">
        <v>1</v>
      </c>
      <c r="I63" s="17">
        <v>1</v>
      </c>
      <c r="J63" s="17" t="s">
        <v>60</v>
      </c>
      <c r="K63" s="17">
        <v>1</v>
      </c>
      <c r="L63" s="17">
        <v>1</v>
      </c>
      <c r="M63" s="17">
        <v>1</v>
      </c>
      <c r="N63" s="17">
        <v>1</v>
      </c>
      <c r="O63" s="17">
        <v>1</v>
      </c>
      <c r="P63" s="17">
        <v>1</v>
      </c>
      <c r="Q63" s="17">
        <v>1</v>
      </c>
      <c r="R63" s="17">
        <v>1</v>
      </c>
      <c r="S63" s="17">
        <v>1</v>
      </c>
      <c r="T63" s="17" t="s">
        <v>101</v>
      </c>
      <c r="U63" s="245">
        <v>1</v>
      </c>
    </row>
    <row r="64" spans="1:21" x14ac:dyDescent="0.3">
      <c r="A64" s="17" t="b">
        <v>1</v>
      </c>
      <c r="B64" s="142" t="s">
        <v>138</v>
      </c>
      <c r="C64" s="17">
        <v>100305002</v>
      </c>
      <c r="D64" s="17">
        <v>2059</v>
      </c>
      <c r="E64" s="17" t="s">
        <v>56</v>
      </c>
      <c r="F64" s="17">
        <v>1</v>
      </c>
      <c r="G64" s="18">
        <v>10</v>
      </c>
      <c r="H64" s="18">
        <v>1.5</v>
      </c>
      <c r="I64" s="18">
        <v>1</v>
      </c>
      <c r="J64" s="18">
        <v>1.3</v>
      </c>
      <c r="K64" s="17">
        <v>1.05</v>
      </c>
      <c r="L64" s="17">
        <v>1</v>
      </c>
      <c r="M64" s="17">
        <v>1</v>
      </c>
      <c r="N64" s="17">
        <v>1</v>
      </c>
      <c r="O64" s="17">
        <v>1</v>
      </c>
      <c r="P64" s="17">
        <v>1.2</v>
      </c>
      <c r="Q64" s="17">
        <v>1</v>
      </c>
      <c r="R64" s="17">
        <v>1</v>
      </c>
      <c r="S64" s="17">
        <v>1</v>
      </c>
      <c r="T64" s="17">
        <f>T63+0.3</f>
        <v>2.4</v>
      </c>
      <c r="U64" s="244">
        <v>1.1000000000000001</v>
      </c>
    </row>
    <row r="65" spans="1:21" x14ac:dyDescent="0.3">
      <c r="A65" s="17" t="b">
        <v>1</v>
      </c>
      <c r="B65" s="142" t="s">
        <v>139</v>
      </c>
      <c r="C65" s="17">
        <v>100205003</v>
      </c>
      <c r="D65" s="17">
        <v>2060</v>
      </c>
      <c r="E65" s="17" t="s">
        <v>52</v>
      </c>
      <c r="F65" s="17">
        <v>1</v>
      </c>
      <c r="G65" s="21" t="s">
        <v>60</v>
      </c>
      <c r="H65" s="17">
        <v>1</v>
      </c>
      <c r="I65" s="17">
        <v>1</v>
      </c>
      <c r="J65" s="17" t="s">
        <v>74</v>
      </c>
      <c r="K65" s="17">
        <v>1</v>
      </c>
      <c r="L65" s="17">
        <v>1</v>
      </c>
      <c r="M65" s="17">
        <v>1</v>
      </c>
      <c r="N65" s="17">
        <v>1</v>
      </c>
      <c r="O65" s="17">
        <v>1</v>
      </c>
      <c r="P65" s="17">
        <v>1</v>
      </c>
      <c r="Q65" s="17">
        <v>1</v>
      </c>
      <c r="R65" s="17">
        <v>1</v>
      </c>
      <c r="S65" s="17">
        <v>1</v>
      </c>
      <c r="T65" s="17" t="s">
        <v>57</v>
      </c>
      <c r="U65" s="245">
        <v>1</v>
      </c>
    </row>
    <row r="66" spans="1:21" x14ac:dyDescent="0.3">
      <c r="A66" s="17" t="b">
        <v>1</v>
      </c>
      <c r="B66" s="142" t="s">
        <v>140</v>
      </c>
      <c r="C66" s="17">
        <v>100305003</v>
      </c>
      <c r="D66" s="17">
        <v>2061</v>
      </c>
      <c r="E66" s="17" t="s">
        <v>56</v>
      </c>
      <c r="F66" s="17">
        <v>1</v>
      </c>
      <c r="G66" s="18">
        <v>10</v>
      </c>
      <c r="H66" s="18">
        <v>1.5</v>
      </c>
      <c r="I66" s="18">
        <v>1</v>
      </c>
      <c r="J66" s="18">
        <v>1.3</v>
      </c>
      <c r="K66" s="17">
        <v>1.05</v>
      </c>
      <c r="L66" s="17">
        <v>1</v>
      </c>
      <c r="M66" s="17">
        <v>1</v>
      </c>
      <c r="N66" s="17">
        <v>1</v>
      </c>
      <c r="O66" s="17">
        <v>1</v>
      </c>
      <c r="P66" s="17">
        <v>1.2</v>
      </c>
      <c r="Q66" s="17">
        <v>1</v>
      </c>
      <c r="R66" s="17">
        <v>1</v>
      </c>
      <c r="S66" s="17">
        <v>1</v>
      </c>
      <c r="T66" s="17">
        <f>T65+0.3</f>
        <v>2.2999999999999998</v>
      </c>
      <c r="U66" s="244">
        <v>1.1000000000000001</v>
      </c>
    </row>
    <row r="67" spans="1:21" x14ac:dyDescent="0.3">
      <c r="A67" s="17" t="b">
        <v>1</v>
      </c>
      <c r="B67" s="142" t="s">
        <v>141</v>
      </c>
      <c r="C67" s="17">
        <v>100205004</v>
      </c>
      <c r="D67" s="17">
        <v>2062</v>
      </c>
      <c r="E67" s="17" t="s">
        <v>52</v>
      </c>
      <c r="F67" s="17">
        <v>1</v>
      </c>
      <c r="G67" s="21" t="s">
        <v>83</v>
      </c>
      <c r="H67" s="17">
        <v>1</v>
      </c>
      <c r="I67" s="17">
        <v>1</v>
      </c>
      <c r="J67" s="17" t="s">
        <v>106</v>
      </c>
      <c r="K67" s="17">
        <v>1</v>
      </c>
      <c r="L67" s="17">
        <v>1</v>
      </c>
      <c r="M67" s="17">
        <v>1</v>
      </c>
      <c r="N67" s="17">
        <v>1</v>
      </c>
      <c r="O67" s="17">
        <v>1</v>
      </c>
      <c r="P67" s="17">
        <v>1</v>
      </c>
      <c r="Q67" s="17">
        <v>1</v>
      </c>
      <c r="R67" s="17">
        <v>1</v>
      </c>
      <c r="S67" s="17">
        <v>1</v>
      </c>
      <c r="T67" s="17" t="s">
        <v>57</v>
      </c>
      <c r="U67" s="244">
        <v>1</v>
      </c>
    </row>
    <row r="68" spans="1:21" x14ac:dyDescent="0.3">
      <c r="A68" s="17" t="b">
        <v>1</v>
      </c>
      <c r="B68" s="142" t="s">
        <v>142</v>
      </c>
      <c r="C68" s="17">
        <v>100305004</v>
      </c>
      <c r="D68" s="17">
        <v>2063</v>
      </c>
      <c r="E68" s="17" t="s">
        <v>56</v>
      </c>
      <c r="F68" s="17">
        <v>1</v>
      </c>
      <c r="G68" s="18">
        <v>10</v>
      </c>
      <c r="H68" s="18">
        <v>1.5</v>
      </c>
      <c r="I68" s="18">
        <v>1</v>
      </c>
      <c r="J68" s="18">
        <v>1.3</v>
      </c>
      <c r="K68" s="17">
        <v>1.05</v>
      </c>
      <c r="L68" s="17">
        <v>1</v>
      </c>
      <c r="M68" s="17">
        <v>1</v>
      </c>
      <c r="N68" s="17">
        <v>1</v>
      </c>
      <c r="O68" s="17">
        <v>1</v>
      </c>
      <c r="P68" s="17">
        <v>1.2</v>
      </c>
      <c r="Q68" s="17">
        <v>1</v>
      </c>
      <c r="R68" s="17">
        <v>1</v>
      </c>
      <c r="S68" s="17">
        <v>1</v>
      </c>
      <c r="T68" s="17">
        <f>T67+0.3</f>
        <v>2.2999999999999998</v>
      </c>
      <c r="U68" s="245">
        <v>1.1000000000000001</v>
      </c>
    </row>
    <row r="69" spans="1:21" x14ac:dyDescent="0.3">
      <c r="A69" s="17" t="b">
        <v>1</v>
      </c>
      <c r="B69" s="142" t="s">
        <v>143</v>
      </c>
      <c r="C69" s="17">
        <v>100205005</v>
      </c>
      <c r="D69" s="17">
        <v>2064</v>
      </c>
      <c r="E69" s="17" t="s">
        <v>52</v>
      </c>
      <c r="F69" s="17">
        <v>1</v>
      </c>
      <c r="G69" s="21" t="s">
        <v>63</v>
      </c>
      <c r="H69" s="17">
        <v>1</v>
      </c>
      <c r="I69" s="17">
        <v>1</v>
      </c>
      <c r="J69" s="17" t="s">
        <v>100</v>
      </c>
      <c r="K69" s="17">
        <v>1</v>
      </c>
      <c r="L69" s="17">
        <v>1</v>
      </c>
      <c r="M69" s="17">
        <v>1</v>
      </c>
      <c r="N69" s="17">
        <v>1</v>
      </c>
      <c r="O69" s="17">
        <v>1</v>
      </c>
      <c r="P69" s="17">
        <v>1</v>
      </c>
      <c r="Q69" s="17">
        <v>1</v>
      </c>
      <c r="R69" s="17">
        <v>1</v>
      </c>
      <c r="S69" s="17">
        <v>1</v>
      </c>
      <c r="T69" s="17" t="s">
        <v>93</v>
      </c>
      <c r="U69" s="244">
        <v>1</v>
      </c>
    </row>
    <row r="70" spans="1:21" x14ac:dyDescent="0.3">
      <c r="A70" s="17" t="b">
        <v>1</v>
      </c>
      <c r="B70" s="142" t="s">
        <v>144</v>
      </c>
      <c r="C70" s="17">
        <v>100305005</v>
      </c>
      <c r="D70" s="17">
        <v>2065</v>
      </c>
      <c r="E70" s="17" t="s">
        <v>56</v>
      </c>
      <c r="F70" s="17">
        <v>1</v>
      </c>
      <c r="G70" s="18">
        <v>10</v>
      </c>
      <c r="H70" s="18">
        <v>1.5</v>
      </c>
      <c r="I70" s="18">
        <v>1</v>
      </c>
      <c r="J70" s="18">
        <v>1.3</v>
      </c>
      <c r="K70" s="17">
        <v>1.05</v>
      </c>
      <c r="L70" s="17">
        <v>1</v>
      </c>
      <c r="M70" s="17">
        <v>1</v>
      </c>
      <c r="N70" s="17">
        <v>1</v>
      </c>
      <c r="O70" s="17">
        <v>1</v>
      </c>
      <c r="P70" s="17">
        <v>1.2</v>
      </c>
      <c r="Q70" s="17">
        <v>1</v>
      </c>
      <c r="R70" s="17">
        <v>1</v>
      </c>
      <c r="S70" s="17">
        <v>1</v>
      </c>
      <c r="T70" s="17">
        <f>T69+0.3</f>
        <v>2.1999999999999997</v>
      </c>
      <c r="U70" s="245">
        <v>1.1000000000000001</v>
      </c>
    </row>
    <row r="71" spans="1:21" x14ac:dyDescent="0.3">
      <c r="A71" s="17" t="b">
        <v>1</v>
      </c>
      <c r="B71" s="142" t="s">
        <v>145</v>
      </c>
      <c r="C71" s="17">
        <v>100205006</v>
      </c>
      <c r="D71" s="17">
        <v>2066</v>
      </c>
      <c r="E71" s="17" t="s">
        <v>52</v>
      </c>
      <c r="F71" s="17">
        <v>1</v>
      </c>
      <c r="G71" s="21" t="s">
        <v>124</v>
      </c>
      <c r="H71" s="17">
        <v>1</v>
      </c>
      <c r="I71" s="17">
        <v>1</v>
      </c>
      <c r="J71" s="17" t="s">
        <v>67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1</v>
      </c>
      <c r="Q71" s="17">
        <v>1</v>
      </c>
      <c r="R71" s="17">
        <v>1</v>
      </c>
      <c r="S71" s="17">
        <v>1</v>
      </c>
      <c r="T71" s="17" t="s">
        <v>126</v>
      </c>
      <c r="U71" s="244">
        <v>1</v>
      </c>
    </row>
    <row r="72" spans="1:21" x14ac:dyDescent="0.3">
      <c r="A72" s="17" t="b">
        <v>1</v>
      </c>
      <c r="B72" s="142" t="s">
        <v>146</v>
      </c>
      <c r="C72" s="17">
        <v>100305006</v>
      </c>
      <c r="D72" s="17">
        <v>2067</v>
      </c>
      <c r="E72" s="17" t="s">
        <v>56</v>
      </c>
      <c r="F72" s="17">
        <v>1</v>
      </c>
      <c r="G72" s="21">
        <v>10</v>
      </c>
      <c r="H72" s="17">
        <v>1.5</v>
      </c>
      <c r="I72" s="17">
        <v>1</v>
      </c>
      <c r="J72" s="17">
        <v>1.3</v>
      </c>
      <c r="K72" s="17">
        <v>1.05</v>
      </c>
      <c r="L72" s="17">
        <v>1</v>
      </c>
      <c r="M72" s="17">
        <v>1</v>
      </c>
      <c r="N72" s="17">
        <v>1</v>
      </c>
      <c r="O72" s="17">
        <v>1</v>
      </c>
      <c r="P72" s="17">
        <v>1.2</v>
      </c>
      <c r="Q72" s="17">
        <v>1</v>
      </c>
      <c r="R72" s="17">
        <v>1</v>
      </c>
      <c r="S72" s="17">
        <v>1</v>
      </c>
      <c r="T72" s="17">
        <f>T71+0.3</f>
        <v>3.0999999999999996</v>
      </c>
      <c r="U72" s="245">
        <v>1.1000000000000001</v>
      </c>
    </row>
    <row r="73" spans="1:21" x14ac:dyDescent="0.3">
      <c r="A73" s="17" t="b">
        <v>1</v>
      </c>
      <c r="B73" s="142" t="s">
        <v>147</v>
      </c>
      <c r="C73" s="17">
        <v>100405001</v>
      </c>
      <c r="D73" s="17">
        <v>2068</v>
      </c>
      <c r="E73" s="17" t="s">
        <v>76</v>
      </c>
      <c r="F73" s="17">
        <v>1</v>
      </c>
      <c r="G73" s="18" t="s">
        <v>1001</v>
      </c>
      <c r="H73" s="18">
        <v>1.5</v>
      </c>
      <c r="I73" s="18">
        <v>1</v>
      </c>
      <c r="J73" s="18" t="s">
        <v>1210</v>
      </c>
      <c r="K73" s="17">
        <v>1.1000000000000001</v>
      </c>
      <c r="L73" s="17">
        <v>1</v>
      </c>
      <c r="M73" s="17">
        <v>1</v>
      </c>
      <c r="N73" s="17">
        <v>1</v>
      </c>
      <c r="O73" s="17">
        <v>1</v>
      </c>
      <c r="P73" s="17">
        <v>1.3</v>
      </c>
      <c r="Q73" s="17">
        <v>1</v>
      </c>
      <c r="R73" s="17">
        <v>1</v>
      </c>
      <c r="S73" s="17">
        <v>1</v>
      </c>
      <c r="T73" s="17" t="s">
        <v>148</v>
      </c>
      <c r="U73" s="245">
        <v>1.1000000000000001</v>
      </c>
    </row>
    <row r="74" spans="1:21" x14ac:dyDescent="0.3">
      <c r="A74" s="17" t="b">
        <v>1</v>
      </c>
      <c r="B74" s="142" t="s">
        <v>149</v>
      </c>
      <c r="C74" s="17">
        <v>100505001</v>
      </c>
      <c r="D74" s="17">
        <v>2069</v>
      </c>
      <c r="E74" s="17" t="s">
        <v>79</v>
      </c>
      <c r="F74" s="17">
        <v>1</v>
      </c>
      <c r="G74" s="18" t="s">
        <v>1002</v>
      </c>
      <c r="H74" s="18">
        <v>1</v>
      </c>
      <c r="I74" s="18">
        <v>1</v>
      </c>
      <c r="J74" s="18" t="s">
        <v>1209</v>
      </c>
      <c r="K74" s="17">
        <v>1.1000000000000001</v>
      </c>
      <c r="L74" s="17">
        <v>1</v>
      </c>
      <c r="M74" s="17">
        <v>1</v>
      </c>
      <c r="N74" s="17">
        <v>1</v>
      </c>
      <c r="O74" s="17">
        <v>1</v>
      </c>
      <c r="P74" s="17">
        <v>1.5</v>
      </c>
      <c r="Q74" s="17">
        <v>1</v>
      </c>
      <c r="R74" s="17">
        <v>1</v>
      </c>
      <c r="S74" s="17">
        <v>1</v>
      </c>
      <c r="T74" s="17">
        <v>2</v>
      </c>
      <c r="U74" s="245">
        <v>1.2</v>
      </c>
    </row>
    <row r="75" spans="1:21" x14ac:dyDescent="0.3">
      <c r="A75" s="22" t="b">
        <v>1</v>
      </c>
      <c r="B75" s="146" t="s">
        <v>150</v>
      </c>
      <c r="C75" s="22">
        <v>100206001</v>
      </c>
      <c r="D75" s="22">
        <v>2070</v>
      </c>
      <c r="E75" s="22" t="s">
        <v>52</v>
      </c>
      <c r="F75" s="22">
        <v>1</v>
      </c>
      <c r="G75" s="22">
        <v>1</v>
      </c>
      <c r="H75" s="22">
        <v>1</v>
      </c>
      <c r="I75" s="22">
        <v>1</v>
      </c>
      <c r="J75" s="22">
        <v>1</v>
      </c>
      <c r="K75" s="22">
        <v>1</v>
      </c>
      <c r="L75" s="22">
        <v>1</v>
      </c>
      <c r="M75" s="22">
        <v>1</v>
      </c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2.5</v>
      </c>
      <c r="U75" s="248">
        <v>1</v>
      </c>
    </row>
    <row r="76" spans="1:21" x14ac:dyDescent="0.3">
      <c r="A76" s="22" t="b">
        <v>1</v>
      </c>
      <c r="B76" s="146" t="s">
        <v>151</v>
      </c>
      <c r="C76" s="22">
        <v>100306001</v>
      </c>
      <c r="D76" s="22">
        <v>2071</v>
      </c>
      <c r="E76" s="22" t="s">
        <v>56</v>
      </c>
      <c r="F76" s="22">
        <v>1</v>
      </c>
      <c r="G76" s="18">
        <v>10</v>
      </c>
      <c r="H76" s="18">
        <v>1.5</v>
      </c>
      <c r="I76" s="18">
        <v>1</v>
      </c>
      <c r="J76" s="18">
        <v>1.3</v>
      </c>
      <c r="K76" s="22">
        <v>1.05</v>
      </c>
      <c r="L76" s="22">
        <v>1</v>
      </c>
      <c r="M76" s="22">
        <v>1</v>
      </c>
      <c r="N76" s="22">
        <v>1</v>
      </c>
      <c r="O76" s="22">
        <v>1</v>
      </c>
      <c r="P76" s="22">
        <v>1.2</v>
      </c>
      <c r="Q76" s="22">
        <v>1</v>
      </c>
      <c r="R76" s="22">
        <v>1</v>
      </c>
      <c r="S76" s="22">
        <v>1</v>
      </c>
      <c r="T76" s="22">
        <f>T75+0.3</f>
        <v>2.8</v>
      </c>
      <c r="U76" s="249">
        <v>1.1000000000000001</v>
      </c>
    </row>
    <row r="77" spans="1:21" x14ac:dyDescent="0.3">
      <c r="A77" s="22" t="b">
        <v>1</v>
      </c>
      <c r="B77" s="146" t="s">
        <v>152</v>
      </c>
      <c r="C77" s="22">
        <v>100206002</v>
      </c>
      <c r="D77" s="22">
        <v>2072</v>
      </c>
      <c r="E77" s="22" t="s">
        <v>52</v>
      </c>
      <c r="F77" s="22">
        <v>1</v>
      </c>
      <c r="G77" s="22">
        <v>0.95</v>
      </c>
      <c r="H77" s="22">
        <v>1</v>
      </c>
      <c r="I77" s="22">
        <v>1</v>
      </c>
      <c r="J77" s="22">
        <v>1.05</v>
      </c>
      <c r="K77" s="22">
        <v>1.05</v>
      </c>
      <c r="L77" s="22">
        <v>1</v>
      </c>
      <c r="M77" s="22">
        <v>1</v>
      </c>
      <c r="N77" s="22">
        <v>1</v>
      </c>
      <c r="O77" s="22">
        <v>1</v>
      </c>
      <c r="P77" s="22">
        <v>1.03</v>
      </c>
      <c r="Q77" s="22">
        <v>1</v>
      </c>
      <c r="R77" s="22">
        <v>1</v>
      </c>
      <c r="S77" s="22">
        <v>1</v>
      </c>
      <c r="T77" s="22">
        <v>2.4</v>
      </c>
      <c r="U77" s="248">
        <v>1</v>
      </c>
    </row>
    <row r="78" spans="1:21" x14ac:dyDescent="0.3">
      <c r="A78" s="22" t="b">
        <v>1</v>
      </c>
      <c r="B78" s="146" t="s">
        <v>153</v>
      </c>
      <c r="C78" s="22">
        <v>100306002</v>
      </c>
      <c r="D78" s="22">
        <v>2073</v>
      </c>
      <c r="E78" s="22" t="s">
        <v>56</v>
      </c>
      <c r="F78" s="22">
        <v>1</v>
      </c>
      <c r="G78" s="18">
        <v>10</v>
      </c>
      <c r="H78" s="18">
        <v>1.5</v>
      </c>
      <c r="I78" s="18">
        <v>1</v>
      </c>
      <c r="J78" s="18">
        <v>1.3</v>
      </c>
      <c r="K78" s="22">
        <v>1.05</v>
      </c>
      <c r="L78" s="22">
        <v>1</v>
      </c>
      <c r="M78" s="22">
        <v>1</v>
      </c>
      <c r="N78" s="22">
        <v>1</v>
      </c>
      <c r="O78" s="22">
        <v>1</v>
      </c>
      <c r="P78" s="22">
        <v>1.2</v>
      </c>
      <c r="Q78" s="22">
        <v>1</v>
      </c>
      <c r="R78" s="22">
        <v>1</v>
      </c>
      <c r="S78" s="22">
        <v>1</v>
      </c>
      <c r="T78" s="22">
        <f>T77+0.3</f>
        <v>2.6999999999999997</v>
      </c>
      <c r="U78" s="249">
        <v>1.1000000000000001</v>
      </c>
    </row>
    <row r="79" spans="1:21" x14ac:dyDescent="0.3">
      <c r="A79" s="22" t="b">
        <v>1</v>
      </c>
      <c r="B79" s="146" t="s">
        <v>154</v>
      </c>
      <c r="C79" s="22">
        <v>100206003</v>
      </c>
      <c r="D79" s="22">
        <v>2074</v>
      </c>
      <c r="E79" s="22" t="s">
        <v>52</v>
      </c>
      <c r="F79" s="22">
        <v>1</v>
      </c>
      <c r="G79" s="22">
        <v>1.1000000000000001</v>
      </c>
      <c r="H79" s="22">
        <v>1.5</v>
      </c>
      <c r="I79" s="22">
        <v>1</v>
      </c>
      <c r="J79" s="22">
        <v>1.03</v>
      </c>
      <c r="K79" s="22">
        <v>1.05</v>
      </c>
      <c r="L79" s="22">
        <v>1</v>
      </c>
      <c r="M79" s="22">
        <v>1</v>
      </c>
      <c r="N79" s="22">
        <v>1</v>
      </c>
      <c r="O79" s="22">
        <v>1</v>
      </c>
      <c r="P79" s="22">
        <v>1.03</v>
      </c>
      <c r="Q79" s="22">
        <v>1</v>
      </c>
      <c r="R79" s="22">
        <v>1</v>
      </c>
      <c r="S79" s="22">
        <v>1</v>
      </c>
      <c r="T79" s="22">
        <v>2</v>
      </c>
      <c r="U79" s="248">
        <v>1</v>
      </c>
    </row>
    <row r="80" spans="1:21" x14ac:dyDescent="0.3">
      <c r="A80" s="22" t="b">
        <v>1</v>
      </c>
      <c r="B80" s="146" t="s">
        <v>155</v>
      </c>
      <c r="C80" s="22">
        <v>100306003</v>
      </c>
      <c r="D80" s="22">
        <v>2075</v>
      </c>
      <c r="E80" s="22" t="s">
        <v>56</v>
      </c>
      <c r="F80" s="22">
        <v>1</v>
      </c>
      <c r="G80" s="18">
        <v>10</v>
      </c>
      <c r="H80" s="18">
        <v>1.5</v>
      </c>
      <c r="I80" s="18">
        <v>1</v>
      </c>
      <c r="J80" s="18">
        <v>1.3</v>
      </c>
      <c r="K80" s="22">
        <v>1.05</v>
      </c>
      <c r="L80" s="22">
        <v>1</v>
      </c>
      <c r="M80" s="22">
        <v>1</v>
      </c>
      <c r="N80" s="22">
        <v>1</v>
      </c>
      <c r="O80" s="22">
        <v>1</v>
      </c>
      <c r="P80" s="22">
        <v>1.2</v>
      </c>
      <c r="Q80" s="22">
        <v>1</v>
      </c>
      <c r="R80" s="22">
        <v>1</v>
      </c>
      <c r="S80" s="22">
        <v>1</v>
      </c>
      <c r="T80" s="22">
        <f>T79+0.3</f>
        <v>2.2999999999999998</v>
      </c>
      <c r="U80" s="249">
        <v>1.1000000000000001</v>
      </c>
    </row>
    <row r="81" spans="1:21" x14ac:dyDescent="0.3">
      <c r="A81" s="22" t="b">
        <v>1</v>
      </c>
      <c r="B81" s="146" t="s">
        <v>156</v>
      </c>
      <c r="C81" s="22">
        <v>100206004</v>
      </c>
      <c r="D81" s="22">
        <v>2076</v>
      </c>
      <c r="E81" s="22" t="s">
        <v>52</v>
      </c>
      <c r="F81" s="22">
        <v>1</v>
      </c>
      <c r="G81" s="22">
        <v>0.98</v>
      </c>
      <c r="H81" s="22">
        <v>1.5</v>
      </c>
      <c r="I81" s="22">
        <v>1</v>
      </c>
      <c r="J81" s="22">
        <v>1.1000000000000001</v>
      </c>
      <c r="K81" s="22">
        <v>1.1000000000000001</v>
      </c>
      <c r="L81" s="22">
        <v>1</v>
      </c>
      <c r="M81" s="22">
        <v>1</v>
      </c>
      <c r="N81" s="22">
        <v>1</v>
      </c>
      <c r="O81" s="22">
        <v>1</v>
      </c>
      <c r="P81" s="22">
        <v>1</v>
      </c>
      <c r="Q81" s="22">
        <v>1</v>
      </c>
      <c r="R81" s="22">
        <v>1</v>
      </c>
      <c r="S81" s="22">
        <v>1</v>
      </c>
      <c r="T81" s="22">
        <v>1.95</v>
      </c>
      <c r="U81" s="248">
        <v>1</v>
      </c>
    </row>
    <row r="82" spans="1:21" x14ac:dyDescent="0.3">
      <c r="A82" s="22" t="b">
        <v>1</v>
      </c>
      <c r="B82" s="146" t="s">
        <v>157</v>
      </c>
      <c r="C82" s="22">
        <v>100306004</v>
      </c>
      <c r="D82" s="22">
        <v>2077</v>
      </c>
      <c r="E82" s="22" t="s">
        <v>56</v>
      </c>
      <c r="F82" s="22">
        <v>1</v>
      </c>
      <c r="G82" s="18">
        <v>10</v>
      </c>
      <c r="H82" s="18">
        <v>1.5</v>
      </c>
      <c r="I82" s="18">
        <v>1</v>
      </c>
      <c r="J82" s="18">
        <v>1.3</v>
      </c>
      <c r="K82" s="22">
        <v>1.05</v>
      </c>
      <c r="L82" s="22">
        <v>1</v>
      </c>
      <c r="M82" s="22">
        <v>1</v>
      </c>
      <c r="N82" s="22">
        <v>1</v>
      </c>
      <c r="O82" s="22">
        <v>1</v>
      </c>
      <c r="P82" s="22">
        <v>1.2</v>
      </c>
      <c r="Q82" s="22">
        <v>1</v>
      </c>
      <c r="R82" s="22">
        <v>1</v>
      </c>
      <c r="S82" s="22">
        <v>1</v>
      </c>
      <c r="T82" s="22">
        <f>T81+0.3</f>
        <v>2.25</v>
      </c>
      <c r="U82" s="249">
        <v>1.1000000000000001</v>
      </c>
    </row>
    <row r="83" spans="1:21" x14ac:dyDescent="0.3">
      <c r="A83" s="22" t="b">
        <v>1</v>
      </c>
      <c r="B83" s="146" t="s">
        <v>158</v>
      </c>
      <c r="C83" s="22">
        <v>100206005</v>
      </c>
      <c r="D83" s="22">
        <v>2078</v>
      </c>
      <c r="E83" s="22" t="s">
        <v>52</v>
      </c>
      <c r="F83" s="22">
        <v>1</v>
      </c>
      <c r="G83" s="22">
        <v>1.05</v>
      </c>
      <c r="H83" s="22">
        <v>2</v>
      </c>
      <c r="I83" s="22">
        <v>1</v>
      </c>
      <c r="J83" s="22">
        <v>1.2</v>
      </c>
      <c r="K83" s="22">
        <v>1.05</v>
      </c>
      <c r="L83" s="22">
        <v>1</v>
      </c>
      <c r="M83" s="22">
        <v>1</v>
      </c>
      <c r="N83" s="22">
        <v>1</v>
      </c>
      <c r="O83" s="22">
        <v>1</v>
      </c>
      <c r="P83" s="22">
        <v>1.03</v>
      </c>
      <c r="Q83" s="22">
        <v>1</v>
      </c>
      <c r="R83" s="22">
        <v>1</v>
      </c>
      <c r="S83" s="22">
        <v>1</v>
      </c>
      <c r="T83" s="22">
        <v>2.2000000000000002</v>
      </c>
      <c r="U83" s="248">
        <v>1</v>
      </c>
    </row>
    <row r="84" spans="1:21" x14ac:dyDescent="0.3">
      <c r="A84" s="22" t="b">
        <v>1</v>
      </c>
      <c r="B84" s="146" t="s">
        <v>159</v>
      </c>
      <c r="C84" s="22">
        <v>100306005</v>
      </c>
      <c r="D84" s="22">
        <v>2079</v>
      </c>
      <c r="E84" s="22" t="s">
        <v>56</v>
      </c>
      <c r="F84" s="22">
        <v>1</v>
      </c>
      <c r="G84" s="18">
        <v>10</v>
      </c>
      <c r="H84" s="18">
        <v>1.5</v>
      </c>
      <c r="I84" s="18">
        <v>1</v>
      </c>
      <c r="J84" s="18">
        <v>1.3</v>
      </c>
      <c r="K84" s="22">
        <v>1.05</v>
      </c>
      <c r="L84" s="22">
        <v>1</v>
      </c>
      <c r="M84" s="22">
        <v>1</v>
      </c>
      <c r="N84" s="22">
        <v>1</v>
      </c>
      <c r="O84" s="22">
        <v>1</v>
      </c>
      <c r="P84" s="22">
        <v>1.2</v>
      </c>
      <c r="Q84" s="22">
        <v>1</v>
      </c>
      <c r="R84" s="22">
        <v>1</v>
      </c>
      <c r="S84" s="22">
        <v>1</v>
      </c>
      <c r="T84" s="22">
        <f>T83+0.3</f>
        <v>2.5</v>
      </c>
      <c r="U84" s="249">
        <v>1.1000000000000001</v>
      </c>
    </row>
    <row r="85" spans="1:21" x14ac:dyDescent="0.3">
      <c r="A85" s="22" t="b">
        <v>1</v>
      </c>
      <c r="B85" s="146" t="s">
        <v>160</v>
      </c>
      <c r="C85" s="22">
        <v>100206006</v>
      </c>
      <c r="D85" s="22">
        <v>2080</v>
      </c>
      <c r="E85" s="22" t="s">
        <v>52</v>
      </c>
      <c r="F85" s="22">
        <v>1</v>
      </c>
      <c r="G85" s="22">
        <v>1.4</v>
      </c>
      <c r="H85" s="22">
        <v>2</v>
      </c>
      <c r="I85" s="22">
        <v>1</v>
      </c>
      <c r="J85" s="22">
        <v>0.85</v>
      </c>
      <c r="K85" s="22">
        <v>1.05</v>
      </c>
      <c r="L85" s="22">
        <v>1</v>
      </c>
      <c r="M85" s="22">
        <v>1</v>
      </c>
      <c r="N85" s="22">
        <v>1</v>
      </c>
      <c r="O85" s="22">
        <v>1</v>
      </c>
      <c r="P85" s="22">
        <v>1.03</v>
      </c>
      <c r="Q85" s="22">
        <v>1</v>
      </c>
      <c r="R85" s="22">
        <v>1</v>
      </c>
      <c r="S85" s="22">
        <v>1</v>
      </c>
      <c r="T85" s="22">
        <v>1.8</v>
      </c>
      <c r="U85" s="248">
        <v>1</v>
      </c>
    </row>
    <row r="86" spans="1:21" x14ac:dyDescent="0.3">
      <c r="A86" s="22" t="b">
        <v>1</v>
      </c>
      <c r="B86" s="146" t="s">
        <v>161</v>
      </c>
      <c r="C86" s="22">
        <v>100306006</v>
      </c>
      <c r="D86" s="22">
        <v>2081</v>
      </c>
      <c r="E86" s="22" t="s">
        <v>56</v>
      </c>
      <c r="F86" s="22">
        <v>1</v>
      </c>
      <c r="G86" s="18">
        <v>10</v>
      </c>
      <c r="H86" s="18">
        <v>1.5</v>
      </c>
      <c r="I86" s="18">
        <v>1</v>
      </c>
      <c r="J86" s="18">
        <v>1.3</v>
      </c>
      <c r="K86" s="22">
        <v>1.05</v>
      </c>
      <c r="L86" s="22">
        <v>1</v>
      </c>
      <c r="M86" s="22">
        <v>1</v>
      </c>
      <c r="N86" s="22">
        <v>1</v>
      </c>
      <c r="O86" s="22">
        <v>1</v>
      </c>
      <c r="P86" s="22">
        <v>1.2</v>
      </c>
      <c r="Q86" s="22">
        <v>1</v>
      </c>
      <c r="R86" s="22">
        <v>1</v>
      </c>
      <c r="S86" s="22">
        <v>1</v>
      </c>
      <c r="T86" s="22">
        <f>T85+0.3</f>
        <v>2.1</v>
      </c>
      <c r="U86" s="249">
        <v>1.1000000000000001</v>
      </c>
    </row>
    <row r="87" spans="1:21" x14ac:dyDescent="0.3">
      <c r="A87" s="22" t="b">
        <v>1</v>
      </c>
      <c r="B87" s="146" t="s">
        <v>162</v>
      </c>
      <c r="C87" s="22">
        <v>100406001</v>
      </c>
      <c r="D87" s="22">
        <v>2082</v>
      </c>
      <c r="E87" s="22" t="s">
        <v>76</v>
      </c>
      <c r="F87" s="22">
        <v>1</v>
      </c>
      <c r="G87" s="18" t="s">
        <v>1001</v>
      </c>
      <c r="H87" s="18">
        <v>1.5</v>
      </c>
      <c r="I87" s="18">
        <v>1</v>
      </c>
      <c r="J87" s="18" t="s">
        <v>1210</v>
      </c>
      <c r="K87" s="22">
        <v>1.05</v>
      </c>
      <c r="L87" s="22">
        <v>1</v>
      </c>
      <c r="M87" s="22">
        <v>1</v>
      </c>
      <c r="N87" s="22">
        <v>1</v>
      </c>
      <c r="O87" s="22">
        <v>1</v>
      </c>
      <c r="P87" s="22">
        <v>1.3</v>
      </c>
      <c r="Q87" s="22">
        <v>1</v>
      </c>
      <c r="R87" s="22">
        <v>1</v>
      </c>
      <c r="S87" s="22">
        <v>1</v>
      </c>
      <c r="T87" s="22">
        <v>2</v>
      </c>
      <c r="U87" s="249">
        <v>1.1000000000000001</v>
      </c>
    </row>
    <row r="88" spans="1:21" x14ac:dyDescent="0.3">
      <c r="A88" s="22" t="b">
        <v>1</v>
      </c>
      <c r="B88" s="146" t="s">
        <v>163</v>
      </c>
      <c r="C88" s="22">
        <v>100506001</v>
      </c>
      <c r="D88" s="22">
        <v>2083</v>
      </c>
      <c r="E88" s="22" t="s">
        <v>79</v>
      </c>
      <c r="F88" s="22">
        <v>1</v>
      </c>
      <c r="G88" s="18" t="s">
        <v>1002</v>
      </c>
      <c r="H88" s="18">
        <v>1</v>
      </c>
      <c r="I88" s="18">
        <v>1</v>
      </c>
      <c r="J88" s="18" t="s">
        <v>1209</v>
      </c>
      <c r="K88" s="22">
        <v>1.1000000000000001</v>
      </c>
      <c r="L88" s="22">
        <v>1</v>
      </c>
      <c r="M88" s="22">
        <v>1</v>
      </c>
      <c r="N88" s="22">
        <v>1</v>
      </c>
      <c r="O88" s="22">
        <v>1</v>
      </c>
      <c r="P88" s="22">
        <v>1.5</v>
      </c>
      <c r="Q88" s="22">
        <v>1</v>
      </c>
      <c r="R88" s="22">
        <v>1</v>
      </c>
      <c r="S88" s="22">
        <v>1</v>
      </c>
      <c r="T88" s="22">
        <v>2</v>
      </c>
      <c r="U88" s="250">
        <v>1.2</v>
      </c>
    </row>
    <row r="89" spans="1:21" x14ac:dyDescent="0.3">
      <c r="A89" s="23" t="b">
        <v>1</v>
      </c>
      <c r="B89" s="147" t="s">
        <v>164</v>
      </c>
      <c r="C89" s="23">
        <v>100207001</v>
      </c>
      <c r="D89" s="23">
        <v>2084</v>
      </c>
      <c r="E89" s="23" t="s">
        <v>52</v>
      </c>
      <c r="F89" s="23">
        <v>1</v>
      </c>
      <c r="G89" s="23">
        <v>1</v>
      </c>
      <c r="H89" s="23">
        <v>1</v>
      </c>
      <c r="I89" s="23">
        <v>1</v>
      </c>
      <c r="J89" s="23">
        <v>1</v>
      </c>
      <c r="K89" s="23">
        <v>1</v>
      </c>
      <c r="L89" s="23">
        <v>1</v>
      </c>
      <c r="M89" s="23">
        <v>1</v>
      </c>
      <c r="N89" s="23">
        <v>1</v>
      </c>
      <c r="O89" s="23">
        <v>1</v>
      </c>
      <c r="P89" s="23">
        <v>1</v>
      </c>
      <c r="Q89" s="23">
        <v>1</v>
      </c>
      <c r="R89" s="23">
        <v>1</v>
      </c>
      <c r="S89" s="23">
        <v>1</v>
      </c>
      <c r="T89" s="23">
        <v>2.1</v>
      </c>
      <c r="U89" s="251">
        <v>1</v>
      </c>
    </row>
    <row r="90" spans="1:21" x14ac:dyDescent="0.3">
      <c r="A90" s="23" t="b">
        <v>1</v>
      </c>
      <c r="B90" s="147" t="s">
        <v>165</v>
      </c>
      <c r="C90" s="23">
        <v>100307001</v>
      </c>
      <c r="D90" s="23">
        <v>2085</v>
      </c>
      <c r="E90" s="23" t="s">
        <v>56</v>
      </c>
      <c r="F90" s="23">
        <v>1</v>
      </c>
      <c r="G90" s="18">
        <v>10</v>
      </c>
      <c r="H90" s="18">
        <v>1.5</v>
      </c>
      <c r="I90" s="18">
        <v>1</v>
      </c>
      <c r="J90" s="18">
        <v>1.3</v>
      </c>
      <c r="K90" s="23">
        <v>1.05</v>
      </c>
      <c r="L90" s="23">
        <v>1</v>
      </c>
      <c r="M90" s="23">
        <v>1</v>
      </c>
      <c r="N90" s="23">
        <v>1</v>
      </c>
      <c r="O90" s="23">
        <v>1</v>
      </c>
      <c r="P90" s="23">
        <v>1.2</v>
      </c>
      <c r="Q90" s="23">
        <v>1</v>
      </c>
      <c r="R90" s="23">
        <v>1</v>
      </c>
      <c r="S90" s="23">
        <v>1</v>
      </c>
      <c r="T90" s="23">
        <f>T89+0.3</f>
        <v>2.4</v>
      </c>
      <c r="U90" s="252">
        <v>1.1000000000000001</v>
      </c>
    </row>
    <row r="91" spans="1:21" x14ac:dyDescent="0.3">
      <c r="A91" s="23" t="b">
        <v>1</v>
      </c>
      <c r="B91" s="147" t="s">
        <v>166</v>
      </c>
      <c r="C91" s="23">
        <v>100207002</v>
      </c>
      <c r="D91" s="23">
        <v>2086</v>
      </c>
      <c r="E91" s="23" t="s">
        <v>52</v>
      </c>
      <c r="F91" s="23">
        <v>1</v>
      </c>
      <c r="G91" s="23">
        <v>0.95</v>
      </c>
      <c r="H91" s="23">
        <v>1</v>
      </c>
      <c r="I91" s="23">
        <v>1</v>
      </c>
      <c r="J91" s="23">
        <v>1.06</v>
      </c>
      <c r="K91" s="23">
        <v>1</v>
      </c>
      <c r="L91" s="23">
        <v>1</v>
      </c>
      <c r="M91" s="23">
        <v>1</v>
      </c>
      <c r="N91" s="23">
        <v>1</v>
      </c>
      <c r="O91" s="23">
        <v>1</v>
      </c>
      <c r="P91" s="23">
        <v>1</v>
      </c>
      <c r="Q91" s="23">
        <v>1</v>
      </c>
      <c r="R91" s="23">
        <v>1</v>
      </c>
      <c r="S91" s="23">
        <v>1</v>
      </c>
      <c r="T91" s="23">
        <v>2.0499999999999998</v>
      </c>
      <c r="U91" s="251">
        <v>1</v>
      </c>
    </row>
    <row r="92" spans="1:21" x14ac:dyDescent="0.3">
      <c r="A92" s="23" t="b">
        <v>1</v>
      </c>
      <c r="B92" s="147" t="s">
        <v>167</v>
      </c>
      <c r="C92" s="23">
        <v>100307002</v>
      </c>
      <c r="D92" s="23">
        <v>2087</v>
      </c>
      <c r="E92" s="23" t="s">
        <v>56</v>
      </c>
      <c r="F92" s="23">
        <v>1</v>
      </c>
      <c r="G92" s="18">
        <v>10</v>
      </c>
      <c r="H92" s="18">
        <v>1.5</v>
      </c>
      <c r="I92" s="18">
        <v>1</v>
      </c>
      <c r="J92" s="18">
        <v>1.3</v>
      </c>
      <c r="K92" s="23">
        <v>1.05</v>
      </c>
      <c r="L92" s="23">
        <v>1</v>
      </c>
      <c r="M92" s="23">
        <v>1</v>
      </c>
      <c r="N92" s="23">
        <v>1</v>
      </c>
      <c r="O92" s="23">
        <v>1</v>
      </c>
      <c r="P92" s="23">
        <v>1.2</v>
      </c>
      <c r="Q92" s="23">
        <v>1</v>
      </c>
      <c r="R92" s="23">
        <v>1</v>
      </c>
      <c r="S92" s="23">
        <v>1</v>
      </c>
      <c r="T92" s="23">
        <f>T91+0.3</f>
        <v>2.3499999999999996</v>
      </c>
      <c r="U92" s="252">
        <v>1.1000000000000001</v>
      </c>
    </row>
    <row r="93" spans="1:21" x14ac:dyDescent="0.3">
      <c r="A93" s="23" t="b">
        <v>1</v>
      </c>
      <c r="B93" s="147" t="s">
        <v>168</v>
      </c>
      <c r="C93" s="23">
        <v>100207003</v>
      </c>
      <c r="D93" s="23">
        <v>2088</v>
      </c>
      <c r="E93" s="23" t="s">
        <v>52</v>
      </c>
      <c r="F93" s="23">
        <v>1</v>
      </c>
      <c r="G93" s="23">
        <v>1.1000000000000001</v>
      </c>
      <c r="H93" s="23">
        <v>1</v>
      </c>
      <c r="I93" s="23">
        <v>1</v>
      </c>
      <c r="J93" s="23">
        <v>0.9</v>
      </c>
      <c r="K93" s="23">
        <v>1.05</v>
      </c>
      <c r="L93" s="23">
        <v>1</v>
      </c>
      <c r="M93" s="23">
        <v>1</v>
      </c>
      <c r="N93" s="23">
        <v>1</v>
      </c>
      <c r="O93" s="23">
        <v>1</v>
      </c>
      <c r="P93" s="23">
        <v>1.2</v>
      </c>
      <c r="Q93" s="23">
        <v>1</v>
      </c>
      <c r="R93" s="23">
        <v>1</v>
      </c>
      <c r="S93" s="23">
        <v>1</v>
      </c>
      <c r="T93" s="23">
        <v>2</v>
      </c>
      <c r="U93" s="251">
        <v>1</v>
      </c>
    </row>
    <row r="94" spans="1:21" x14ac:dyDescent="0.3">
      <c r="A94" s="23" t="b">
        <v>1</v>
      </c>
      <c r="B94" s="147" t="s">
        <v>169</v>
      </c>
      <c r="C94" s="23">
        <v>100307003</v>
      </c>
      <c r="D94" s="23">
        <v>2089</v>
      </c>
      <c r="E94" s="23" t="s">
        <v>56</v>
      </c>
      <c r="F94" s="23">
        <v>1</v>
      </c>
      <c r="G94" s="18">
        <v>10</v>
      </c>
      <c r="H94" s="18">
        <v>1.5</v>
      </c>
      <c r="I94" s="18">
        <v>1</v>
      </c>
      <c r="J94" s="18">
        <v>1.3</v>
      </c>
      <c r="K94" s="23">
        <v>1.05</v>
      </c>
      <c r="L94" s="23">
        <v>1</v>
      </c>
      <c r="M94" s="23">
        <v>1</v>
      </c>
      <c r="N94" s="23">
        <v>1</v>
      </c>
      <c r="O94" s="23">
        <v>1</v>
      </c>
      <c r="P94" s="23">
        <v>1.2</v>
      </c>
      <c r="Q94" s="23">
        <v>1</v>
      </c>
      <c r="R94" s="23">
        <v>1</v>
      </c>
      <c r="S94" s="23">
        <v>1</v>
      </c>
      <c r="T94" s="23">
        <f>T93+0.3</f>
        <v>2.2999999999999998</v>
      </c>
      <c r="U94" s="252">
        <v>1.1000000000000001</v>
      </c>
    </row>
    <row r="95" spans="1:21" x14ac:dyDescent="0.3">
      <c r="A95" s="23" t="b">
        <v>1</v>
      </c>
      <c r="B95" s="147" t="s">
        <v>170</v>
      </c>
      <c r="C95" s="23">
        <v>100207004</v>
      </c>
      <c r="D95" s="23">
        <v>2090</v>
      </c>
      <c r="E95" s="23" t="s">
        <v>52</v>
      </c>
      <c r="F95" s="23">
        <v>1</v>
      </c>
      <c r="G95" s="23">
        <v>1.1000000000000001</v>
      </c>
      <c r="H95" s="23">
        <v>1.5</v>
      </c>
      <c r="I95" s="23">
        <v>1</v>
      </c>
      <c r="J95" s="23">
        <v>1.03</v>
      </c>
      <c r="K95" s="23">
        <v>1.1000000000000001</v>
      </c>
      <c r="L95" s="23">
        <v>1</v>
      </c>
      <c r="M95" s="23">
        <v>1</v>
      </c>
      <c r="N95" s="23">
        <v>1</v>
      </c>
      <c r="O95" s="23">
        <v>1</v>
      </c>
      <c r="P95" s="23">
        <v>1</v>
      </c>
      <c r="Q95" s="23">
        <v>1</v>
      </c>
      <c r="R95" s="23">
        <v>1</v>
      </c>
      <c r="S95" s="23">
        <v>1</v>
      </c>
      <c r="T95" s="23">
        <v>1.95</v>
      </c>
      <c r="U95" s="251">
        <v>1</v>
      </c>
    </row>
    <row r="96" spans="1:21" x14ac:dyDescent="0.3">
      <c r="A96" s="23" t="b">
        <v>1</v>
      </c>
      <c r="B96" s="147" t="s">
        <v>171</v>
      </c>
      <c r="C96" s="23">
        <v>100307004</v>
      </c>
      <c r="D96" s="23">
        <v>2091</v>
      </c>
      <c r="E96" s="23" t="s">
        <v>56</v>
      </c>
      <c r="F96" s="23">
        <v>1</v>
      </c>
      <c r="G96" s="18">
        <v>10</v>
      </c>
      <c r="H96" s="18">
        <v>1.5</v>
      </c>
      <c r="I96" s="18">
        <v>1</v>
      </c>
      <c r="J96" s="18">
        <v>1.3</v>
      </c>
      <c r="K96" s="23">
        <v>1.05</v>
      </c>
      <c r="L96" s="23">
        <v>1</v>
      </c>
      <c r="M96" s="23">
        <v>1</v>
      </c>
      <c r="N96" s="23">
        <v>1</v>
      </c>
      <c r="O96" s="23">
        <v>1</v>
      </c>
      <c r="P96" s="23">
        <v>1.2</v>
      </c>
      <c r="Q96" s="23">
        <v>1</v>
      </c>
      <c r="R96" s="23">
        <v>1</v>
      </c>
      <c r="S96" s="23">
        <v>1</v>
      </c>
      <c r="T96" s="23">
        <f>T95+0.3</f>
        <v>2.25</v>
      </c>
      <c r="U96" s="252">
        <v>1.1000000000000001</v>
      </c>
    </row>
    <row r="97" spans="1:21" x14ac:dyDescent="0.3">
      <c r="A97" s="23" t="b">
        <v>1</v>
      </c>
      <c r="B97" s="147" t="s">
        <v>172</v>
      </c>
      <c r="C97" s="23">
        <v>100207005</v>
      </c>
      <c r="D97" s="23">
        <v>2092</v>
      </c>
      <c r="E97" s="23" t="s">
        <v>52</v>
      </c>
      <c r="F97" s="23">
        <v>1</v>
      </c>
      <c r="G97" s="23">
        <v>1.35</v>
      </c>
      <c r="H97" s="23">
        <v>2</v>
      </c>
      <c r="I97" s="23">
        <v>1</v>
      </c>
      <c r="J97" s="23">
        <v>0.92</v>
      </c>
      <c r="K97" s="23">
        <v>1.05</v>
      </c>
      <c r="L97" s="23">
        <v>1</v>
      </c>
      <c r="M97" s="23">
        <v>1</v>
      </c>
      <c r="N97" s="23">
        <v>1</v>
      </c>
      <c r="O97" s="23">
        <v>1</v>
      </c>
      <c r="P97" s="23">
        <v>1</v>
      </c>
      <c r="Q97" s="23">
        <v>1</v>
      </c>
      <c r="R97" s="23">
        <v>1</v>
      </c>
      <c r="S97" s="23">
        <v>1</v>
      </c>
      <c r="T97" s="23">
        <v>1.85</v>
      </c>
      <c r="U97" s="251">
        <v>1</v>
      </c>
    </row>
    <row r="98" spans="1:21" x14ac:dyDescent="0.3">
      <c r="A98" s="23" t="b">
        <v>1</v>
      </c>
      <c r="B98" s="147" t="s">
        <v>173</v>
      </c>
      <c r="C98" s="23">
        <v>100307005</v>
      </c>
      <c r="D98" s="23">
        <v>2093</v>
      </c>
      <c r="E98" s="23" t="s">
        <v>56</v>
      </c>
      <c r="F98" s="23">
        <v>1</v>
      </c>
      <c r="G98" s="18">
        <v>10</v>
      </c>
      <c r="H98" s="18">
        <v>1.5</v>
      </c>
      <c r="I98" s="18">
        <v>1</v>
      </c>
      <c r="J98" s="18">
        <v>1.3</v>
      </c>
      <c r="K98" s="23">
        <v>1.05</v>
      </c>
      <c r="L98" s="23">
        <v>1</v>
      </c>
      <c r="M98" s="23">
        <v>1</v>
      </c>
      <c r="N98" s="23">
        <v>1</v>
      </c>
      <c r="O98" s="23">
        <v>1</v>
      </c>
      <c r="P98" s="23">
        <v>1.2</v>
      </c>
      <c r="Q98" s="23">
        <v>1</v>
      </c>
      <c r="R98" s="23">
        <v>1</v>
      </c>
      <c r="S98" s="23">
        <v>1</v>
      </c>
      <c r="T98" s="23">
        <f>T97+0.3</f>
        <v>2.15</v>
      </c>
      <c r="U98" s="252">
        <v>1.1000000000000001</v>
      </c>
    </row>
    <row r="99" spans="1:21" x14ac:dyDescent="0.3">
      <c r="A99" s="23" t="b">
        <v>1</v>
      </c>
      <c r="B99" s="147" t="s">
        <v>174</v>
      </c>
      <c r="C99" s="23">
        <v>100207006</v>
      </c>
      <c r="D99" s="23">
        <v>2094</v>
      </c>
      <c r="E99" s="23" t="s">
        <v>52</v>
      </c>
      <c r="F99" s="23">
        <v>1</v>
      </c>
      <c r="G99" s="23">
        <v>1.03</v>
      </c>
      <c r="H99" s="23">
        <v>2</v>
      </c>
      <c r="I99" s="23">
        <v>1</v>
      </c>
      <c r="J99" s="23">
        <v>1.2</v>
      </c>
      <c r="K99" s="23">
        <v>1.05</v>
      </c>
      <c r="L99" s="23">
        <v>1</v>
      </c>
      <c r="M99" s="23">
        <v>1</v>
      </c>
      <c r="N99" s="23">
        <v>1</v>
      </c>
      <c r="O99" s="23">
        <v>1</v>
      </c>
      <c r="P99" s="23">
        <v>1</v>
      </c>
      <c r="Q99" s="23">
        <v>1</v>
      </c>
      <c r="R99" s="23">
        <v>1</v>
      </c>
      <c r="S99" s="23">
        <v>1</v>
      </c>
      <c r="T99" s="23">
        <v>2.2000000000000002</v>
      </c>
      <c r="U99" s="251">
        <v>1</v>
      </c>
    </row>
    <row r="100" spans="1:21" x14ac:dyDescent="0.3">
      <c r="A100" s="23" t="b">
        <v>1</v>
      </c>
      <c r="B100" s="147" t="s">
        <v>175</v>
      </c>
      <c r="C100" s="23">
        <v>100307006</v>
      </c>
      <c r="D100" s="23">
        <v>2095</v>
      </c>
      <c r="E100" s="23" t="s">
        <v>56</v>
      </c>
      <c r="F100" s="23">
        <v>1</v>
      </c>
      <c r="G100" s="18">
        <v>10</v>
      </c>
      <c r="H100" s="18">
        <v>1.5</v>
      </c>
      <c r="I100" s="18">
        <v>1</v>
      </c>
      <c r="J100" s="18">
        <v>1.3</v>
      </c>
      <c r="K100" s="23">
        <v>1.05</v>
      </c>
      <c r="L100" s="23">
        <v>1</v>
      </c>
      <c r="M100" s="23">
        <v>1</v>
      </c>
      <c r="N100" s="23">
        <v>1</v>
      </c>
      <c r="O100" s="23">
        <v>1</v>
      </c>
      <c r="P100" s="23">
        <v>1.2</v>
      </c>
      <c r="Q100" s="23">
        <v>1</v>
      </c>
      <c r="R100" s="23">
        <v>1</v>
      </c>
      <c r="S100" s="23">
        <v>1</v>
      </c>
      <c r="T100" s="23">
        <f>T99+0.3</f>
        <v>2.5</v>
      </c>
      <c r="U100" s="252">
        <v>1.1000000000000001</v>
      </c>
    </row>
    <row r="101" spans="1:21" x14ac:dyDescent="0.3">
      <c r="A101" s="23" t="b">
        <v>1</v>
      </c>
      <c r="B101" s="147" t="s">
        <v>176</v>
      </c>
      <c r="C101" s="23">
        <v>100407001</v>
      </c>
      <c r="D101" s="23">
        <v>2096</v>
      </c>
      <c r="E101" s="23" t="s">
        <v>76</v>
      </c>
      <c r="F101" s="23">
        <v>1</v>
      </c>
      <c r="G101" s="18" t="s">
        <v>1001</v>
      </c>
      <c r="H101" s="18">
        <v>1.5</v>
      </c>
      <c r="I101" s="18">
        <v>1</v>
      </c>
      <c r="J101" s="18" t="s">
        <v>1210</v>
      </c>
      <c r="K101" s="23">
        <v>1.05</v>
      </c>
      <c r="L101" s="23">
        <v>1</v>
      </c>
      <c r="M101" s="23">
        <v>1</v>
      </c>
      <c r="N101" s="23">
        <v>1</v>
      </c>
      <c r="O101" s="23">
        <v>1</v>
      </c>
      <c r="P101" s="23">
        <v>1.3</v>
      </c>
      <c r="Q101" s="23">
        <v>1</v>
      </c>
      <c r="R101" s="23">
        <v>1</v>
      </c>
      <c r="S101" s="23">
        <v>1</v>
      </c>
      <c r="T101" s="23">
        <v>2</v>
      </c>
      <c r="U101" s="253">
        <v>1.1000000000000001</v>
      </c>
    </row>
    <row r="102" spans="1:21" x14ac:dyDescent="0.3">
      <c r="A102" s="23" t="b">
        <v>1</v>
      </c>
      <c r="B102" s="147" t="s">
        <v>177</v>
      </c>
      <c r="C102" s="23">
        <v>100507001</v>
      </c>
      <c r="D102" s="23">
        <v>2097</v>
      </c>
      <c r="E102" s="23" t="s">
        <v>79</v>
      </c>
      <c r="F102" s="23">
        <v>1</v>
      </c>
      <c r="G102" s="18" t="s">
        <v>1002</v>
      </c>
      <c r="H102" s="18">
        <v>1</v>
      </c>
      <c r="I102" s="18">
        <v>1</v>
      </c>
      <c r="J102" s="18" t="s">
        <v>1209</v>
      </c>
      <c r="K102" s="23">
        <v>1.1000000000000001</v>
      </c>
      <c r="L102" s="23">
        <v>1</v>
      </c>
      <c r="M102" s="23">
        <v>1</v>
      </c>
      <c r="N102" s="23">
        <v>1</v>
      </c>
      <c r="O102" s="23">
        <v>1</v>
      </c>
      <c r="P102" s="23">
        <v>1.5</v>
      </c>
      <c r="Q102" s="23">
        <v>1</v>
      </c>
      <c r="R102" s="23">
        <v>1</v>
      </c>
      <c r="S102" s="23">
        <v>1</v>
      </c>
      <c r="T102" s="23">
        <v>2</v>
      </c>
      <c r="U102" s="253">
        <v>1.2</v>
      </c>
    </row>
    <row r="103" spans="1:21" x14ac:dyDescent="0.3">
      <c r="A103" s="22" t="b">
        <v>1</v>
      </c>
      <c r="B103" s="146" t="s">
        <v>178</v>
      </c>
      <c r="C103" s="22">
        <v>100208001</v>
      </c>
      <c r="D103" s="22">
        <v>2098</v>
      </c>
      <c r="E103" s="22" t="s">
        <v>52</v>
      </c>
      <c r="F103" s="22">
        <v>1</v>
      </c>
      <c r="G103" s="22">
        <v>1</v>
      </c>
      <c r="H103" s="22">
        <v>1</v>
      </c>
      <c r="I103" s="22">
        <v>1</v>
      </c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3</v>
      </c>
      <c r="U103" s="248">
        <v>1</v>
      </c>
    </row>
    <row r="104" spans="1:21" x14ac:dyDescent="0.3">
      <c r="A104" s="22" t="b">
        <v>1</v>
      </c>
      <c r="B104" s="146" t="s">
        <v>179</v>
      </c>
      <c r="C104" s="22">
        <v>100308001</v>
      </c>
      <c r="D104" s="22">
        <v>2099</v>
      </c>
      <c r="E104" s="22" t="s">
        <v>56</v>
      </c>
      <c r="F104" s="22">
        <v>1</v>
      </c>
      <c r="G104" s="18">
        <v>10</v>
      </c>
      <c r="H104" s="18">
        <v>1.5</v>
      </c>
      <c r="I104" s="18">
        <v>1</v>
      </c>
      <c r="J104" s="18">
        <v>1.3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1.2</v>
      </c>
      <c r="Q104" s="22">
        <v>1</v>
      </c>
      <c r="R104" s="22">
        <v>1</v>
      </c>
      <c r="S104" s="22">
        <v>1</v>
      </c>
      <c r="T104" s="22">
        <f>T103+0.3</f>
        <v>3.3</v>
      </c>
      <c r="U104" s="248">
        <v>1.1000000000000001</v>
      </c>
    </row>
    <row r="105" spans="1:21" x14ac:dyDescent="0.3">
      <c r="A105" s="22" t="b">
        <v>1</v>
      </c>
      <c r="B105" s="146" t="s">
        <v>180</v>
      </c>
      <c r="C105" s="22">
        <v>100208002</v>
      </c>
      <c r="D105" s="22">
        <v>2100</v>
      </c>
      <c r="E105" s="22" t="s">
        <v>52</v>
      </c>
      <c r="F105" s="22">
        <v>1</v>
      </c>
      <c r="G105" s="22">
        <v>0.9</v>
      </c>
      <c r="H105" s="22">
        <v>1</v>
      </c>
      <c r="I105" s="22">
        <v>1</v>
      </c>
      <c r="J105" s="22">
        <v>1.1000000000000001</v>
      </c>
      <c r="K105" s="22">
        <v>1</v>
      </c>
      <c r="L105" s="22">
        <v>1</v>
      </c>
      <c r="M105" s="22">
        <v>1</v>
      </c>
      <c r="N105" s="22">
        <v>1</v>
      </c>
      <c r="O105" s="22">
        <v>1</v>
      </c>
      <c r="P105" s="22">
        <v>1</v>
      </c>
      <c r="Q105" s="22">
        <v>1</v>
      </c>
      <c r="R105" s="22">
        <v>1</v>
      </c>
      <c r="S105" s="22">
        <v>1</v>
      </c>
      <c r="T105" s="22">
        <v>2.9</v>
      </c>
      <c r="U105" s="248">
        <v>1</v>
      </c>
    </row>
    <row r="106" spans="1:21" x14ac:dyDescent="0.3">
      <c r="A106" s="22" t="b">
        <v>1</v>
      </c>
      <c r="B106" s="146" t="s">
        <v>181</v>
      </c>
      <c r="C106" s="22">
        <v>100308002</v>
      </c>
      <c r="D106" s="22">
        <v>2101</v>
      </c>
      <c r="E106" s="22" t="s">
        <v>56</v>
      </c>
      <c r="F106" s="22">
        <v>1</v>
      </c>
      <c r="G106" s="18">
        <v>10</v>
      </c>
      <c r="H106" s="18">
        <v>1.5</v>
      </c>
      <c r="I106" s="18">
        <v>1</v>
      </c>
      <c r="J106" s="18">
        <v>1.3</v>
      </c>
      <c r="K106" s="22">
        <v>1</v>
      </c>
      <c r="L106" s="22">
        <v>1</v>
      </c>
      <c r="M106" s="22">
        <v>1</v>
      </c>
      <c r="N106" s="22">
        <v>1</v>
      </c>
      <c r="O106" s="22">
        <v>1</v>
      </c>
      <c r="P106" s="22">
        <v>1.2</v>
      </c>
      <c r="Q106" s="22">
        <v>1</v>
      </c>
      <c r="R106" s="22">
        <v>1</v>
      </c>
      <c r="S106" s="22">
        <v>1</v>
      </c>
      <c r="T106" s="22">
        <f>T105+0.3</f>
        <v>3.1999999999999997</v>
      </c>
      <c r="U106" s="248">
        <v>1.1000000000000001</v>
      </c>
    </row>
    <row r="107" spans="1:21" x14ac:dyDescent="0.3">
      <c r="A107" s="22" t="b">
        <v>1</v>
      </c>
      <c r="B107" s="146" t="s">
        <v>182</v>
      </c>
      <c r="C107" s="22">
        <v>100208003</v>
      </c>
      <c r="D107" s="22">
        <v>2102</v>
      </c>
      <c r="E107" s="22" t="s">
        <v>52</v>
      </c>
      <c r="F107" s="22">
        <v>1</v>
      </c>
      <c r="G107" s="22">
        <v>1.1000000000000001</v>
      </c>
      <c r="H107" s="22">
        <v>1</v>
      </c>
      <c r="I107" s="22">
        <v>1</v>
      </c>
      <c r="J107" s="22">
        <v>1.05</v>
      </c>
      <c r="K107" s="22">
        <v>1.05</v>
      </c>
      <c r="L107" s="22">
        <v>1</v>
      </c>
      <c r="M107" s="22">
        <v>1</v>
      </c>
      <c r="N107" s="22">
        <v>1</v>
      </c>
      <c r="O107" s="22">
        <v>1</v>
      </c>
      <c r="P107" s="22">
        <v>1</v>
      </c>
      <c r="Q107" s="22">
        <v>1</v>
      </c>
      <c r="R107" s="22">
        <v>1</v>
      </c>
      <c r="S107" s="22">
        <v>1</v>
      </c>
      <c r="T107" s="22">
        <v>2.2000000000000002</v>
      </c>
      <c r="U107" s="248">
        <v>1</v>
      </c>
    </row>
    <row r="108" spans="1:21" x14ac:dyDescent="0.3">
      <c r="A108" s="22" t="b">
        <v>1</v>
      </c>
      <c r="B108" s="146" t="s">
        <v>183</v>
      </c>
      <c r="C108" s="22">
        <v>100308003</v>
      </c>
      <c r="D108" s="22">
        <v>2103</v>
      </c>
      <c r="E108" s="22" t="s">
        <v>56</v>
      </c>
      <c r="F108" s="22">
        <v>1</v>
      </c>
      <c r="G108" s="18">
        <v>10</v>
      </c>
      <c r="H108" s="18">
        <v>1.5</v>
      </c>
      <c r="I108" s="18">
        <v>1</v>
      </c>
      <c r="J108" s="18">
        <v>1.3</v>
      </c>
      <c r="K108" s="22">
        <v>1.05</v>
      </c>
      <c r="L108" s="22">
        <v>1</v>
      </c>
      <c r="M108" s="22">
        <v>1</v>
      </c>
      <c r="N108" s="22">
        <v>1</v>
      </c>
      <c r="O108" s="22">
        <v>1</v>
      </c>
      <c r="P108" s="22">
        <v>1.2</v>
      </c>
      <c r="Q108" s="22">
        <v>1</v>
      </c>
      <c r="R108" s="22">
        <v>1</v>
      </c>
      <c r="S108" s="22">
        <v>1</v>
      </c>
      <c r="T108" s="22">
        <f>T107+0.3</f>
        <v>2.5</v>
      </c>
      <c r="U108" s="248">
        <v>1.1000000000000001</v>
      </c>
    </row>
    <row r="109" spans="1:21" x14ac:dyDescent="0.3">
      <c r="A109" s="22" t="b">
        <v>1</v>
      </c>
      <c r="B109" s="146" t="s">
        <v>184</v>
      </c>
      <c r="C109" s="22">
        <v>100208004</v>
      </c>
      <c r="D109" s="22">
        <v>2104</v>
      </c>
      <c r="E109" s="22" t="s">
        <v>52</v>
      </c>
      <c r="F109" s="22">
        <v>1</v>
      </c>
      <c r="G109" s="22">
        <v>0.98</v>
      </c>
      <c r="H109" s="22">
        <v>1</v>
      </c>
      <c r="I109" s="22">
        <v>1</v>
      </c>
      <c r="J109" s="22">
        <v>1.1499999999999999</v>
      </c>
      <c r="K109" s="22">
        <v>1.05</v>
      </c>
      <c r="L109" s="22">
        <v>1</v>
      </c>
      <c r="M109" s="22">
        <v>1</v>
      </c>
      <c r="N109" s="22">
        <v>1</v>
      </c>
      <c r="O109" s="22">
        <v>1</v>
      </c>
      <c r="P109" s="22">
        <v>1</v>
      </c>
      <c r="Q109" s="22">
        <v>1</v>
      </c>
      <c r="R109" s="22">
        <v>1</v>
      </c>
      <c r="S109" s="22">
        <v>1</v>
      </c>
      <c r="T109" s="22">
        <v>2.15</v>
      </c>
      <c r="U109" s="248">
        <v>1</v>
      </c>
    </row>
    <row r="110" spans="1:21" x14ac:dyDescent="0.3">
      <c r="A110" s="22" t="b">
        <v>1</v>
      </c>
      <c r="B110" s="146" t="s">
        <v>185</v>
      </c>
      <c r="C110" s="22">
        <v>100308004</v>
      </c>
      <c r="D110" s="22">
        <v>2105</v>
      </c>
      <c r="E110" s="22" t="s">
        <v>56</v>
      </c>
      <c r="F110" s="22">
        <v>1</v>
      </c>
      <c r="G110" s="18">
        <v>10</v>
      </c>
      <c r="H110" s="18">
        <v>1.5</v>
      </c>
      <c r="I110" s="18">
        <v>1</v>
      </c>
      <c r="J110" s="18">
        <v>1.3</v>
      </c>
      <c r="K110" s="22">
        <v>1.05</v>
      </c>
      <c r="L110" s="22">
        <v>1</v>
      </c>
      <c r="M110" s="22">
        <v>1</v>
      </c>
      <c r="N110" s="22">
        <v>1</v>
      </c>
      <c r="O110" s="22">
        <v>1</v>
      </c>
      <c r="P110" s="22">
        <v>1.2</v>
      </c>
      <c r="Q110" s="22">
        <v>1</v>
      </c>
      <c r="R110" s="22">
        <v>1</v>
      </c>
      <c r="S110" s="22">
        <v>1</v>
      </c>
      <c r="T110" s="22">
        <f>T109+0.3</f>
        <v>2.4499999999999997</v>
      </c>
      <c r="U110" s="248">
        <v>1.1000000000000001</v>
      </c>
    </row>
    <row r="111" spans="1:21" x14ac:dyDescent="0.3">
      <c r="A111" s="22" t="b">
        <v>1</v>
      </c>
      <c r="B111" s="146" t="s">
        <v>186</v>
      </c>
      <c r="C111" s="22">
        <v>100208005</v>
      </c>
      <c r="D111" s="22">
        <v>2106</v>
      </c>
      <c r="E111" s="22" t="s">
        <v>52</v>
      </c>
      <c r="F111" s="22">
        <v>1</v>
      </c>
      <c r="G111" s="22">
        <v>1.4</v>
      </c>
      <c r="H111" s="22">
        <v>2</v>
      </c>
      <c r="I111" s="22">
        <v>1</v>
      </c>
      <c r="J111" s="22">
        <v>0.91</v>
      </c>
      <c r="K111" s="22">
        <v>1.05</v>
      </c>
      <c r="L111" s="22">
        <v>1</v>
      </c>
      <c r="M111" s="22">
        <v>1</v>
      </c>
      <c r="N111" s="22">
        <v>1</v>
      </c>
      <c r="O111" s="22">
        <v>1</v>
      </c>
      <c r="P111" s="22">
        <v>1</v>
      </c>
      <c r="Q111" s="22">
        <v>1</v>
      </c>
      <c r="R111" s="22">
        <v>1</v>
      </c>
      <c r="S111" s="22">
        <v>1</v>
      </c>
      <c r="T111" s="22">
        <v>1.85</v>
      </c>
      <c r="U111" s="248">
        <v>1</v>
      </c>
    </row>
    <row r="112" spans="1:21" x14ac:dyDescent="0.3">
      <c r="A112" s="22" t="b">
        <v>1</v>
      </c>
      <c r="B112" s="146" t="s">
        <v>187</v>
      </c>
      <c r="C112" s="22">
        <v>100308005</v>
      </c>
      <c r="D112" s="22">
        <v>2107</v>
      </c>
      <c r="E112" s="22" t="s">
        <v>56</v>
      </c>
      <c r="F112" s="22">
        <v>1</v>
      </c>
      <c r="G112" s="18">
        <v>10</v>
      </c>
      <c r="H112" s="18">
        <v>1.5</v>
      </c>
      <c r="I112" s="18">
        <v>1</v>
      </c>
      <c r="J112" s="18">
        <v>1.3</v>
      </c>
      <c r="K112" s="22">
        <v>1.05</v>
      </c>
      <c r="L112" s="22">
        <v>1</v>
      </c>
      <c r="M112" s="22">
        <v>1</v>
      </c>
      <c r="N112" s="22">
        <v>1</v>
      </c>
      <c r="O112" s="22">
        <v>1</v>
      </c>
      <c r="P112" s="22">
        <v>1.2</v>
      </c>
      <c r="Q112" s="22">
        <v>1</v>
      </c>
      <c r="R112" s="22">
        <v>1</v>
      </c>
      <c r="S112" s="22">
        <v>1</v>
      </c>
      <c r="T112" s="22">
        <f>T111+0.3</f>
        <v>2.15</v>
      </c>
      <c r="U112" s="248">
        <v>1.1000000000000001</v>
      </c>
    </row>
    <row r="113" spans="1:21" x14ac:dyDescent="0.3">
      <c r="A113" s="22" t="b">
        <v>1</v>
      </c>
      <c r="B113" s="146" t="s">
        <v>188</v>
      </c>
      <c r="C113" s="22">
        <v>100208006</v>
      </c>
      <c r="D113" s="22">
        <v>2108</v>
      </c>
      <c r="E113" s="22" t="s">
        <v>52</v>
      </c>
      <c r="F113" s="22">
        <v>1</v>
      </c>
      <c r="G113" s="22">
        <v>1.1000000000000001</v>
      </c>
      <c r="H113" s="22">
        <v>2</v>
      </c>
      <c r="I113" s="22">
        <v>1</v>
      </c>
      <c r="J113" s="22">
        <v>1.08</v>
      </c>
      <c r="K113" s="22">
        <v>1.05</v>
      </c>
      <c r="L113" s="22">
        <v>1</v>
      </c>
      <c r="M113" s="22">
        <v>1</v>
      </c>
      <c r="N113" s="22">
        <v>1</v>
      </c>
      <c r="O113" s="22">
        <v>1</v>
      </c>
      <c r="P113" s="22">
        <v>1</v>
      </c>
      <c r="Q113" s="22">
        <v>1</v>
      </c>
      <c r="R113" s="22">
        <v>1</v>
      </c>
      <c r="S113" s="22">
        <v>1</v>
      </c>
      <c r="T113" s="22">
        <v>2</v>
      </c>
      <c r="U113" s="248">
        <v>1</v>
      </c>
    </row>
    <row r="114" spans="1:21" x14ac:dyDescent="0.3">
      <c r="A114" s="22" t="b">
        <v>1</v>
      </c>
      <c r="B114" s="146" t="s">
        <v>189</v>
      </c>
      <c r="C114" s="22">
        <v>100308006</v>
      </c>
      <c r="D114" s="22">
        <v>2109</v>
      </c>
      <c r="E114" s="22" t="s">
        <v>56</v>
      </c>
      <c r="F114" s="22">
        <v>1</v>
      </c>
      <c r="G114" s="18">
        <v>10</v>
      </c>
      <c r="H114" s="18">
        <v>1.5</v>
      </c>
      <c r="I114" s="18">
        <v>1</v>
      </c>
      <c r="J114" s="18">
        <v>1.3</v>
      </c>
      <c r="K114" s="22">
        <v>1.05</v>
      </c>
      <c r="L114" s="22">
        <v>1</v>
      </c>
      <c r="M114" s="22">
        <v>1</v>
      </c>
      <c r="N114" s="22">
        <v>1</v>
      </c>
      <c r="O114" s="22">
        <v>1</v>
      </c>
      <c r="P114" s="22">
        <v>1.2</v>
      </c>
      <c r="Q114" s="22">
        <v>1</v>
      </c>
      <c r="R114" s="22">
        <v>1</v>
      </c>
      <c r="S114" s="22">
        <v>1</v>
      </c>
      <c r="T114" s="22">
        <f>T113+0.3</f>
        <v>2.2999999999999998</v>
      </c>
      <c r="U114" s="248">
        <v>1.1000000000000001</v>
      </c>
    </row>
    <row r="115" spans="1:21" x14ac:dyDescent="0.3">
      <c r="A115" s="22" t="b">
        <v>1</v>
      </c>
      <c r="B115" s="146" t="s">
        <v>190</v>
      </c>
      <c r="C115" s="22">
        <v>100408001</v>
      </c>
      <c r="D115" s="22">
        <v>2110</v>
      </c>
      <c r="E115" s="22" t="s">
        <v>76</v>
      </c>
      <c r="F115" s="22">
        <v>1</v>
      </c>
      <c r="G115" s="18" t="s">
        <v>1001</v>
      </c>
      <c r="H115" s="18">
        <v>1.5</v>
      </c>
      <c r="I115" s="18">
        <v>1</v>
      </c>
      <c r="J115" s="18" t="s">
        <v>1210</v>
      </c>
      <c r="K115" s="22">
        <v>1.1000000000000001</v>
      </c>
      <c r="L115" s="22">
        <v>1</v>
      </c>
      <c r="M115" s="22">
        <v>1</v>
      </c>
      <c r="N115" s="22">
        <v>1</v>
      </c>
      <c r="O115" s="22">
        <v>1</v>
      </c>
      <c r="P115" s="22">
        <v>1.3</v>
      </c>
      <c r="Q115" s="22">
        <v>1</v>
      </c>
      <c r="R115" s="22">
        <v>1</v>
      </c>
      <c r="S115" s="22">
        <v>1</v>
      </c>
      <c r="T115" s="22">
        <v>2</v>
      </c>
      <c r="U115" s="250">
        <v>1.1000000000000001</v>
      </c>
    </row>
    <row r="116" spans="1:21" x14ac:dyDescent="0.3">
      <c r="A116" s="22" t="b">
        <v>1</v>
      </c>
      <c r="B116" s="146" t="s">
        <v>191</v>
      </c>
      <c r="C116" s="22">
        <v>100508001</v>
      </c>
      <c r="D116" s="22">
        <v>2111</v>
      </c>
      <c r="E116" s="22" t="s">
        <v>79</v>
      </c>
      <c r="F116" s="22">
        <v>1</v>
      </c>
      <c r="G116" s="18" t="s">
        <v>1002</v>
      </c>
      <c r="H116" s="18">
        <v>1</v>
      </c>
      <c r="I116" s="18">
        <v>1</v>
      </c>
      <c r="J116" s="18" t="s">
        <v>1209</v>
      </c>
      <c r="K116" s="22">
        <v>1.1000000000000001</v>
      </c>
      <c r="L116" s="22">
        <v>1</v>
      </c>
      <c r="M116" s="22">
        <v>1</v>
      </c>
      <c r="N116" s="22">
        <v>1</v>
      </c>
      <c r="O116" s="22">
        <v>1</v>
      </c>
      <c r="P116" s="22">
        <v>1.5</v>
      </c>
      <c r="Q116" s="22">
        <v>1</v>
      </c>
      <c r="R116" s="22">
        <v>1</v>
      </c>
      <c r="S116" s="22">
        <v>1</v>
      </c>
      <c r="T116" s="22">
        <v>2</v>
      </c>
      <c r="U116" s="250">
        <v>1.2</v>
      </c>
    </row>
    <row r="117" spans="1:21" x14ac:dyDescent="0.3">
      <c r="A117" s="320" t="b">
        <v>1</v>
      </c>
      <c r="B117" s="147" t="s">
        <v>3009</v>
      </c>
      <c r="C117" s="23">
        <v>100209001</v>
      </c>
      <c r="D117" s="23">
        <v>2201</v>
      </c>
      <c r="E117" s="23" t="s">
        <v>52</v>
      </c>
      <c r="F117" s="23">
        <v>1</v>
      </c>
      <c r="G117" s="23">
        <v>1</v>
      </c>
      <c r="H117" s="23">
        <v>1</v>
      </c>
      <c r="I117" s="23">
        <v>1</v>
      </c>
      <c r="J117" s="23">
        <v>1</v>
      </c>
      <c r="K117" s="23">
        <v>1</v>
      </c>
      <c r="L117" s="23">
        <v>1</v>
      </c>
      <c r="M117" s="23">
        <v>1</v>
      </c>
      <c r="N117" s="23">
        <v>1</v>
      </c>
      <c r="O117" s="23">
        <v>1</v>
      </c>
      <c r="P117" s="23">
        <v>1</v>
      </c>
      <c r="Q117" s="23">
        <v>1</v>
      </c>
      <c r="R117" s="23">
        <v>1</v>
      </c>
      <c r="S117" s="23">
        <v>1</v>
      </c>
      <c r="T117" s="23">
        <v>2.1</v>
      </c>
      <c r="U117" s="251">
        <v>1</v>
      </c>
    </row>
    <row r="118" spans="1:21" x14ac:dyDescent="0.3">
      <c r="A118" s="320" t="b">
        <v>1</v>
      </c>
      <c r="B118" s="147" t="s">
        <v>3010</v>
      </c>
      <c r="C118" s="23">
        <v>100309001</v>
      </c>
      <c r="D118" s="23">
        <v>2202</v>
      </c>
      <c r="E118" s="23" t="s">
        <v>56</v>
      </c>
      <c r="F118" s="23">
        <v>1</v>
      </c>
      <c r="G118" s="18">
        <v>10</v>
      </c>
      <c r="H118" s="18">
        <v>1.5</v>
      </c>
      <c r="I118" s="18">
        <v>1</v>
      </c>
      <c r="J118" s="18">
        <v>1.3</v>
      </c>
      <c r="K118" s="23">
        <v>1.05</v>
      </c>
      <c r="L118" s="23">
        <v>1</v>
      </c>
      <c r="M118" s="23">
        <v>1</v>
      </c>
      <c r="N118" s="23">
        <v>1</v>
      </c>
      <c r="O118" s="23">
        <v>1</v>
      </c>
      <c r="P118" s="23">
        <v>1.2</v>
      </c>
      <c r="Q118" s="23">
        <v>1</v>
      </c>
      <c r="R118" s="23">
        <v>1</v>
      </c>
      <c r="S118" s="23">
        <v>1</v>
      </c>
      <c r="T118" s="23">
        <f>T117+0.3</f>
        <v>2.4</v>
      </c>
      <c r="U118" s="252">
        <v>1.1000000000000001</v>
      </c>
    </row>
    <row r="119" spans="1:21" x14ac:dyDescent="0.3">
      <c r="A119" s="320" t="b">
        <v>1</v>
      </c>
      <c r="B119" s="147" t="s">
        <v>3011</v>
      </c>
      <c r="C119" s="23">
        <v>100209002</v>
      </c>
      <c r="D119" s="23">
        <v>2203</v>
      </c>
      <c r="E119" s="23" t="s">
        <v>52</v>
      </c>
      <c r="F119" s="23">
        <v>1</v>
      </c>
      <c r="G119" s="23">
        <v>0.95</v>
      </c>
      <c r="H119" s="23">
        <v>1</v>
      </c>
      <c r="I119" s="23">
        <v>1</v>
      </c>
      <c r="J119" s="23">
        <v>1.06</v>
      </c>
      <c r="K119" s="23">
        <v>1</v>
      </c>
      <c r="L119" s="23">
        <v>1</v>
      </c>
      <c r="M119" s="23">
        <v>1</v>
      </c>
      <c r="N119" s="23">
        <v>1</v>
      </c>
      <c r="O119" s="23">
        <v>1</v>
      </c>
      <c r="P119" s="23">
        <v>1</v>
      </c>
      <c r="Q119" s="23">
        <v>1</v>
      </c>
      <c r="R119" s="23">
        <v>1</v>
      </c>
      <c r="S119" s="23">
        <v>1</v>
      </c>
      <c r="T119" s="23">
        <v>2.0499999999999998</v>
      </c>
      <c r="U119" s="251">
        <v>1</v>
      </c>
    </row>
    <row r="120" spans="1:21" x14ac:dyDescent="0.3">
      <c r="A120" s="320" t="b">
        <v>1</v>
      </c>
      <c r="B120" s="147" t="s">
        <v>3012</v>
      </c>
      <c r="C120" s="23">
        <v>100309002</v>
      </c>
      <c r="D120" s="23">
        <v>2204</v>
      </c>
      <c r="E120" s="23" t="s">
        <v>56</v>
      </c>
      <c r="F120" s="23">
        <v>1</v>
      </c>
      <c r="G120" s="18">
        <v>10</v>
      </c>
      <c r="H120" s="18">
        <v>1.5</v>
      </c>
      <c r="I120" s="18">
        <v>1</v>
      </c>
      <c r="J120" s="18">
        <v>1.3</v>
      </c>
      <c r="K120" s="23">
        <v>1.05</v>
      </c>
      <c r="L120" s="23">
        <v>1</v>
      </c>
      <c r="M120" s="23">
        <v>1</v>
      </c>
      <c r="N120" s="23">
        <v>1</v>
      </c>
      <c r="O120" s="23">
        <v>1</v>
      </c>
      <c r="P120" s="23">
        <v>1.2</v>
      </c>
      <c r="Q120" s="23">
        <v>1</v>
      </c>
      <c r="R120" s="23">
        <v>1</v>
      </c>
      <c r="S120" s="23">
        <v>1</v>
      </c>
      <c r="T120" s="23">
        <f>T119+0.3</f>
        <v>2.3499999999999996</v>
      </c>
      <c r="U120" s="252">
        <v>1.1000000000000001</v>
      </c>
    </row>
    <row r="121" spans="1:21" x14ac:dyDescent="0.3">
      <c r="A121" s="320" t="b">
        <v>1</v>
      </c>
      <c r="B121" s="147" t="s">
        <v>3013</v>
      </c>
      <c r="C121" s="23">
        <v>100209003</v>
      </c>
      <c r="D121" s="23">
        <v>2205</v>
      </c>
      <c r="E121" s="23" t="s">
        <v>52</v>
      </c>
      <c r="F121" s="23">
        <v>1</v>
      </c>
      <c r="G121" s="23">
        <v>1.1000000000000001</v>
      </c>
      <c r="H121" s="23">
        <v>1</v>
      </c>
      <c r="I121" s="23">
        <v>1</v>
      </c>
      <c r="J121" s="23">
        <v>0.9</v>
      </c>
      <c r="K121" s="23">
        <v>1.05</v>
      </c>
      <c r="L121" s="23">
        <v>1</v>
      </c>
      <c r="M121" s="23">
        <v>1</v>
      </c>
      <c r="N121" s="23">
        <v>1</v>
      </c>
      <c r="O121" s="23">
        <v>1</v>
      </c>
      <c r="P121" s="23">
        <v>1.2</v>
      </c>
      <c r="Q121" s="23">
        <v>1</v>
      </c>
      <c r="R121" s="23">
        <v>1</v>
      </c>
      <c r="S121" s="23">
        <v>1</v>
      </c>
      <c r="T121" s="23">
        <v>2</v>
      </c>
      <c r="U121" s="251">
        <v>1</v>
      </c>
    </row>
    <row r="122" spans="1:21" x14ac:dyDescent="0.3">
      <c r="A122" s="320" t="b">
        <v>1</v>
      </c>
      <c r="B122" s="147" t="s">
        <v>3014</v>
      </c>
      <c r="C122" s="23">
        <v>100309003</v>
      </c>
      <c r="D122" s="23">
        <v>2206</v>
      </c>
      <c r="E122" s="23" t="s">
        <v>56</v>
      </c>
      <c r="F122" s="23">
        <v>1</v>
      </c>
      <c r="G122" s="18">
        <v>10</v>
      </c>
      <c r="H122" s="18">
        <v>1.5</v>
      </c>
      <c r="I122" s="18">
        <v>1</v>
      </c>
      <c r="J122" s="18">
        <v>1.3</v>
      </c>
      <c r="K122" s="23">
        <v>1.05</v>
      </c>
      <c r="L122" s="23">
        <v>1</v>
      </c>
      <c r="M122" s="23">
        <v>1</v>
      </c>
      <c r="N122" s="23">
        <v>1</v>
      </c>
      <c r="O122" s="23">
        <v>1</v>
      </c>
      <c r="P122" s="23">
        <v>1.2</v>
      </c>
      <c r="Q122" s="23">
        <v>1</v>
      </c>
      <c r="R122" s="23">
        <v>1</v>
      </c>
      <c r="S122" s="23">
        <v>1</v>
      </c>
      <c r="T122" s="23">
        <f>T121+0.3</f>
        <v>2.2999999999999998</v>
      </c>
      <c r="U122" s="252">
        <v>1.1000000000000001</v>
      </c>
    </row>
    <row r="123" spans="1:21" x14ac:dyDescent="0.3">
      <c r="A123" s="320" t="b">
        <v>1</v>
      </c>
      <c r="B123" s="147" t="s">
        <v>3015</v>
      </c>
      <c r="C123" s="23">
        <v>100209004</v>
      </c>
      <c r="D123" s="23">
        <v>2207</v>
      </c>
      <c r="E123" s="23" t="s">
        <v>52</v>
      </c>
      <c r="F123" s="23">
        <v>1</v>
      </c>
      <c r="G123" s="23">
        <v>1.1000000000000001</v>
      </c>
      <c r="H123" s="23">
        <v>1.5</v>
      </c>
      <c r="I123" s="23">
        <v>1</v>
      </c>
      <c r="J123" s="23">
        <v>1.03</v>
      </c>
      <c r="K123" s="23">
        <v>1.1000000000000001</v>
      </c>
      <c r="L123" s="23">
        <v>1</v>
      </c>
      <c r="M123" s="23">
        <v>1</v>
      </c>
      <c r="N123" s="23">
        <v>1</v>
      </c>
      <c r="O123" s="23">
        <v>1</v>
      </c>
      <c r="P123" s="23">
        <v>1</v>
      </c>
      <c r="Q123" s="23">
        <v>1</v>
      </c>
      <c r="R123" s="23">
        <v>1</v>
      </c>
      <c r="S123" s="23">
        <v>1</v>
      </c>
      <c r="T123" s="23">
        <v>1.95</v>
      </c>
      <c r="U123" s="251">
        <v>1</v>
      </c>
    </row>
    <row r="124" spans="1:21" x14ac:dyDescent="0.3">
      <c r="A124" s="320" t="b">
        <v>1</v>
      </c>
      <c r="B124" s="147" t="s">
        <v>3016</v>
      </c>
      <c r="C124" s="23">
        <v>100309004</v>
      </c>
      <c r="D124" s="23">
        <v>2208</v>
      </c>
      <c r="E124" s="23" t="s">
        <v>56</v>
      </c>
      <c r="F124" s="23">
        <v>1</v>
      </c>
      <c r="G124" s="18">
        <v>10</v>
      </c>
      <c r="H124" s="18">
        <v>1.5</v>
      </c>
      <c r="I124" s="18">
        <v>1</v>
      </c>
      <c r="J124" s="18">
        <v>1.3</v>
      </c>
      <c r="K124" s="23">
        <v>1.05</v>
      </c>
      <c r="L124" s="23">
        <v>1</v>
      </c>
      <c r="M124" s="23">
        <v>1</v>
      </c>
      <c r="N124" s="23">
        <v>1</v>
      </c>
      <c r="O124" s="23">
        <v>1</v>
      </c>
      <c r="P124" s="23">
        <v>1.2</v>
      </c>
      <c r="Q124" s="23">
        <v>1</v>
      </c>
      <c r="R124" s="23">
        <v>1</v>
      </c>
      <c r="S124" s="23">
        <v>1</v>
      </c>
      <c r="T124" s="23">
        <f>T123+0.3</f>
        <v>2.25</v>
      </c>
      <c r="U124" s="252">
        <v>1.1000000000000001</v>
      </c>
    </row>
    <row r="125" spans="1:21" x14ac:dyDescent="0.3">
      <c r="A125" s="320" t="b">
        <v>1</v>
      </c>
      <c r="B125" s="147" t="s">
        <v>3017</v>
      </c>
      <c r="C125" s="23">
        <v>100209005</v>
      </c>
      <c r="D125" s="23">
        <v>2209</v>
      </c>
      <c r="E125" s="23" t="s">
        <v>52</v>
      </c>
      <c r="F125" s="23">
        <v>1</v>
      </c>
      <c r="G125" s="23">
        <v>1.35</v>
      </c>
      <c r="H125" s="23">
        <v>2</v>
      </c>
      <c r="I125" s="23">
        <v>1</v>
      </c>
      <c r="J125" s="23">
        <v>0.92</v>
      </c>
      <c r="K125" s="23">
        <v>1.05</v>
      </c>
      <c r="L125" s="23">
        <v>1</v>
      </c>
      <c r="M125" s="23">
        <v>1</v>
      </c>
      <c r="N125" s="23">
        <v>1</v>
      </c>
      <c r="O125" s="23">
        <v>1</v>
      </c>
      <c r="P125" s="23">
        <v>1</v>
      </c>
      <c r="Q125" s="23">
        <v>1</v>
      </c>
      <c r="R125" s="23">
        <v>1</v>
      </c>
      <c r="S125" s="23">
        <v>1</v>
      </c>
      <c r="T125" s="23">
        <v>1.85</v>
      </c>
      <c r="U125" s="251">
        <v>1</v>
      </c>
    </row>
    <row r="126" spans="1:21" x14ac:dyDescent="0.3">
      <c r="A126" s="320" t="b">
        <v>1</v>
      </c>
      <c r="B126" s="147" t="s">
        <v>3018</v>
      </c>
      <c r="C126" s="23">
        <v>100309005</v>
      </c>
      <c r="D126" s="23">
        <v>2210</v>
      </c>
      <c r="E126" s="23" t="s">
        <v>56</v>
      </c>
      <c r="F126" s="23">
        <v>1</v>
      </c>
      <c r="G126" s="18">
        <v>10</v>
      </c>
      <c r="H126" s="18">
        <v>1.5</v>
      </c>
      <c r="I126" s="18">
        <v>1</v>
      </c>
      <c r="J126" s="18">
        <v>1.3</v>
      </c>
      <c r="K126" s="23">
        <v>1.05</v>
      </c>
      <c r="L126" s="23">
        <v>1</v>
      </c>
      <c r="M126" s="23">
        <v>1</v>
      </c>
      <c r="N126" s="23">
        <v>1</v>
      </c>
      <c r="O126" s="23">
        <v>1</v>
      </c>
      <c r="P126" s="23">
        <v>1.2</v>
      </c>
      <c r="Q126" s="23">
        <v>1</v>
      </c>
      <c r="R126" s="23">
        <v>1</v>
      </c>
      <c r="S126" s="23">
        <v>1</v>
      </c>
      <c r="T126" s="23">
        <f>T125+0.3</f>
        <v>2.15</v>
      </c>
      <c r="U126" s="252">
        <v>1.1000000000000001</v>
      </c>
    </row>
    <row r="127" spans="1:21" x14ac:dyDescent="0.3">
      <c r="A127" s="320" t="b">
        <v>1</v>
      </c>
      <c r="B127" s="147" t="s">
        <v>3019</v>
      </c>
      <c r="C127" s="23">
        <v>100209006</v>
      </c>
      <c r="D127" s="23">
        <v>2211</v>
      </c>
      <c r="E127" s="23" t="s">
        <v>52</v>
      </c>
      <c r="F127" s="23">
        <v>1</v>
      </c>
      <c r="G127" s="23">
        <v>1.03</v>
      </c>
      <c r="H127" s="23">
        <v>2</v>
      </c>
      <c r="I127" s="23">
        <v>1</v>
      </c>
      <c r="J127" s="23">
        <v>1.2</v>
      </c>
      <c r="K127" s="23">
        <v>1.05</v>
      </c>
      <c r="L127" s="23">
        <v>1</v>
      </c>
      <c r="M127" s="23">
        <v>1</v>
      </c>
      <c r="N127" s="23">
        <v>1</v>
      </c>
      <c r="O127" s="23">
        <v>1</v>
      </c>
      <c r="P127" s="23">
        <v>1</v>
      </c>
      <c r="Q127" s="23">
        <v>1</v>
      </c>
      <c r="R127" s="23">
        <v>1</v>
      </c>
      <c r="S127" s="23">
        <v>1</v>
      </c>
      <c r="T127" s="23">
        <v>2.2000000000000002</v>
      </c>
      <c r="U127" s="251">
        <v>1</v>
      </c>
    </row>
    <row r="128" spans="1:21" x14ac:dyDescent="0.3">
      <c r="A128" s="320" t="b">
        <v>1</v>
      </c>
      <c r="B128" s="147" t="s">
        <v>3020</v>
      </c>
      <c r="C128" s="23">
        <v>100309006</v>
      </c>
      <c r="D128" s="23">
        <v>2212</v>
      </c>
      <c r="E128" s="23" t="s">
        <v>56</v>
      </c>
      <c r="F128" s="23">
        <v>1</v>
      </c>
      <c r="G128" s="18">
        <v>10</v>
      </c>
      <c r="H128" s="18">
        <v>1.5</v>
      </c>
      <c r="I128" s="18">
        <v>1</v>
      </c>
      <c r="J128" s="18">
        <v>1.3</v>
      </c>
      <c r="K128" s="23">
        <v>1.05</v>
      </c>
      <c r="L128" s="23">
        <v>1</v>
      </c>
      <c r="M128" s="23">
        <v>1</v>
      </c>
      <c r="N128" s="23">
        <v>1</v>
      </c>
      <c r="O128" s="23">
        <v>1</v>
      </c>
      <c r="P128" s="23">
        <v>1.2</v>
      </c>
      <c r="Q128" s="23">
        <v>1</v>
      </c>
      <c r="R128" s="23">
        <v>1</v>
      </c>
      <c r="S128" s="23">
        <v>1</v>
      </c>
      <c r="T128" s="23">
        <f>T127+0.3</f>
        <v>2.5</v>
      </c>
      <c r="U128" s="252">
        <v>1.1000000000000001</v>
      </c>
    </row>
    <row r="129" spans="1:21" x14ac:dyDescent="0.3">
      <c r="A129" s="320" t="b">
        <v>1</v>
      </c>
      <c r="B129" s="147" t="s">
        <v>3021</v>
      </c>
      <c r="C129" s="23">
        <v>100409001</v>
      </c>
      <c r="D129" s="23">
        <v>2213</v>
      </c>
      <c r="E129" s="23" t="s">
        <v>76</v>
      </c>
      <c r="F129" s="23">
        <v>1</v>
      </c>
      <c r="G129" s="18" t="s">
        <v>1001</v>
      </c>
      <c r="H129" s="18">
        <v>1.5</v>
      </c>
      <c r="I129" s="18">
        <v>1</v>
      </c>
      <c r="J129" s="18" t="s">
        <v>1210</v>
      </c>
      <c r="K129" s="23">
        <v>1.05</v>
      </c>
      <c r="L129" s="23">
        <v>1</v>
      </c>
      <c r="M129" s="23">
        <v>1</v>
      </c>
      <c r="N129" s="23">
        <v>1</v>
      </c>
      <c r="O129" s="23">
        <v>1</v>
      </c>
      <c r="P129" s="23">
        <v>1.3</v>
      </c>
      <c r="Q129" s="23">
        <v>1</v>
      </c>
      <c r="R129" s="23">
        <v>1</v>
      </c>
      <c r="S129" s="23">
        <v>1</v>
      </c>
      <c r="T129" s="23">
        <v>2</v>
      </c>
      <c r="U129" s="253">
        <v>1.1000000000000001</v>
      </c>
    </row>
    <row r="130" spans="1:21" x14ac:dyDescent="0.3">
      <c r="A130" s="320" t="b">
        <v>1</v>
      </c>
      <c r="B130" s="147" t="s">
        <v>3022</v>
      </c>
      <c r="C130" s="23">
        <v>100509001</v>
      </c>
      <c r="D130" s="23">
        <v>2214</v>
      </c>
      <c r="E130" s="23" t="s">
        <v>79</v>
      </c>
      <c r="F130" s="23">
        <v>1</v>
      </c>
      <c r="G130" s="18" t="s">
        <v>1002</v>
      </c>
      <c r="H130" s="18">
        <v>1</v>
      </c>
      <c r="I130" s="18">
        <v>1</v>
      </c>
      <c r="J130" s="18" t="s">
        <v>1209</v>
      </c>
      <c r="K130" s="23">
        <v>1.1000000000000001</v>
      </c>
      <c r="L130" s="23">
        <v>1</v>
      </c>
      <c r="M130" s="23">
        <v>1</v>
      </c>
      <c r="N130" s="23">
        <v>1</v>
      </c>
      <c r="O130" s="23">
        <v>1</v>
      </c>
      <c r="P130" s="23">
        <v>1.5</v>
      </c>
      <c r="Q130" s="23">
        <v>1</v>
      </c>
      <c r="R130" s="23">
        <v>1</v>
      </c>
      <c r="S130" s="23">
        <v>1</v>
      </c>
      <c r="T130" s="23">
        <v>2</v>
      </c>
      <c r="U130" s="253">
        <v>1.2</v>
      </c>
    </row>
    <row r="131" spans="1:21" x14ac:dyDescent="0.3">
      <c r="A131" s="320" t="b">
        <v>1</v>
      </c>
      <c r="B131" s="143" t="s">
        <v>3023</v>
      </c>
      <c r="C131" s="19">
        <v>100210001</v>
      </c>
      <c r="D131" s="19">
        <v>2215</v>
      </c>
      <c r="E131" s="19" t="s">
        <v>52</v>
      </c>
      <c r="F131" s="19">
        <v>1</v>
      </c>
      <c r="G131" s="19" t="s">
        <v>53</v>
      </c>
      <c r="H131" s="19">
        <v>1</v>
      </c>
      <c r="I131" s="19">
        <v>1</v>
      </c>
      <c r="J131" s="19">
        <v>1</v>
      </c>
      <c r="K131" s="19">
        <v>1</v>
      </c>
      <c r="L131" s="19">
        <v>1</v>
      </c>
      <c r="M131" s="19">
        <v>1</v>
      </c>
      <c r="N131" s="19">
        <v>1</v>
      </c>
      <c r="O131" s="19">
        <v>1</v>
      </c>
      <c r="P131" s="19" t="s">
        <v>53</v>
      </c>
      <c r="Q131" s="19">
        <v>1</v>
      </c>
      <c r="R131" s="19">
        <v>1</v>
      </c>
      <c r="S131" s="19">
        <v>1</v>
      </c>
      <c r="T131" s="19" t="s">
        <v>77</v>
      </c>
      <c r="U131" s="246">
        <v>1</v>
      </c>
    </row>
    <row r="132" spans="1:21" x14ac:dyDescent="0.3">
      <c r="A132" s="320" t="b">
        <v>1</v>
      </c>
      <c r="B132" s="143" t="s">
        <v>3024</v>
      </c>
      <c r="C132" s="19">
        <v>100310001</v>
      </c>
      <c r="D132" s="19">
        <v>2216</v>
      </c>
      <c r="E132" s="19" t="s">
        <v>56</v>
      </c>
      <c r="F132" s="19">
        <v>1</v>
      </c>
      <c r="G132" s="18">
        <v>10</v>
      </c>
      <c r="H132" s="18">
        <v>1.5</v>
      </c>
      <c r="I132" s="18">
        <v>1</v>
      </c>
      <c r="J132" s="18">
        <v>1.3</v>
      </c>
      <c r="K132" s="19">
        <v>1.05</v>
      </c>
      <c r="L132" s="19">
        <v>1</v>
      </c>
      <c r="M132" s="19">
        <v>1</v>
      </c>
      <c r="N132" s="19">
        <v>1</v>
      </c>
      <c r="O132" s="19">
        <v>1</v>
      </c>
      <c r="P132" s="19">
        <v>1.2</v>
      </c>
      <c r="Q132" s="19">
        <v>1</v>
      </c>
      <c r="R132" s="19">
        <v>1</v>
      </c>
      <c r="S132" s="19">
        <v>1</v>
      </c>
      <c r="T132" s="19">
        <f>T131+0.3</f>
        <v>3.3</v>
      </c>
      <c r="U132" s="247">
        <v>1.1000000000000001</v>
      </c>
    </row>
    <row r="133" spans="1:21" x14ac:dyDescent="0.3">
      <c r="A133" s="320" t="b">
        <v>1</v>
      </c>
      <c r="B133" s="143" t="s">
        <v>3025</v>
      </c>
      <c r="C133" s="19">
        <v>100210002</v>
      </c>
      <c r="D133" s="19">
        <v>2217</v>
      </c>
      <c r="E133" s="19" t="s">
        <v>52</v>
      </c>
      <c r="F133" s="19">
        <v>1</v>
      </c>
      <c r="G133" s="19" t="s">
        <v>83</v>
      </c>
      <c r="H133" s="19">
        <v>1</v>
      </c>
      <c r="I133" s="19">
        <v>1</v>
      </c>
      <c r="J133" s="19" t="s">
        <v>60</v>
      </c>
      <c r="K133" s="19">
        <v>1</v>
      </c>
      <c r="L133" s="19">
        <v>1</v>
      </c>
      <c r="M133" s="19">
        <v>1</v>
      </c>
      <c r="N133" s="19">
        <v>1</v>
      </c>
      <c r="O133" s="19">
        <v>1</v>
      </c>
      <c r="P133" s="19" t="s">
        <v>53</v>
      </c>
      <c r="Q133" s="19">
        <v>1</v>
      </c>
      <c r="R133" s="19">
        <v>1</v>
      </c>
      <c r="S133" s="19">
        <v>1</v>
      </c>
      <c r="T133" s="19" t="s">
        <v>57</v>
      </c>
      <c r="U133" s="246">
        <v>1</v>
      </c>
    </row>
    <row r="134" spans="1:21" x14ac:dyDescent="0.3">
      <c r="A134" s="320" t="b">
        <v>1</v>
      </c>
      <c r="B134" s="143" t="s">
        <v>3026</v>
      </c>
      <c r="C134" s="19">
        <v>100310002</v>
      </c>
      <c r="D134" s="19">
        <v>2218</v>
      </c>
      <c r="E134" s="19" t="s">
        <v>56</v>
      </c>
      <c r="F134" s="19">
        <v>1</v>
      </c>
      <c r="G134" s="18">
        <v>10</v>
      </c>
      <c r="H134" s="18">
        <v>1.5</v>
      </c>
      <c r="I134" s="18">
        <v>1</v>
      </c>
      <c r="J134" s="18">
        <v>1.3</v>
      </c>
      <c r="K134" s="19">
        <v>1.05</v>
      </c>
      <c r="L134" s="19">
        <v>1</v>
      </c>
      <c r="M134" s="19">
        <v>1</v>
      </c>
      <c r="N134" s="19">
        <v>1</v>
      </c>
      <c r="O134" s="19">
        <v>1</v>
      </c>
      <c r="P134" s="19">
        <v>1.2</v>
      </c>
      <c r="Q134" s="19">
        <v>1</v>
      </c>
      <c r="R134" s="19">
        <v>1</v>
      </c>
      <c r="S134" s="19">
        <v>1</v>
      </c>
      <c r="T134" s="19">
        <f>T133+0.3</f>
        <v>2.2999999999999998</v>
      </c>
      <c r="U134" s="247">
        <v>1.1000000000000001</v>
      </c>
    </row>
    <row r="135" spans="1:21" x14ac:dyDescent="0.3">
      <c r="A135" s="320" t="b">
        <v>1</v>
      </c>
      <c r="B135" s="143" t="s">
        <v>3027</v>
      </c>
      <c r="C135" s="19">
        <v>100210003</v>
      </c>
      <c r="D135" s="19">
        <v>2219</v>
      </c>
      <c r="E135" s="19" t="s">
        <v>52</v>
      </c>
      <c r="F135" s="19">
        <v>1</v>
      </c>
      <c r="G135" s="19" t="s">
        <v>67</v>
      </c>
      <c r="H135" s="19">
        <v>1</v>
      </c>
      <c r="I135" s="19">
        <v>1</v>
      </c>
      <c r="J135" s="19" t="s">
        <v>74</v>
      </c>
      <c r="K135" s="19">
        <v>1</v>
      </c>
      <c r="L135" s="19">
        <v>1</v>
      </c>
      <c r="M135" s="19">
        <v>1</v>
      </c>
      <c r="N135" s="19">
        <v>1</v>
      </c>
      <c r="O135" s="19">
        <v>1</v>
      </c>
      <c r="P135" s="19" t="s">
        <v>53</v>
      </c>
      <c r="Q135" s="19">
        <v>1</v>
      </c>
      <c r="R135" s="19">
        <v>1</v>
      </c>
      <c r="S135" s="19">
        <v>1</v>
      </c>
      <c r="T135" s="19" t="s">
        <v>57</v>
      </c>
      <c r="U135" s="246">
        <v>1</v>
      </c>
    </row>
    <row r="136" spans="1:21" x14ac:dyDescent="0.3">
      <c r="A136" s="320" t="b">
        <v>1</v>
      </c>
      <c r="B136" s="143" t="s">
        <v>3028</v>
      </c>
      <c r="C136" s="19">
        <v>100310003</v>
      </c>
      <c r="D136" s="19">
        <v>2220</v>
      </c>
      <c r="E136" s="19" t="s">
        <v>56</v>
      </c>
      <c r="F136" s="19">
        <v>1</v>
      </c>
      <c r="G136" s="18">
        <v>10</v>
      </c>
      <c r="H136" s="18">
        <v>1.5</v>
      </c>
      <c r="I136" s="18">
        <v>1</v>
      </c>
      <c r="J136" s="18">
        <v>1.3</v>
      </c>
      <c r="K136" s="19">
        <v>1.05</v>
      </c>
      <c r="L136" s="19">
        <v>1</v>
      </c>
      <c r="M136" s="19">
        <v>1</v>
      </c>
      <c r="N136" s="19">
        <v>1</v>
      </c>
      <c r="O136" s="19">
        <v>1</v>
      </c>
      <c r="P136" s="19">
        <v>1.2</v>
      </c>
      <c r="Q136" s="19">
        <v>1</v>
      </c>
      <c r="R136" s="19">
        <v>1</v>
      </c>
      <c r="S136" s="19">
        <v>1</v>
      </c>
      <c r="T136" s="19">
        <f>T135+0.3</f>
        <v>2.2999999999999998</v>
      </c>
      <c r="U136" s="247">
        <v>1.1000000000000001</v>
      </c>
    </row>
    <row r="137" spans="1:21" x14ac:dyDescent="0.3">
      <c r="A137" s="320" t="b">
        <v>1</v>
      </c>
      <c r="B137" s="143" t="s">
        <v>3029</v>
      </c>
      <c r="C137" s="19">
        <v>100210004</v>
      </c>
      <c r="D137" s="19">
        <v>2221</v>
      </c>
      <c r="E137" s="19" t="s">
        <v>52</v>
      </c>
      <c r="F137" s="19">
        <v>1</v>
      </c>
      <c r="G137" s="19" t="s">
        <v>60</v>
      </c>
      <c r="H137" s="19">
        <v>1</v>
      </c>
      <c r="I137" s="19">
        <v>1</v>
      </c>
      <c r="J137" s="19" t="s">
        <v>59</v>
      </c>
      <c r="K137" s="19">
        <v>1</v>
      </c>
      <c r="L137" s="19">
        <v>1</v>
      </c>
      <c r="M137" s="19">
        <v>1</v>
      </c>
      <c r="N137" s="19">
        <v>1</v>
      </c>
      <c r="O137" s="19">
        <v>1</v>
      </c>
      <c r="P137" s="19" t="s">
        <v>53</v>
      </c>
      <c r="Q137" s="19">
        <v>1</v>
      </c>
      <c r="R137" s="19">
        <v>1</v>
      </c>
      <c r="S137" s="19">
        <v>1</v>
      </c>
      <c r="T137" s="19" t="s">
        <v>57</v>
      </c>
      <c r="U137" s="246">
        <v>1</v>
      </c>
    </row>
    <row r="138" spans="1:21" x14ac:dyDescent="0.3">
      <c r="A138" s="320" t="b">
        <v>1</v>
      </c>
      <c r="B138" s="143" t="s">
        <v>3030</v>
      </c>
      <c r="C138" s="19">
        <v>100310004</v>
      </c>
      <c r="D138" s="19">
        <v>2222</v>
      </c>
      <c r="E138" s="19" t="s">
        <v>56</v>
      </c>
      <c r="F138" s="19">
        <v>1</v>
      </c>
      <c r="G138" s="18">
        <v>10</v>
      </c>
      <c r="H138" s="18">
        <v>1.5</v>
      </c>
      <c r="I138" s="18">
        <v>1</v>
      </c>
      <c r="J138" s="18">
        <v>1.3</v>
      </c>
      <c r="K138" s="19">
        <v>1.05</v>
      </c>
      <c r="L138" s="19">
        <v>1</v>
      </c>
      <c r="M138" s="19">
        <v>1</v>
      </c>
      <c r="N138" s="19">
        <v>1</v>
      </c>
      <c r="O138" s="19">
        <v>1</v>
      </c>
      <c r="P138" s="19">
        <v>1.2</v>
      </c>
      <c r="Q138" s="19">
        <v>1</v>
      </c>
      <c r="R138" s="19">
        <v>1</v>
      </c>
      <c r="S138" s="19">
        <v>1</v>
      </c>
      <c r="T138" s="19">
        <f>T137+0.3</f>
        <v>2.2999999999999998</v>
      </c>
      <c r="U138" s="247">
        <v>1.1000000000000001</v>
      </c>
    </row>
    <row r="139" spans="1:21" x14ac:dyDescent="0.3">
      <c r="A139" s="320" t="b">
        <v>1</v>
      </c>
      <c r="B139" s="143" t="s">
        <v>3031</v>
      </c>
      <c r="C139" s="19">
        <v>100210005</v>
      </c>
      <c r="D139" s="19">
        <v>2223</v>
      </c>
      <c r="E139" s="19" t="s">
        <v>52</v>
      </c>
      <c r="F139" s="19">
        <v>1</v>
      </c>
      <c r="G139" s="19" t="s">
        <v>63</v>
      </c>
      <c r="H139" s="19">
        <v>1</v>
      </c>
      <c r="I139" s="19">
        <v>1</v>
      </c>
      <c r="J139" s="19" t="s">
        <v>83</v>
      </c>
      <c r="K139" s="19">
        <v>1</v>
      </c>
      <c r="L139" s="19">
        <v>1</v>
      </c>
      <c r="M139" s="19">
        <v>1</v>
      </c>
      <c r="N139" s="19">
        <v>1</v>
      </c>
      <c r="O139" s="19">
        <v>1</v>
      </c>
      <c r="P139" s="19" t="s">
        <v>53</v>
      </c>
      <c r="Q139" s="19">
        <v>1</v>
      </c>
      <c r="R139" s="19">
        <v>1</v>
      </c>
      <c r="S139" s="19">
        <v>1</v>
      </c>
      <c r="T139" s="19" t="s">
        <v>90</v>
      </c>
      <c r="U139" s="246">
        <v>1</v>
      </c>
    </row>
    <row r="140" spans="1:21" x14ac:dyDescent="0.3">
      <c r="A140" s="320" t="b">
        <v>1</v>
      </c>
      <c r="B140" s="143" t="s">
        <v>3032</v>
      </c>
      <c r="C140" s="19">
        <v>100310005</v>
      </c>
      <c r="D140" s="19">
        <v>2224</v>
      </c>
      <c r="E140" s="19" t="s">
        <v>56</v>
      </c>
      <c r="F140" s="19">
        <v>1</v>
      </c>
      <c r="G140" s="18">
        <v>10</v>
      </c>
      <c r="H140" s="18">
        <v>1.5</v>
      </c>
      <c r="I140" s="18">
        <v>1</v>
      </c>
      <c r="J140" s="18">
        <v>1.3</v>
      </c>
      <c r="K140" s="19">
        <v>1</v>
      </c>
      <c r="L140" s="19">
        <v>1</v>
      </c>
      <c r="M140" s="19">
        <v>1</v>
      </c>
      <c r="N140" s="19">
        <v>1</v>
      </c>
      <c r="O140" s="19">
        <v>1</v>
      </c>
      <c r="P140" s="19">
        <v>1.2</v>
      </c>
      <c r="Q140" s="19">
        <v>1</v>
      </c>
      <c r="R140" s="19">
        <v>1</v>
      </c>
      <c r="S140" s="19">
        <v>1</v>
      </c>
      <c r="T140" s="19">
        <f>T139+0.3</f>
        <v>2.5</v>
      </c>
      <c r="U140" s="247">
        <v>1.1000000000000001</v>
      </c>
    </row>
    <row r="141" spans="1:21" x14ac:dyDescent="0.3">
      <c r="A141" s="320" t="b">
        <v>1</v>
      </c>
      <c r="B141" s="143" t="s">
        <v>3033</v>
      </c>
      <c r="C141" s="19">
        <v>100410005</v>
      </c>
      <c r="D141" s="19">
        <v>2225</v>
      </c>
      <c r="E141" s="19" t="s">
        <v>76</v>
      </c>
      <c r="F141" s="19">
        <v>1</v>
      </c>
      <c r="G141" s="18" t="s">
        <v>1001</v>
      </c>
      <c r="H141" s="18">
        <v>1.5</v>
      </c>
      <c r="I141" s="18">
        <v>1</v>
      </c>
      <c r="J141" s="18" t="s">
        <v>1210</v>
      </c>
      <c r="K141" s="19">
        <v>1.1000000000000001</v>
      </c>
      <c r="L141" s="19">
        <v>1</v>
      </c>
      <c r="M141" s="19">
        <v>1</v>
      </c>
      <c r="N141" s="19">
        <v>1</v>
      </c>
      <c r="O141" s="19">
        <v>1</v>
      </c>
      <c r="P141" s="19">
        <v>1.3</v>
      </c>
      <c r="Q141" s="19">
        <v>1</v>
      </c>
      <c r="R141" s="19">
        <v>1</v>
      </c>
      <c r="S141" s="19">
        <v>1</v>
      </c>
      <c r="T141" s="19" t="s">
        <v>93</v>
      </c>
      <c r="U141" s="247">
        <v>1.1000000000000001</v>
      </c>
    </row>
    <row r="142" spans="1:21" x14ac:dyDescent="0.3">
      <c r="A142" s="320" t="b">
        <v>1</v>
      </c>
      <c r="B142" s="143" t="s">
        <v>3034</v>
      </c>
      <c r="C142" s="19">
        <v>100510006</v>
      </c>
      <c r="D142" s="19">
        <v>2226</v>
      </c>
      <c r="E142" s="19" t="s">
        <v>79</v>
      </c>
      <c r="F142" s="19">
        <v>1</v>
      </c>
      <c r="G142" s="18" t="s">
        <v>1002</v>
      </c>
      <c r="H142" s="18">
        <v>2</v>
      </c>
      <c r="I142" s="18">
        <v>1</v>
      </c>
      <c r="J142" s="18" t="s">
        <v>1209</v>
      </c>
      <c r="K142" s="19">
        <v>1.1000000000000001</v>
      </c>
      <c r="L142" s="19">
        <v>1</v>
      </c>
      <c r="M142" s="19">
        <v>1</v>
      </c>
      <c r="N142" s="19">
        <v>1</v>
      </c>
      <c r="O142" s="19">
        <v>1</v>
      </c>
      <c r="P142" s="19">
        <v>1.5</v>
      </c>
      <c r="Q142" s="19">
        <v>1</v>
      </c>
      <c r="R142" s="19">
        <v>1</v>
      </c>
      <c r="S142" s="19">
        <v>1</v>
      </c>
      <c r="T142" s="19" t="s">
        <v>57</v>
      </c>
      <c r="U142" s="247">
        <v>1.2</v>
      </c>
    </row>
    <row r="143" spans="1:21" x14ac:dyDescent="0.3">
      <c r="A143" s="320" t="b">
        <v>1</v>
      </c>
      <c r="B143" s="142" t="s">
        <v>3035</v>
      </c>
      <c r="C143" s="17">
        <v>100211001</v>
      </c>
      <c r="D143" s="17">
        <v>2227</v>
      </c>
      <c r="E143" s="17" t="s">
        <v>52</v>
      </c>
      <c r="F143" s="17">
        <v>1</v>
      </c>
      <c r="G143" s="17" t="s">
        <v>53</v>
      </c>
      <c r="H143" s="17">
        <v>1</v>
      </c>
      <c r="I143" s="17">
        <v>1</v>
      </c>
      <c r="J143" s="17" t="s">
        <v>53</v>
      </c>
      <c r="K143" s="17">
        <v>1</v>
      </c>
      <c r="L143" s="17">
        <v>1</v>
      </c>
      <c r="M143" s="17">
        <v>1</v>
      </c>
      <c r="N143" s="17">
        <v>1</v>
      </c>
      <c r="O143" s="17">
        <v>1</v>
      </c>
      <c r="P143" s="17">
        <v>1</v>
      </c>
      <c r="Q143" s="17">
        <v>1</v>
      </c>
      <c r="R143" s="17">
        <v>1</v>
      </c>
      <c r="S143" s="17">
        <v>1</v>
      </c>
      <c r="T143" s="17" t="s">
        <v>63</v>
      </c>
      <c r="U143" s="244">
        <v>1</v>
      </c>
    </row>
    <row r="144" spans="1:21" x14ac:dyDescent="0.3">
      <c r="A144" s="320" t="b">
        <v>1</v>
      </c>
      <c r="B144" s="142" t="s">
        <v>3036</v>
      </c>
      <c r="C144" s="17">
        <v>100311001</v>
      </c>
      <c r="D144" s="17">
        <v>2228</v>
      </c>
      <c r="E144" s="17" t="s">
        <v>56</v>
      </c>
      <c r="F144" s="17">
        <v>1</v>
      </c>
      <c r="G144" s="18">
        <v>10</v>
      </c>
      <c r="H144" s="18">
        <v>1.5</v>
      </c>
      <c r="I144" s="18">
        <v>1</v>
      </c>
      <c r="J144" s="18">
        <v>1.3</v>
      </c>
      <c r="K144" s="17">
        <v>1.05</v>
      </c>
      <c r="L144" s="17">
        <v>1</v>
      </c>
      <c r="M144" s="17">
        <v>1</v>
      </c>
      <c r="N144" s="17">
        <v>1</v>
      </c>
      <c r="O144" s="17">
        <v>1</v>
      </c>
      <c r="P144" s="17">
        <v>1.2</v>
      </c>
      <c r="Q144" s="17">
        <v>1</v>
      </c>
      <c r="R144" s="17">
        <v>1</v>
      </c>
      <c r="S144" s="17">
        <v>1</v>
      </c>
      <c r="T144" s="17">
        <f>T143+0.3</f>
        <v>1.6</v>
      </c>
      <c r="U144" s="245">
        <v>1.1000000000000001</v>
      </c>
    </row>
    <row r="145" spans="1:21" x14ac:dyDescent="0.3">
      <c r="A145" s="320" t="b">
        <v>1</v>
      </c>
      <c r="B145" s="142" t="s">
        <v>3037</v>
      </c>
      <c r="C145" s="17">
        <v>100211002</v>
      </c>
      <c r="D145" s="17">
        <v>2229</v>
      </c>
      <c r="E145" s="17" t="s">
        <v>52</v>
      </c>
      <c r="F145" s="17">
        <v>1</v>
      </c>
      <c r="G145" s="17" t="s">
        <v>59</v>
      </c>
      <c r="H145" s="17">
        <v>1</v>
      </c>
      <c r="I145" s="17">
        <v>1</v>
      </c>
      <c r="J145" s="17" t="s">
        <v>74</v>
      </c>
      <c r="K145" s="17">
        <v>1</v>
      </c>
      <c r="L145" s="17">
        <v>1</v>
      </c>
      <c r="M145" s="17">
        <v>1</v>
      </c>
      <c r="N145" s="17">
        <v>1</v>
      </c>
      <c r="O145" s="17">
        <v>1</v>
      </c>
      <c r="P145" s="17">
        <v>1</v>
      </c>
      <c r="Q145" s="17">
        <v>1</v>
      </c>
      <c r="R145" s="17">
        <v>1</v>
      </c>
      <c r="S145" s="17">
        <v>1</v>
      </c>
      <c r="T145" s="17" t="s">
        <v>60</v>
      </c>
      <c r="U145" s="244">
        <v>1</v>
      </c>
    </row>
    <row r="146" spans="1:21" x14ac:dyDescent="0.3">
      <c r="A146" s="320" t="b">
        <v>1</v>
      </c>
      <c r="B146" s="142" t="s">
        <v>3038</v>
      </c>
      <c r="C146" s="17">
        <v>100311002</v>
      </c>
      <c r="D146" s="17">
        <v>2230</v>
      </c>
      <c r="E146" s="17" t="s">
        <v>56</v>
      </c>
      <c r="F146" s="17">
        <v>1</v>
      </c>
      <c r="G146" s="18">
        <v>10</v>
      </c>
      <c r="H146" s="18">
        <v>1.5</v>
      </c>
      <c r="I146" s="18">
        <v>1</v>
      </c>
      <c r="J146" s="18">
        <v>1.3</v>
      </c>
      <c r="K146" s="17">
        <v>1.05</v>
      </c>
      <c r="L146" s="17">
        <v>1</v>
      </c>
      <c r="M146" s="17">
        <v>1</v>
      </c>
      <c r="N146" s="17">
        <v>1</v>
      </c>
      <c r="O146" s="17">
        <v>1</v>
      </c>
      <c r="P146" s="17">
        <v>1.2</v>
      </c>
      <c r="Q146" s="17">
        <v>1</v>
      </c>
      <c r="R146" s="17">
        <v>1</v>
      </c>
      <c r="S146" s="17">
        <v>1</v>
      </c>
      <c r="T146" s="17">
        <f>T145+0.3</f>
        <v>1.4000000000000001</v>
      </c>
      <c r="U146" s="245">
        <v>1.1000000000000001</v>
      </c>
    </row>
    <row r="147" spans="1:21" x14ac:dyDescent="0.3">
      <c r="A147" s="320" t="b">
        <v>1</v>
      </c>
      <c r="B147" s="142" t="s">
        <v>3039</v>
      </c>
      <c r="C147" s="17">
        <v>100211003</v>
      </c>
      <c r="D147" s="17">
        <v>2231</v>
      </c>
      <c r="E147" s="17" t="s">
        <v>52</v>
      </c>
      <c r="F147" s="17">
        <v>1</v>
      </c>
      <c r="G147" s="17" t="s">
        <v>67</v>
      </c>
      <c r="H147" s="17">
        <v>1</v>
      </c>
      <c r="I147" s="17">
        <v>1</v>
      </c>
      <c r="J147" s="17" t="s">
        <v>100</v>
      </c>
      <c r="K147" s="17">
        <v>1</v>
      </c>
      <c r="L147" s="17">
        <v>1</v>
      </c>
      <c r="M147" s="17">
        <v>1</v>
      </c>
      <c r="N147" s="17">
        <v>1</v>
      </c>
      <c r="O147" s="17">
        <v>1</v>
      </c>
      <c r="P147" s="17">
        <v>1</v>
      </c>
      <c r="Q147" s="17">
        <v>1</v>
      </c>
      <c r="R147" s="17">
        <v>1</v>
      </c>
      <c r="S147" s="17">
        <v>1</v>
      </c>
      <c r="T147" s="17" t="s">
        <v>101</v>
      </c>
      <c r="U147" s="244">
        <v>1</v>
      </c>
    </row>
    <row r="148" spans="1:21" x14ac:dyDescent="0.3">
      <c r="A148" s="320" t="b">
        <v>1</v>
      </c>
      <c r="B148" s="142" t="s">
        <v>3040</v>
      </c>
      <c r="C148" s="17">
        <v>100311003</v>
      </c>
      <c r="D148" s="17">
        <v>2232</v>
      </c>
      <c r="E148" s="17" t="s">
        <v>56</v>
      </c>
      <c r="F148" s="17">
        <v>1</v>
      </c>
      <c r="G148" s="18">
        <v>10</v>
      </c>
      <c r="H148" s="18">
        <v>1.5</v>
      </c>
      <c r="I148" s="18">
        <v>1</v>
      </c>
      <c r="J148" s="18">
        <v>1.3</v>
      </c>
      <c r="K148" s="17">
        <v>1.05</v>
      </c>
      <c r="L148" s="17">
        <v>1</v>
      </c>
      <c r="M148" s="17">
        <v>1</v>
      </c>
      <c r="N148" s="17">
        <v>1</v>
      </c>
      <c r="O148" s="17">
        <v>1</v>
      </c>
      <c r="P148" s="17">
        <v>1.2</v>
      </c>
      <c r="Q148" s="17">
        <v>1</v>
      </c>
      <c r="R148" s="17">
        <v>1</v>
      </c>
      <c r="S148" s="17">
        <v>1</v>
      </c>
      <c r="T148" s="17">
        <f>T147+0.3</f>
        <v>2.4</v>
      </c>
      <c r="U148" s="245">
        <v>1.1000000000000001</v>
      </c>
    </row>
    <row r="149" spans="1:21" x14ac:dyDescent="0.3">
      <c r="A149" s="320" t="b">
        <v>1</v>
      </c>
      <c r="B149" s="142" t="s">
        <v>3041</v>
      </c>
      <c r="C149" s="17">
        <v>100211004</v>
      </c>
      <c r="D149" s="17">
        <v>2233</v>
      </c>
      <c r="E149" s="17" t="s">
        <v>52</v>
      </c>
      <c r="F149" s="17">
        <v>1</v>
      </c>
      <c r="G149" s="17" t="s">
        <v>83</v>
      </c>
      <c r="H149" s="17">
        <v>1</v>
      </c>
      <c r="I149" s="17">
        <v>1</v>
      </c>
      <c r="J149" s="17" t="s">
        <v>74</v>
      </c>
      <c r="K149" s="17">
        <v>1</v>
      </c>
      <c r="L149" s="17">
        <v>1</v>
      </c>
      <c r="M149" s="17">
        <v>1</v>
      </c>
      <c r="N149" s="17">
        <v>1</v>
      </c>
      <c r="O149" s="17">
        <v>1</v>
      </c>
      <c r="P149" s="17">
        <v>1</v>
      </c>
      <c r="Q149" s="17">
        <v>1</v>
      </c>
      <c r="R149" s="17">
        <v>1</v>
      </c>
      <c r="S149" s="17">
        <v>1</v>
      </c>
      <c r="T149" s="17" t="s">
        <v>57</v>
      </c>
      <c r="U149" s="244">
        <v>1</v>
      </c>
    </row>
    <row r="150" spans="1:21" x14ac:dyDescent="0.3">
      <c r="A150" s="320" t="b">
        <v>1</v>
      </c>
      <c r="B150" s="142" t="s">
        <v>3042</v>
      </c>
      <c r="C150" s="17">
        <v>100311004</v>
      </c>
      <c r="D150" s="17">
        <v>2234</v>
      </c>
      <c r="E150" s="17" t="s">
        <v>56</v>
      </c>
      <c r="F150" s="17">
        <v>1</v>
      </c>
      <c r="G150" s="18">
        <v>10</v>
      </c>
      <c r="H150" s="18">
        <v>1.5</v>
      </c>
      <c r="I150" s="18">
        <v>1</v>
      </c>
      <c r="J150" s="18">
        <v>1.3</v>
      </c>
      <c r="K150" s="17">
        <v>1.05</v>
      </c>
      <c r="L150" s="17">
        <v>1</v>
      </c>
      <c r="M150" s="17">
        <v>1</v>
      </c>
      <c r="N150" s="17">
        <v>1</v>
      </c>
      <c r="O150" s="17">
        <v>1</v>
      </c>
      <c r="P150" s="17">
        <v>1.2</v>
      </c>
      <c r="Q150" s="17">
        <v>1</v>
      </c>
      <c r="R150" s="17">
        <v>1</v>
      </c>
      <c r="S150" s="17">
        <v>1</v>
      </c>
      <c r="T150" s="17">
        <f>T149+0.3</f>
        <v>2.2999999999999998</v>
      </c>
      <c r="U150" s="245">
        <v>1.1000000000000001</v>
      </c>
    </row>
    <row r="151" spans="1:21" x14ac:dyDescent="0.3">
      <c r="A151" s="320" t="b">
        <v>1</v>
      </c>
      <c r="B151" s="142" t="s">
        <v>3043</v>
      </c>
      <c r="C151" s="17">
        <v>100211005</v>
      </c>
      <c r="D151" s="17">
        <v>2235</v>
      </c>
      <c r="E151" s="17" t="s">
        <v>52</v>
      </c>
      <c r="F151" s="17">
        <v>1</v>
      </c>
      <c r="G151" s="17" t="s">
        <v>53</v>
      </c>
      <c r="H151" s="17">
        <v>1</v>
      </c>
      <c r="I151" s="17">
        <v>1</v>
      </c>
      <c r="J151" s="17" t="s">
        <v>106</v>
      </c>
      <c r="K151" s="17">
        <v>1</v>
      </c>
      <c r="L151" s="17">
        <v>1</v>
      </c>
      <c r="M151" s="17">
        <v>1</v>
      </c>
      <c r="N151" s="17">
        <v>1</v>
      </c>
      <c r="O151" s="17">
        <v>1</v>
      </c>
      <c r="P151" s="17">
        <v>1</v>
      </c>
      <c r="Q151" s="17">
        <v>1</v>
      </c>
      <c r="R151" s="17">
        <v>1</v>
      </c>
      <c r="S151" s="17">
        <v>1</v>
      </c>
      <c r="T151" s="17" t="s">
        <v>53</v>
      </c>
      <c r="U151" s="244">
        <v>1</v>
      </c>
    </row>
    <row r="152" spans="1:21" x14ac:dyDescent="0.3">
      <c r="A152" s="320" t="b">
        <v>1</v>
      </c>
      <c r="B152" s="142" t="s">
        <v>3044</v>
      </c>
      <c r="C152" s="17">
        <v>100311005</v>
      </c>
      <c r="D152" s="17">
        <v>2236</v>
      </c>
      <c r="E152" s="17" t="s">
        <v>56</v>
      </c>
      <c r="F152" s="17">
        <v>1</v>
      </c>
      <c r="G152" s="18">
        <v>10</v>
      </c>
      <c r="H152" s="18">
        <v>1.5</v>
      </c>
      <c r="I152" s="18">
        <v>1</v>
      </c>
      <c r="J152" s="18">
        <v>1.3</v>
      </c>
      <c r="K152" s="17">
        <v>1.05</v>
      </c>
      <c r="L152" s="17">
        <v>1</v>
      </c>
      <c r="M152" s="17">
        <v>1</v>
      </c>
      <c r="N152" s="17">
        <v>1</v>
      </c>
      <c r="O152" s="17">
        <v>1</v>
      </c>
      <c r="P152" s="17">
        <v>1.2</v>
      </c>
      <c r="Q152" s="17">
        <v>1</v>
      </c>
      <c r="R152" s="17">
        <v>1</v>
      </c>
      <c r="S152" s="17">
        <v>1</v>
      </c>
      <c r="T152" s="17">
        <f>T151+0.3</f>
        <v>1.3</v>
      </c>
      <c r="U152" s="245">
        <v>1.1000000000000001</v>
      </c>
    </row>
    <row r="153" spans="1:21" x14ac:dyDescent="0.3">
      <c r="A153" s="320" t="b">
        <v>1</v>
      </c>
      <c r="B153" s="142" t="s">
        <v>3045</v>
      </c>
      <c r="C153" s="17">
        <v>100211006</v>
      </c>
      <c r="D153" s="17">
        <v>2237</v>
      </c>
      <c r="E153" s="17" t="s">
        <v>52</v>
      </c>
      <c r="F153" s="17">
        <v>1</v>
      </c>
      <c r="G153" s="17" t="s">
        <v>67</v>
      </c>
      <c r="H153" s="17">
        <v>1</v>
      </c>
      <c r="I153" s="17">
        <v>1</v>
      </c>
      <c r="J153" s="17" t="s">
        <v>67</v>
      </c>
      <c r="K153" s="17">
        <v>1</v>
      </c>
      <c r="L153" s="17">
        <v>1</v>
      </c>
      <c r="M153" s="17">
        <v>1</v>
      </c>
      <c r="N153" s="17">
        <v>1</v>
      </c>
      <c r="O153" s="17">
        <v>1</v>
      </c>
      <c r="P153" s="17">
        <v>1</v>
      </c>
      <c r="Q153" s="17">
        <v>1</v>
      </c>
      <c r="R153" s="17">
        <v>1</v>
      </c>
      <c r="S153" s="17">
        <v>1</v>
      </c>
      <c r="T153" s="17" t="s">
        <v>100</v>
      </c>
      <c r="U153" s="244">
        <v>1</v>
      </c>
    </row>
    <row r="154" spans="1:21" x14ac:dyDescent="0.3">
      <c r="A154" s="320" t="b">
        <v>1</v>
      </c>
      <c r="B154" s="142" t="s">
        <v>3046</v>
      </c>
      <c r="C154" s="17">
        <v>100311006</v>
      </c>
      <c r="D154" s="17">
        <v>2238</v>
      </c>
      <c r="E154" s="17" t="s">
        <v>56</v>
      </c>
      <c r="F154" s="17">
        <v>1</v>
      </c>
      <c r="G154" s="18">
        <v>10</v>
      </c>
      <c r="H154" s="18">
        <v>1.5</v>
      </c>
      <c r="I154" s="18">
        <v>1</v>
      </c>
      <c r="J154" s="18">
        <v>1.3</v>
      </c>
      <c r="K154" s="17">
        <v>1.05</v>
      </c>
      <c r="L154" s="17">
        <v>1</v>
      </c>
      <c r="M154" s="17">
        <v>1</v>
      </c>
      <c r="N154" s="17">
        <v>1</v>
      </c>
      <c r="O154" s="17">
        <v>1</v>
      </c>
      <c r="P154" s="17">
        <v>1.2</v>
      </c>
      <c r="Q154" s="17">
        <v>1</v>
      </c>
      <c r="R154" s="17">
        <v>1</v>
      </c>
      <c r="S154" s="17">
        <v>1</v>
      </c>
      <c r="T154" s="17">
        <f>T153+0.3</f>
        <v>1.2</v>
      </c>
      <c r="U154" s="245">
        <v>1.1000000000000001</v>
      </c>
    </row>
    <row r="155" spans="1:21" x14ac:dyDescent="0.3">
      <c r="A155" s="320" t="b">
        <v>1</v>
      </c>
      <c r="B155" s="142" t="s">
        <v>3047</v>
      </c>
      <c r="C155" s="17">
        <v>100411001</v>
      </c>
      <c r="D155" s="17">
        <v>2239</v>
      </c>
      <c r="E155" s="17" t="s">
        <v>76</v>
      </c>
      <c r="F155" s="17">
        <v>1</v>
      </c>
      <c r="G155" s="18" t="s">
        <v>1001</v>
      </c>
      <c r="H155" s="18">
        <v>1.5</v>
      </c>
      <c r="I155" s="18">
        <v>1</v>
      </c>
      <c r="J155" s="18" t="s">
        <v>1210</v>
      </c>
      <c r="K155" s="17">
        <v>1.1000000000000001</v>
      </c>
      <c r="L155" s="17">
        <v>1</v>
      </c>
      <c r="M155" s="17">
        <v>1</v>
      </c>
      <c r="N155" s="17">
        <v>1</v>
      </c>
      <c r="O155" s="17">
        <v>1</v>
      </c>
      <c r="P155" s="17">
        <v>1.3</v>
      </c>
      <c r="Q155" s="17">
        <v>1</v>
      </c>
      <c r="R155" s="17">
        <v>1</v>
      </c>
      <c r="S155" s="17">
        <v>1</v>
      </c>
      <c r="T155" s="17" t="s">
        <v>111</v>
      </c>
      <c r="U155" s="245">
        <v>1.1000000000000001</v>
      </c>
    </row>
    <row r="156" spans="1:21" x14ac:dyDescent="0.3">
      <c r="A156" s="320" t="b">
        <v>1</v>
      </c>
      <c r="B156" s="142" t="s">
        <v>3048</v>
      </c>
      <c r="C156" s="17">
        <v>100511001</v>
      </c>
      <c r="D156" s="17">
        <v>2240</v>
      </c>
      <c r="E156" s="17" t="s">
        <v>79</v>
      </c>
      <c r="F156" s="17">
        <v>1</v>
      </c>
      <c r="G156" s="18" t="s">
        <v>2966</v>
      </c>
      <c r="H156" s="18">
        <v>1</v>
      </c>
      <c r="I156" s="18">
        <v>1</v>
      </c>
      <c r="J156" s="18" t="s">
        <v>2967</v>
      </c>
      <c r="K156" s="17">
        <v>1.1000000000000001</v>
      </c>
      <c r="L156" s="17">
        <v>1</v>
      </c>
      <c r="M156" s="17">
        <v>1</v>
      </c>
      <c r="N156" s="17">
        <v>1</v>
      </c>
      <c r="O156" s="17">
        <v>1</v>
      </c>
      <c r="P156" s="17">
        <v>1.5</v>
      </c>
      <c r="Q156" s="17">
        <v>1</v>
      </c>
      <c r="R156" s="17">
        <v>1</v>
      </c>
      <c r="S156" s="17">
        <v>1</v>
      </c>
      <c r="T156" s="17">
        <v>2</v>
      </c>
      <c r="U156" s="245">
        <v>1.2</v>
      </c>
    </row>
    <row r="157" spans="1:21" x14ac:dyDescent="0.3">
      <c r="A157" s="24" t="b">
        <v>1</v>
      </c>
      <c r="B157" s="25" t="s">
        <v>192</v>
      </c>
      <c r="C157" s="26">
        <v>100806001</v>
      </c>
      <c r="D157" s="24">
        <v>2083</v>
      </c>
      <c r="E157" s="24" t="s">
        <v>79</v>
      </c>
      <c r="F157" s="24">
        <v>1</v>
      </c>
      <c r="G157" s="27" t="s">
        <v>998</v>
      </c>
      <c r="H157" s="27">
        <v>1</v>
      </c>
      <c r="I157" s="27">
        <v>1</v>
      </c>
      <c r="J157" s="27" t="s">
        <v>1211</v>
      </c>
      <c r="K157" s="24">
        <v>1</v>
      </c>
      <c r="L157" s="24">
        <v>1</v>
      </c>
      <c r="M157" s="24">
        <v>1</v>
      </c>
      <c r="N157" s="24">
        <v>1</v>
      </c>
      <c r="O157" s="24">
        <v>1</v>
      </c>
      <c r="P157" s="24">
        <v>1.5</v>
      </c>
      <c r="Q157" s="24">
        <v>1</v>
      </c>
      <c r="R157" s="24">
        <v>1</v>
      </c>
      <c r="S157" s="24">
        <v>1</v>
      </c>
      <c r="T157" s="24">
        <v>2</v>
      </c>
      <c r="U157" s="254">
        <v>1.3</v>
      </c>
    </row>
    <row r="158" spans="1:21" x14ac:dyDescent="0.3">
      <c r="A158" s="27" t="b">
        <v>1</v>
      </c>
      <c r="B158" s="25" t="s">
        <v>193</v>
      </c>
      <c r="C158" s="26">
        <v>100802001</v>
      </c>
      <c r="D158" s="27">
        <v>2025</v>
      </c>
      <c r="E158" s="27" t="s">
        <v>79</v>
      </c>
      <c r="F158" s="27">
        <v>1</v>
      </c>
      <c r="G158" s="27" t="s">
        <v>999</v>
      </c>
      <c r="H158" s="27">
        <v>2</v>
      </c>
      <c r="I158" s="27">
        <v>1</v>
      </c>
      <c r="J158" s="27" t="s">
        <v>1212</v>
      </c>
      <c r="K158" s="24">
        <v>1</v>
      </c>
      <c r="L158" s="27">
        <v>1</v>
      </c>
      <c r="M158" s="27">
        <v>1</v>
      </c>
      <c r="N158" s="27">
        <v>1</v>
      </c>
      <c r="O158" s="27">
        <v>1</v>
      </c>
      <c r="P158" s="27">
        <v>1.5</v>
      </c>
      <c r="Q158" s="27">
        <v>1</v>
      </c>
      <c r="R158" s="27">
        <v>1</v>
      </c>
      <c r="S158" s="27">
        <v>1</v>
      </c>
      <c r="T158" s="24">
        <v>2</v>
      </c>
      <c r="U158" s="254">
        <v>1.3</v>
      </c>
    </row>
    <row r="159" spans="1:21" x14ac:dyDescent="0.3">
      <c r="A159" s="24" t="b">
        <v>1</v>
      </c>
      <c r="B159" s="25" t="s">
        <v>194</v>
      </c>
      <c r="C159" s="26">
        <v>100807001</v>
      </c>
      <c r="D159" s="24">
        <v>2097</v>
      </c>
      <c r="E159" s="24" t="s">
        <v>79</v>
      </c>
      <c r="F159" s="27">
        <v>1</v>
      </c>
      <c r="G159" s="27" t="s">
        <v>1000</v>
      </c>
      <c r="H159" s="27">
        <v>1</v>
      </c>
      <c r="I159" s="27">
        <v>1</v>
      </c>
      <c r="J159" s="27" t="s">
        <v>1213</v>
      </c>
      <c r="K159" s="24">
        <v>1</v>
      </c>
      <c r="L159" s="24">
        <v>1</v>
      </c>
      <c r="M159" s="24">
        <v>1</v>
      </c>
      <c r="N159" s="24">
        <v>1</v>
      </c>
      <c r="O159" s="24">
        <v>1</v>
      </c>
      <c r="P159" s="24">
        <v>1.5</v>
      </c>
      <c r="Q159" s="24">
        <v>1</v>
      </c>
      <c r="R159" s="24">
        <v>1</v>
      </c>
      <c r="S159" s="24">
        <v>1</v>
      </c>
      <c r="T159" s="24">
        <v>2</v>
      </c>
      <c r="U159" s="254">
        <v>1.3</v>
      </c>
    </row>
  </sheetData>
  <phoneticPr fontId="26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75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0" sqref="M20"/>
    </sheetView>
  </sheetViews>
  <sheetFormatPr defaultRowHeight="16.5" x14ac:dyDescent="0.3"/>
  <cols>
    <col min="2" max="2" width="16.5" bestFit="1" customWidth="1"/>
    <col min="13" max="13" width="9.75" bestFit="1" customWidth="1"/>
    <col min="19" max="19" width="5.375" style="261" customWidth="1"/>
    <col min="20" max="21" width="9" style="69"/>
  </cols>
  <sheetData>
    <row r="1" spans="1:21" ht="27" x14ac:dyDescent="0.3">
      <c r="A1" s="28" t="s">
        <v>195</v>
      </c>
      <c r="B1" s="2" t="s">
        <v>195</v>
      </c>
      <c r="C1" s="29">
        <v>13</v>
      </c>
      <c r="D1" s="30" t="s">
        <v>1000</v>
      </c>
      <c r="E1" s="31">
        <v>0.04</v>
      </c>
      <c r="F1" s="30" t="s">
        <v>2826</v>
      </c>
      <c r="G1" s="30" t="s">
        <v>1259</v>
      </c>
      <c r="H1" s="30" t="s">
        <v>1000</v>
      </c>
      <c r="I1" s="30" t="s">
        <v>1260</v>
      </c>
      <c r="J1" s="30" t="s">
        <v>1006</v>
      </c>
      <c r="K1" s="30" t="s">
        <v>1005</v>
      </c>
      <c r="L1" s="30"/>
      <c r="M1" s="30" t="s">
        <v>2829</v>
      </c>
      <c r="N1" s="29">
        <v>1.06</v>
      </c>
      <c r="O1" s="30" t="s">
        <v>1257</v>
      </c>
      <c r="P1" s="30" t="s">
        <v>1258</v>
      </c>
      <c r="Q1" s="30" t="s">
        <v>2723</v>
      </c>
      <c r="R1" s="30" t="s">
        <v>2724</v>
      </c>
      <c r="S1" s="255"/>
      <c r="T1" s="69">
        <v>0.25</v>
      </c>
      <c r="U1" s="69">
        <v>10</v>
      </c>
    </row>
    <row r="2" spans="1:21" ht="40.5" x14ac:dyDescent="0.3">
      <c r="A2" s="6" t="s">
        <v>1</v>
      </c>
      <c r="B2" s="7" t="s">
        <v>196</v>
      </c>
      <c r="C2" s="7" t="s">
        <v>197</v>
      </c>
      <c r="D2" s="7" t="s">
        <v>198</v>
      </c>
      <c r="E2" s="7" t="s">
        <v>199</v>
      </c>
      <c r="F2" s="32" t="s">
        <v>200</v>
      </c>
      <c r="G2" s="7" t="s">
        <v>201</v>
      </c>
      <c r="H2" s="8" t="s">
        <v>202</v>
      </c>
      <c r="I2" s="8" t="s">
        <v>203</v>
      </c>
      <c r="J2" s="8" t="s">
        <v>204</v>
      </c>
      <c r="K2" s="8" t="s">
        <v>205</v>
      </c>
      <c r="L2" s="8" t="s">
        <v>206</v>
      </c>
      <c r="M2" s="8" t="s">
        <v>207</v>
      </c>
      <c r="N2" s="8" t="s">
        <v>208</v>
      </c>
      <c r="O2" s="8" t="s">
        <v>209</v>
      </c>
      <c r="P2" s="8" t="s">
        <v>210</v>
      </c>
      <c r="Q2" s="8" t="s">
        <v>211</v>
      </c>
      <c r="R2" s="8" t="s">
        <v>212</v>
      </c>
      <c r="S2" s="256"/>
    </row>
    <row r="3" spans="1:21" x14ac:dyDescent="0.3">
      <c r="A3" s="9" t="s">
        <v>22</v>
      </c>
      <c r="B3" s="33" t="s">
        <v>22</v>
      </c>
      <c r="C3" s="33" t="s">
        <v>23</v>
      </c>
      <c r="D3" s="33" t="s">
        <v>23</v>
      </c>
      <c r="E3" s="33" t="s">
        <v>23</v>
      </c>
      <c r="F3" s="33" t="s">
        <v>23</v>
      </c>
      <c r="G3" s="33" t="s">
        <v>23</v>
      </c>
      <c r="H3" s="34" t="s">
        <v>23</v>
      </c>
      <c r="I3" s="33" t="s">
        <v>23</v>
      </c>
      <c r="J3" s="33" t="s">
        <v>23</v>
      </c>
      <c r="K3" s="33" t="s">
        <v>23</v>
      </c>
      <c r="L3" s="34" t="s">
        <v>23</v>
      </c>
      <c r="M3" s="33" t="s">
        <v>23</v>
      </c>
      <c r="N3" s="33" t="s">
        <v>23</v>
      </c>
      <c r="O3" s="33" t="s">
        <v>23</v>
      </c>
      <c r="P3" s="34" t="s">
        <v>23</v>
      </c>
      <c r="Q3" s="33" t="s">
        <v>23</v>
      </c>
      <c r="R3" s="34" t="s">
        <v>23</v>
      </c>
      <c r="S3" s="257"/>
    </row>
    <row r="4" spans="1:21" x14ac:dyDescent="0.3">
      <c r="A4" s="10" t="s">
        <v>25</v>
      </c>
      <c r="B4" s="35" t="s">
        <v>26</v>
      </c>
      <c r="C4" s="35" t="s">
        <v>27</v>
      </c>
      <c r="D4" s="35" t="s">
        <v>29</v>
      </c>
      <c r="E4" s="35" t="s">
        <v>29</v>
      </c>
      <c r="F4" s="35" t="s">
        <v>29</v>
      </c>
      <c r="G4" s="35" t="s">
        <v>29</v>
      </c>
      <c r="H4" s="36" t="s">
        <v>213</v>
      </c>
      <c r="I4" s="35" t="s">
        <v>29</v>
      </c>
      <c r="J4" s="35" t="s">
        <v>29</v>
      </c>
      <c r="K4" s="35" t="s">
        <v>29</v>
      </c>
      <c r="L4" s="36" t="s">
        <v>213</v>
      </c>
      <c r="M4" s="35" t="s">
        <v>29</v>
      </c>
      <c r="N4" s="35" t="s">
        <v>29</v>
      </c>
      <c r="O4" s="35" t="s">
        <v>29</v>
      </c>
      <c r="P4" s="36" t="s">
        <v>213</v>
      </c>
      <c r="Q4" s="35" t="s">
        <v>29</v>
      </c>
      <c r="R4" s="36" t="s">
        <v>213</v>
      </c>
      <c r="S4" s="257"/>
    </row>
    <row r="5" spans="1:21" x14ac:dyDescent="0.3">
      <c r="A5" s="12" t="s">
        <v>30</v>
      </c>
      <c r="B5" s="14" t="s">
        <v>31</v>
      </c>
      <c r="C5" s="14" t="s">
        <v>214</v>
      </c>
      <c r="D5" s="14" t="s">
        <v>36</v>
      </c>
      <c r="E5" s="14" t="s">
        <v>37</v>
      </c>
      <c r="F5" s="37" t="s">
        <v>38</v>
      </c>
      <c r="G5" s="37" t="s">
        <v>39</v>
      </c>
      <c r="H5" s="37" t="s">
        <v>40</v>
      </c>
      <c r="I5" s="37" t="s">
        <v>41</v>
      </c>
      <c r="J5" s="37" t="s">
        <v>42</v>
      </c>
      <c r="K5" s="37" t="s">
        <v>43</v>
      </c>
      <c r="L5" s="37" t="s">
        <v>44</v>
      </c>
      <c r="M5" s="37" t="s">
        <v>45</v>
      </c>
      <c r="N5" s="37" t="s">
        <v>46</v>
      </c>
      <c r="O5" s="37" t="s">
        <v>47</v>
      </c>
      <c r="P5" s="37" t="s">
        <v>48</v>
      </c>
      <c r="Q5" s="37" t="s">
        <v>49</v>
      </c>
      <c r="R5" s="14" t="s">
        <v>50</v>
      </c>
      <c r="S5" s="258"/>
    </row>
    <row r="6" spans="1:21" x14ac:dyDescent="0.3">
      <c r="A6" s="20" t="b">
        <v>1</v>
      </c>
      <c r="B6" s="38" t="s">
        <v>215</v>
      </c>
      <c r="C6" s="39">
        <v>1</v>
      </c>
      <c r="D6" s="93">
        <v>40</v>
      </c>
      <c r="E6" s="41">
        <f t="shared" ref="E6:E69" si="0">INT(D6*E$1)</f>
        <v>1</v>
      </c>
      <c r="F6" s="42">
        <v>0</v>
      </c>
      <c r="G6" s="294">
        <v>22</v>
      </c>
      <c r="H6" s="132">
        <v>100</v>
      </c>
      <c r="I6" s="43">
        <v>20</v>
      </c>
      <c r="J6" s="44">
        <v>200</v>
      </c>
      <c r="K6" s="43">
        <v>3.9760000000000004</v>
      </c>
      <c r="L6" s="42">
        <v>0</v>
      </c>
      <c r="M6" s="297">
        <v>500</v>
      </c>
      <c r="N6" s="43">
        <v>1.0065</v>
      </c>
      <c r="O6" s="43">
        <v>100.87</v>
      </c>
      <c r="P6" s="43">
        <v>2.73</v>
      </c>
      <c r="Q6" s="45">
        <v>2</v>
      </c>
      <c r="R6" s="141">
        <f>INT(1+U6)</f>
        <v>2</v>
      </c>
      <c r="S6" s="259"/>
      <c r="T6" s="239">
        <v>1</v>
      </c>
      <c r="U6" s="69">
        <f>INT(1+(T6/$U$1))</f>
        <v>1</v>
      </c>
    </row>
    <row r="7" spans="1:21" x14ac:dyDescent="0.3">
      <c r="A7" s="20" t="b">
        <v>1</v>
      </c>
      <c r="B7" s="38" t="s">
        <v>216</v>
      </c>
      <c r="C7" s="39">
        <v>2</v>
      </c>
      <c r="D7" s="92">
        <f>D6+$D$16*8%</f>
        <v>75.28</v>
      </c>
      <c r="E7" s="41">
        <f t="shared" si="0"/>
        <v>3</v>
      </c>
      <c r="F7" s="42">
        <v>0</v>
      </c>
      <c r="G7" s="295">
        <f>G6+$G$16*6%</f>
        <v>25.587399999999999</v>
      </c>
      <c r="H7" s="132">
        <v>100</v>
      </c>
      <c r="I7" s="43">
        <f t="shared" ref="I7:I70" si="1">I6+I6*$J$1%</f>
        <v>20.064</v>
      </c>
      <c r="J7" s="44">
        <v>200</v>
      </c>
      <c r="K7" s="43">
        <f t="shared" ref="K7:K70" si="2">K6+K6*$I$1%</f>
        <v>4.0172311200000008</v>
      </c>
      <c r="L7" s="42">
        <v>0</v>
      </c>
      <c r="M7" s="297">
        <v>2000</v>
      </c>
      <c r="N7" s="43">
        <v>1.0069999999999999</v>
      </c>
      <c r="O7" s="43">
        <v>100.94</v>
      </c>
      <c r="P7" s="43">
        <v>2.76</v>
      </c>
      <c r="Q7" s="45">
        <v>2</v>
      </c>
      <c r="R7" s="141">
        <f t="shared" ref="R7:R70" si="3">INT(1+U7)</f>
        <v>2</v>
      </c>
      <c r="S7" s="259"/>
      <c r="T7" s="239">
        <v>2</v>
      </c>
      <c r="U7" s="69">
        <f t="shared" ref="U7:U70" si="4">INT(1+(T7/$U$1))</f>
        <v>1</v>
      </c>
    </row>
    <row r="8" spans="1:21" x14ac:dyDescent="0.3">
      <c r="A8" s="20" t="b">
        <v>1</v>
      </c>
      <c r="B8" s="38" t="s">
        <v>217</v>
      </c>
      <c r="C8" s="39">
        <v>3</v>
      </c>
      <c r="D8" s="92">
        <f t="shared" ref="D8:D15" si="5">D7+$D$16*8%</f>
        <v>110.56</v>
      </c>
      <c r="E8" s="41">
        <f t="shared" si="0"/>
        <v>4</v>
      </c>
      <c r="F8" s="42">
        <v>0</v>
      </c>
      <c r="G8" s="295">
        <f t="shared" ref="G8:G15" si="6">G7+$G$16*6%</f>
        <v>29.174799999999998</v>
      </c>
      <c r="H8" s="132">
        <v>100</v>
      </c>
      <c r="I8" s="43">
        <f t="shared" si="1"/>
        <v>20.128204799999999</v>
      </c>
      <c r="J8" s="44">
        <v>200</v>
      </c>
      <c r="K8" s="43">
        <f t="shared" si="2"/>
        <v>4.0588898067144008</v>
      </c>
      <c r="L8" s="42">
        <v>0</v>
      </c>
      <c r="M8" s="296">
        <v>3115.0829999999992</v>
      </c>
      <c r="N8" s="43">
        <v>1.0075000000000001</v>
      </c>
      <c r="O8" s="43">
        <v>101.01</v>
      </c>
      <c r="P8" s="43">
        <v>2.79</v>
      </c>
      <c r="Q8" s="45">
        <v>2</v>
      </c>
      <c r="R8" s="141">
        <f t="shared" si="3"/>
        <v>2</v>
      </c>
      <c r="S8" s="259"/>
      <c r="T8" s="239">
        <v>3</v>
      </c>
      <c r="U8" s="69">
        <f t="shared" si="4"/>
        <v>1</v>
      </c>
    </row>
    <row r="9" spans="1:21" x14ac:dyDescent="0.3">
      <c r="A9" s="20" t="b">
        <v>1</v>
      </c>
      <c r="B9" s="38" t="s">
        <v>218</v>
      </c>
      <c r="C9" s="39">
        <v>4</v>
      </c>
      <c r="D9" s="92">
        <f t="shared" si="5"/>
        <v>145.84</v>
      </c>
      <c r="E9" s="41">
        <f t="shared" si="0"/>
        <v>5</v>
      </c>
      <c r="F9" s="42">
        <v>0</v>
      </c>
      <c r="G9" s="295">
        <f t="shared" si="6"/>
        <v>32.7622</v>
      </c>
      <c r="H9" s="132">
        <v>100</v>
      </c>
      <c r="I9" s="43">
        <f t="shared" si="1"/>
        <v>20.192615055359997</v>
      </c>
      <c r="J9" s="44">
        <v>200</v>
      </c>
      <c r="K9" s="43">
        <f t="shared" si="2"/>
        <v>4.1009804940100292</v>
      </c>
      <c r="L9" s="42">
        <v>0</v>
      </c>
      <c r="M9" s="296">
        <f t="shared" ref="M9:M71" si="7">M8*M$1</f>
        <v>3171.1544939999994</v>
      </c>
      <c r="N9" s="43">
        <v>1.008</v>
      </c>
      <c r="O9" s="43">
        <v>101.08</v>
      </c>
      <c r="P9" s="43">
        <v>2.82</v>
      </c>
      <c r="Q9" s="45">
        <v>2</v>
      </c>
      <c r="R9" s="141">
        <f t="shared" si="3"/>
        <v>2</v>
      </c>
      <c r="S9" s="259"/>
      <c r="T9" s="239">
        <v>4</v>
      </c>
      <c r="U9" s="69">
        <f t="shared" si="4"/>
        <v>1</v>
      </c>
    </row>
    <row r="10" spans="1:21" x14ac:dyDescent="0.3">
      <c r="A10" s="20" t="b">
        <v>1</v>
      </c>
      <c r="B10" s="38" t="s">
        <v>219</v>
      </c>
      <c r="C10" s="39">
        <v>5</v>
      </c>
      <c r="D10" s="92">
        <f t="shared" si="5"/>
        <v>181.12</v>
      </c>
      <c r="E10" s="41">
        <f t="shared" si="0"/>
        <v>7</v>
      </c>
      <c r="F10" s="42">
        <v>0</v>
      </c>
      <c r="G10" s="295">
        <f>G9+$G$16*6%</f>
        <v>36.349600000000002</v>
      </c>
      <c r="H10" s="132">
        <v>100</v>
      </c>
      <c r="I10" s="43">
        <f t="shared" si="1"/>
        <v>20.257231423537149</v>
      </c>
      <c r="J10" s="44">
        <v>200</v>
      </c>
      <c r="K10" s="43">
        <f t="shared" si="2"/>
        <v>4.1435076617329134</v>
      </c>
      <c r="L10" s="42">
        <v>0</v>
      </c>
      <c r="M10" s="296">
        <f t="shared" si="7"/>
        <v>3228.2352748919993</v>
      </c>
      <c r="N10" s="43">
        <v>1.0085</v>
      </c>
      <c r="O10" s="43">
        <v>101.15</v>
      </c>
      <c r="P10" s="43">
        <v>2.85</v>
      </c>
      <c r="Q10" s="45">
        <v>2</v>
      </c>
      <c r="R10" s="141">
        <f t="shared" si="3"/>
        <v>2</v>
      </c>
      <c r="S10" s="259"/>
      <c r="T10" s="239">
        <v>5</v>
      </c>
      <c r="U10" s="69">
        <f t="shared" si="4"/>
        <v>1</v>
      </c>
    </row>
    <row r="11" spans="1:21" x14ac:dyDescent="0.3">
      <c r="A11" s="20" t="b">
        <v>1</v>
      </c>
      <c r="B11" s="38" t="s">
        <v>220</v>
      </c>
      <c r="C11" s="39">
        <v>6</v>
      </c>
      <c r="D11" s="92">
        <f t="shared" si="5"/>
        <v>216.4</v>
      </c>
      <c r="E11" s="41">
        <f t="shared" si="0"/>
        <v>8</v>
      </c>
      <c r="F11" s="42">
        <v>0</v>
      </c>
      <c r="G11" s="295">
        <f t="shared" si="6"/>
        <v>39.937000000000005</v>
      </c>
      <c r="H11" s="132">
        <v>100</v>
      </c>
      <c r="I11" s="43">
        <f>I10+I10*$J$1%</f>
        <v>20.322054564092468</v>
      </c>
      <c r="J11" s="44">
        <v>200</v>
      </c>
      <c r="K11" s="43">
        <f t="shared" si="2"/>
        <v>4.1864758361850836</v>
      </c>
      <c r="L11" s="42">
        <v>0</v>
      </c>
      <c r="M11" s="296">
        <f t="shared" si="7"/>
        <v>3286.3435098400555</v>
      </c>
      <c r="N11" s="43">
        <v>1.0089999999999999</v>
      </c>
      <c r="O11" s="43">
        <v>101.22</v>
      </c>
      <c r="P11" s="43">
        <v>2.88</v>
      </c>
      <c r="Q11" s="45">
        <v>2</v>
      </c>
      <c r="R11" s="141">
        <f t="shared" si="3"/>
        <v>2</v>
      </c>
      <c r="S11" s="259"/>
      <c r="T11" s="239">
        <v>6</v>
      </c>
      <c r="U11" s="69">
        <f t="shared" si="4"/>
        <v>1</v>
      </c>
    </row>
    <row r="12" spans="1:21" x14ac:dyDescent="0.3">
      <c r="A12" s="20" t="b">
        <v>1</v>
      </c>
      <c r="B12" s="38" t="s">
        <v>221</v>
      </c>
      <c r="C12" s="39">
        <v>7</v>
      </c>
      <c r="D12" s="92">
        <f t="shared" si="5"/>
        <v>251.68</v>
      </c>
      <c r="E12" s="41">
        <f t="shared" si="0"/>
        <v>10</v>
      </c>
      <c r="F12" s="42">
        <v>0</v>
      </c>
      <c r="G12" s="295">
        <f t="shared" si="6"/>
        <v>43.524400000000007</v>
      </c>
      <c r="H12" s="132">
        <v>100</v>
      </c>
      <c r="I12" s="43">
        <f t="shared" si="1"/>
        <v>20.387085138697564</v>
      </c>
      <c r="J12" s="44">
        <v>200</v>
      </c>
      <c r="K12" s="43">
        <f t="shared" si="2"/>
        <v>4.229889590606323</v>
      </c>
      <c r="L12" s="42">
        <v>0</v>
      </c>
      <c r="M12" s="296">
        <f t="shared" si="7"/>
        <v>3345.4976930171765</v>
      </c>
      <c r="N12" s="43">
        <v>1.0095000000000001</v>
      </c>
      <c r="O12" s="43">
        <v>101.28999999999999</v>
      </c>
      <c r="P12" s="43">
        <v>2.91</v>
      </c>
      <c r="Q12" s="45">
        <v>2</v>
      </c>
      <c r="R12" s="141">
        <f t="shared" si="3"/>
        <v>2</v>
      </c>
      <c r="S12" s="259"/>
      <c r="T12" s="239">
        <v>7</v>
      </c>
      <c r="U12" s="69">
        <f t="shared" si="4"/>
        <v>1</v>
      </c>
    </row>
    <row r="13" spans="1:21" x14ac:dyDescent="0.3">
      <c r="A13" s="20" t="b">
        <v>1</v>
      </c>
      <c r="B13" s="38" t="s">
        <v>222</v>
      </c>
      <c r="C13" s="39">
        <v>8</v>
      </c>
      <c r="D13" s="92">
        <f t="shared" si="5"/>
        <v>286.96000000000004</v>
      </c>
      <c r="E13" s="41">
        <f t="shared" si="0"/>
        <v>11</v>
      </c>
      <c r="F13" s="42">
        <v>0</v>
      </c>
      <c r="G13" s="295">
        <f t="shared" si="6"/>
        <v>47.111800000000009</v>
      </c>
      <c r="H13" s="132">
        <v>100</v>
      </c>
      <c r="I13" s="43">
        <f t="shared" si="1"/>
        <v>20.452323811141397</v>
      </c>
      <c r="J13" s="44">
        <v>200</v>
      </c>
      <c r="K13" s="43">
        <f t="shared" si="2"/>
        <v>4.2737535456609104</v>
      </c>
      <c r="L13" s="42">
        <v>0</v>
      </c>
      <c r="M13" s="296">
        <f t="shared" si="7"/>
        <v>3405.7166514914857</v>
      </c>
      <c r="N13" s="43">
        <v>1.01</v>
      </c>
      <c r="O13" s="43">
        <v>101.36</v>
      </c>
      <c r="P13" s="43">
        <v>2.94</v>
      </c>
      <c r="Q13" s="45">
        <v>2</v>
      </c>
      <c r="R13" s="141">
        <f t="shared" si="3"/>
        <v>2</v>
      </c>
      <c r="S13" s="259"/>
      <c r="T13" s="239">
        <v>8</v>
      </c>
      <c r="U13" s="69">
        <f t="shared" si="4"/>
        <v>1</v>
      </c>
    </row>
    <row r="14" spans="1:21" x14ac:dyDescent="0.3">
      <c r="A14" s="20" t="b">
        <v>1</v>
      </c>
      <c r="B14" s="38" t="s">
        <v>223</v>
      </c>
      <c r="C14" s="39">
        <v>9</v>
      </c>
      <c r="D14" s="92">
        <f t="shared" si="5"/>
        <v>322.24</v>
      </c>
      <c r="E14" s="41">
        <f t="shared" si="0"/>
        <v>12</v>
      </c>
      <c r="F14" s="42">
        <v>0</v>
      </c>
      <c r="G14" s="295">
        <f t="shared" si="6"/>
        <v>50.699200000000012</v>
      </c>
      <c r="H14" s="132">
        <v>100</v>
      </c>
      <c r="I14" s="43">
        <f t="shared" si="1"/>
        <v>20.517771247337048</v>
      </c>
      <c r="J14" s="44">
        <v>200</v>
      </c>
      <c r="K14" s="43">
        <f t="shared" si="2"/>
        <v>4.3180723699294141</v>
      </c>
      <c r="L14" s="42">
        <v>0</v>
      </c>
      <c r="M14" s="296">
        <f t="shared" si="7"/>
        <v>3467.0195512183323</v>
      </c>
      <c r="N14" s="43">
        <v>1.0105</v>
      </c>
      <c r="O14" s="43">
        <v>101.42999999999999</v>
      </c>
      <c r="P14" s="43">
        <v>2.9699999999999998</v>
      </c>
      <c r="Q14" s="45">
        <v>2</v>
      </c>
      <c r="R14" s="141">
        <f t="shared" si="3"/>
        <v>2</v>
      </c>
      <c r="S14" s="259"/>
      <c r="T14" s="239">
        <v>9</v>
      </c>
      <c r="U14" s="69">
        <f t="shared" si="4"/>
        <v>1</v>
      </c>
    </row>
    <row r="15" spans="1:21" x14ac:dyDescent="0.3">
      <c r="A15" s="20" t="b">
        <v>1</v>
      </c>
      <c r="B15" s="38" t="s">
        <v>224</v>
      </c>
      <c r="C15" s="39">
        <v>10</v>
      </c>
      <c r="D15" s="92">
        <f t="shared" si="5"/>
        <v>357.52</v>
      </c>
      <c r="E15" s="41">
        <f t="shared" si="0"/>
        <v>14</v>
      </c>
      <c r="F15" s="42">
        <v>0</v>
      </c>
      <c r="G15" s="295">
        <f t="shared" si="6"/>
        <v>54.286600000000014</v>
      </c>
      <c r="H15" s="132">
        <v>100</v>
      </c>
      <c r="I15" s="43">
        <f t="shared" si="1"/>
        <v>20.583428115328527</v>
      </c>
      <c r="J15" s="44">
        <v>200</v>
      </c>
      <c r="K15" s="43">
        <f t="shared" si="2"/>
        <v>4.3628507804055818</v>
      </c>
      <c r="L15" s="42">
        <v>0</v>
      </c>
      <c r="M15" s="296">
        <f t="shared" si="7"/>
        <v>3529.4259031402621</v>
      </c>
      <c r="N15" s="43">
        <v>1.0109999999999999</v>
      </c>
      <c r="O15" s="43">
        <v>101.5</v>
      </c>
      <c r="P15" s="43">
        <v>3</v>
      </c>
      <c r="Q15" s="45">
        <v>2</v>
      </c>
      <c r="R15" s="141">
        <f t="shared" si="3"/>
        <v>3</v>
      </c>
      <c r="S15" s="259"/>
      <c r="T15" s="239">
        <v>10</v>
      </c>
      <c r="U15" s="69">
        <f t="shared" si="4"/>
        <v>2</v>
      </c>
    </row>
    <row r="16" spans="1:21" x14ac:dyDescent="0.3">
      <c r="A16" s="20" t="b">
        <v>1</v>
      </c>
      <c r="B16" s="38" t="s">
        <v>225</v>
      </c>
      <c r="C16" s="39">
        <v>11</v>
      </c>
      <c r="D16" s="40">
        <v>441</v>
      </c>
      <c r="E16" s="41">
        <f t="shared" si="0"/>
        <v>17</v>
      </c>
      <c r="F16" s="42">
        <v>0</v>
      </c>
      <c r="G16" s="91">
        <v>59.79</v>
      </c>
      <c r="H16" s="132">
        <v>100</v>
      </c>
      <c r="I16" s="43">
        <f t="shared" si="1"/>
        <v>20.649295085297577</v>
      </c>
      <c r="J16" s="44">
        <v>200</v>
      </c>
      <c r="K16" s="43">
        <f t="shared" si="2"/>
        <v>4.4080935429983876</v>
      </c>
      <c r="L16" s="42">
        <v>0</v>
      </c>
      <c r="M16" s="296">
        <f t="shared" si="7"/>
        <v>3592.9555693967868</v>
      </c>
      <c r="N16" s="43">
        <v>1.0115000000000001</v>
      </c>
      <c r="O16" s="43">
        <v>101.57000000000001</v>
      </c>
      <c r="P16" s="43">
        <v>3.03</v>
      </c>
      <c r="Q16" s="45">
        <v>2</v>
      </c>
      <c r="R16" s="141">
        <f t="shared" si="3"/>
        <v>3</v>
      </c>
      <c r="S16" s="259"/>
      <c r="T16" s="239">
        <v>11</v>
      </c>
      <c r="U16" s="69">
        <f t="shared" si="4"/>
        <v>2</v>
      </c>
    </row>
    <row r="17" spans="1:21" x14ac:dyDescent="0.3">
      <c r="A17" s="20" t="b">
        <v>1</v>
      </c>
      <c r="B17" s="38" t="s">
        <v>226</v>
      </c>
      <c r="C17" s="39">
        <v>12</v>
      </c>
      <c r="D17" s="46">
        <f>INT(D16+D16*10%)</f>
        <v>485</v>
      </c>
      <c r="E17" s="41">
        <f t="shared" si="0"/>
        <v>19</v>
      </c>
      <c r="F17" s="42">
        <v>0</v>
      </c>
      <c r="G17" s="296">
        <f>G16*G$1</f>
        <v>62.121809999999996</v>
      </c>
      <c r="H17" s="132">
        <v>100</v>
      </c>
      <c r="I17" s="43">
        <f t="shared" si="1"/>
        <v>20.71537282957053</v>
      </c>
      <c r="J17" s="44">
        <v>200</v>
      </c>
      <c r="K17" s="43">
        <f t="shared" si="2"/>
        <v>4.4538054730392806</v>
      </c>
      <c r="L17" s="42">
        <v>0</v>
      </c>
      <c r="M17" s="296">
        <f t="shared" si="7"/>
        <v>3657.628769645929</v>
      </c>
      <c r="N17" s="43">
        <v>1.012</v>
      </c>
      <c r="O17" s="43">
        <v>101.64</v>
      </c>
      <c r="P17" s="43">
        <v>3.0599999999999996</v>
      </c>
      <c r="Q17" s="45">
        <v>2</v>
      </c>
      <c r="R17" s="141">
        <f t="shared" si="3"/>
        <v>3</v>
      </c>
      <c r="S17" s="259"/>
      <c r="T17" s="239">
        <v>12</v>
      </c>
      <c r="U17" s="69">
        <f t="shared" si="4"/>
        <v>2</v>
      </c>
    </row>
    <row r="18" spans="1:21" x14ac:dyDescent="0.3">
      <c r="A18" s="20" t="b">
        <v>1</v>
      </c>
      <c r="B18" s="38" t="s">
        <v>227</v>
      </c>
      <c r="C18" s="39">
        <v>13</v>
      </c>
      <c r="D18" s="46">
        <f t="shared" ref="D18:D35" si="8">INT(D17+D17*10%)</f>
        <v>533</v>
      </c>
      <c r="E18" s="41">
        <f t="shared" si="0"/>
        <v>21</v>
      </c>
      <c r="F18" s="42">
        <v>0</v>
      </c>
      <c r="G18" s="296">
        <f t="shared" ref="G18:G37" si="9">G17*G$1</f>
        <v>64.544560589999989</v>
      </c>
      <c r="H18" s="132">
        <v>100</v>
      </c>
      <c r="I18" s="43">
        <f t="shared" si="1"/>
        <v>20.781662022625156</v>
      </c>
      <c r="J18" s="44">
        <v>200</v>
      </c>
      <c r="K18" s="43">
        <f t="shared" si="2"/>
        <v>4.4999914357946977</v>
      </c>
      <c r="L18" s="42">
        <v>0</v>
      </c>
      <c r="M18" s="296">
        <f t="shared" si="7"/>
        <v>3723.4660874995557</v>
      </c>
      <c r="N18" s="43">
        <v>1.0125</v>
      </c>
      <c r="O18" s="43">
        <v>101.71000000000001</v>
      </c>
      <c r="P18" s="43">
        <v>3.09</v>
      </c>
      <c r="Q18" s="45">
        <v>2</v>
      </c>
      <c r="R18" s="141">
        <f t="shared" si="3"/>
        <v>3</v>
      </c>
      <c r="S18" s="259"/>
      <c r="T18" s="239">
        <v>13</v>
      </c>
      <c r="U18" s="69">
        <f t="shared" si="4"/>
        <v>2</v>
      </c>
    </row>
    <row r="19" spans="1:21" x14ac:dyDescent="0.3">
      <c r="A19" s="20" t="b">
        <v>1</v>
      </c>
      <c r="B19" s="38" t="s">
        <v>228</v>
      </c>
      <c r="C19" s="39">
        <v>14</v>
      </c>
      <c r="D19" s="46">
        <f t="shared" si="8"/>
        <v>586</v>
      </c>
      <c r="E19" s="41">
        <f t="shared" si="0"/>
        <v>23</v>
      </c>
      <c r="F19" s="42">
        <v>0</v>
      </c>
      <c r="G19" s="296">
        <f t="shared" si="9"/>
        <v>67.061798453009985</v>
      </c>
      <c r="H19" s="132">
        <v>100</v>
      </c>
      <c r="I19" s="43">
        <f t="shared" si="1"/>
        <v>20.848163341097557</v>
      </c>
      <c r="J19" s="44">
        <v>200</v>
      </c>
      <c r="K19" s="43">
        <f t="shared" si="2"/>
        <v>4.5466563469838883</v>
      </c>
      <c r="L19" s="42">
        <v>0</v>
      </c>
      <c r="M19" s="296">
        <f t="shared" si="7"/>
        <v>3790.4884770745475</v>
      </c>
      <c r="N19" s="43">
        <v>1.0129999999999999</v>
      </c>
      <c r="O19" s="43">
        <v>101.78</v>
      </c>
      <c r="P19" s="43">
        <v>3.1199999999999997</v>
      </c>
      <c r="Q19" s="45">
        <v>2</v>
      </c>
      <c r="R19" s="141">
        <f t="shared" si="3"/>
        <v>3</v>
      </c>
      <c r="S19" s="259"/>
      <c r="T19" s="239">
        <v>14</v>
      </c>
      <c r="U19" s="69">
        <f t="shared" si="4"/>
        <v>2</v>
      </c>
    </row>
    <row r="20" spans="1:21" x14ac:dyDescent="0.3">
      <c r="A20" s="20" t="b">
        <v>1</v>
      </c>
      <c r="B20" s="38" t="s">
        <v>229</v>
      </c>
      <c r="C20" s="39">
        <v>15</v>
      </c>
      <c r="D20" s="46">
        <f t="shared" si="8"/>
        <v>644</v>
      </c>
      <c r="E20" s="41">
        <f t="shared" si="0"/>
        <v>25</v>
      </c>
      <c r="F20" s="42">
        <v>0</v>
      </c>
      <c r="G20" s="296">
        <f>G19*G$1</f>
        <v>69.677208592677374</v>
      </c>
      <c r="H20" s="132">
        <v>100</v>
      </c>
      <c r="I20" s="43">
        <f t="shared" si="1"/>
        <v>20.914877463789068</v>
      </c>
      <c r="J20" s="44">
        <v>200</v>
      </c>
      <c r="K20" s="43">
        <f t="shared" si="2"/>
        <v>4.593805173302111</v>
      </c>
      <c r="L20" s="42">
        <v>0</v>
      </c>
      <c r="M20" s="296">
        <f t="shared" si="7"/>
        <v>3858.7172696618895</v>
      </c>
      <c r="N20" s="43">
        <v>1.0135000000000001</v>
      </c>
      <c r="O20" s="43">
        <v>101.85</v>
      </c>
      <c r="P20" s="43">
        <v>3.15</v>
      </c>
      <c r="Q20" s="45">
        <v>2</v>
      </c>
      <c r="R20" s="141">
        <f t="shared" si="3"/>
        <v>3</v>
      </c>
      <c r="S20" s="259"/>
      <c r="T20" s="239">
        <v>15</v>
      </c>
      <c r="U20" s="69">
        <f t="shared" si="4"/>
        <v>2</v>
      </c>
    </row>
    <row r="21" spans="1:21" x14ac:dyDescent="0.3">
      <c r="A21" s="20" t="b">
        <v>1</v>
      </c>
      <c r="B21" s="38" t="s">
        <v>230</v>
      </c>
      <c r="C21" s="39">
        <v>16</v>
      </c>
      <c r="D21" s="46">
        <f t="shared" si="8"/>
        <v>708</v>
      </c>
      <c r="E21" s="41">
        <f t="shared" si="0"/>
        <v>28</v>
      </c>
      <c r="F21" s="42">
        <v>0</v>
      </c>
      <c r="G21" s="296">
        <f t="shared" si="9"/>
        <v>72.394619727791792</v>
      </c>
      <c r="H21" s="132">
        <v>100</v>
      </c>
      <c r="I21" s="43">
        <f t="shared" si="1"/>
        <v>20.981805071673193</v>
      </c>
      <c r="J21" s="44">
        <v>200</v>
      </c>
      <c r="K21" s="43">
        <f t="shared" si="2"/>
        <v>4.6414429329492535</v>
      </c>
      <c r="L21" s="42">
        <v>0</v>
      </c>
      <c r="M21" s="296">
        <f t="shared" si="7"/>
        <v>3928.1741805158035</v>
      </c>
      <c r="N21" s="43">
        <v>1.014</v>
      </c>
      <c r="O21" s="43">
        <v>101.92</v>
      </c>
      <c r="P21" s="43">
        <v>3.1799999999999997</v>
      </c>
      <c r="Q21" s="45">
        <v>2</v>
      </c>
      <c r="R21" s="141">
        <f t="shared" si="3"/>
        <v>3</v>
      </c>
      <c r="S21" s="259"/>
      <c r="T21" s="239">
        <v>16</v>
      </c>
      <c r="U21" s="69">
        <f t="shared" si="4"/>
        <v>2</v>
      </c>
    </row>
    <row r="22" spans="1:21" x14ac:dyDescent="0.3">
      <c r="A22" s="20" t="b">
        <v>1</v>
      </c>
      <c r="B22" s="38" t="s">
        <v>231</v>
      </c>
      <c r="C22" s="39">
        <v>17</v>
      </c>
      <c r="D22" s="46">
        <f t="shared" si="8"/>
        <v>778</v>
      </c>
      <c r="E22" s="41">
        <f t="shared" si="0"/>
        <v>31</v>
      </c>
      <c r="F22" s="42">
        <v>0</v>
      </c>
      <c r="G22" s="296">
        <f t="shared" si="9"/>
        <v>75.218009897175662</v>
      </c>
      <c r="H22" s="132">
        <v>100</v>
      </c>
      <c r="I22" s="43">
        <f t="shared" si="1"/>
        <v>21.048946847902549</v>
      </c>
      <c r="J22" s="44">
        <v>200</v>
      </c>
      <c r="K22" s="43">
        <f t="shared" si="2"/>
        <v>4.6895746961639375</v>
      </c>
      <c r="L22" s="42">
        <v>0</v>
      </c>
      <c r="M22" s="296">
        <f t="shared" si="7"/>
        <v>3998.8813157650879</v>
      </c>
      <c r="N22" s="43">
        <v>1.0145</v>
      </c>
      <c r="O22" s="43">
        <v>101.99</v>
      </c>
      <c r="P22" s="43">
        <v>3.21</v>
      </c>
      <c r="Q22" s="45">
        <v>2</v>
      </c>
      <c r="R22" s="141">
        <f t="shared" si="3"/>
        <v>3</v>
      </c>
      <c r="S22" s="259"/>
      <c r="T22" s="239">
        <v>17</v>
      </c>
      <c r="U22" s="69">
        <f t="shared" si="4"/>
        <v>2</v>
      </c>
    </row>
    <row r="23" spans="1:21" x14ac:dyDescent="0.3">
      <c r="A23" s="20" t="b">
        <v>1</v>
      </c>
      <c r="B23" s="38" t="s">
        <v>232</v>
      </c>
      <c r="C23" s="39">
        <v>18</v>
      </c>
      <c r="D23" s="46">
        <f t="shared" si="8"/>
        <v>855</v>
      </c>
      <c r="E23" s="41">
        <f t="shared" si="0"/>
        <v>34</v>
      </c>
      <c r="F23" s="42">
        <v>0</v>
      </c>
      <c r="G23" s="296">
        <f t="shared" si="9"/>
        <v>78.151512283165502</v>
      </c>
      <c r="H23" s="132">
        <v>100</v>
      </c>
      <c r="I23" s="43">
        <f t="shared" si="1"/>
        <v>21.116303477815837</v>
      </c>
      <c r="J23" s="44">
        <v>200</v>
      </c>
      <c r="K23" s="43">
        <f t="shared" si="2"/>
        <v>4.7382055857631578</v>
      </c>
      <c r="L23" s="42">
        <v>0</v>
      </c>
      <c r="M23" s="296">
        <f t="shared" si="7"/>
        <v>4070.8611794488597</v>
      </c>
      <c r="N23" s="43">
        <v>1.0149999999999999</v>
      </c>
      <c r="O23" s="43">
        <v>102.06</v>
      </c>
      <c r="P23" s="43">
        <v>3.2399999999999998</v>
      </c>
      <c r="Q23" s="45">
        <v>2</v>
      </c>
      <c r="R23" s="141">
        <f t="shared" si="3"/>
        <v>3</v>
      </c>
      <c r="S23" s="259"/>
      <c r="T23" s="239">
        <v>18</v>
      </c>
      <c r="U23" s="69">
        <f t="shared" si="4"/>
        <v>2</v>
      </c>
    </row>
    <row r="24" spans="1:21" x14ac:dyDescent="0.3">
      <c r="A24" s="20" t="b">
        <v>1</v>
      </c>
      <c r="B24" s="38" t="s">
        <v>233</v>
      </c>
      <c r="C24" s="39">
        <v>19</v>
      </c>
      <c r="D24" s="46">
        <f t="shared" si="8"/>
        <v>940</v>
      </c>
      <c r="E24" s="41">
        <f t="shared" si="0"/>
        <v>37</v>
      </c>
      <c r="F24" s="42">
        <v>0</v>
      </c>
      <c r="G24" s="296">
        <f t="shared" si="9"/>
        <v>81.199421262208958</v>
      </c>
      <c r="H24" s="132">
        <v>100</v>
      </c>
      <c r="I24" s="43">
        <f t="shared" si="1"/>
        <v>21.183875648944849</v>
      </c>
      <c r="J24" s="44">
        <v>200</v>
      </c>
      <c r="K24" s="43">
        <f t="shared" si="2"/>
        <v>4.7873407776875219</v>
      </c>
      <c r="L24" s="42">
        <v>0</v>
      </c>
      <c r="M24" s="296">
        <f t="shared" si="7"/>
        <v>4144.1366806789392</v>
      </c>
      <c r="N24" s="43">
        <v>1.0155000000000001</v>
      </c>
      <c r="O24" s="43">
        <v>102.13</v>
      </c>
      <c r="P24" s="43">
        <v>3.2699999999999996</v>
      </c>
      <c r="Q24" s="45">
        <v>2</v>
      </c>
      <c r="R24" s="141">
        <f t="shared" si="3"/>
        <v>3</v>
      </c>
      <c r="S24" s="259"/>
      <c r="T24" s="239">
        <v>19</v>
      </c>
      <c r="U24" s="69">
        <f t="shared" si="4"/>
        <v>2</v>
      </c>
    </row>
    <row r="25" spans="1:21" x14ac:dyDescent="0.3">
      <c r="A25" s="20" t="b">
        <v>1</v>
      </c>
      <c r="B25" s="38" t="s">
        <v>234</v>
      </c>
      <c r="C25" s="39">
        <v>20</v>
      </c>
      <c r="D25" s="46">
        <f t="shared" si="8"/>
        <v>1034</v>
      </c>
      <c r="E25" s="41">
        <f t="shared" si="0"/>
        <v>41</v>
      </c>
      <c r="F25" s="42">
        <v>0</v>
      </c>
      <c r="G25" s="296">
        <f t="shared" si="9"/>
        <v>84.366198691435102</v>
      </c>
      <c r="H25" s="132">
        <v>100</v>
      </c>
      <c r="I25" s="43">
        <f t="shared" si="1"/>
        <v>21.251664051021471</v>
      </c>
      <c r="J25" s="44">
        <v>200</v>
      </c>
      <c r="K25" s="43">
        <f t="shared" si="2"/>
        <v>4.8369855015521415</v>
      </c>
      <c r="L25" s="42">
        <v>0</v>
      </c>
      <c r="M25" s="296">
        <f t="shared" si="7"/>
        <v>4218.7311409311606</v>
      </c>
      <c r="N25" s="43">
        <v>1.016</v>
      </c>
      <c r="O25" s="43">
        <v>102.2</v>
      </c>
      <c r="P25" s="43">
        <v>3.3</v>
      </c>
      <c r="Q25" s="45">
        <v>2</v>
      </c>
      <c r="R25" s="141">
        <f t="shared" si="3"/>
        <v>4</v>
      </c>
      <c r="S25" s="259"/>
      <c r="T25" s="239">
        <v>20</v>
      </c>
      <c r="U25" s="69">
        <f t="shared" si="4"/>
        <v>3</v>
      </c>
    </row>
    <row r="26" spans="1:21" x14ac:dyDescent="0.3">
      <c r="A26" s="20" t="b">
        <v>1</v>
      </c>
      <c r="B26" s="38" t="s">
        <v>235</v>
      </c>
      <c r="C26" s="39">
        <v>21</v>
      </c>
      <c r="D26" s="46">
        <f t="shared" si="8"/>
        <v>1137</v>
      </c>
      <c r="E26" s="41">
        <f t="shared" si="0"/>
        <v>45</v>
      </c>
      <c r="F26" s="42">
        <v>0</v>
      </c>
      <c r="G26" s="296">
        <f t="shared" si="9"/>
        <v>87.656480440401069</v>
      </c>
      <c r="H26" s="132">
        <v>100</v>
      </c>
      <c r="I26" s="43">
        <f t="shared" si="1"/>
        <v>21.319669375984741</v>
      </c>
      <c r="J26" s="44">
        <v>200</v>
      </c>
      <c r="K26" s="43">
        <f t="shared" si="2"/>
        <v>4.8871450412032376</v>
      </c>
      <c r="L26" s="42">
        <v>0</v>
      </c>
      <c r="M26" s="296">
        <f t="shared" si="7"/>
        <v>4294.6683014679211</v>
      </c>
      <c r="N26" s="43">
        <v>1.1165999999999998</v>
      </c>
      <c r="O26" s="43">
        <v>102.28</v>
      </c>
      <c r="P26" s="43">
        <v>3.7299999999999995</v>
      </c>
      <c r="Q26" s="45">
        <v>2</v>
      </c>
      <c r="R26" s="141">
        <f t="shared" si="3"/>
        <v>4</v>
      </c>
      <c r="S26" s="259"/>
      <c r="T26" s="239">
        <v>21</v>
      </c>
      <c r="U26" s="69">
        <f t="shared" si="4"/>
        <v>3</v>
      </c>
    </row>
    <row r="27" spans="1:21" x14ac:dyDescent="0.3">
      <c r="A27" s="20" t="b">
        <v>1</v>
      </c>
      <c r="B27" s="38" t="s">
        <v>236</v>
      </c>
      <c r="C27" s="39">
        <v>22</v>
      </c>
      <c r="D27" s="46">
        <f t="shared" si="8"/>
        <v>1250</v>
      </c>
      <c r="E27" s="41">
        <f t="shared" si="0"/>
        <v>50</v>
      </c>
      <c r="F27" s="42">
        <v>0</v>
      </c>
      <c r="G27" s="296">
        <f t="shared" si="9"/>
        <v>91.075083177576701</v>
      </c>
      <c r="H27" s="132">
        <v>100</v>
      </c>
      <c r="I27" s="43">
        <f t="shared" si="1"/>
        <v>21.387892317987891</v>
      </c>
      <c r="J27" s="44">
        <v>200</v>
      </c>
      <c r="K27" s="43">
        <f t="shared" si="2"/>
        <v>4.9378247352805147</v>
      </c>
      <c r="L27" s="42">
        <v>0</v>
      </c>
      <c r="M27" s="296">
        <f t="shared" si="7"/>
        <v>4371.9723308943439</v>
      </c>
      <c r="N27" s="43">
        <v>1.1172</v>
      </c>
      <c r="O27" s="43">
        <v>102.36</v>
      </c>
      <c r="P27" s="43">
        <v>3.7599999999999989</v>
      </c>
      <c r="Q27" s="45">
        <v>2</v>
      </c>
      <c r="R27" s="141">
        <f t="shared" si="3"/>
        <v>4</v>
      </c>
      <c r="S27" s="259"/>
      <c r="T27" s="239">
        <v>22</v>
      </c>
      <c r="U27" s="69">
        <f t="shared" si="4"/>
        <v>3</v>
      </c>
    </row>
    <row r="28" spans="1:21" x14ac:dyDescent="0.3">
      <c r="A28" s="20" t="b">
        <v>1</v>
      </c>
      <c r="B28" s="38" t="s">
        <v>237</v>
      </c>
      <c r="C28" s="39">
        <v>23</v>
      </c>
      <c r="D28" s="46">
        <f t="shared" si="8"/>
        <v>1375</v>
      </c>
      <c r="E28" s="41">
        <f t="shared" si="0"/>
        <v>55</v>
      </c>
      <c r="F28" s="42">
        <v>0</v>
      </c>
      <c r="G28" s="296">
        <f t="shared" si="9"/>
        <v>94.627011421502189</v>
      </c>
      <c r="H28" s="132">
        <v>100</v>
      </c>
      <c r="I28" s="43">
        <f t="shared" si="1"/>
        <v>21.456333573405452</v>
      </c>
      <c r="J28" s="44">
        <v>200</v>
      </c>
      <c r="K28" s="43">
        <f t="shared" si="2"/>
        <v>4.9890299777853739</v>
      </c>
      <c r="L28" s="42">
        <v>0</v>
      </c>
      <c r="M28" s="296">
        <f t="shared" si="7"/>
        <v>4450.6678328504422</v>
      </c>
      <c r="N28" s="43">
        <v>1.1177999999999999</v>
      </c>
      <c r="O28" s="43">
        <v>102.43999999999998</v>
      </c>
      <c r="P28" s="43">
        <v>3.7899999999999991</v>
      </c>
      <c r="Q28" s="45">
        <v>2</v>
      </c>
      <c r="R28" s="141">
        <f t="shared" si="3"/>
        <v>4</v>
      </c>
      <c r="S28" s="259"/>
      <c r="T28" s="239">
        <v>23</v>
      </c>
      <c r="U28" s="69">
        <f t="shared" si="4"/>
        <v>3</v>
      </c>
    </row>
    <row r="29" spans="1:21" x14ac:dyDescent="0.3">
      <c r="A29" s="20" t="b">
        <v>1</v>
      </c>
      <c r="B29" s="38" t="s">
        <v>238</v>
      </c>
      <c r="C29" s="39">
        <v>24</v>
      </c>
      <c r="D29" s="46">
        <f t="shared" si="8"/>
        <v>1512</v>
      </c>
      <c r="E29" s="41">
        <f t="shared" si="0"/>
        <v>60</v>
      </c>
      <c r="F29" s="42">
        <v>0</v>
      </c>
      <c r="G29" s="296">
        <f t="shared" si="9"/>
        <v>98.317464866940767</v>
      </c>
      <c r="H29" s="132">
        <v>100</v>
      </c>
      <c r="I29" s="43">
        <f t="shared" si="1"/>
        <v>21.524993840840349</v>
      </c>
      <c r="J29" s="44">
        <v>200</v>
      </c>
      <c r="K29" s="43">
        <f t="shared" si="2"/>
        <v>5.0407662186550084</v>
      </c>
      <c r="L29" s="42">
        <v>0</v>
      </c>
      <c r="M29" s="296">
        <f t="shared" si="7"/>
        <v>4530.7798538417501</v>
      </c>
      <c r="N29" s="43">
        <v>1.1184000000000001</v>
      </c>
      <c r="O29" s="43">
        <v>102.52000000000001</v>
      </c>
      <c r="P29" s="43">
        <v>3.819999999999999</v>
      </c>
      <c r="Q29" s="45">
        <v>2</v>
      </c>
      <c r="R29" s="141">
        <f t="shared" si="3"/>
        <v>4</v>
      </c>
      <c r="S29" s="259"/>
      <c r="T29" s="239">
        <v>24</v>
      </c>
      <c r="U29" s="69">
        <f t="shared" si="4"/>
        <v>3</v>
      </c>
    </row>
    <row r="30" spans="1:21" x14ac:dyDescent="0.3">
      <c r="A30" s="20" t="b">
        <v>1</v>
      </c>
      <c r="B30" s="38" t="s">
        <v>239</v>
      </c>
      <c r="C30" s="39">
        <v>25</v>
      </c>
      <c r="D30" s="46">
        <f t="shared" si="8"/>
        <v>1663</v>
      </c>
      <c r="E30" s="41">
        <f t="shared" si="0"/>
        <v>66</v>
      </c>
      <c r="F30" s="42">
        <v>0</v>
      </c>
      <c r="G30" s="296">
        <f t="shared" si="9"/>
        <v>102.15184599675145</v>
      </c>
      <c r="H30" s="132">
        <v>100</v>
      </c>
      <c r="I30" s="43">
        <f t="shared" si="1"/>
        <v>21.593873821131037</v>
      </c>
      <c r="J30" s="44">
        <v>200</v>
      </c>
      <c r="K30" s="43">
        <f t="shared" si="2"/>
        <v>5.093038964342461</v>
      </c>
      <c r="L30" s="42">
        <v>0</v>
      </c>
      <c r="M30" s="296">
        <f t="shared" si="7"/>
        <v>4612.333891210902</v>
      </c>
      <c r="N30" s="43">
        <v>1.119</v>
      </c>
      <c r="O30" s="43">
        <v>102.6</v>
      </c>
      <c r="P30" s="43">
        <v>3.8499999999999988</v>
      </c>
      <c r="Q30" s="45">
        <v>2</v>
      </c>
      <c r="R30" s="141">
        <f t="shared" si="3"/>
        <v>4</v>
      </c>
      <c r="S30" s="259"/>
      <c r="T30" s="239">
        <v>25</v>
      </c>
      <c r="U30" s="69">
        <f t="shared" si="4"/>
        <v>3</v>
      </c>
    </row>
    <row r="31" spans="1:21" x14ac:dyDescent="0.3">
      <c r="A31" s="20" t="b">
        <v>1</v>
      </c>
      <c r="B31" s="38" t="s">
        <v>240</v>
      </c>
      <c r="C31" s="39">
        <v>26</v>
      </c>
      <c r="D31" s="46">
        <f t="shared" si="8"/>
        <v>1829</v>
      </c>
      <c r="E31" s="41">
        <f t="shared" si="0"/>
        <v>73</v>
      </c>
      <c r="F31" s="42">
        <v>0</v>
      </c>
      <c r="G31" s="296">
        <f t="shared" si="9"/>
        <v>106.13576799062474</v>
      </c>
      <c r="H31" s="132">
        <v>100</v>
      </c>
      <c r="I31" s="43">
        <f t="shared" si="1"/>
        <v>21.662974217358656</v>
      </c>
      <c r="J31" s="44">
        <v>200</v>
      </c>
      <c r="K31" s="43">
        <f t="shared" si="2"/>
        <v>5.1458537784026923</v>
      </c>
      <c r="L31" s="42">
        <v>0</v>
      </c>
      <c r="M31" s="296">
        <f t="shared" si="7"/>
        <v>4695.3559012526985</v>
      </c>
      <c r="N31" s="43">
        <v>1.1195999999999999</v>
      </c>
      <c r="O31" s="43">
        <v>102.67999999999999</v>
      </c>
      <c r="P31" s="43">
        <v>3.879999999999999</v>
      </c>
      <c r="Q31" s="45">
        <v>2</v>
      </c>
      <c r="R31" s="141">
        <f t="shared" si="3"/>
        <v>4</v>
      </c>
      <c r="S31" s="259"/>
      <c r="T31" s="239">
        <v>26</v>
      </c>
      <c r="U31" s="69">
        <f t="shared" si="4"/>
        <v>3</v>
      </c>
    </row>
    <row r="32" spans="1:21" x14ac:dyDescent="0.3">
      <c r="A32" s="20" t="b">
        <v>1</v>
      </c>
      <c r="B32" s="38" t="s">
        <v>241</v>
      </c>
      <c r="C32" s="39">
        <v>27</v>
      </c>
      <c r="D32" s="46">
        <f t="shared" si="8"/>
        <v>2011</v>
      </c>
      <c r="E32" s="41">
        <f t="shared" si="0"/>
        <v>80</v>
      </c>
      <c r="F32" s="42">
        <v>0</v>
      </c>
      <c r="G32" s="296">
        <f t="shared" si="9"/>
        <v>110.2750629422591</v>
      </c>
      <c r="H32" s="132">
        <v>100</v>
      </c>
      <c r="I32" s="43">
        <f t="shared" si="1"/>
        <v>21.732295734854205</v>
      </c>
      <c r="J32" s="44">
        <v>200</v>
      </c>
      <c r="K32" s="43">
        <f t="shared" si="2"/>
        <v>5.1992162820847279</v>
      </c>
      <c r="L32" s="42">
        <v>0</v>
      </c>
      <c r="M32" s="296">
        <f t="shared" si="7"/>
        <v>4779.872307475247</v>
      </c>
      <c r="N32" s="43">
        <v>1.1202000000000001</v>
      </c>
      <c r="O32" s="43">
        <v>102.76000000000002</v>
      </c>
      <c r="P32" s="43">
        <v>3.9099999999999984</v>
      </c>
      <c r="Q32" s="45">
        <v>2</v>
      </c>
      <c r="R32" s="141">
        <f t="shared" si="3"/>
        <v>4</v>
      </c>
      <c r="S32" s="259"/>
      <c r="T32" s="239">
        <v>27</v>
      </c>
      <c r="U32" s="69">
        <f t="shared" si="4"/>
        <v>3</v>
      </c>
    </row>
    <row r="33" spans="1:21" x14ac:dyDescent="0.3">
      <c r="A33" s="20" t="b">
        <v>1</v>
      </c>
      <c r="B33" s="38" t="s">
        <v>242</v>
      </c>
      <c r="C33" s="39">
        <v>28</v>
      </c>
      <c r="D33" s="46">
        <f t="shared" si="8"/>
        <v>2212</v>
      </c>
      <c r="E33" s="41">
        <f t="shared" si="0"/>
        <v>88</v>
      </c>
      <c r="F33" s="42">
        <v>0</v>
      </c>
      <c r="G33" s="296">
        <f t="shared" si="9"/>
        <v>114.5757903970072</v>
      </c>
      <c r="H33" s="132">
        <v>100</v>
      </c>
      <c r="I33" s="43">
        <f t="shared" si="1"/>
        <v>21.801839081205738</v>
      </c>
      <c r="J33" s="44">
        <v>200</v>
      </c>
      <c r="K33" s="43">
        <f t="shared" si="2"/>
        <v>5.2531321549299461</v>
      </c>
      <c r="L33" s="42">
        <v>0</v>
      </c>
      <c r="M33" s="296">
        <f t="shared" si="7"/>
        <v>4865.9100090098018</v>
      </c>
      <c r="N33" s="43">
        <v>1.1208</v>
      </c>
      <c r="O33" s="43">
        <v>102.83999999999999</v>
      </c>
      <c r="P33" s="43">
        <v>3.9399999999999986</v>
      </c>
      <c r="Q33" s="45">
        <v>2</v>
      </c>
      <c r="R33" s="141">
        <f t="shared" si="3"/>
        <v>4</v>
      </c>
      <c r="S33" s="259"/>
      <c r="T33" s="239">
        <v>28</v>
      </c>
      <c r="U33" s="69">
        <f t="shared" si="4"/>
        <v>3</v>
      </c>
    </row>
    <row r="34" spans="1:21" x14ac:dyDescent="0.3">
      <c r="A34" s="20" t="b">
        <v>1</v>
      </c>
      <c r="B34" s="38" t="s">
        <v>243</v>
      </c>
      <c r="C34" s="39">
        <v>29</v>
      </c>
      <c r="D34" s="46">
        <f t="shared" si="8"/>
        <v>2433</v>
      </c>
      <c r="E34" s="41">
        <f t="shared" si="0"/>
        <v>97</v>
      </c>
      <c r="F34" s="42">
        <v>0</v>
      </c>
      <c r="G34" s="296">
        <f t="shared" si="9"/>
        <v>119.04424622249047</v>
      </c>
      <c r="H34" s="132">
        <v>100</v>
      </c>
      <c r="I34" s="43">
        <f t="shared" si="1"/>
        <v>21.871604966265597</v>
      </c>
      <c r="J34" s="44">
        <v>200</v>
      </c>
      <c r="K34" s="43">
        <f t="shared" si="2"/>
        <v>5.3076071353765695</v>
      </c>
      <c r="L34" s="42">
        <v>0</v>
      </c>
      <c r="M34" s="296">
        <f t="shared" si="7"/>
        <v>4953.4963891719781</v>
      </c>
      <c r="N34" s="43">
        <v>1.1214000000000002</v>
      </c>
      <c r="O34" s="43">
        <v>102.92</v>
      </c>
      <c r="P34" s="43">
        <v>3.9699999999999984</v>
      </c>
      <c r="Q34" s="45">
        <v>2</v>
      </c>
      <c r="R34" s="141">
        <f t="shared" si="3"/>
        <v>4</v>
      </c>
      <c r="S34" s="259"/>
      <c r="T34" s="239">
        <v>29</v>
      </c>
      <c r="U34" s="69">
        <f t="shared" si="4"/>
        <v>3</v>
      </c>
    </row>
    <row r="35" spans="1:21" x14ac:dyDescent="0.3">
      <c r="A35" s="20" t="b">
        <v>1</v>
      </c>
      <c r="B35" s="38" t="s">
        <v>244</v>
      </c>
      <c r="C35" s="39">
        <v>30</v>
      </c>
      <c r="D35" s="46">
        <f t="shared" si="8"/>
        <v>2676</v>
      </c>
      <c r="E35" s="41">
        <f t="shared" si="0"/>
        <v>107</v>
      </c>
      <c r="F35" s="42">
        <v>0</v>
      </c>
      <c r="G35" s="296">
        <f t="shared" si="9"/>
        <v>123.68697182516759</v>
      </c>
      <c r="H35" s="132">
        <v>100</v>
      </c>
      <c r="I35" s="43">
        <f t="shared" si="1"/>
        <v>21.941594102157648</v>
      </c>
      <c r="J35" s="44">
        <v>200</v>
      </c>
      <c r="K35" s="43">
        <f t="shared" si="2"/>
        <v>5.3626470213704245</v>
      </c>
      <c r="L35" s="42">
        <v>0</v>
      </c>
      <c r="M35" s="296">
        <f t="shared" si="7"/>
        <v>5042.6593241770734</v>
      </c>
      <c r="N35" s="43">
        <v>1.1220000000000001</v>
      </c>
      <c r="O35" s="43">
        <v>103</v>
      </c>
      <c r="P35" s="43">
        <v>3.9999999999999982</v>
      </c>
      <c r="Q35" s="45">
        <v>2</v>
      </c>
      <c r="R35" s="141">
        <f t="shared" si="3"/>
        <v>5</v>
      </c>
      <c r="S35" s="259"/>
      <c r="T35" s="239">
        <v>30</v>
      </c>
      <c r="U35" s="69">
        <f t="shared" si="4"/>
        <v>4</v>
      </c>
    </row>
    <row r="36" spans="1:21" x14ac:dyDescent="0.3">
      <c r="A36" s="20" t="b">
        <v>1</v>
      </c>
      <c r="B36" s="38" t="s">
        <v>245</v>
      </c>
      <c r="C36" s="39">
        <v>31</v>
      </c>
      <c r="D36" s="40">
        <f>INT(D35+D35*5%)</f>
        <v>2809</v>
      </c>
      <c r="E36" s="41">
        <f t="shared" si="0"/>
        <v>112</v>
      </c>
      <c r="F36" s="42">
        <v>0</v>
      </c>
      <c r="G36" s="296">
        <f t="shared" si="9"/>
        <v>128.51076372634913</v>
      </c>
      <c r="H36" s="132">
        <v>100</v>
      </c>
      <c r="I36" s="43">
        <f t="shared" si="1"/>
        <v>22.011807203284551</v>
      </c>
      <c r="J36" s="44">
        <v>200</v>
      </c>
      <c r="K36" s="43">
        <f t="shared" si="2"/>
        <v>5.4182576709820358</v>
      </c>
      <c r="L36" s="42">
        <v>0</v>
      </c>
      <c r="M36" s="296">
        <f t="shared" si="7"/>
        <v>5133.427192012261</v>
      </c>
      <c r="N36" s="43">
        <v>1.1225999999999998</v>
      </c>
      <c r="O36" s="43">
        <v>103.08</v>
      </c>
      <c r="P36" s="43">
        <v>4.0299999999999985</v>
      </c>
      <c r="Q36" s="45">
        <v>2</v>
      </c>
      <c r="R36" s="141">
        <f t="shared" si="3"/>
        <v>5</v>
      </c>
      <c r="S36" s="259"/>
      <c r="T36" s="239">
        <v>31</v>
      </c>
      <c r="U36" s="69">
        <f t="shared" si="4"/>
        <v>4</v>
      </c>
    </row>
    <row r="37" spans="1:21" x14ac:dyDescent="0.3">
      <c r="A37" s="20" t="b">
        <v>1</v>
      </c>
      <c r="B37" s="38" t="s">
        <v>246</v>
      </c>
      <c r="C37" s="39">
        <v>32</v>
      </c>
      <c r="D37" s="46">
        <f>INT(D36+D36*5%)</f>
        <v>2949</v>
      </c>
      <c r="E37" s="41">
        <f t="shared" si="0"/>
        <v>117</v>
      </c>
      <c r="F37" s="42">
        <v>0</v>
      </c>
      <c r="G37" s="296">
        <f t="shared" si="9"/>
        <v>133.52268351167672</v>
      </c>
      <c r="H37" s="132">
        <v>100</v>
      </c>
      <c r="I37" s="43">
        <f t="shared" si="1"/>
        <v>22.082244986335063</v>
      </c>
      <c r="J37" s="44">
        <v>200</v>
      </c>
      <c r="K37" s="43">
        <f t="shared" si="2"/>
        <v>5.4744450030301195</v>
      </c>
      <c r="L37" s="42">
        <v>0</v>
      </c>
      <c r="M37" s="296">
        <f t="shared" si="7"/>
        <v>5225.828881468482</v>
      </c>
      <c r="N37" s="43">
        <v>1.1232</v>
      </c>
      <c r="O37" s="43">
        <v>103.16000000000001</v>
      </c>
      <c r="P37" s="43">
        <v>4.0599999999999978</v>
      </c>
      <c r="Q37" s="45">
        <v>2</v>
      </c>
      <c r="R37" s="141">
        <f t="shared" si="3"/>
        <v>5</v>
      </c>
      <c r="S37" s="259"/>
      <c r="T37" s="239">
        <v>32</v>
      </c>
      <c r="U37" s="69">
        <f t="shared" si="4"/>
        <v>4</v>
      </c>
    </row>
    <row r="38" spans="1:21" x14ac:dyDescent="0.3">
      <c r="A38" s="20" t="b">
        <v>1</v>
      </c>
      <c r="B38" s="38" t="s">
        <v>247</v>
      </c>
      <c r="C38" s="39">
        <v>33</v>
      </c>
      <c r="D38" s="46">
        <f t="shared" ref="D38:D55" si="10">INT(D37+D37*5%)</f>
        <v>3096</v>
      </c>
      <c r="E38" s="41">
        <f t="shared" si="0"/>
        <v>123</v>
      </c>
      <c r="F38" s="42">
        <v>0</v>
      </c>
      <c r="G38" s="296">
        <f>G37*G$1</f>
        <v>138.7300681686321</v>
      </c>
      <c r="H38" s="132">
        <v>100</v>
      </c>
      <c r="I38" s="43">
        <f t="shared" si="1"/>
        <v>22.152908170291337</v>
      </c>
      <c r="J38" s="44">
        <v>200</v>
      </c>
      <c r="K38" s="43">
        <f t="shared" si="2"/>
        <v>5.5312149977115421</v>
      </c>
      <c r="L38" s="42">
        <v>0</v>
      </c>
      <c r="M38" s="296">
        <f t="shared" si="7"/>
        <v>5319.8938013349143</v>
      </c>
      <c r="N38" s="43">
        <v>1.1237999999999999</v>
      </c>
      <c r="O38" s="43">
        <v>103.24000000000001</v>
      </c>
      <c r="P38" s="43">
        <v>4.0899999999999981</v>
      </c>
      <c r="Q38" s="45">
        <v>2</v>
      </c>
      <c r="R38" s="141">
        <f t="shared" si="3"/>
        <v>5</v>
      </c>
      <c r="S38" s="259"/>
      <c r="T38" s="239">
        <v>33</v>
      </c>
      <c r="U38" s="69">
        <f t="shared" si="4"/>
        <v>4</v>
      </c>
    </row>
    <row r="39" spans="1:21" x14ac:dyDescent="0.3">
      <c r="A39" s="20" t="b">
        <v>1</v>
      </c>
      <c r="B39" s="38" t="s">
        <v>248</v>
      </c>
      <c r="C39" s="39">
        <v>34</v>
      </c>
      <c r="D39" s="46">
        <f t="shared" si="10"/>
        <v>3250</v>
      </c>
      <c r="E39" s="41">
        <f t="shared" si="0"/>
        <v>130</v>
      </c>
      <c r="F39" s="42">
        <v>0</v>
      </c>
      <c r="G39" s="296">
        <f t="shared" ref="G39:G70" si="11">G38*G$1</f>
        <v>144.14054082720875</v>
      </c>
      <c r="H39" s="132">
        <v>100</v>
      </c>
      <c r="I39" s="43">
        <f t="shared" si="1"/>
        <v>22.223797476436268</v>
      </c>
      <c r="J39" s="44">
        <v>200</v>
      </c>
      <c r="K39" s="43">
        <f t="shared" si="2"/>
        <v>5.5885736972378108</v>
      </c>
      <c r="L39" s="42">
        <v>0</v>
      </c>
      <c r="M39" s="296">
        <f t="shared" si="7"/>
        <v>5415.6518897589431</v>
      </c>
      <c r="N39" s="43">
        <v>1.1244000000000001</v>
      </c>
      <c r="O39" s="43">
        <v>103.32000000000001</v>
      </c>
      <c r="P39" s="43">
        <v>4.1199999999999974</v>
      </c>
      <c r="Q39" s="45">
        <v>2</v>
      </c>
      <c r="R39" s="141">
        <f t="shared" si="3"/>
        <v>5</v>
      </c>
      <c r="S39" s="259"/>
      <c r="T39" s="239">
        <v>34</v>
      </c>
      <c r="U39" s="69">
        <f t="shared" si="4"/>
        <v>4</v>
      </c>
    </row>
    <row r="40" spans="1:21" x14ac:dyDescent="0.3">
      <c r="A40" s="20" t="b">
        <v>1</v>
      </c>
      <c r="B40" s="38" t="s">
        <v>249</v>
      </c>
      <c r="C40" s="39">
        <v>35</v>
      </c>
      <c r="D40" s="46">
        <f t="shared" si="10"/>
        <v>3412</v>
      </c>
      <c r="E40" s="41">
        <f t="shared" si="0"/>
        <v>136</v>
      </c>
      <c r="F40" s="42">
        <v>0</v>
      </c>
      <c r="G40" s="296">
        <f t="shared" si="11"/>
        <v>149.76202191946987</v>
      </c>
      <c r="H40" s="132">
        <v>100</v>
      </c>
      <c r="I40" s="43">
        <f t="shared" si="1"/>
        <v>22.294913628360863</v>
      </c>
      <c r="J40" s="44">
        <v>200</v>
      </c>
      <c r="K40" s="43">
        <f t="shared" si="2"/>
        <v>5.6465272064781669</v>
      </c>
      <c r="L40" s="42">
        <v>0</v>
      </c>
      <c r="M40" s="296">
        <f t="shared" si="7"/>
        <v>5513.1336237746045</v>
      </c>
      <c r="N40" s="43">
        <v>1.125</v>
      </c>
      <c r="O40" s="43">
        <v>103.4</v>
      </c>
      <c r="P40" s="43">
        <v>4.1499999999999977</v>
      </c>
      <c r="Q40" s="45">
        <v>2</v>
      </c>
      <c r="R40" s="141">
        <f t="shared" si="3"/>
        <v>5</v>
      </c>
      <c r="S40" s="259"/>
      <c r="T40" s="239">
        <v>35</v>
      </c>
      <c r="U40" s="69">
        <f t="shared" si="4"/>
        <v>4</v>
      </c>
    </row>
    <row r="41" spans="1:21" x14ac:dyDescent="0.3">
      <c r="A41" s="20" t="b">
        <v>1</v>
      </c>
      <c r="B41" s="38" t="s">
        <v>250</v>
      </c>
      <c r="C41" s="39">
        <v>36</v>
      </c>
      <c r="D41" s="46">
        <f t="shared" si="10"/>
        <v>3582</v>
      </c>
      <c r="E41" s="41">
        <f t="shared" si="0"/>
        <v>143</v>
      </c>
      <c r="F41" s="42">
        <v>0</v>
      </c>
      <c r="G41" s="296">
        <f t="shared" si="11"/>
        <v>155.60274077432919</v>
      </c>
      <c r="H41" s="132">
        <v>100</v>
      </c>
      <c r="I41" s="43">
        <f t="shared" si="1"/>
        <v>22.366257351971619</v>
      </c>
      <c r="J41" s="44">
        <v>200</v>
      </c>
      <c r="K41" s="43">
        <f t="shared" si="2"/>
        <v>5.7050816936093458</v>
      </c>
      <c r="L41" s="42">
        <v>0</v>
      </c>
      <c r="M41" s="296">
        <f t="shared" si="7"/>
        <v>5612.3700290025472</v>
      </c>
      <c r="N41" s="43">
        <v>1.1255999999999999</v>
      </c>
      <c r="O41" s="43">
        <v>103.47999999999999</v>
      </c>
      <c r="P41" s="43">
        <v>4.1799999999999979</v>
      </c>
      <c r="Q41" s="45">
        <v>2</v>
      </c>
      <c r="R41" s="141">
        <f t="shared" si="3"/>
        <v>5</v>
      </c>
      <c r="S41" s="259"/>
      <c r="T41" s="239">
        <v>36</v>
      </c>
      <c r="U41" s="69">
        <f t="shared" si="4"/>
        <v>4</v>
      </c>
    </row>
    <row r="42" spans="1:21" x14ac:dyDescent="0.3">
      <c r="A42" s="20" t="b">
        <v>1</v>
      </c>
      <c r="B42" s="38" t="s">
        <v>251</v>
      </c>
      <c r="C42" s="39">
        <v>37</v>
      </c>
      <c r="D42" s="46">
        <f t="shared" si="10"/>
        <v>3761</v>
      </c>
      <c r="E42" s="41">
        <f t="shared" si="0"/>
        <v>150</v>
      </c>
      <c r="F42" s="42">
        <v>0</v>
      </c>
      <c r="G42" s="296">
        <f t="shared" si="11"/>
        <v>161.67124766452801</v>
      </c>
      <c r="H42" s="132">
        <v>100</v>
      </c>
      <c r="I42" s="43">
        <f t="shared" si="1"/>
        <v>22.437829375497927</v>
      </c>
      <c r="J42" s="44">
        <v>200</v>
      </c>
      <c r="K42" s="43">
        <f t="shared" si="2"/>
        <v>5.7642433907720747</v>
      </c>
      <c r="L42" s="42">
        <v>0</v>
      </c>
      <c r="M42" s="296">
        <f t="shared" si="7"/>
        <v>5713.3926895245932</v>
      </c>
      <c r="N42" s="43">
        <v>1.1262000000000001</v>
      </c>
      <c r="O42" s="43">
        <v>103.56000000000002</v>
      </c>
      <c r="P42" s="43">
        <v>4.2099999999999973</v>
      </c>
      <c r="Q42" s="45">
        <v>2</v>
      </c>
      <c r="R42" s="141">
        <f t="shared" si="3"/>
        <v>5</v>
      </c>
      <c r="S42" s="259"/>
      <c r="T42" s="239">
        <v>37</v>
      </c>
      <c r="U42" s="69">
        <f t="shared" si="4"/>
        <v>4</v>
      </c>
    </row>
    <row r="43" spans="1:21" x14ac:dyDescent="0.3">
      <c r="A43" s="20" t="b">
        <v>1</v>
      </c>
      <c r="B43" s="38" t="s">
        <v>252</v>
      </c>
      <c r="C43" s="39">
        <v>38</v>
      </c>
      <c r="D43" s="46">
        <f t="shared" si="10"/>
        <v>3949</v>
      </c>
      <c r="E43" s="41">
        <f t="shared" si="0"/>
        <v>157</v>
      </c>
      <c r="F43" s="42">
        <v>0</v>
      </c>
      <c r="G43" s="296">
        <f t="shared" si="11"/>
        <v>167.9764263234446</v>
      </c>
      <c r="H43" s="132">
        <v>100</v>
      </c>
      <c r="I43" s="43">
        <f t="shared" si="1"/>
        <v>22.50963042949952</v>
      </c>
      <c r="J43" s="44">
        <v>200</v>
      </c>
      <c r="K43" s="43">
        <f t="shared" si="2"/>
        <v>5.8240185947343814</v>
      </c>
      <c r="L43" s="42">
        <v>0</v>
      </c>
      <c r="M43" s="296">
        <f t="shared" si="7"/>
        <v>5816.2337579360355</v>
      </c>
      <c r="N43" s="43">
        <v>1.1268</v>
      </c>
      <c r="O43" s="43">
        <v>103.63999999999999</v>
      </c>
      <c r="P43" s="43">
        <v>4.2399999999999975</v>
      </c>
      <c r="Q43" s="45">
        <v>2</v>
      </c>
      <c r="R43" s="141">
        <f t="shared" si="3"/>
        <v>5</v>
      </c>
      <c r="S43" s="259"/>
      <c r="T43" s="239">
        <v>38</v>
      </c>
      <c r="U43" s="69">
        <f t="shared" si="4"/>
        <v>4</v>
      </c>
    </row>
    <row r="44" spans="1:21" x14ac:dyDescent="0.3">
      <c r="A44" s="20" t="b">
        <v>1</v>
      </c>
      <c r="B44" s="38" t="s">
        <v>253</v>
      </c>
      <c r="C44" s="39">
        <v>39</v>
      </c>
      <c r="D44" s="46">
        <f t="shared" si="10"/>
        <v>4146</v>
      </c>
      <c r="E44" s="41">
        <f t="shared" si="0"/>
        <v>165</v>
      </c>
      <c r="F44" s="42">
        <v>0</v>
      </c>
      <c r="G44" s="296">
        <f t="shared" si="11"/>
        <v>174.52750695005892</v>
      </c>
      <c r="H44" s="132">
        <v>100</v>
      </c>
      <c r="I44" s="43">
        <f t="shared" si="1"/>
        <v>22.581661246873917</v>
      </c>
      <c r="J44" s="44">
        <v>200</v>
      </c>
      <c r="K44" s="43">
        <f t="shared" si="2"/>
        <v>5.8844136675617769</v>
      </c>
      <c r="L44" s="42">
        <v>0</v>
      </c>
      <c r="M44" s="296">
        <f t="shared" si="7"/>
        <v>5920.9259655788846</v>
      </c>
      <c r="N44" s="43">
        <v>1.1274000000000002</v>
      </c>
      <c r="O44" s="43">
        <v>103.72</v>
      </c>
      <c r="P44" s="43">
        <v>4.2699999999999978</v>
      </c>
      <c r="Q44" s="45">
        <v>2</v>
      </c>
      <c r="R44" s="141">
        <f t="shared" si="3"/>
        <v>5</v>
      </c>
      <c r="S44" s="259"/>
      <c r="T44" s="239">
        <v>39</v>
      </c>
      <c r="U44" s="69">
        <f t="shared" si="4"/>
        <v>4</v>
      </c>
    </row>
    <row r="45" spans="1:21" x14ac:dyDescent="0.3">
      <c r="A45" s="20" t="b">
        <v>1</v>
      </c>
      <c r="B45" s="38" t="s">
        <v>254</v>
      </c>
      <c r="C45" s="39">
        <v>40</v>
      </c>
      <c r="D45" s="46">
        <f t="shared" si="10"/>
        <v>4353</v>
      </c>
      <c r="E45" s="41">
        <f t="shared" si="0"/>
        <v>174</v>
      </c>
      <c r="F45" s="42">
        <v>0</v>
      </c>
      <c r="G45" s="296">
        <f t="shared" si="11"/>
        <v>181.33407972111121</v>
      </c>
      <c r="H45" s="132">
        <v>100</v>
      </c>
      <c r="I45" s="43">
        <f t="shared" si="1"/>
        <v>22.653922562863915</v>
      </c>
      <c r="J45" s="44">
        <v>200</v>
      </c>
      <c r="K45" s="43">
        <f t="shared" si="2"/>
        <v>5.9454350372943923</v>
      </c>
      <c r="L45" s="42">
        <v>0</v>
      </c>
      <c r="M45" s="296">
        <f t="shared" si="7"/>
        <v>6027.5026329593047</v>
      </c>
      <c r="N45" s="43">
        <v>1.1279999999999999</v>
      </c>
      <c r="O45" s="43">
        <v>103.8</v>
      </c>
      <c r="P45" s="43">
        <v>4.2999999999999972</v>
      </c>
      <c r="Q45" s="45">
        <v>2</v>
      </c>
      <c r="R45" s="141">
        <f t="shared" si="3"/>
        <v>6</v>
      </c>
      <c r="S45" s="259"/>
      <c r="T45" s="239">
        <v>40</v>
      </c>
      <c r="U45" s="69">
        <f t="shared" si="4"/>
        <v>5</v>
      </c>
    </row>
    <row r="46" spans="1:21" x14ac:dyDescent="0.3">
      <c r="A46" s="20" t="b">
        <v>1</v>
      </c>
      <c r="B46" s="38" t="s">
        <v>255</v>
      </c>
      <c r="C46" s="39">
        <v>41</v>
      </c>
      <c r="D46" s="46">
        <f t="shared" si="10"/>
        <v>4570</v>
      </c>
      <c r="E46" s="41">
        <f t="shared" si="0"/>
        <v>182</v>
      </c>
      <c r="F46" s="42">
        <v>0</v>
      </c>
      <c r="G46" s="296">
        <f t="shared" si="11"/>
        <v>188.40610883023453</v>
      </c>
      <c r="H46" s="132">
        <v>100</v>
      </c>
      <c r="I46" s="43">
        <f t="shared" si="1"/>
        <v>22.72641511506508</v>
      </c>
      <c r="J46" s="44">
        <v>200</v>
      </c>
      <c r="K46" s="43">
        <f t="shared" si="2"/>
        <v>6.0070891986311352</v>
      </c>
      <c r="L46" s="42">
        <v>0</v>
      </c>
      <c r="M46" s="296">
        <f t="shared" si="7"/>
        <v>6135.9976803525724</v>
      </c>
      <c r="N46" s="43">
        <v>1.1286</v>
      </c>
      <c r="O46" s="43">
        <v>103.88000000000002</v>
      </c>
      <c r="P46" s="43">
        <v>4.3299999999999974</v>
      </c>
      <c r="Q46" s="45">
        <v>2</v>
      </c>
      <c r="R46" s="141">
        <f t="shared" si="3"/>
        <v>6</v>
      </c>
      <c r="S46" s="259"/>
      <c r="T46" s="239">
        <v>41</v>
      </c>
      <c r="U46" s="69">
        <f t="shared" si="4"/>
        <v>5</v>
      </c>
    </row>
    <row r="47" spans="1:21" x14ac:dyDescent="0.3">
      <c r="A47" s="20" t="b">
        <v>1</v>
      </c>
      <c r="B47" s="38" t="s">
        <v>256</v>
      </c>
      <c r="C47" s="39">
        <v>42</v>
      </c>
      <c r="D47" s="46">
        <f t="shared" si="10"/>
        <v>4798</v>
      </c>
      <c r="E47" s="41">
        <f t="shared" si="0"/>
        <v>191</v>
      </c>
      <c r="F47" s="42">
        <v>0</v>
      </c>
      <c r="G47" s="296">
        <f t="shared" si="11"/>
        <v>195.75394707461365</v>
      </c>
      <c r="H47" s="132">
        <v>100</v>
      </c>
      <c r="I47" s="43">
        <f t="shared" si="1"/>
        <v>22.799139643433289</v>
      </c>
      <c r="J47" s="44">
        <v>200</v>
      </c>
      <c r="K47" s="43">
        <f t="shared" si="2"/>
        <v>6.0693827136209402</v>
      </c>
      <c r="L47" s="42">
        <v>0</v>
      </c>
      <c r="M47" s="296">
        <f t="shared" si="7"/>
        <v>6246.4456385989188</v>
      </c>
      <c r="N47" s="43">
        <v>1.1292</v>
      </c>
      <c r="O47" s="43">
        <v>103.96000000000001</v>
      </c>
      <c r="P47" s="43">
        <v>4.3599999999999968</v>
      </c>
      <c r="Q47" s="45">
        <v>2</v>
      </c>
      <c r="R47" s="141">
        <f t="shared" si="3"/>
        <v>6</v>
      </c>
      <c r="S47" s="259"/>
      <c r="T47" s="239">
        <v>42</v>
      </c>
      <c r="U47" s="69">
        <f t="shared" si="4"/>
        <v>5</v>
      </c>
    </row>
    <row r="48" spans="1:21" x14ac:dyDescent="0.3">
      <c r="A48" s="20" t="b">
        <v>1</v>
      </c>
      <c r="B48" s="38" t="s">
        <v>257</v>
      </c>
      <c r="C48" s="39">
        <v>43</v>
      </c>
      <c r="D48" s="46">
        <f t="shared" si="10"/>
        <v>5037</v>
      </c>
      <c r="E48" s="41">
        <f t="shared" si="0"/>
        <v>201</v>
      </c>
      <c r="F48" s="42">
        <v>0</v>
      </c>
      <c r="G48" s="296">
        <f t="shared" si="11"/>
        <v>203.38835101052356</v>
      </c>
      <c r="H48" s="132">
        <v>100</v>
      </c>
      <c r="I48" s="43">
        <f t="shared" si="1"/>
        <v>22.872096890292276</v>
      </c>
      <c r="J48" s="44">
        <v>200</v>
      </c>
      <c r="K48" s="43">
        <f t="shared" si="2"/>
        <v>6.1323222123611894</v>
      </c>
      <c r="L48" s="42">
        <v>0</v>
      </c>
      <c r="M48" s="296">
        <f t="shared" si="7"/>
        <v>6358.8816600936998</v>
      </c>
      <c r="N48" s="43">
        <v>1.1297999999999999</v>
      </c>
      <c r="O48" s="43">
        <v>104.03999999999999</v>
      </c>
      <c r="P48" s="43">
        <v>4.389999999999997</v>
      </c>
      <c r="Q48" s="45">
        <v>2</v>
      </c>
      <c r="R48" s="141">
        <f t="shared" si="3"/>
        <v>6</v>
      </c>
      <c r="S48" s="259"/>
      <c r="T48" s="239">
        <v>43</v>
      </c>
      <c r="U48" s="69">
        <f t="shared" si="4"/>
        <v>5</v>
      </c>
    </row>
    <row r="49" spans="1:21" x14ac:dyDescent="0.3">
      <c r="A49" s="20" t="b">
        <v>1</v>
      </c>
      <c r="B49" s="38" t="s">
        <v>258</v>
      </c>
      <c r="C49" s="39">
        <v>44</v>
      </c>
      <c r="D49" s="46">
        <f t="shared" si="10"/>
        <v>5288</v>
      </c>
      <c r="E49" s="41">
        <f t="shared" si="0"/>
        <v>211</v>
      </c>
      <c r="F49" s="42">
        <v>0</v>
      </c>
      <c r="G49" s="296">
        <f t="shared" si="11"/>
        <v>211.32049669993395</v>
      </c>
      <c r="H49" s="132">
        <v>100</v>
      </c>
      <c r="I49" s="43">
        <f t="shared" si="1"/>
        <v>22.94528760034121</v>
      </c>
      <c r="J49" s="44">
        <v>200</v>
      </c>
      <c r="K49" s="43">
        <f t="shared" si="2"/>
        <v>6.1959143937033749</v>
      </c>
      <c r="L49" s="42">
        <v>0</v>
      </c>
      <c r="M49" s="296">
        <f t="shared" si="7"/>
        <v>6473.341529975386</v>
      </c>
      <c r="N49" s="43">
        <v>1.1304000000000001</v>
      </c>
      <c r="O49" s="43">
        <v>104.12</v>
      </c>
      <c r="P49" s="43">
        <v>4.4199999999999964</v>
      </c>
      <c r="Q49" s="45">
        <v>2</v>
      </c>
      <c r="R49" s="141">
        <f t="shared" si="3"/>
        <v>6</v>
      </c>
      <c r="S49" s="259"/>
      <c r="T49" s="239">
        <v>44</v>
      </c>
      <c r="U49" s="69">
        <f t="shared" si="4"/>
        <v>5</v>
      </c>
    </row>
    <row r="50" spans="1:21" x14ac:dyDescent="0.3">
      <c r="A50" s="20" t="b">
        <v>1</v>
      </c>
      <c r="B50" s="38" t="s">
        <v>259</v>
      </c>
      <c r="C50" s="39">
        <v>45</v>
      </c>
      <c r="D50" s="46">
        <f t="shared" si="10"/>
        <v>5552</v>
      </c>
      <c r="E50" s="41">
        <f t="shared" si="0"/>
        <v>222</v>
      </c>
      <c r="F50" s="42">
        <v>0</v>
      </c>
      <c r="G50" s="296">
        <f t="shared" si="11"/>
        <v>219.56199607123136</v>
      </c>
      <c r="H50" s="132">
        <v>100</v>
      </c>
      <c r="I50" s="43">
        <f t="shared" si="1"/>
        <v>23.018712520662302</v>
      </c>
      <c r="J50" s="44">
        <v>200</v>
      </c>
      <c r="K50" s="43">
        <f t="shared" si="2"/>
        <v>6.260166025966079</v>
      </c>
      <c r="L50" s="42">
        <v>0</v>
      </c>
      <c r="M50" s="296">
        <f t="shared" si="7"/>
        <v>6589.861677514943</v>
      </c>
      <c r="N50" s="43">
        <v>1.131</v>
      </c>
      <c r="O50" s="43">
        <v>104.2</v>
      </c>
      <c r="P50" s="43">
        <v>4.4499999999999966</v>
      </c>
      <c r="Q50" s="45">
        <v>2</v>
      </c>
      <c r="R50" s="141">
        <f t="shared" si="3"/>
        <v>6</v>
      </c>
      <c r="S50" s="259"/>
      <c r="T50" s="239">
        <v>45</v>
      </c>
      <c r="U50" s="69">
        <f t="shared" si="4"/>
        <v>5</v>
      </c>
    </row>
    <row r="51" spans="1:21" x14ac:dyDescent="0.3">
      <c r="A51" s="20" t="b">
        <v>1</v>
      </c>
      <c r="B51" s="38" t="s">
        <v>260</v>
      </c>
      <c r="C51" s="39">
        <v>46</v>
      </c>
      <c r="D51" s="46">
        <f t="shared" si="10"/>
        <v>5829</v>
      </c>
      <c r="E51" s="41">
        <f t="shared" si="0"/>
        <v>233</v>
      </c>
      <c r="F51" s="42">
        <v>0</v>
      </c>
      <c r="G51" s="296">
        <f t="shared" si="11"/>
        <v>228.12491391800936</v>
      </c>
      <c r="H51" s="132">
        <v>100</v>
      </c>
      <c r="I51" s="43">
        <f t="shared" si="1"/>
        <v>23.092372400728422</v>
      </c>
      <c r="J51" s="44">
        <v>200</v>
      </c>
      <c r="K51" s="43">
        <f t="shared" si="2"/>
        <v>6.3250839476553473</v>
      </c>
      <c r="L51" s="42">
        <v>0</v>
      </c>
      <c r="M51" s="296">
        <f t="shared" si="7"/>
        <v>6708.4791877102125</v>
      </c>
      <c r="N51" s="43">
        <v>1.1316000000000002</v>
      </c>
      <c r="O51" s="43">
        <v>104.28000000000002</v>
      </c>
      <c r="P51" s="43">
        <v>4.4799999999999969</v>
      </c>
      <c r="Q51" s="45">
        <v>2</v>
      </c>
      <c r="R51" s="141">
        <f t="shared" si="3"/>
        <v>6</v>
      </c>
      <c r="S51" s="259"/>
      <c r="T51" s="239">
        <v>46</v>
      </c>
      <c r="U51" s="69">
        <f t="shared" si="4"/>
        <v>5</v>
      </c>
    </row>
    <row r="52" spans="1:21" x14ac:dyDescent="0.3">
      <c r="A52" s="20" t="b">
        <v>1</v>
      </c>
      <c r="B52" s="38" t="s">
        <v>261</v>
      </c>
      <c r="C52" s="39">
        <v>47</v>
      </c>
      <c r="D52" s="46">
        <f t="shared" si="10"/>
        <v>6120</v>
      </c>
      <c r="E52" s="41">
        <f t="shared" si="0"/>
        <v>244</v>
      </c>
      <c r="F52" s="42">
        <v>0</v>
      </c>
      <c r="G52" s="296">
        <f t="shared" si="11"/>
        <v>237.02178556081171</v>
      </c>
      <c r="H52" s="132">
        <v>100</v>
      </c>
      <c r="I52" s="43">
        <f t="shared" si="1"/>
        <v>23.166267992410752</v>
      </c>
      <c r="J52" s="44">
        <v>200</v>
      </c>
      <c r="K52" s="43">
        <f t="shared" si="2"/>
        <v>6.3906750681925333</v>
      </c>
      <c r="L52" s="42">
        <v>0</v>
      </c>
      <c r="M52" s="296">
        <f t="shared" si="7"/>
        <v>6829.2318130889962</v>
      </c>
      <c r="N52" s="43">
        <v>1.1322000000000001</v>
      </c>
      <c r="O52" s="43">
        <v>104.36000000000001</v>
      </c>
      <c r="P52" s="43">
        <v>4.5099999999999962</v>
      </c>
      <c r="Q52" s="45">
        <v>2</v>
      </c>
      <c r="R52" s="141">
        <f t="shared" si="3"/>
        <v>6</v>
      </c>
      <c r="S52" s="259"/>
      <c r="T52" s="239">
        <v>47</v>
      </c>
      <c r="U52" s="69">
        <f t="shared" si="4"/>
        <v>5</v>
      </c>
    </row>
    <row r="53" spans="1:21" x14ac:dyDescent="0.3">
      <c r="A53" s="20" t="b">
        <v>1</v>
      </c>
      <c r="B53" s="38" t="s">
        <v>262</v>
      </c>
      <c r="C53" s="39">
        <v>48</v>
      </c>
      <c r="D53" s="46">
        <f t="shared" si="10"/>
        <v>6426</v>
      </c>
      <c r="E53" s="41">
        <f t="shared" si="0"/>
        <v>257</v>
      </c>
      <c r="F53" s="42">
        <v>0</v>
      </c>
      <c r="G53" s="296">
        <f t="shared" si="11"/>
        <v>246.26563519768334</v>
      </c>
      <c r="H53" s="132">
        <v>100</v>
      </c>
      <c r="I53" s="43">
        <f t="shared" si="1"/>
        <v>23.240400049986466</v>
      </c>
      <c r="J53" s="44">
        <v>200</v>
      </c>
      <c r="K53" s="43">
        <f t="shared" si="2"/>
        <v>6.4569463686496897</v>
      </c>
      <c r="L53" s="42">
        <v>0</v>
      </c>
      <c r="M53" s="296">
        <f t="shared" si="7"/>
        <v>6952.1579857245979</v>
      </c>
      <c r="N53" s="43">
        <v>1.1328</v>
      </c>
      <c r="O53" s="43">
        <v>104.43999999999998</v>
      </c>
      <c r="P53" s="43">
        <v>4.5399999999999965</v>
      </c>
      <c r="Q53" s="45">
        <v>2</v>
      </c>
      <c r="R53" s="141">
        <f t="shared" si="3"/>
        <v>6</v>
      </c>
      <c r="S53" s="259"/>
      <c r="T53" s="239">
        <v>48</v>
      </c>
      <c r="U53" s="69">
        <f t="shared" si="4"/>
        <v>5</v>
      </c>
    </row>
    <row r="54" spans="1:21" x14ac:dyDescent="0.3">
      <c r="A54" s="20" t="b">
        <v>1</v>
      </c>
      <c r="B54" s="38" t="s">
        <v>263</v>
      </c>
      <c r="C54" s="39">
        <v>49</v>
      </c>
      <c r="D54" s="46">
        <f t="shared" si="10"/>
        <v>6747</v>
      </c>
      <c r="E54" s="41">
        <f t="shared" si="0"/>
        <v>269</v>
      </c>
      <c r="F54" s="42">
        <v>0</v>
      </c>
      <c r="G54" s="296">
        <f t="shared" si="11"/>
        <v>255.86999497039298</v>
      </c>
      <c r="H54" s="132">
        <v>100</v>
      </c>
      <c r="I54" s="43">
        <f t="shared" si="1"/>
        <v>23.314769330146422</v>
      </c>
      <c r="J54" s="44">
        <v>200</v>
      </c>
      <c r="K54" s="43">
        <f t="shared" si="2"/>
        <v>6.5239049024925873</v>
      </c>
      <c r="L54" s="42">
        <v>0</v>
      </c>
      <c r="M54" s="296">
        <f t="shared" si="7"/>
        <v>7077.2968294676411</v>
      </c>
      <c r="N54" s="43">
        <v>1.1334000000000002</v>
      </c>
      <c r="O54" s="43">
        <v>104.52000000000001</v>
      </c>
      <c r="P54" s="43">
        <v>4.5699999999999967</v>
      </c>
      <c r="Q54" s="45">
        <v>2</v>
      </c>
      <c r="R54" s="141">
        <f t="shared" si="3"/>
        <v>6</v>
      </c>
      <c r="S54" s="259"/>
      <c r="T54" s="239">
        <v>49</v>
      </c>
      <c r="U54" s="69">
        <f t="shared" si="4"/>
        <v>5</v>
      </c>
    </row>
    <row r="55" spans="1:21" x14ac:dyDescent="0.3">
      <c r="A55" s="20" t="b">
        <v>1</v>
      </c>
      <c r="B55" s="38" t="s">
        <v>264</v>
      </c>
      <c r="C55" s="39">
        <v>50</v>
      </c>
      <c r="D55" s="46">
        <f t="shared" si="10"/>
        <v>7084</v>
      </c>
      <c r="E55" s="41">
        <f t="shared" si="0"/>
        <v>283</v>
      </c>
      <c r="F55" s="42">
        <v>0</v>
      </c>
      <c r="G55" s="296">
        <f t="shared" si="11"/>
        <v>265.8489247742383</v>
      </c>
      <c r="H55" s="132">
        <v>100</v>
      </c>
      <c r="I55" s="43">
        <f t="shared" si="1"/>
        <v>23.38937659200289</v>
      </c>
      <c r="J55" s="44">
        <v>200</v>
      </c>
      <c r="K55" s="43">
        <f t="shared" si="2"/>
        <v>6.5915577963314353</v>
      </c>
      <c r="L55" s="42">
        <v>0</v>
      </c>
      <c r="M55" s="296">
        <f t="shared" si="7"/>
        <v>7204.6881723980587</v>
      </c>
      <c r="N55" s="43">
        <v>1.1339999999999999</v>
      </c>
      <c r="O55" s="43">
        <v>104.6</v>
      </c>
      <c r="P55" s="43">
        <v>4.5999999999999961</v>
      </c>
      <c r="Q55" s="45">
        <v>2</v>
      </c>
      <c r="R55" s="141">
        <f t="shared" si="3"/>
        <v>7</v>
      </c>
      <c r="S55" s="259"/>
      <c r="T55" s="239">
        <v>50</v>
      </c>
      <c r="U55" s="69">
        <f t="shared" si="4"/>
        <v>6</v>
      </c>
    </row>
    <row r="56" spans="1:21" x14ac:dyDescent="0.3">
      <c r="A56" s="20" t="b">
        <v>1</v>
      </c>
      <c r="B56" s="38" t="s">
        <v>265</v>
      </c>
      <c r="C56" s="39">
        <v>51</v>
      </c>
      <c r="D56" s="40">
        <f>INT(D55+D55*3%)</f>
        <v>7296</v>
      </c>
      <c r="E56" s="41">
        <f t="shared" si="0"/>
        <v>291</v>
      </c>
      <c r="F56" s="42">
        <v>0</v>
      </c>
      <c r="G56" s="296">
        <f t="shared" si="11"/>
        <v>276.21703284043355</v>
      </c>
      <c r="H56" s="132">
        <v>100</v>
      </c>
      <c r="I56" s="43">
        <f t="shared" si="1"/>
        <v>23.464222597097297</v>
      </c>
      <c r="J56" s="44">
        <v>200</v>
      </c>
      <c r="K56" s="43">
        <f t="shared" si="2"/>
        <v>6.6599122506793922</v>
      </c>
      <c r="L56" s="42">
        <v>0</v>
      </c>
      <c r="M56" s="296">
        <f t="shared" si="7"/>
        <v>7334.3725595012238</v>
      </c>
      <c r="N56" s="43">
        <v>1.1345999999999901</v>
      </c>
      <c r="O56" s="43">
        <v>104.68</v>
      </c>
      <c r="P56" s="43">
        <v>4.6299999999999901</v>
      </c>
      <c r="Q56" s="45">
        <v>2</v>
      </c>
      <c r="R56" s="141">
        <f t="shared" si="3"/>
        <v>7</v>
      </c>
      <c r="S56" s="259"/>
      <c r="T56" s="239">
        <v>51</v>
      </c>
      <c r="U56" s="69">
        <f t="shared" si="4"/>
        <v>6</v>
      </c>
    </row>
    <row r="57" spans="1:21" x14ac:dyDescent="0.3">
      <c r="A57" s="20" t="b">
        <v>1</v>
      </c>
      <c r="B57" s="38" t="s">
        <v>266</v>
      </c>
      <c r="C57" s="39">
        <v>52</v>
      </c>
      <c r="D57" s="46">
        <f>INT(D56+D56*3%)</f>
        <v>7514</v>
      </c>
      <c r="E57" s="41">
        <f t="shared" si="0"/>
        <v>300</v>
      </c>
      <c r="F57" s="42">
        <v>0</v>
      </c>
      <c r="G57" s="296">
        <f t="shared" si="11"/>
        <v>286.98949712121043</v>
      </c>
      <c r="H57" s="132">
        <v>100</v>
      </c>
      <c r="I57" s="43">
        <f t="shared" si="1"/>
        <v>23.539308109408008</v>
      </c>
      <c r="J57" s="44">
        <v>200</v>
      </c>
      <c r="K57" s="43">
        <f t="shared" si="2"/>
        <v>6.7289755407189373</v>
      </c>
      <c r="L57" s="42">
        <v>0</v>
      </c>
      <c r="M57" s="296">
        <f t="shared" si="7"/>
        <v>7466.3912655722461</v>
      </c>
      <c r="N57" s="43">
        <v>1.13519999999999</v>
      </c>
      <c r="O57" s="43">
        <v>104.76</v>
      </c>
      <c r="P57" s="43">
        <v>4.6599999999999904</v>
      </c>
      <c r="Q57" s="45">
        <v>2</v>
      </c>
      <c r="R57" s="141">
        <f t="shared" si="3"/>
        <v>7</v>
      </c>
      <c r="S57" s="259"/>
      <c r="T57" s="239">
        <v>52</v>
      </c>
      <c r="U57" s="69">
        <f t="shared" si="4"/>
        <v>6</v>
      </c>
    </row>
    <row r="58" spans="1:21" x14ac:dyDescent="0.3">
      <c r="A58" s="20" t="b">
        <v>1</v>
      </c>
      <c r="B58" s="38" t="s">
        <v>267</v>
      </c>
      <c r="C58" s="39">
        <v>53</v>
      </c>
      <c r="D58" s="46">
        <f t="shared" ref="D58:D79" si="12">INT(D57+D57*3%)</f>
        <v>7739</v>
      </c>
      <c r="E58" s="41">
        <f t="shared" si="0"/>
        <v>309</v>
      </c>
      <c r="F58" s="42">
        <v>0</v>
      </c>
      <c r="G58" s="296">
        <f t="shared" si="11"/>
        <v>298.18208750893763</v>
      </c>
      <c r="H58" s="132">
        <v>100</v>
      </c>
      <c r="I58" s="43">
        <f t="shared" si="1"/>
        <v>23.614633895358114</v>
      </c>
      <c r="J58" s="44">
        <v>200</v>
      </c>
      <c r="K58" s="43">
        <f t="shared" si="2"/>
        <v>6.7987550170761928</v>
      </c>
      <c r="L58" s="42">
        <v>0</v>
      </c>
      <c r="M58" s="296">
        <f t="shared" si="7"/>
        <v>7600.7863083525463</v>
      </c>
      <c r="N58" s="43">
        <v>1.1357999999999899</v>
      </c>
      <c r="O58" s="43">
        <v>104.84</v>
      </c>
      <c r="P58" s="43">
        <v>4.6899999999999897</v>
      </c>
      <c r="Q58" s="45">
        <v>2</v>
      </c>
      <c r="R58" s="141">
        <f t="shared" si="3"/>
        <v>7</v>
      </c>
      <c r="S58" s="259"/>
      <c r="T58" s="239">
        <v>53</v>
      </c>
      <c r="U58" s="69">
        <f t="shared" si="4"/>
        <v>6</v>
      </c>
    </row>
    <row r="59" spans="1:21" x14ac:dyDescent="0.3">
      <c r="A59" s="20" t="b">
        <v>1</v>
      </c>
      <c r="B59" s="38" t="s">
        <v>268</v>
      </c>
      <c r="C59" s="39">
        <v>54</v>
      </c>
      <c r="D59" s="46">
        <f t="shared" si="12"/>
        <v>7971</v>
      </c>
      <c r="E59" s="41">
        <f t="shared" si="0"/>
        <v>318</v>
      </c>
      <c r="F59" s="42">
        <v>0</v>
      </c>
      <c r="G59" s="296">
        <f t="shared" si="11"/>
        <v>309.8111889217862</v>
      </c>
      <c r="H59" s="132">
        <v>100</v>
      </c>
      <c r="I59" s="43">
        <f t="shared" si="1"/>
        <v>23.69020072382326</v>
      </c>
      <c r="J59" s="44">
        <v>200</v>
      </c>
      <c r="K59" s="43">
        <f t="shared" si="2"/>
        <v>6.8692581066032732</v>
      </c>
      <c r="L59" s="42">
        <v>0</v>
      </c>
      <c r="M59" s="296">
        <f t="shared" si="7"/>
        <v>7737.6004619028918</v>
      </c>
      <c r="N59" s="43">
        <v>1.1363999999999901</v>
      </c>
      <c r="O59" s="43">
        <v>104.92</v>
      </c>
      <c r="P59" s="43">
        <v>4.71999999999999</v>
      </c>
      <c r="Q59" s="45">
        <v>2</v>
      </c>
      <c r="R59" s="141">
        <f t="shared" si="3"/>
        <v>7</v>
      </c>
      <c r="S59" s="259"/>
      <c r="T59" s="239">
        <v>54</v>
      </c>
      <c r="U59" s="69">
        <f t="shared" si="4"/>
        <v>6</v>
      </c>
    </row>
    <row r="60" spans="1:21" x14ac:dyDescent="0.3">
      <c r="A60" s="20" t="b">
        <v>1</v>
      </c>
      <c r="B60" s="38" t="s">
        <v>269</v>
      </c>
      <c r="C60" s="39">
        <v>55</v>
      </c>
      <c r="D60" s="46">
        <f t="shared" si="12"/>
        <v>8210</v>
      </c>
      <c r="E60" s="41">
        <f t="shared" si="0"/>
        <v>328</v>
      </c>
      <c r="F60" s="42">
        <v>0</v>
      </c>
      <c r="G60" s="296">
        <f t="shared" si="11"/>
        <v>321.89382528973584</v>
      </c>
      <c r="H60" s="132">
        <v>100</v>
      </c>
      <c r="I60" s="43">
        <f t="shared" si="1"/>
        <v>23.766009366139496</v>
      </c>
      <c r="J60" s="44">
        <v>200</v>
      </c>
      <c r="K60" s="43">
        <f t="shared" si="2"/>
        <v>6.9404923131687495</v>
      </c>
      <c r="L60" s="42">
        <v>0</v>
      </c>
      <c r="M60" s="296">
        <f t="shared" si="7"/>
        <v>7876.8772702171436</v>
      </c>
      <c r="N60" s="43">
        <v>1.13699999999999</v>
      </c>
      <c r="O60" s="43">
        <v>105</v>
      </c>
      <c r="P60" s="43">
        <v>4.7499999999999902</v>
      </c>
      <c r="Q60" s="45">
        <v>2</v>
      </c>
      <c r="R60" s="141">
        <f t="shared" si="3"/>
        <v>7</v>
      </c>
      <c r="S60" s="259"/>
      <c r="T60" s="239">
        <v>55</v>
      </c>
      <c r="U60" s="69">
        <f t="shared" si="4"/>
        <v>6</v>
      </c>
    </row>
    <row r="61" spans="1:21" x14ac:dyDescent="0.3">
      <c r="A61" s="20" t="b">
        <v>1</v>
      </c>
      <c r="B61" s="38" t="s">
        <v>270</v>
      </c>
      <c r="C61" s="39">
        <v>56</v>
      </c>
      <c r="D61" s="46">
        <f t="shared" si="12"/>
        <v>8456</v>
      </c>
      <c r="E61" s="41">
        <f t="shared" si="0"/>
        <v>338</v>
      </c>
      <c r="F61" s="42">
        <v>0</v>
      </c>
      <c r="G61" s="296">
        <f t="shared" si="11"/>
        <v>334.44768447603553</v>
      </c>
      <c r="H61" s="132">
        <v>100</v>
      </c>
      <c r="I61" s="43">
        <f t="shared" si="1"/>
        <v>23.842060596111143</v>
      </c>
      <c r="J61" s="44">
        <v>200</v>
      </c>
      <c r="K61" s="43">
        <f t="shared" si="2"/>
        <v>7.0124652184563097</v>
      </c>
      <c r="L61" s="42">
        <v>0</v>
      </c>
      <c r="M61" s="296">
        <f t="shared" si="7"/>
        <v>8018.6610610810521</v>
      </c>
      <c r="N61" s="43">
        <v>1.13759999999999</v>
      </c>
      <c r="O61" s="43">
        <v>105.08</v>
      </c>
      <c r="P61" s="43">
        <v>4.7799999999999896</v>
      </c>
      <c r="Q61" s="45">
        <v>2</v>
      </c>
      <c r="R61" s="141">
        <f t="shared" si="3"/>
        <v>7</v>
      </c>
      <c r="S61" s="259"/>
      <c r="T61" s="239">
        <v>56</v>
      </c>
      <c r="U61" s="69">
        <f t="shared" si="4"/>
        <v>6</v>
      </c>
    </row>
    <row r="62" spans="1:21" x14ac:dyDescent="0.3">
      <c r="A62" s="20" t="b">
        <v>1</v>
      </c>
      <c r="B62" s="38" t="s">
        <v>271</v>
      </c>
      <c r="C62" s="39">
        <v>57</v>
      </c>
      <c r="D62" s="46">
        <f t="shared" si="12"/>
        <v>8709</v>
      </c>
      <c r="E62" s="41">
        <f t="shared" si="0"/>
        <v>348</v>
      </c>
      <c r="F62" s="42">
        <v>0</v>
      </c>
      <c r="G62" s="296">
        <f t="shared" si="11"/>
        <v>347.49114417060088</v>
      </c>
      <c r="H62" s="132">
        <v>100</v>
      </c>
      <c r="I62" s="43">
        <f t="shared" si="1"/>
        <v>23.918355190018698</v>
      </c>
      <c r="J62" s="44">
        <v>200</v>
      </c>
      <c r="K62" s="43">
        <f t="shared" si="2"/>
        <v>7.0851844827717017</v>
      </c>
      <c r="L62" s="42">
        <v>0</v>
      </c>
      <c r="M62" s="296">
        <f t="shared" si="7"/>
        <v>8162.9969601805115</v>
      </c>
      <c r="N62" s="43">
        <v>1.1381999999999901</v>
      </c>
      <c r="O62" s="43">
        <v>105.16</v>
      </c>
      <c r="P62" s="43">
        <v>4.8099999999999898</v>
      </c>
      <c r="Q62" s="45">
        <v>2</v>
      </c>
      <c r="R62" s="141">
        <f t="shared" si="3"/>
        <v>7</v>
      </c>
      <c r="S62" s="259"/>
      <c r="T62" s="239">
        <v>57</v>
      </c>
      <c r="U62" s="69">
        <f t="shared" si="4"/>
        <v>6</v>
      </c>
    </row>
    <row r="63" spans="1:21" x14ac:dyDescent="0.3">
      <c r="A63" s="20" t="b">
        <v>1</v>
      </c>
      <c r="B63" s="38" t="s">
        <v>272</v>
      </c>
      <c r="C63" s="39">
        <v>58</v>
      </c>
      <c r="D63" s="46">
        <f t="shared" si="12"/>
        <v>8970</v>
      </c>
      <c r="E63" s="41">
        <f t="shared" si="0"/>
        <v>358</v>
      </c>
      <c r="F63" s="42">
        <v>0</v>
      </c>
      <c r="G63" s="296">
        <f t="shared" si="11"/>
        <v>361.04329879325428</v>
      </c>
      <c r="H63" s="132">
        <v>100</v>
      </c>
      <c r="I63" s="43">
        <f t="shared" si="1"/>
        <v>23.994893926626759</v>
      </c>
      <c r="J63" s="44">
        <v>200</v>
      </c>
      <c r="K63" s="43">
        <f t="shared" si="2"/>
        <v>7.1586578458580439</v>
      </c>
      <c r="L63" s="42">
        <v>0</v>
      </c>
      <c r="M63" s="296">
        <f t="shared" si="7"/>
        <v>8309.9309054637615</v>
      </c>
      <c r="N63" s="43">
        <v>1.13879999999999</v>
      </c>
      <c r="O63" s="43">
        <v>105.24</v>
      </c>
      <c r="P63" s="43">
        <v>4.8399999999999901</v>
      </c>
      <c r="Q63" s="45">
        <v>2</v>
      </c>
      <c r="R63" s="141">
        <f t="shared" si="3"/>
        <v>7</v>
      </c>
      <c r="S63" s="259"/>
      <c r="T63" s="239">
        <v>58</v>
      </c>
      <c r="U63" s="69">
        <f t="shared" si="4"/>
        <v>6</v>
      </c>
    </row>
    <row r="64" spans="1:21" x14ac:dyDescent="0.3">
      <c r="A64" s="20" t="b">
        <v>1</v>
      </c>
      <c r="B64" s="38" t="s">
        <v>273</v>
      </c>
      <c r="C64" s="39">
        <v>59</v>
      </c>
      <c r="D64" s="46">
        <f t="shared" si="12"/>
        <v>9239</v>
      </c>
      <c r="E64" s="41">
        <f t="shared" si="0"/>
        <v>369</v>
      </c>
      <c r="F64" s="42">
        <v>0</v>
      </c>
      <c r="G64" s="296">
        <f t="shared" si="11"/>
        <v>375.12398744619117</v>
      </c>
      <c r="H64" s="132">
        <v>100</v>
      </c>
      <c r="I64" s="43">
        <f t="shared" si="1"/>
        <v>24.071677587191964</v>
      </c>
      <c r="J64" s="44">
        <v>200</v>
      </c>
      <c r="K64" s="43">
        <f t="shared" si="2"/>
        <v>7.232893127719592</v>
      </c>
      <c r="L64" s="42">
        <v>0</v>
      </c>
      <c r="M64" s="296">
        <f t="shared" si="7"/>
        <v>8459.5096617621093</v>
      </c>
      <c r="N64" s="43">
        <v>1.13939999999999</v>
      </c>
      <c r="O64" s="43">
        <v>105.32</v>
      </c>
      <c r="P64" s="43">
        <v>4.8699999999999903</v>
      </c>
      <c r="Q64" s="45">
        <v>2</v>
      </c>
      <c r="R64" s="141">
        <f t="shared" si="3"/>
        <v>7</v>
      </c>
      <c r="S64" s="259"/>
      <c r="T64" s="239">
        <v>59</v>
      </c>
      <c r="U64" s="69">
        <f t="shared" si="4"/>
        <v>6</v>
      </c>
    </row>
    <row r="65" spans="1:21" x14ac:dyDescent="0.3">
      <c r="A65" s="20" t="b">
        <v>1</v>
      </c>
      <c r="B65" s="38" t="s">
        <v>274</v>
      </c>
      <c r="C65" s="39">
        <v>60</v>
      </c>
      <c r="D65" s="46">
        <f t="shared" si="12"/>
        <v>9516</v>
      </c>
      <c r="E65" s="41">
        <f t="shared" si="0"/>
        <v>380</v>
      </c>
      <c r="F65" s="42">
        <v>0</v>
      </c>
      <c r="G65" s="296">
        <f t="shared" si="11"/>
        <v>389.75382295659261</v>
      </c>
      <c r="H65" s="132">
        <v>100</v>
      </c>
      <c r="I65" s="43">
        <f t="shared" si="1"/>
        <v>24.148706955470978</v>
      </c>
      <c r="J65" s="44">
        <v>200</v>
      </c>
      <c r="K65" s="43">
        <f t="shared" si="2"/>
        <v>7.307898229454044</v>
      </c>
      <c r="L65" s="42">
        <v>0</v>
      </c>
      <c r="M65" s="296">
        <f t="shared" si="7"/>
        <v>8611.7808356738278</v>
      </c>
      <c r="N65" s="43">
        <v>1.1399999999999899</v>
      </c>
      <c r="O65" s="43">
        <v>105.4</v>
      </c>
      <c r="P65" s="43">
        <v>4.8999999999999897</v>
      </c>
      <c r="Q65" s="45">
        <v>2</v>
      </c>
      <c r="R65" s="141">
        <f t="shared" si="3"/>
        <v>8</v>
      </c>
      <c r="S65" s="259"/>
      <c r="T65" s="239">
        <v>60</v>
      </c>
      <c r="U65" s="69">
        <f t="shared" si="4"/>
        <v>7</v>
      </c>
    </row>
    <row r="66" spans="1:21" x14ac:dyDescent="0.3">
      <c r="A66" s="20" t="b">
        <v>1</v>
      </c>
      <c r="B66" s="38" t="s">
        <v>275</v>
      </c>
      <c r="C66" s="39">
        <v>61</v>
      </c>
      <c r="D66" s="46">
        <f t="shared" si="12"/>
        <v>9801</v>
      </c>
      <c r="E66" s="41">
        <f t="shared" si="0"/>
        <v>392</v>
      </c>
      <c r="F66" s="42">
        <v>0</v>
      </c>
      <c r="G66" s="296">
        <f t="shared" si="11"/>
        <v>404.95422205189971</v>
      </c>
      <c r="H66" s="132">
        <v>100</v>
      </c>
      <c r="I66" s="43">
        <f t="shared" si="1"/>
        <v>24.225982817728486</v>
      </c>
      <c r="J66" s="44">
        <v>200</v>
      </c>
      <c r="K66" s="43">
        <f t="shared" si="2"/>
        <v>7.3836811340934823</v>
      </c>
      <c r="L66" s="42">
        <v>0</v>
      </c>
      <c r="M66" s="296">
        <f t="shared" si="7"/>
        <v>8766.7928907159567</v>
      </c>
      <c r="N66" s="43">
        <v>1.1279999999999999</v>
      </c>
      <c r="O66" s="43">
        <v>105.4</v>
      </c>
      <c r="P66" s="43">
        <v>4.8999999999999897</v>
      </c>
      <c r="Q66" s="45">
        <v>2</v>
      </c>
      <c r="R66" s="141">
        <f t="shared" si="3"/>
        <v>8</v>
      </c>
      <c r="S66" s="259"/>
      <c r="T66" s="239">
        <v>61</v>
      </c>
      <c r="U66" s="69">
        <f t="shared" si="4"/>
        <v>7</v>
      </c>
    </row>
    <row r="67" spans="1:21" x14ac:dyDescent="0.3">
      <c r="A67" s="20" t="b">
        <v>1</v>
      </c>
      <c r="B67" s="38" t="s">
        <v>276</v>
      </c>
      <c r="C67" s="39">
        <v>62</v>
      </c>
      <c r="D67" s="46">
        <f t="shared" si="12"/>
        <v>10095</v>
      </c>
      <c r="E67" s="41">
        <f t="shared" si="0"/>
        <v>403</v>
      </c>
      <c r="F67" s="42">
        <v>0</v>
      </c>
      <c r="G67" s="296">
        <f t="shared" si="11"/>
        <v>420.74743671192374</v>
      </c>
      <c r="H67" s="132">
        <v>100</v>
      </c>
      <c r="I67" s="43">
        <f t="shared" si="1"/>
        <v>24.303505962745216</v>
      </c>
      <c r="J67" s="44">
        <v>200</v>
      </c>
      <c r="K67" s="43">
        <f t="shared" si="2"/>
        <v>7.460249907454032</v>
      </c>
      <c r="L67" s="42">
        <v>0</v>
      </c>
      <c r="M67" s="296">
        <f t="shared" si="7"/>
        <v>8924.5951627488448</v>
      </c>
      <c r="N67" s="43">
        <v>1.1286</v>
      </c>
      <c r="O67" s="43">
        <v>105.4</v>
      </c>
      <c r="P67" s="43">
        <v>4.8999999999999897</v>
      </c>
      <c r="Q67" s="45">
        <v>2</v>
      </c>
      <c r="R67" s="141">
        <f t="shared" si="3"/>
        <v>8</v>
      </c>
      <c r="S67" s="259"/>
      <c r="T67" s="239">
        <v>62</v>
      </c>
      <c r="U67" s="69">
        <f t="shared" si="4"/>
        <v>7</v>
      </c>
    </row>
    <row r="68" spans="1:21" x14ac:dyDescent="0.3">
      <c r="A68" s="20" t="b">
        <v>1</v>
      </c>
      <c r="B68" s="38" t="s">
        <v>277</v>
      </c>
      <c r="C68" s="39">
        <v>63</v>
      </c>
      <c r="D68" s="46">
        <f t="shared" si="12"/>
        <v>10397</v>
      </c>
      <c r="E68" s="41">
        <f t="shared" si="0"/>
        <v>415</v>
      </c>
      <c r="F68" s="42">
        <v>0</v>
      </c>
      <c r="G68" s="296">
        <f>G67*G$1</f>
        <v>437.15658674368871</v>
      </c>
      <c r="H68" s="132">
        <v>100</v>
      </c>
      <c r="I68" s="43">
        <f t="shared" si="1"/>
        <v>24.381277181826</v>
      </c>
      <c r="J68" s="44">
        <v>200</v>
      </c>
      <c r="K68" s="43">
        <f t="shared" si="2"/>
        <v>7.5376126989943302</v>
      </c>
      <c r="L68" s="42">
        <v>0</v>
      </c>
      <c r="M68" s="296">
        <f t="shared" si="7"/>
        <v>9085.2378756783237</v>
      </c>
      <c r="N68" s="43">
        <v>1.1292</v>
      </c>
      <c r="O68" s="43">
        <v>105.4</v>
      </c>
      <c r="P68" s="43">
        <v>4.8999999999999897</v>
      </c>
      <c r="Q68" s="45">
        <v>2</v>
      </c>
      <c r="R68" s="141">
        <f t="shared" si="3"/>
        <v>8</v>
      </c>
      <c r="S68" s="259"/>
      <c r="T68" s="239">
        <v>63</v>
      </c>
      <c r="U68" s="69">
        <f t="shared" si="4"/>
        <v>7</v>
      </c>
    </row>
    <row r="69" spans="1:21" x14ac:dyDescent="0.3">
      <c r="A69" s="20" t="b">
        <v>1</v>
      </c>
      <c r="B69" s="38" t="s">
        <v>278</v>
      </c>
      <c r="C69" s="39">
        <v>64</v>
      </c>
      <c r="D69" s="46">
        <f t="shared" si="12"/>
        <v>10708</v>
      </c>
      <c r="E69" s="41">
        <f t="shared" si="0"/>
        <v>428</v>
      </c>
      <c r="F69" s="42">
        <v>0</v>
      </c>
      <c r="G69" s="296">
        <f t="shared" si="11"/>
        <v>454.20569362669255</v>
      </c>
      <c r="H69" s="132">
        <v>100</v>
      </c>
      <c r="I69" s="43">
        <f t="shared" si="1"/>
        <v>24.459297268807845</v>
      </c>
      <c r="J69" s="44">
        <v>200</v>
      </c>
      <c r="K69" s="43">
        <f t="shared" si="2"/>
        <v>7.6157777426829014</v>
      </c>
      <c r="L69" s="42">
        <v>0</v>
      </c>
      <c r="M69" s="296">
        <f t="shared" si="7"/>
        <v>9248.7721574405332</v>
      </c>
      <c r="N69" s="43">
        <v>1.1297999999999999</v>
      </c>
      <c r="O69" s="43">
        <v>105.4</v>
      </c>
      <c r="P69" s="43">
        <v>4.8999999999999897</v>
      </c>
      <c r="Q69" s="45">
        <v>2</v>
      </c>
      <c r="R69" s="141">
        <f t="shared" si="3"/>
        <v>8</v>
      </c>
      <c r="S69" s="259"/>
      <c r="T69" s="239">
        <v>64</v>
      </c>
      <c r="U69" s="69">
        <f t="shared" si="4"/>
        <v>7</v>
      </c>
    </row>
    <row r="70" spans="1:21" x14ac:dyDescent="0.3">
      <c r="A70" s="20" t="b">
        <v>1</v>
      </c>
      <c r="B70" s="38" t="s">
        <v>279</v>
      </c>
      <c r="C70" s="39">
        <v>65</v>
      </c>
      <c r="D70" s="46">
        <f t="shared" si="12"/>
        <v>11029</v>
      </c>
      <c r="E70" s="41">
        <f t="shared" ref="E70:E252" si="13">INT(D70*E$1)</f>
        <v>441</v>
      </c>
      <c r="F70" s="42">
        <v>0</v>
      </c>
      <c r="G70" s="296">
        <f t="shared" si="11"/>
        <v>471.91971567813351</v>
      </c>
      <c r="H70" s="132">
        <v>100</v>
      </c>
      <c r="I70" s="43">
        <f t="shared" si="1"/>
        <v>24.537567020068028</v>
      </c>
      <c r="J70" s="44">
        <v>200</v>
      </c>
      <c r="K70" s="43">
        <f t="shared" si="2"/>
        <v>7.6947533578745233</v>
      </c>
      <c r="L70" s="42">
        <v>0</v>
      </c>
      <c r="M70" s="296">
        <f t="shared" si="7"/>
        <v>9415.2500562744626</v>
      </c>
      <c r="N70" s="43">
        <v>1.1304000000000001</v>
      </c>
      <c r="O70" s="43">
        <v>105.4</v>
      </c>
      <c r="P70" s="43">
        <v>4.8999999999999897</v>
      </c>
      <c r="Q70" s="45">
        <v>2</v>
      </c>
      <c r="R70" s="141">
        <f t="shared" si="3"/>
        <v>8</v>
      </c>
      <c r="S70" s="259"/>
      <c r="T70" s="239">
        <v>65</v>
      </c>
      <c r="U70" s="69">
        <f t="shared" si="4"/>
        <v>7</v>
      </c>
    </row>
    <row r="71" spans="1:21" x14ac:dyDescent="0.3">
      <c r="A71" s="20" t="b">
        <v>1</v>
      </c>
      <c r="B71" s="38" t="s">
        <v>280</v>
      </c>
      <c r="C71" s="39">
        <v>66</v>
      </c>
      <c r="D71" s="46">
        <f t="shared" si="12"/>
        <v>11359</v>
      </c>
      <c r="E71" s="41">
        <f t="shared" si="13"/>
        <v>454</v>
      </c>
      <c r="F71" s="42">
        <v>0</v>
      </c>
      <c r="G71" s="296">
        <f t="shared" ref="G71:G122" si="14">G70*G$1</f>
        <v>490.3245845895807</v>
      </c>
      <c r="H71" s="132">
        <v>100</v>
      </c>
      <c r="I71" s="43">
        <f t="shared" ref="I71:I134" si="15">I70+I70*$J$1%</f>
        <v>24.616087234532245</v>
      </c>
      <c r="J71" s="44">
        <v>200</v>
      </c>
      <c r="K71" s="43">
        <f t="shared" ref="K71:K134" si="16">K70+K70*$I$1%</f>
        <v>7.7745479501956822</v>
      </c>
      <c r="L71" s="42">
        <v>0</v>
      </c>
      <c r="M71" s="296">
        <f t="shared" si="7"/>
        <v>9584.7245572874035</v>
      </c>
      <c r="N71" s="43">
        <v>1.131</v>
      </c>
      <c r="O71" s="43">
        <v>105.4</v>
      </c>
      <c r="P71" s="43">
        <v>4.8999999999999897</v>
      </c>
      <c r="Q71" s="45">
        <v>2</v>
      </c>
      <c r="R71" s="141">
        <f t="shared" ref="R71:R125" si="17">INT(1+U71)</f>
        <v>8</v>
      </c>
      <c r="S71" s="259"/>
      <c r="T71" s="239">
        <v>66</v>
      </c>
      <c r="U71" s="69">
        <f t="shared" ref="U71:U134" si="18">INT(1+(T71/$U$1))</f>
        <v>7</v>
      </c>
    </row>
    <row r="72" spans="1:21" x14ac:dyDescent="0.3">
      <c r="A72" s="20" t="b">
        <v>1</v>
      </c>
      <c r="B72" s="38" t="s">
        <v>281</v>
      </c>
      <c r="C72" s="39">
        <v>67</v>
      </c>
      <c r="D72" s="46">
        <f t="shared" si="12"/>
        <v>11699</v>
      </c>
      <c r="E72" s="41">
        <f t="shared" si="13"/>
        <v>467</v>
      </c>
      <c r="F72" s="42">
        <v>0</v>
      </c>
      <c r="G72" s="296">
        <f t="shared" si="14"/>
        <v>509.44724338857429</v>
      </c>
      <c r="H72" s="132">
        <v>100</v>
      </c>
      <c r="I72" s="43">
        <f t="shared" si="15"/>
        <v>24.694858713682748</v>
      </c>
      <c r="J72" s="44">
        <v>200</v>
      </c>
      <c r="K72" s="43">
        <f t="shared" si="16"/>
        <v>7.8551700124392116</v>
      </c>
      <c r="L72" s="42">
        <v>0</v>
      </c>
      <c r="M72" s="296">
        <f t="shared" ref="M72:M123" si="19">M71*M$1</f>
        <v>9757.2495993185767</v>
      </c>
      <c r="N72" s="43">
        <v>1.1316000000000002</v>
      </c>
      <c r="O72" s="43">
        <v>105.4</v>
      </c>
      <c r="P72" s="43">
        <v>4.8999999999999897</v>
      </c>
      <c r="Q72" s="45">
        <v>2</v>
      </c>
      <c r="R72" s="141">
        <f t="shared" si="17"/>
        <v>8</v>
      </c>
      <c r="S72" s="259"/>
      <c r="T72" s="239">
        <v>67</v>
      </c>
      <c r="U72" s="69">
        <f t="shared" si="18"/>
        <v>7</v>
      </c>
    </row>
    <row r="73" spans="1:21" x14ac:dyDescent="0.3">
      <c r="A73" s="20" t="b">
        <v>1</v>
      </c>
      <c r="B73" s="38" t="s">
        <v>282</v>
      </c>
      <c r="C73" s="39">
        <v>68</v>
      </c>
      <c r="D73" s="46">
        <f t="shared" si="12"/>
        <v>12049</v>
      </c>
      <c r="E73" s="41">
        <f t="shared" si="13"/>
        <v>481</v>
      </c>
      <c r="F73" s="42">
        <v>0</v>
      </c>
      <c r="G73" s="296">
        <f t="shared" si="14"/>
        <v>529.31568588072867</v>
      </c>
      <c r="H73" s="132">
        <v>100</v>
      </c>
      <c r="I73" s="43">
        <f t="shared" si="15"/>
        <v>24.773882261566534</v>
      </c>
      <c r="J73" s="44">
        <v>200</v>
      </c>
      <c r="K73" s="43">
        <f t="shared" si="16"/>
        <v>7.9366281254682063</v>
      </c>
      <c r="L73" s="42">
        <v>0</v>
      </c>
      <c r="M73" s="296">
        <f t="shared" si="19"/>
        <v>9932.8800921063121</v>
      </c>
      <c r="N73" s="43">
        <v>1.1322000000000001</v>
      </c>
      <c r="O73" s="43">
        <v>105.4</v>
      </c>
      <c r="P73" s="43">
        <v>4.8999999999999897</v>
      </c>
      <c r="Q73" s="45">
        <v>2</v>
      </c>
      <c r="R73" s="141">
        <f t="shared" si="17"/>
        <v>8</v>
      </c>
      <c r="S73" s="259"/>
      <c r="T73" s="239">
        <v>68</v>
      </c>
      <c r="U73" s="69">
        <f t="shared" si="18"/>
        <v>7</v>
      </c>
    </row>
    <row r="74" spans="1:21" x14ac:dyDescent="0.3">
      <c r="A74" s="20" t="b">
        <v>1</v>
      </c>
      <c r="B74" s="38" t="s">
        <v>283</v>
      </c>
      <c r="C74" s="39">
        <v>69</v>
      </c>
      <c r="D74" s="46">
        <f t="shared" si="12"/>
        <v>12410</v>
      </c>
      <c r="E74" s="41">
        <f t="shared" si="13"/>
        <v>496</v>
      </c>
      <c r="F74" s="42">
        <v>0</v>
      </c>
      <c r="G74" s="296">
        <f t="shared" si="14"/>
        <v>549.95899763007708</v>
      </c>
      <c r="H74" s="132">
        <v>100</v>
      </c>
      <c r="I74" s="43">
        <f t="shared" si="15"/>
        <v>24.853158684803546</v>
      </c>
      <c r="J74" s="44">
        <v>200</v>
      </c>
      <c r="K74" s="43">
        <f t="shared" si="16"/>
        <v>8.0189309591293121</v>
      </c>
      <c r="L74" s="42">
        <v>0</v>
      </c>
      <c r="M74" s="296">
        <f t="shared" si="19"/>
        <v>10111.671933764226</v>
      </c>
      <c r="N74" s="43">
        <v>1.1328</v>
      </c>
      <c r="O74" s="43">
        <v>105.4</v>
      </c>
      <c r="P74" s="43">
        <v>4.8999999999999897</v>
      </c>
      <c r="Q74" s="45">
        <v>2</v>
      </c>
      <c r="R74" s="141">
        <f t="shared" si="17"/>
        <v>8</v>
      </c>
      <c r="S74" s="259"/>
      <c r="T74" s="239">
        <v>69</v>
      </c>
      <c r="U74" s="69">
        <f t="shared" si="18"/>
        <v>7</v>
      </c>
    </row>
    <row r="75" spans="1:21" x14ac:dyDescent="0.3">
      <c r="A75" s="20" t="b">
        <v>1</v>
      </c>
      <c r="B75" s="38" t="s">
        <v>284</v>
      </c>
      <c r="C75" s="39">
        <v>70</v>
      </c>
      <c r="D75" s="46">
        <f t="shared" si="12"/>
        <v>12782</v>
      </c>
      <c r="E75" s="41">
        <f t="shared" si="13"/>
        <v>511</v>
      </c>
      <c r="F75" s="42">
        <v>0</v>
      </c>
      <c r="G75" s="296">
        <f t="shared" si="14"/>
        <v>571.40739853765001</v>
      </c>
      <c r="H75" s="132">
        <v>100</v>
      </c>
      <c r="I75" s="43">
        <f t="shared" si="15"/>
        <v>24.932688792594917</v>
      </c>
      <c r="J75" s="44">
        <v>200</v>
      </c>
      <c r="K75" s="43">
        <f t="shared" si="16"/>
        <v>8.1020872731754832</v>
      </c>
      <c r="L75" s="42">
        <v>0</v>
      </c>
      <c r="M75" s="296">
        <f t="shared" si="19"/>
        <v>10293.682028571982</v>
      </c>
      <c r="N75" s="43">
        <v>1.1334000000000002</v>
      </c>
      <c r="O75" s="43">
        <v>105.4</v>
      </c>
      <c r="P75" s="43">
        <v>4.8999999999999897</v>
      </c>
      <c r="Q75" s="45">
        <v>2</v>
      </c>
      <c r="R75" s="141">
        <f t="shared" si="17"/>
        <v>9</v>
      </c>
      <c r="S75" s="259"/>
      <c r="T75" s="239">
        <v>70</v>
      </c>
      <c r="U75" s="69">
        <f t="shared" si="18"/>
        <v>8</v>
      </c>
    </row>
    <row r="76" spans="1:21" x14ac:dyDescent="0.3">
      <c r="A76" s="20" t="b">
        <v>1</v>
      </c>
      <c r="B76" s="38" t="s">
        <v>285</v>
      </c>
      <c r="C76" s="39">
        <v>71</v>
      </c>
      <c r="D76" s="46">
        <f t="shared" si="12"/>
        <v>13165</v>
      </c>
      <c r="E76" s="41">
        <f t="shared" si="13"/>
        <v>526</v>
      </c>
      <c r="F76" s="42">
        <v>0</v>
      </c>
      <c r="G76" s="296">
        <f t="shared" si="14"/>
        <v>593.69228708061837</v>
      </c>
      <c r="H76" s="132">
        <v>100</v>
      </c>
      <c r="I76" s="43">
        <f t="shared" si="15"/>
        <v>25.01247339673122</v>
      </c>
      <c r="J76" s="44">
        <v>200</v>
      </c>
      <c r="K76" s="43">
        <f t="shared" si="16"/>
        <v>8.1861059181983133</v>
      </c>
      <c r="L76" s="42">
        <v>0</v>
      </c>
      <c r="M76" s="296">
        <f t="shared" si="19"/>
        <v>10478.968305086279</v>
      </c>
      <c r="N76" s="43">
        <v>1.1339999999999999</v>
      </c>
      <c r="O76" s="43">
        <v>105.4</v>
      </c>
      <c r="P76" s="43">
        <v>4.8999999999999897</v>
      </c>
      <c r="Q76" s="45">
        <v>2</v>
      </c>
      <c r="R76" s="141">
        <f t="shared" si="17"/>
        <v>9</v>
      </c>
      <c r="S76" s="259"/>
      <c r="T76" s="239">
        <v>71</v>
      </c>
      <c r="U76" s="69">
        <f t="shared" si="18"/>
        <v>8</v>
      </c>
    </row>
    <row r="77" spans="1:21" x14ac:dyDescent="0.3">
      <c r="A77" s="20" t="b">
        <v>1</v>
      </c>
      <c r="B77" s="38" t="s">
        <v>286</v>
      </c>
      <c r="C77" s="39">
        <v>72</v>
      </c>
      <c r="D77" s="46">
        <f t="shared" si="12"/>
        <v>13559</v>
      </c>
      <c r="E77" s="41">
        <f t="shared" si="13"/>
        <v>542</v>
      </c>
      <c r="F77" s="42">
        <v>0</v>
      </c>
      <c r="G77" s="296">
        <f t="shared" si="14"/>
        <v>616.8462862767625</v>
      </c>
      <c r="H77" s="132">
        <v>100</v>
      </c>
      <c r="I77" s="43">
        <f t="shared" si="15"/>
        <v>25.092513311600761</v>
      </c>
      <c r="J77" s="44">
        <v>200</v>
      </c>
      <c r="K77" s="43">
        <f t="shared" si="16"/>
        <v>8.2709958365700302</v>
      </c>
      <c r="L77" s="42">
        <v>0</v>
      </c>
      <c r="M77" s="296">
        <f>M76*M$1</f>
        <v>10667.589734577832</v>
      </c>
      <c r="N77" s="43">
        <v>1.1345999999999901</v>
      </c>
      <c r="O77" s="43">
        <v>105.4</v>
      </c>
      <c r="P77" s="43">
        <v>4.8999999999999897</v>
      </c>
      <c r="Q77" s="45">
        <v>2</v>
      </c>
      <c r="R77" s="141">
        <f t="shared" si="17"/>
        <v>9</v>
      </c>
      <c r="S77" s="259"/>
      <c r="T77" s="239">
        <v>72</v>
      </c>
      <c r="U77" s="69">
        <f t="shared" si="18"/>
        <v>8</v>
      </c>
    </row>
    <row r="78" spans="1:21" x14ac:dyDescent="0.3">
      <c r="A78" s="20" t="b">
        <v>1</v>
      </c>
      <c r="B78" s="38" t="s">
        <v>287</v>
      </c>
      <c r="C78" s="39">
        <v>73</v>
      </c>
      <c r="D78" s="46">
        <f t="shared" si="12"/>
        <v>13965</v>
      </c>
      <c r="E78" s="41">
        <f t="shared" si="13"/>
        <v>558</v>
      </c>
      <c r="F78" s="42">
        <v>0</v>
      </c>
      <c r="G78" s="296">
        <f t="shared" si="14"/>
        <v>640.90329144155623</v>
      </c>
      <c r="H78" s="132">
        <v>100</v>
      </c>
      <c r="I78" s="43">
        <f t="shared" si="15"/>
        <v>25.172809354197884</v>
      </c>
      <c r="J78" s="44">
        <v>200</v>
      </c>
      <c r="K78" s="43">
        <f t="shared" si="16"/>
        <v>8.356766063395261</v>
      </c>
      <c r="L78" s="42">
        <v>0</v>
      </c>
      <c r="M78" s="296">
        <f t="shared" si="19"/>
        <v>10859.606349800233</v>
      </c>
      <c r="N78" s="43">
        <v>1.13519999999999</v>
      </c>
      <c r="O78" s="43">
        <v>105.4</v>
      </c>
      <c r="P78" s="43">
        <v>4.8999999999999897</v>
      </c>
      <c r="Q78" s="45">
        <v>2</v>
      </c>
      <c r="R78" s="141">
        <f t="shared" si="17"/>
        <v>9</v>
      </c>
      <c r="S78" s="259"/>
      <c r="T78" s="239">
        <v>73</v>
      </c>
      <c r="U78" s="69">
        <f t="shared" si="18"/>
        <v>8</v>
      </c>
    </row>
    <row r="79" spans="1:21" x14ac:dyDescent="0.3">
      <c r="A79" s="20" t="b">
        <v>1</v>
      </c>
      <c r="B79" s="38" t="s">
        <v>288</v>
      </c>
      <c r="C79" s="39">
        <v>74</v>
      </c>
      <c r="D79" s="46">
        <f t="shared" si="12"/>
        <v>14383</v>
      </c>
      <c r="E79" s="41">
        <f t="shared" si="13"/>
        <v>575</v>
      </c>
      <c r="F79" s="42">
        <v>0</v>
      </c>
      <c r="G79" s="296">
        <f t="shared" si="14"/>
        <v>665.89851980777689</v>
      </c>
      <c r="H79" s="132">
        <v>100</v>
      </c>
      <c r="I79" s="43">
        <f t="shared" si="15"/>
        <v>25.253362344131318</v>
      </c>
      <c r="J79" s="44">
        <v>200</v>
      </c>
      <c r="K79" s="43">
        <f t="shared" si="16"/>
        <v>8.4434257274726701</v>
      </c>
      <c r="L79" s="42">
        <v>0</v>
      </c>
      <c r="M79" s="296">
        <f t="shared" si="19"/>
        <v>11055.079264096637</v>
      </c>
      <c r="N79" s="43">
        <v>1.1357999999999899</v>
      </c>
      <c r="O79" s="43">
        <v>105.4</v>
      </c>
      <c r="P79" s="43">
        <v>4.8999999999999897</v>
      </c>
      <c r="Q79" s="45">
        <v>2</v>
      </c>
      <c r="R79" s="141">
        <f t="shared" si="17"/>
        <v>9</v>
      </c>
      <c r="S79" s="259"/>
      <c r="T79" s="239">
        <v>74</v>
      </c>
      <c r="U79" s="69">
        <f t="shared" si="18"/>
        <v>8</v>
      </c>
    </row>
    <row r="80" spans="1:21" x14ac:dyDescent="0.3">
      <c r="A80" s="20" t="b">
        <v>1</v>
      </c>
      <c r="B80" s="38" t="s">
        <v>289</v>
      </c>
      <c r="C80" s="39">
        <v>75</v>
      </c>
      <c r="D80" s="40">
        <f>INT(D79+D79*2.5%)</f>
        <v>14742</v>
      </c>
      <c r="E80" s="41">
        <f t="shared" si="13"/>
        <v>589</v>
      </c>
      <c r="F80" s="42">
        <v>0</v>
      </c>
      <c r="G80" s="296">
        <f t="shared" si="14"/>
        <v>691.86856208028019</v>
      </c>
      <c r="H80" s="132">
        <v>100</v>
      </c>
      <c r="I80" s="43">
        <f t="shared" si="15"/>
        <v>25.334173103632537</v>
      </c>
      <c r="J80" s="44">
        <v>200</v>
      </c>
      <c r="K80" s="43">
        <f t="shared" si="16"/>
        <v>8.530984052266561</v>
      </c>
      <c r="L80" s="42">
        <v>0</v>
      </c>
      <c r="M80" s="296">
        <f t="shared" si="19"/>
        <v>11254.070690850376</v>
      </c>
      <c r="N80" s="43">
        <v>1.1363999999999901</v>
      </c>
      <c r="O80" s="43">
        <v>105.4</v>
      </c>
      <c r="P80" s="43">
        <v>4.8999999999999897</v>
      </c>
      <c r="Q80" s="45">
        <v>2</v>
      </c>
      <c r="R80" s="141">
        <f t="shared" si="17"/>
        <v>9</v>
      </c>
      <c r="S80" s="259"/>
      <c r="T80" s="239">
        <v>75</v>
      </c>
      <c r="U80" s="69">
        <f t="shared" si="18"/>
        <v>8</v>
      </c>
    </row>
    <row r="81" spans="1:21" x14ac:dyDescent="0.3">
      <c r="A81" s="20" t="b">
        <v>1</v>
      </c>
      <c r="B81" s="38" t="s">
        <v>290</v>
      </c>
      <c r="C81" s="39">
        <v>76</v>
      </c>
      <c r="D81" s="46">
        <f>INT(D80+D80*2.5%)</f>
        <v>15110</v>
      </c>
      <c r="E81" s="41">
        <f t="shared" si="13"/>
        <v>604</v>
      </c>
      <c r="F81" s="42">
        <v>0</v>
      </c>
      <c r="G81" s="296">
        <f t="shared" si="14"/>
        <v>718.851436001411</v>
      </c>
      <c r="H81" s="132">
        <v>100</v>
      </c>
      <c r="I81" s="43">
        <f t="shared" si="15"/>
        <v>25.415242457564162</v>
      </c>
      <c r="J81" s="44">
        <v>200</v>
      </c>
      <c r="K81" s="43">
        <f t="shared" si="16"/>
        <v>8.6194503568885654</v>
      </c>
      <c r="L81" s="42">
        <v>0</v>
      </c>
      <c r="M81" s="296">
        <f t="shared" si="19"/>
        <v>11456.643963285684</v>
      </c>
      <c r="N81" s="43">
        <v>1.13699999999999</v>
      </c>
      <c r="O81" s="43">
        <v>105.4</v>
      </c>
      <c r="P81" s="43">
        <v>4.8999999999999897</v>
      </c>
      <c r="Q81" s="45">
        <v>2</v>
      </c>
      <c r="R81" s="141">
        <f t="shared" si="17"/>
        <v>9</v>
      </c>
      <c r="S81" s="259"/>
      <c r="T81" s="239">
        <v>76</v>
      </c>
      <c r="U81" s="69">
        <f t="shared" si="18"/>
        <v>8</v>
      </c>
    </row>
    <row r="82" spans="1:21" x14ac:dyDescent="0.3">
      <c r="A82" s="20" t="b">
        <v>1</v>
      </c>
      <c r="B82" s="38" t="s">
        <v>291</v>
      </c>
      <c r="C82" s="39">
        <v>77</v>
      </c>
      <c r="D82" s="46">
        <f t="shared" ref="D82:D124" si="20">INT(D81+D81*2.5%)</f>
        <v>15487</v>
      </c>
      <c r="E82" s="41">
        <f t="shared" si="13"/>
        <v>619</v>
      </c>
      <c r="F82" s="42">
        <v>0</v>
      </c>
      <c r="G82" s="296">
        <f t="shared" si="14"/>
        <v>746.886642005466</v>
      </c>
      <c r="H82" s="132">
        <v>100</v>
      </c>
      <c r="I82" s="43">
        <f t="shared" si="15"/>
        <v>25.496571233428366</v>
      </c>
      <c r="J82" s="44">
        <v>200</v>
      </c>
      <c r="K82" s="43">
        <f t="shared" si="16"/>
        <v>8.7088340570895006</v>
      </c>
      <c r="L82" s="42">
        <v>0</v>
      </c>
      <c r="M82" s="296">
        <f t="shared" si="19"/>
        <v>11662.863554624826</v>
      </c>
      <c r="N82" s="43">
        <v>1.13759999999999</v>
      </c>
      <c r="O82" s="43">
        <v>105.4</v>
      </c>
      <c r="P82" s="43">
        <v>4.8999999999999897</v>
      </c>
      <c r="Q82" s="45">
        <v>2</v>
      </c>
      <c r="R82" s="141">
        <f t="shared" si="17"/>
        <v>9</v>
      </c>
      <c r="S82" s="259"/>
      <c r="T82" s="239">
        <v>77</v>
      </c>
      <c r="U82" s="69">
        <f t="shared" si="18"/>
        <v>8</v>
      </c>
    </row>
    <row r="83" spans="1:21" x14ac:dyDescent="0.3">
      <c r="A83" s="20" t="b">
        <v>1</v>
      </c>
      <c r="B83" s="38" t="s">
        <v>292</v>
      </c>
      <c r="C83" s="39">
        <v>78</v>
      </c>
      <c r="D83" s="46">
        <f t="shared" si="20"/>
        <v>15874</v>
      </c>
      <c r="E83" s="41">
        <f t="shared" si="13"/>
        <v>634</v>
      </c>
      <c r="F83" s="42">
        <v>0</v>
      </c>
      <c r="G83" s="296">
        <f t="shared" si="14"/>
        <v>776.01522104367916</v>
      </c>
      <c r="H83" s="132">
        <v>100</v>
      </c>
      <c r="I83" s="43">
        <f t="shared" si="15"/>
        <v>25.578160261375338</v>
      </c>
      <c r="J83" s="44">
        <v>200</v>
      </c>
      <c r="K83" s="43">
        <f t="shared" si="16"/>
        <v>8.7991446662615189</v>
      </c>
      <c r="L83" s="42">
        <v>0</v>
      </c>
      <c r="M83" s="296">
        <f t="shared" si="19"/>
        <v>11872.795098608072</v>
      </c>
      <c r="N83" s="43">
        <v>1.1381999999999901</v>
      </c>
      <c r="O83" s="43">
        <v>105.4</v>
      </c>
      <c r="P83" s="43">
        <v>4.8999999999999897</v>
      </c>
      <c r="Q83" s="45">
        <v>2</v>
      </c>
      <c r="R83" s="141">
        <f t="shared" si="17"/>
        <v>9</v>
      </c>
      <c r="S83" s="259"/>
      <c r="T83" s="239">
        <v>78</v>
      </c>
      <c r="U83" s="69">
        <f t="shared" si="18"/>
        <v>8</v>
      </c>
    </row>
    <row r="84" spans="1:21" x14ac:dyDescent="0.3">
      <c r="A84" s="20" t="b">
        <v>1</v>
      </c>
      <c r="B84" s="38" t="s">
        <v>293</v>
      </c>
      <c r="C84" s="39">
        <v>79</v>
      </c>
      <c r="D84" s="46">
        <f t="shared" si="20"/>
        <v>16270</v>
      </c>
      <c r="E84" s="41">
        <f t="shared" si="13"/>
        <v>650</v>
      </c>
      <c r="F84" s="42">
        <v>0</v>
      </c>
      <c r="G84" s="296">
        <f t="shared" si="14"/>
        <v>806.27981466438257</v>
      </c>
      <c r="H84" s="132">
        <v>100</v>
      </c>
      <c r="I84" s="43">
        <f t="shared" si="15"/>
        <v>25.66001037421174</v>
      </c>
      <c r="J84" s="44">
        <v>200</v>
      </c>
      <c r="K84" s="43">
        <f t="shared" si="16"/>
        <v>8.8903917964506505</v>
      </c>
      <c r="L84" s="42">
        <v>0</v>
      </c>
      <c r="M84" s="296">
        <f t="shared" si="19"/>
        <v>12086.505410383017</v>
      </c>
      <c r="N84" s="43">
        <v>1.13879999999999</v>
      </c>
      <c r="O84" s="43">
        <v>105.4</v>
      </c>
      <c r="P84" s="43">
        <v>4.8999999999999897</v>
      </c>
      <c r="Q84" s="45">
        <v>2</v>
      </c>
      <c r="R84" s="141">
        <f t="shared" si="17"/>
        <v>9</v>
      </c>
      <c r="S84" s="259"/>
      <c r="T84" s="239">
        <v>79</v>
      </c>
      <c r="U84" s="69">
        <f t="shared" si="18"/>
        <v>8</v>
      </c>
    </row>
    <row r="85" spans="1:21" x14ac:dyDescent="0.3">
      <c r="A85" s="20" t="b">
        <v>1</v>
      </c>
      <c r="B85" s="38" t="s">
        <v>294</v>
      </c>
      <c r="C85" s="39">
        <v>80</v>
      </c>
      <c r="D85" s="46">
        <f t="shared" si="20"/>
        <v>16676</v>
      </c>
      <c r="E85" s="41">
        <f t="shared" si="13"/>
        <v>667</v>
      </c>
      <c r="F85" s="42">
        <v>0</v>
      </c>
      <c r="G85" s="296">
        <f t="shared" si="14"/>
        <v>837.72472743629339</v>
      </c>
      <c r="H85" s="132">
        <v>100</v>
      </c>
      <c r="I85" s="43">
        <f t="shared" si="15"/>
        <v>25.742122407409219</v>
      </c>
      <c r="J85" s="44">
        <v>200</v>
      </c>
      <c r="K85" s="43">
        <f t="shared" si="16"/>
        <v>8.9825851593798429</v>
      </c>
      <c r="L85" s="42">
        <v>0</v>
      </c>
      <c r="M85" s="296">
        <f t="shared" si="19"/>
        <v>12304.062507769911</v>
      </c>
      <c r="N85" s="43">
        <v>1.13939999999999</v>
      </c>
      <c r="O85" s="43">
        <v>105.4</v>
      </c>
      <c r="P85" s="43">
        <v>4.8999999999999897</v>
      </c>
      <c r="Q85" s="45">
        <v>2</v>
      </c>
      <c r="R85" s="141">
        <f t="shared" si="17"/>
        <v>10</v>
      </c>
      <c r="S85" s="259"/>
      <c r="T85" s="239">
        <v>80</v>
      </c>
      <c r="U85" s="69">
        <f t="shared" si="18"/>
        <v>9</v>
      </c>
    </row>
    <row r="86" spans="1:21" x14ac:dyDescent="0.3">
      <c r="A86" s="20" t="b">
        <v>1</v>
      </c>
      <c r="B86" s="38" t="s">
        <v>295</v>
      </c>
      <c r="C86" s="39">
        <v>81</v>
      </c>
      <c r="D86" s="46">
        <f t="shared" si="20"/>
        <v>17092</v>
      </c>
      <c r="E86" s="41">
        <f t="shared" si="13"/>
        <v>683</v>
      </c>
      <c r="F86" s="42">
        <v>0</v>
      </c>
      <c r="G86" s="296">
        <f t="shared" si="14"/>
        <v>870.39599180630876</v>
      </c>
      <c r="H86" s="132">
        <v>100</v>
      </c>
      <c r="I86" s="43">
        <f>I85+I85*$J$1%</f>
        <v>25.82449719911293</v>
      </c>
      <c r="J86" s="44">
        <v>200</v>
      </c>
      <c r="K86" s="43">
        <f t="shared" si="16"/>
        <v>9.0757345674826126</v>
      </c>
      <c r="L86" s="42">
        <v>0</v>
      </c>
      <c r="M86" s="296">
        <f t="shared" si="19"/>
        <v>12525.53563290977</v>
      </c>
      <c r="N86" s="43">
        <v>1.1399999999999899</v>
      </c>
      <c r="O86" s="43">
        <v>105.4</v>
      </c>
      <c r="P86" s="43">
        <v>4.8999999999999897</v>
      </c>
      <c r="Q86" s="45">
        <v>2</v>
      </c>
      <c r="R86" s="141">
        <f t="shared" si="17"/>
        <v>10</v>
      </c>
      <c r="S86" s="259"/>
      <c r="T86" s="239">
        <v>81</v>
      </c>
      <c r="U86" s="69">
        <f t="shared" si="18"/>
        <v>9</v>
      </c>
    </row>
    <row r="87" spans="1:21" x14ac:dyDescent="0.3">
      <c r="A87" s="20" t="b">
        <v>1</v>
      </c>
      <c r="B87" s="38" t="s">
        <v>1218</v>
      </c>
      <c r="C87" s="39">
        <v>82</v>
      </c>
      <c r="D87" s="46">
        <f t="shared" si="20"/>
        <v>17519</v>
      </c>
      <c r="E87" s="41">
        <f t="shared" ref="E87:E96" si="21">INT(D87*E$1)</f>
        <v>700</v>
      </c>
      <c r="F87" s="42">
        <v>0</v>
      </c>
      <c r="G87" s="296">
        <f t="shared" si="14"/>
        <v>904.34143548675468</v>
      </c>
      <c r="H87" s="132">
        <v>100</v>
      </c>
      <c r="I87" s="43">
        <f t="shared" si="15"/>
        <v>25.907135590150091</v>
      </c>
      <c r="J87" s="44">
        <v>200</v>
      </c>
      <c r="K87" s="43">
        <f t="shared" si="16"/>
        <v>9.1698499349474076</v>
      </c>
      <c r="L87" s="42">
        <v>0</v>
      </c>
      <c r="M87" s="296">
        <f>M86*M$1</f>
        <v>12750.995274302146</v>
      </c>
      <c r="N87" s="43">
        <v>1.1345999999999901</v>
      </c>
      <c r="O87" s="43">
        <v>105.4</v>
      </c>
      <c r="P87" s="43">
        <v>4.8999999999999897</v>
      </c>
      <c r="Q87" s="45">
        <v>2</v>
      </c>
      <c r="R87" s="141">
        <f t="shared" si="17"/>
        <v>10</v>
      </c>
      <c r="S87" s="259"/>
      <c r="T87" s="239">
        <v>82</v>
      </c>
      <c r="U87" s="69">
        <f t="shared" si="18"/>
        <v>9</v>
      </c>
    </row>
    <row r="88" spans="1:21" x14ac:dyDescent="0.3">
      <c r="A88" s="20" t="b">
        <v>1</v>
      </c>
      <c r="B88" s="38" t="s">
        <v>1219</v>
      </c>
      <c r="C88" s="39">
        <v>83</v>
      </c>
      <c r="D88" s="46">
        <f t="shared" si="20"/>
        <v>17956</v>
      </c>
      <c r="E88" s="41">
        <f t="shared" si="21"/>
        <v>718</v>
      </c>
      <c r="F88" s="42">
        <v>0</v>
      </c>
      <c r="G88" s="296">
        <f t="shared" si="14"/>
        <v>939.61075147073802</v>
      </c>
      <c r="H88" s="132">
        <v>100</v>
      </c>
      <c r="I88" s="43">
        <f t="shared" si="15"/>
        <v>25.99003842403857</v>
      </c>
      <c r="J88" s="44">
        <v>200</v>
      </c>
      <c r="K88" s="43">
        <f t="shared" si="16"/>
        <v>9.2649412787728114</v>
      </c>
      <c r="L88" s="42">
        <v>0</v>
      </c>
      <c r="M88" s="296">
        <f t="shared" si="19"/>
        <v>12980.513189239584</v>
      </c>
      <c r="N88" s="43">
        <v>1.13519999999999</v>
      </c>
      <c r="O88" s="43">
        <v>105.4</v>
      </c>
      <c r="P88" s="43">
        <v>4.8999999999999897</v>
      </c>
      <c r="Q88" s="45">
        <v>2</v>
      </c>
      <c r="R88" s="141">
        <f t="shared" si="17"/>
        <v>10</v>
      </c>
      <c r="S88" s="259"/>
      <c r="T88" s="239">
        <v>83</v>
      </c>
      <c r="U88" s="69">
        <f t="shared" si="18"/>
        <v>9</v>
      </c>
    </row>
    <row r="89" spans="1:21" x14ac:dyDescent="0.3">
      <c r="A89" s="20" t="b">
        <v>1</v>
      </c>
      <c r="B89" s="38" t="s">
        <v>1220</v>
      </c>
      <c r="C89" s="39">
        <v>84</v>
      </c>
      <c r="D89" s="46">
        <f t="shared" si="20"/>
        <v>18404</v>
      </c>
      <c r="E89" s="41">
        <f t="shared" si="21"/>
        <v>736</v>
      </c>
      <c r="F89" s="42">
        <v>0</v>
      </c>
      <c r="G89" s="296">
        <f t="shared" si="14"/>
        <v>976.25557077809674</v>
      </c>
      <c r="H89" s="132">
        <v>100</v>
      </c>
      <c r="I89" s="43">
        <f t="shared" si="15"/>
        <v>26.073206546995493</v>
      </c>
      <c r="J89" s="44">
        <v>200</v>
      </c>
      <c r="K89" s="43">
        <f t="shared" si="16"/>
        <v>9.3610187198336856</v>
      </c>
      <c r="L89" s="42">
        <v>0</v>
      </c>
      <c r="M89" s="296">
        <f t="shared" si="19"/>
        <v>13214.162426645897</v>
      </c>
      <c r="N89" s="43">
        <v>1.1357999999999899</v>
      </c>
      <c r="O89" s="43">
        <v>105.4</v>
      </c>
      <c r="P89" s="43">
        <v>4.8999999999999897</v>
      </c>
      <c r="Q89" s="45">
        <v>2</v>
      </c>
      <c r="R89" s="141">
        <f t="shared" si="17"/>
        <v>10</v>
      </c>
      <c r="S89" s="259"/>
      <c r="T89" s="239">
        <v>84</v>
      </c>
      <c r="U89" s="69">
        <f t="shared" si="18"/>
        <v>9</v>
      </c>
    </row>
    <row r="90" spans="1:21" x14ac:dyDescent="0.3">
      <c r="A90" s="20" t="b">
        <v>1</v>
      </c>
      <c r="B90" s="38" t="s">
        <v>1221</v>
      </c>
      <c r="C90" s="39">
        <v>85</v>
      </c>
      <c r="D90" s="46">
        <f t="shared" si="20"/>
        <v>18864</v>
      </c>
      <c r="E90" s="41">
        <f t="shared" si="21"/>
        <v>754</v>
      </c>
      <c r="F90" s="42">
        <v>0</v>
      </c>
      <c r="G90" s="296">
        <f t="shared" si="14"/>
        <v>1014.3295380384425</v>
      </c>
      <c r="H90" s="132">
        <v>100</v>
      </c>
      <c r="I90" s="43">
        <f t="shared" si="15"/>
        <v>26.15664080794588</v>
      </c>
      <c r="J90" s="44">
        <v>200</v>
      </c>
      <c r="K90" s="43">
        <f t="shared" si="16"/>
        <v>9.4580924839583602</v>
      </c>
      <c r="L90" s="42">
        <v>0</v>
      </c>
      <c r="M90" s="296">
        <f t="shared" si="19"/>
        <v>13452.017350325523</v>
      </c>
      <c r="N90" s="43">
        <v>1.1363999999999901</v>
      </c>
      <c r="O90" s="43">
        <v>105.4</v>
      </c>
      <c r="P90" s="43">
        <v>4.8999999999999897</v>
      </c>
      <c r="Q90" s="45">
        <v>2</v>
      </c>
      <c r="R90" s="141">
        <f t="shared" si="17"/>
        <v>10</v>
      </c>
      <c r="S90" s="259"/>
      <c r="T90" s="239">
        <v>85</v>
      </c>
      <c r="U90" s="69">
        <f t="shared" si="18"/>
        <v>9</v>
      </c>
    </row>
    <row r="91" spans="1:21" x14ac:dyDescent="0.3">
      <c r="A91" s="20" t="b">
        <v>1</v>
      </c>
      <c r="B91" s="38" t="s">
        <v>1222</v>
      </c>
      <c r="C91" s="39">
        <v>86</v>
      </c>
      <c r="D91" s="46">
        <f t="shared" si="20"/>
        <v>19335</v>
      </c>
      <c r="E91" s="41">
        <f t="shared" si="21"/>
        <v>773</v>
      </c>
      <c r="F91" s="42">
        <v>0</v>
      </c>
      <c r="G91" s="296">
        <f t="shared" si="14"/>
        <v>1053.8883900219416</v>
      </c>
      <c r="H91" s="132">
        <v>100</v>
      </c>
      <c r="I91" s="43">
        <f t="shared" si="15"/>
        <v>26.240342058531308</v>
      </c>
      <c r="J91" s="44">
        <v>200</v>
      </c>
      <c r="K91" s="43">
        <f t="shared" si="16"/>
        <v>9.5561729030170088</v>
      </c>
      <c r="L91" s="42">
        <v>0</v>
      </c>
      <c r="M91" s="296">
        <f t="shared" si="19"/>
        <v>13694.153662631383</v>
      </c>
      <c r="N91" s="43">
        <v>1.13699999999999</v>
      </c>
      <c r="O91" s="43">
        <v>105.4</v>
      </c>
      <c r="P91" s="43">
        <v>4.8999999999999897</v>
      </c>
      <c r="Q91" s="45">
        <v>2</v>
      </c>
      <c r="R91" s="141">
        <f t="shared" si="17"/>
        <v>10</v>
      </c>
      <c r="S91" s="259"/>
      <c r="T91" s="239">
        <v>86</v>
      </c>
      <c r="U91" s="69">
        <f t="shared" si="18"/>
        <v>9</v>
      </c>
    </row>
    <row r="92" spans="1:21" x14ac:dyDescent="0.3">
      <c r="A92" s="20" t="b">
        <v>1</v>
      </c>
      <c r="B92" s="38" t="s">
        <v>1223</v>
      </c>
      <c r="C92" s="39">
        <v>87</v>
      </c>
      <c r="D92" s="46">
        <f t="shared" si="20"/>
        <v>19818</v>
      </c>
      <c r="E92" s="41">
        <f t="shared" si="21"/>
        <v>792</v>
      </c>
      <c r="F92" s="42">
        <v>0</v>
      </c>
      <c r="G92" s="296">
        <f t="shared" si="14"/>
        <v>1094.9900372327972</v>
      </c>
      <c r="H92" s="132">
        <v>100</v>
      </c>
      <c r="I92" s="43">
        <f t="shared" si="15"/>
        <v>26.324311153118607</v>
      </c>
      <c r="J92" s="44">
        <v>200</v>
      </c>
      <c r="K92" s="43">
        <f t="shared" si="16"/>
        <v>9.6552704160212954</v>
      </c>
      <c r="L92" s="42">
        <v>0</v>
      </c>
      <c r="M92" s="296">
        <f t="shared" si="19"/>
        <v>13940.648428558748</v>
      </c>
      <c r="N92" s="43">
        <v>1.13759999999999</v>
      </c>
      <c r="O92" s="43">
        <v>105.4</v>
      </c>
      <c r="P92" s="43">
        <v>4.8999999999999897</v>
      </c>
      <c r="Q92" s="45">
        <v>2</v>
      </c>
      <c r="R92" s="141">
        <f t="shared" si="17"/>
        <v>10</v>
      </c>
      <c r="S92" s="259"/>
      <c r="T92" s="239">
        <v>87</v>
      </c>
      <c r="U92" s="69">
        <f t="shared" si="18"/>
        <v>9</v>
      </c>
    </row>
    <row r="93" spans="1:21" x14ac:dyDescent="0.3">
      <c r="A93" s="20" t="b">
        <v>1</v>
      </c>
      <c r="B93" s="38" t="s">
        <v>1224</v>
      </c>
      <c r="C93" s="39">
        <v>88</v>
      </c>
      <c r="D93" s="46">
        <f t="shared" si="20"/>
        <v>20313</v>
      </c>
      <c r="E93" s="41">
        <f t="shared" si="21"/>
        <v>812</v>
      </c>
      <c r="F93" s="42">
        <v>0</v>
      </c>
      <c r="G93" s="296">
        <f t="shared" si="14"/>
        <v>1137.6946486848763</v>
      </c>
      <c r="H93" s="132">
        <v>100</v>
      </c>
      <c r="I93" s="43">
        <f t="shared" si="15"/>
        <v>26.408548948808587</v>
      </c>
      <c r="J93" s="44">
        <v>200</v>
      </c>
      <c r="K93" s="43">
        <f t="shared" si="16"/>
        <v>9.7553955702354358</v>
      </c>
      <c r="L93" s="42">
        <v>0</v>
      </c>
      <c r="M93" s="296">
        <f t="shared" si="19"/>
        <v>14191.580100272806</v>
      </c>
      <c r="N93" s="43">
        <v>1.1381999999999901</v>
      </c>
      <c r="O93" s="43">
        <v>105.4</v>
      </c>
      <c r="P93" s="43">
        <v>4.8999999999999897</v>
      </c>
      <c r="Q93" s="45">
        <v>2</v>
      </c>
      <c r="R93" s="141">
        <f t="shared" si="17"/>
        <v>10</v>
      </c>
      <c r="S93" s="259"/>
      <c r="T93" s="239">
        <v>88</v>
      </c>
      <c r="U93" s="69">
        <f t="shared" si="18"/>
        <v>9</v>
      </c>
    </row>
    <row r="94" spans="1:21" x14ac:dyDescent="0.3">
      <c r="A94" s="20" t="b">
        <v>1</v>
      </c>
      <c r="B94" s="38" t="s">
        <v>1225</v>
      </c>
      <c r="C94" s="39">
        <v>89</v>
      </c>
      <c r="D94" s="46">
        <f t="shared" si="20"/>
        <v>20820</v>
      </c>
      <c r="E94" s="41">
        <f t="shared" si="21"/>
        <v>832</v>
      </c>
      <c r="F94" s="42">
        <v>0</v>
      </c>
      <c r="G94" s="296">
        <f t="shared" si="14"/>
        <v>1182.0647399835864</v>
      </c>
      <c r="H94" s="132">
        <v>100</v>
      </c>
      <c r="I94" s="43">
        <f t="shared" si="15"/>
        <v>26.493056305444775</v>
      </c>
      <c r="J94" s="44">
        <v>200</v>
      </c>
      <c r="K94" s="43">
        <f t="shared" si="16"/>
        <v>9.8565590222987769</v>
      </c>
      <c r="L94" s="42">
        <v>0</v>
      </c>
      <c r="M94" s="296">
        <f t="shared" si="19"/>
        <v>14447.028542077716</v>
      </c>
      <c r="N94" s="43">
        <v>1.13879999999999</v>
      </c>
      <c r="O94" s="43">
        <v>105.4</v>
      </c>
      <c r="P94" s="43">
        <v>4.8999999999999897</v>
      </c>
      <c r="Q94" s="45">
        <v>2</v>
      </c>
      <c r="R94" s="141">
        <f t="shared" si="17"/>
        <v>10</v>
      </c>
      <c r="S94" s="259"/>
      <c r="T94" s="239">
        <v>89</v>
      </c>
      <c r="U94" s="69">
        <f t="shared" si="18"/>
        <v>9</v>
      </c>
    </row>
    <row r="95" spans="1:21" x14ac:dyDescent="0.3">
      <c r="A95" s="20" t="b">
        <v>1</v>
      </c>
      <c r="B95" s="38" t="s">
        <v>1226</v>
      </c>
      <c r="C95" s="39">
        <v>90</v>
      </c>
      <c r="D95" s="46">
        <f t="shared" si="20"/>
        <v>21340</v>
      </c>
      <c r="E95" s="41">
        <f t="shared" si="21"/>
        <v>853</v>
      </c>
      <c r="F95" s="42">
        <v>0</v>
      </c>
      <c r="G95" s="296">
        <f t="shared" si="14"/>
        <v>1228.165264842946</v>
      </c>
      <c r="H95" s="132">
        <v>100</v>
      </c>
      <c r="I95" s="43">
        <f t="shared" si="15"/>
        <v>26.577834085622197</v>
      </c>
      <c r="J95" s="44">
        <v>200</v>
      </c>
      <c r="K95" s="43">
        <f t="shared" si="16"/>
        <v>9.9587715393600149</v>
      </c>
      <c r="L95" s="42">
        <v>0</v>
      </c>
      <c r="M95" s="296">
        <f t="shared" si="19"/>
        <v>14707.075055835116</v>
      </c>
      <c r="N95" s="43">
        <v>1.13939999999999</v>
      </c>
      <c r="O95" s="43">
        <v>105.4</v>
      </c>
      <c r="P95" s="43">
        <v>4.8999999999999897</v>
      </c>
      <c r="Q95" s="45">
        <v>2</v>
      </c>
      <c r="R95" s="141">
        <f t="shared" si="17"/>
        <v>11</v>
      </c>
      <c r="S95" s="259"/>
      <c r="T95" s="239">
        <v>90</v>
      </c>
      <c r="U95" s="69">
        <f t="shared" si="18"/>
        <v>10</v>
      </c>
    </row>
    <row r="96" spans="1:21" x14ac:dyDescent="0.3">
      <c r="A96" s="20" t="b">
        <v>1</v>
      </c>
      <c r="B96" s="38" t="s">
        <v>1227</v>
      </c>
      <c r="C96" s="39">
        <v>91</v>
      </c>
      <c r="D96" s="46">
        <f t="shared" si="20"/>
        <v>21873</v>
      </c>
      <c r="E96" s="41">
        <f t="shared" si="21"/>
        <v>874</v>
      </c>
      <c r="F96" s="42">
        <v>0</v>
      </c>
      <c r="G96" s="296">
        <f t="shared" si="14"/>
        <v>1276.063710171821</v>
      </c>
      <c r="H96" s="132">
        <v>100</v>
      </c>
      <c r="I96" s="43">
        <f>I95+I95*$J$1%</f>
        <v>26.662883154696189</v>
      </c>
      <c r="J96" s="44">
        <v>200</v>
      </c>
      <c r="K96" s="43">
        <f t="shared" si="16"/>
        <v>10.062044000223178</v>
      </c>
      <c r="L96" s="42">
        <v>0</v>
      </c>
      <c r="M96" s="296">
        <f t="shared" si="19"/>
        <v>14971.802406840148</v>
      </c>
      <c r="N96" s="43">
        <v>1.1399999999999899</v>
      </c>
      <c r="O96" s="43">
        <v>105.4</v>
      </c>
      <c r="P96" s="43">
        <v>4.8999999999999897</v>
      </c>
      <c r="Q96" s="45">
        <v>2</v>
      </c>
      <c r="R96" s="141">
        <f t="shared" si="17"/>
        <v>11</v>
      </c>
      <c r="S96" s="259"/>
      <c r="T96" s="239">
        <v>91</v>
      </c>
      <c r="U96" s="69">
        <f t="shared" si="18"/>
        <v>10</v>
      </c>
    </row>
    <row r="97" spans="1:21" x14ac:dyDescent="0.3">
      <c r="A97" s="20" t="b">
        <v>1</v>
      </c>
      <c r="B97" s="38" t="s">
        <v>1228</v>
      </c>
      <c r="C97" s="39">
        <v>92</v>
      </c>
      <c r="D97" s="46">
        <f t="shared" si="20"/>
        <v>22419</v>
      </c>
      <c r="E97" s="41">
        <f t="shared" ref="E97:E106" si="22">INT(D97*E$1)</f>
        <v>896</v>
      </c>
      <c r="F97" s="42">
        <v>0</v>
      </c>
      <c r="G97" s="296">
        <f t="shared" si="14"/>
        <v>1325.8301948685219</v>
      </c>
      <c r="H97" s="132">
        <v>100</v>
      </c>
      <c r="I97" s="43">
        <f t="shared" si="15"/>
        <v>26.748204380791218</v>
      </c>
      <c r="J97" s="44">
        <v>200</v>
      </c>
      <c r="K97" s="43">
        <f t="shared" si="16"/>
        <v>10.166387396505492</v>
      </c>
      <c r="L97" s="42">
        <v>0</v>
      </c>
      <c r="M97" s="296">
        <f>M96*M$1</f>
        <v>15241.294850163271</v>
      </c>
      <c r="N97" s="43">
        <v>1.1345999999999901</v>
      </c>
      <c r="O97" s="43">
        <v>105.4</v>
      </c>
      <c r="P97" s="43">
        <v>4.8999999999999897</v>
      </c>
      <c r="Q97" s="45">
        <v>2</v>
      </c>
      <c r="R97" s="141">
        <f t="shared" si="17"/>
        <v>11</v>
      </c>
      <c r="S97" s="259"/>
      <c r="T97" s="239">
        <v>92</v>
      </c>
      <c r="U97" s="69">
        <f t="shared" si="18"/>
        <v>10</v>
      </c>
    </row>
    <row r="98" spans="1:21" x14ac:dyDescent="0.3">
      <c r="A98" s="20" t="b">
        <v>1</v>
      </c>
      <c r="B98" s="38" t="s">
        <v>1229</v>
      </c>
      <c r="C98" s="39">
        <v>93</v>
      </c>
      <c r="D98" s="46">
        <f t="shared" si="20"/>
        <v>22979</v>
      </c>
      <c r="E98" s="41">
        <f t="shared" si="22"/>
        <v>919</v>
      </c>
      <c r="F98" s="42">
        <v>0</v>
      </c>
      <c r="G98" s="296">
        <f t="shared" si="14"/>
        <v>1377.537572468394</v>
      </c>
      <c r="H98" s="132">
        <v>100</v>
      </c>
      <c r="I98" s="43">
        <f t="shared" si="15"/>
        <v>26.833798634809749</v>
      </c>
      <c r="J98" s="44">
        <v>200</v>
      </c>
      <c r="K98" s="43">
        <f t="shared" si="16"/>
        <v>10.271812833807253</v>
      </c>
      <c r="L98" s="42">
        <v>0</v>
      </c>
      <c r="M98" s="296">
        <f t="shared" si="19"/>
        <v>15515.63815746621</v>
      </c>
      <c r="N98" s="43">
        <v>1.13519999999999</v>
      </c>
      <c r="O98" s="43">
        <v>105.4</v>
      </c>
      <c r="P98" s="43">
        <v>4.8999999999999897</v>
      </c>
      <c r="Q98" s="45">
        <v>2</v>
      </c>
      <c r="R98" s="141">
        <f t="shared" si="17"/>
        <v>11</v>
      </c>
      <c r="S98" s="259"/>
      <c r="T98" s="239">
        <v>93</v>
      </c>
      <c r="U98" s="69">
        <f t="shared" si="18"/>
        <v>10</v>
      </c>
    </row>
    <row r="99" spans="1:21" x14ac:dyDescent="0.3">
      <c r="A99" s="20" t="b">
        <v>1</v>
      </c>
      <c r="B99" s="38" t="s">
        <v>1230</v>
      </c>
      <c r="C99" s="39">
        <v>94</v>
      </c>
      <c r="D99" s="46">
        <f t="shared" si="20"/>
        <v>23553</v>
      </c>
      <c r="E99" s="41">
        <f t="shared" si="22"/>
        <v>942</v>
      </c>
      <c r="F99" s="42">
        <v>0</v>
      </c>
      <c r="G99" s="296">
        <f t="shared" si="14"/>
        <v>1431.2615377946613</v>
      </c>
      <c r="H99" s="132">
        <v>100</v>
      </c>
      <c r="I99" s="43">
        <f t="shared" si="15"/>
        <v>26.919666790441141</v>
      </c>
      <c r="J99" s="44">
        <v>200</v>
      </c>
      <c r="K99" s="43">
        <f t="shared" si="16"/>
        <v>10.378331532893835</v>
      </c>
      <c r="L99" s="42">
        <v>0</v>
      </c>
      <c r="M99" s="296">
        <f t="shared" si="19"/>
        <v>15794.919644300602</v>
      </c>
      <c r="N99" s="43">
        <v>1.1357999999999899</v>
      </c>
      <c r="O99" s="43">
        <v>105.4</v>
      </c>
      <c r="P99" s="43">
        <v>4.8999999999999897</v>
      </c>
      <c r="Q99" s="45">
        <v>2</v>
      </c>
      <c r="R99" s="141">
        <f t="shared" si="17"/>
        <v>11</v>
      </c>
      <c r="S99" s="259"/>
      <c r="T99" s="239">
        <v>94</v>
      </c>
      <c r="U99" s="69">
        <f t="shared" si="18"/>
        <v>10</v>
      </c>
    </row>
    <row r="100" spans="1:21" x14ac:dyDescent="0.3">
      <c r="A100" s="20" t="b">
        <v>1</v>
      </c>
      <c r="B100" s="38" t="s">
        <v>1231</v>
      </c>
      <c r="C100" s="39">
        <v>95</v>
      </c>
      <c r="D100" s="46">
        <f t="shared" si="20"/>
        <v>24141</v>
      </c>
      <c r="E100" s="41">
        <f t="shared" si="22"/>
        <v>965</v>
      </c>
      <c r="F100" s="42">
        <v>0</v>
      </c>
      <c r="G100" s="296">
        <f t="shared" si="14"/>
        <v>1487.0807377686531</v>
      </c>
      <c r="H100" s="132">
        <v>100</v>
      </c>
      <c r="I100" s="43">
        <f t="shared" si="15"/>
        <v>27.005809724170554</v>
      </c>
      <c r="J100" s="44">
        <v>200</v>
      </c>
      <c r="K100" s="43">
        <f t="shared" si="16"/>
        <v>10.485954830889945</v>
      </c>
      <c r="L100" s="42">
        <v>0</v>
      </c>
      <c r="M100" s="296">
        <f t="shared" si="19"/>
        <v>16079.228197898014</v>
      </c>
      <c r="N100" s="43">
        <v>1.1363999999999901</v>
      </c>
      <c r="O100" s="43">
        <v>105.4</v>
      </c>
      <c r="P100" s="43">
        <v>4.8999999999999897</v>
      </c>
      <c r="Q100" s="45">
        <v>2</v>
      </c>
      <c r="R100" s="141">
        <f t="shared" si="17"/>
        <v>11</v>
      </c>
      <c r="S100" s="259"/>
      <c r="T100" s="239">
        <v>95</v>
      </c>
      <c r="U100" s="69">
        <f t="shared" si="18"/>
        <v>10</v>
      </c>
    </row>
    <row r="101" spans="1:21" x14ac:dyDescent="0.3">
      <c r="A101" s="20" t="b">
        <v>1</v>
      </c>
      <c r="B101" s="38" t="s">
        <v>1232</v>
      </c>
      <c r="C101" s="39">
        <v>96</v>
      </c>
      <c r="D101" s="46">
        <f t="shared" si="20"/>
        <v>24744</v>
      </c>
      <c r="E101" s="41">
        <f t="shared" si="22"/>
        <v>989</v>
      </c>
      <c r="F101" s="42">
        <v>0</v>
      </c>
      <c r="G101" s="296">
        <f t="shared" si="14"/>
        <v>1545.0768865416305</v>
      </c>
      <c r="H101" s="132">
        <v>100</v>
      </c>
      <c r="I101" s="43">
        <f t="shared" si="15"/>
        <v>27.092228315287901</v>
      </c>
      <c r="J101" s="44">
        <v>200</v>
      </c>
      <c r="K101" s="43">
        <f t="shared" si="16"/>
        <v>10.594694182486274</v>
      </c>
      <c r="L101" s="42">
        <v>0</v>
      </c>
      <c r="M101" s="296">
        <f t="shared" si="19"/>
        <v>16368.654305460179</v>
      </c>
      <c r="N101" s="43">
        <v>1.13699999999999</v>
      </c>
      <c r="O101" s="43">
        <v>105.4</v>
      </c>
      <c r="P101" s="43">
        <v>4.8999999999999897</v>
      </c>
      <c r="Q101" s="45">
        <v>2</v>
      </c>
      <c r="R101" s="141">
        <f t="shared" si="17"/>
        <v>11</v>
      </c>
      <c r="S101" s="259"/>
      <c r="T101" s="239">
        <v>96</v>
      </c>
      <c r="U101" s="69">
        <f t="shared" si="18"/>
        <v>10</v>
      </c>
    </row>
    <row r="102" spans="1:21" x14ac:dyDescent="0.3">
      <c r="A102" s="20" t="b">
        <v>1</v>
      </c>
      <c r="B102" s="38" t="s">
        <v>1233</v>
      </c>
      <c r="C102" s="39">
        <v>97</v>
      </c>
      <c r="D102" s="46">
        <f t="shared" si="20"/>
        <v>25362</v>
      </c>
      <c r="E102" s="41">
        <f t="shared" si="22"/>
        <v>1014</v>
      </c>
      <c r="F102" s="42">
        <v>0</v>
      </c>
      <c r="G102" s="296">
        <f t="shared" si="14"/>
        <v>1605.3348851167541</v>
      </c>
      <c r="H102" s="132">
        <v>100</v>
      </c>
      <c r="I102" s="43">
        <f t="shared" si="15"/>
        <v>27.178923445896821</v>
      </c>
      <c r="J102" s="44">
        <v>200</v>
      </c>
      <c r="K102" s="43">
        <f t="shared" si="16"/>
        <v>10.704561161158656</v>
      </c>
      <c r="L102" s="42">
        <v>0</v>
      </c>
      <c r="M102" s="296">
        <f t="shared" si="19"/>
        <v>16663.290082958461</v>
      </c>
      <c r="N102" s="43">
        <v>1.13759999999999</v>
      </c>
      <c r="O102" s="43">
        <v>105.4</v>
      </c>
      <c r="P102" s="43">
        <v>4.8999999999999897</v>
      </c>
      <c r="Q102" s="45">
        <v>2</v>
      </c>
      <c r="R102" s="141">
        <f t="shared" si="17"/>
        <v>11</v>
      </c>
      <c r="S102" s="259"/>
      <c r="T102" s="239">
        <v>97</v>
      </c>
      <c r="U102" s="69">
        <f t="shared" si="18"/>
        <v>10</v>
      </c>
    </row>
    <row r="103" spans="1:21" x14ac:dyDescent="0.3">
      <c r="A103" s="20" t="b">
        <v>1</v>
      </c>
      <c r="B103" s="38" t="s">
        <v>1234</v>
      </c>
      <c r="C103" s="39">
        <v>98</v>
      </c>
      <c r="D103" s="46">
        <f t="shared" si="20"/>
        <v>25996</v>
      </c>
      <c r="E103" s="41">
        <f t="shared" si="22"/>
        <v>1039</v>
      </c>
      <c r="F103" s="42">
        <v>0</v>
      </c>
      <c r="G103" s="296">
        <f t="shared" si="14"/>
        <v>1667.9429456363073</v>
      </c>
      <c r="H103" s="132">
        <v>100</v>
      </c>
      <c r="I103" s="43">
        <f t="shared" si="15"/>
        <v>27.265896000923689</v>
      </c>
      <c r="J103" s="44">
        <v>200</v>
      </c>
      <c r="K103" s="43">
        <f t="shared" si="16"/>
        <v>10.815567460399871</v>
      </c>
      <c r="L103" s="42">
        <v>0</v>
      </c>
      <c r="M103" s="296">
        <f t="shared" si="19"/>
        <v>16963.229304451714</v>
      </c>
      <c r="N103" s="43">
        <v>1.1381999999999901</v>
      </c>
      <c r="O103" s="43">
        <v>105.4</v>
      </c>
      <c r="P103" s="43">
        <v>4.8999999999999897</v>
      </c>
      <c r="Q103" s="45">
        <v>2</v>
      </c>
      <c r="R103" s="141">
        <f t="shared" si="17"/>
        <v>11</v>
      </c>
      <c r="S103" s="259"/>
      <c r="T103" s="239">
        <v>98</v>
      </c>
      <c r="U103" s="69">
        <f t="shared" si="18"/>
        <v>10</v>
      </c>
    </row>
    <row r="104" spans="1:21" x14ac:dyDescent="0.3">
      <c r="A104" s="20" t="b">
        <v>1</v>
      </c>
      <c r="B104" s="38" t="s">
        <v>1235</v>
      </c>
      <c r="C104" s="39">
        <v>99</v>
      </c>
      <c r="D104" s="46">
        <f t="shared" si="20"/>
        <v>26645</v>
      </c>
      <c r="E104" s="41">
        <f t="shared" si="22"/>
        <v>1065</v>
      </c>
      <c r="F104" s="42">
        <v>0</v>
      </c>
      <c r="G104" s="296">
        <f t="shared" si="14"/>
        <v>1732.9927205161232</v>
      </c>
      <c r="H104" s="132">
        <v>100</v>
      </c>
      <c r="I104" s="43">
        <f t="shared" si="15"/>
        <v>27.353146868126647</v>
      </c>
      <c r="J104" s="44">
        <v>200</v>
      </c>
      <c r="K104" s="43">
        <f t="shared" si="16"/>
        <v>10.927724894964218</v>
      </c>
      <c r="L104" s="42">
        <v>0</v>
      </c>
      <c r="M104" s="296">
        <f t="shared" si="19"/>
        <v>17268.567431931846</v>
      </c>
      <c r="N104" s="43">
        <v>1.13879999999999</v>
      </c>
      <c r="O104" s="43">
        <v>105.4</v>
      </c>
      <c r="P104" s="43">
        <v>4.8999999999999897</v>
      </c>
      <c r="Q104" s="45">
        <v>2</v>
      </c>
      <c r="R104" s="141">
        <f t="shared" si="17"/>
        <v>11</v>
      </c>
      <c r="S104" s="259"/>
      <c r="T104" s="239">
        <v>99</v>
      </c>
      <c r="U104" s="69">
        <f t="shared" si="18"/>
        <v>10</v>
      </c>
    </row>
    <row r="105" spans="1:21" x14ac:dyDescent="0.3">
      <c r="A105" s="20" t="b">
        <v>1</v>
      </c>
      <c r="B105" s="38" t="s">
        <v>1236</v>
      </c>
      <c r="C105" s="39">
        <v>100</v>
      </c>
      <c r="D105" s="46">
        <f t="shared" si="20"/>
        <v>27311</v>
      </c>
      <c r="E105" s="41">
        <f t="shared" si="22"/>
        <v>1092</v>
      </c>
      <c r="F105" s="42">
        <v>0</v>
      </c>
      <c r="G105" s="296">
        <f t="shared" si="14"/>
        <v>1800.5794366162518</v>
      </c>
      <c r="H105" s="132">
        <v>100</v>
      </c>
      <c r="I105" s="43">
        <f t="shared" si="15"/>
        <v>27.440676938104652</v>
      </c>
      <c r="J105" s="44">
        <v>200</v>
      </c>
      <c r="K105" s="43">
        <f t="shared" si="16"/>
        <v>11.041045402124997</v>
      </c>
      <c r="L105" s="42">
        <v>0</v>
      </c>
      <c r="M105" s="296">
        <f t="shared" si="19"/>
        <v>17579.401645706621</v>
      </c>
      <c r="N105" s="43">
        <v>1.13939999999999</v>
      </c>
      <c r="O105" s="43">
        <v>105.4</v>
      </c>
      <c r="P105" s="43">
        <v>4.8999999999999897</v>
      </c>
      <c r="Q105" s="45">
        <v>2</v>
      </c>
      <c r="R105" s="141">
        <f t="shared" si="17"/>
        <v>12</v>
      </c>
      <c r="S105" s="259"/>
      <c r="T105" s="239">
        <v>100</v>
      </c>
      <c r="U105" s="69">
        <f t="shared" si="18"/>
        <v>11</v>
      </c>
    </row>
    <row r="106" spans="1:21" x14ac:dyDescent="0.3">
      <c r="A106" s="20" t="b">
        <v>1</v>
      </c>
      <c r="B106" s="38" t="s">
        <v>1237</v>
      </c>
      <c r="C106" s="39">
        <v>101</v>
      </c>
      <c r="D106" s="46">
        <f t="shared" si="20"/>
        <v>27993</v>
      </c>
      <c r="E106" s="41">
        <f t="shared" si="22"/>
        <v>1119</v>
      </c>
      <c r="F106" s="42">
        <v>0</v>
      </c>
      <c r="G106" s="296">
        <f t="shared" si="14"/>
        <v>1870.8020346442854</v>
      </c>
      <c r="H106" s="132">
        <v>100</v>
      </c>
      <c r="I106" s="43">
        <f>I105+I105*$J$1%</f>
        <v>27.528487104306585</v>
      </c>
      <c r="J106" s="44">
        <v>200</v>
      </c>
      <c r="K106" s="43">
        <f t="shared" si="16"/>
        <v>11.155541042945034</v>
      </c>
      <c r="L106" s="42">
        <v>0</v>
      </c>
      <c r="M106" s="296">
        <f t="shared" si="19"/>
        <v>17895.830875329339</v>
      </c>
      <c r="N106" s="43">
        <v>1.1399999999999899</v>
      </c>
      <c r="O106" s="43">
        <v>105.4</v>
      </c>
      <c r="P106" s="43">
        <v>4.8999999999999897</v>
      </c>
      <c r="Q106" s="45">
        <v>2</v>
      </c>
      <c r="R106" s="141">
        <f t="shared" si="17"/>
        <v>12</v>
      </c>
      <c r="S106" s="259"/>
      <c r="T106" s="239">
        <v>101</v>
      </c>
      <c r="U106" s="69">
        <f t="shared" si="18"/>
        <v>11</v>
      </c>
    </row>
    <row r="107" spans="1:21" x14ac:dyDescent="0.3">
      <c r="A107" s="20" t="b">
        <v>1</v>
      </c>
      <c r="B107" s="38" t="s">
        <v>1238</v>
      </c>
      <c r="C107" s="39">
        <v>102</v>
      </c>
      <c r="D107" s="46">
        <f t="shared" si="20"/>
        <v>28692</v>
      </c>
      <c r="E107" s="41">
        <f t="shared" ref="E107:E116" si="23">INT(D107*E$1)</f>
        <v>1147</v>
      </c>
      <c r="F107" s="42">
        <v>0</v>
      </c>
      <c r="G107" s="296">
        <f t="shared" si="14"/>
        <v>1943.7633139954123</v>
      </c>
      <c r="H107" s="132">
        <v>100</v>
      </c>
      <c r="I107" s="43">
        <f t="shared" si="15"/>
        <v>27.616578263040367</v>
      </c>
      <c r="J107" s="44">
        <v>200</v>
      </c>
      <c r="K107" s="43">
        <f t="shared" si="16"/>
        <v>11.271224003560373</v>
      </c>
      <c r="L107" s="42">
        <v>0</v>
      </c>
      <c r="M107" s="296">
        <f>M106*M$1</f>
        <v>18217.955831085266</v>
      </c>
      <c r="N107" s="43">
        <v>1.1345999999999901</v>
      </c>
      <c r="O107" s="43">
        <v>105.4</v>
      </c>
      <c r="P107" s="43">
        <v>4.8999999999999897</v>
      </c>
      <c r="Q107" s="45">
        <v>2</v>
      </c>
      <c r="R107" s="141">
        <f t="shared" si="17"/>
        <v>12</v>
      </c>
      <c r="S107" s="259"/>
      <c r="T107" s="239">
        <v>102</v>
      </c>
      <c r="U107" s="69">
        <f t="shared" si="18"/>
        <v>11</v>
      </c>
    </row>
    <row r="108" spans="1:21" x14ac:dyDescent="0.3">
      <c r="A108" s="20" t="b">
        <v>1</v>
      </c>
      <c r="B108" s="38" t="s">
        <v>1239</v>
      </c>
      <c r="C108" s="39">
        <v>103</v>
      </c>
      <c r="D108" s="46">
        <f t="shared" si="20"/>
        <v>29409</v>
      </c>
      <c r="E108" s="41">
        <f t="shared" si="23"/>
        <v>1176</v>
      </c>
      <c r="F108" s="42">
        <v>0</v>
      </c>
      <c r="G108" s="296">
        <f t="shared" si="14"/>
        <v>2019.5700832412333</v>
      </c>
      <c r="H108" s="132">
        <v>100</v>
      </c>
      <c r="I108" s="43">
        <f t="shared" si="15"/>
        <v>27.704951313482095</v>
      </c>
      <c r="J108" s="44">
        <v>200</v>
      </c>
      <c r="K108" s="43">
        <f t="shared" si="16"/>
        <v>11.388106596477295</v>
      </c>
      <c r="L108" s="42">
        <v>0</v>
      </c>
      <c r="M108" s="296">
        <f t="shared" si="19"/>
        <v>18545.8790360448</v>
      </c>
      <c r="N108" s="43">
        <v>1.13519999999999</v>
      </c>
      <c r="O108" s="43">
        <v>105.4</v>
      </c>
      <c r="P108" s="43">
        <v>4.8999999999999897</v>
      </c>
      <c r="Q108" s="45">
        <v>2</v>
      </c>
      <c r="R108" s="141">
        <f t="shared" si="17"/>
        <v>12</v>
      </c>
      <c r="S108" s="259"/>
      <c r="T108" s="239">
        <v>103</v>
      </c>
      <c r="U108" s="69">
        <f t="shared" si="18"/>
        <v>11</v>
      </c>
    </row>
    <row r="109" spans="1:21" x14ac:dyDescent="0.3">
      <c r="A109" s="20" t="b">
        <v>1</v>
      </c>
      <c r="B109" s="38" t="s">
        <v>1240</v>
      </c>
      <c r="C109" s="39">
        <v>104</v>
      </c>
      <c r="D109" s="46">
        <f t="shared" si="20"/>
        <v>30144</v>
      </c>
      <c r="E109" s="41">
        <f t="shared" si="23"/>
        <v>1205</v>
      </c>
      <c r="F109" s="42">
        <v>0</v>
      </c>
      <c r="G109" s="296">
        <f t="shared" si="14"/>
        <v>2098.3333164876412</v>
      </c>
      <c r="H109" s="132">
        <v>100</v>
      </c>
      <c r="I109" s="43">
        <f t="shared" si="15"/>
        <v>27.793607157685237</v>
      </c>
      <c r="J109" s="44">
        <v>200</v>
      </c>
      <c r="K109" s="43">
        <f t="shared" si="16"/>
        <v>11.506201261882765</v>
      </c>
      <c r="L109" s="42">
        <v>0</v>
      </c>
      <c r="M109" s="296">
        <f t="shared" si="19"/>
        <v>18879.704858693607</v>
      </c>
      <c r="N109" s="43">
        <v>1.1357999999999899</v>
      </c>
      <c r="O109" s="43">
        <v>105.4</v>
      </c>
      <c r="P109" s="43">
        <v>4.8999999999999897</v>
      </c>
      <c r="Q109" s="45">
        <v>2</v>
      </c>
      <c r="R109" s="141">
        <f t="shared" si="17"/>
        <v>12</v>
      </c>
      <c r="S109" s="259"/>
      <c r="T109" s="239">
        <v>104</v>
      </c>
      <c r="U109" s="69">
        <f t="shared" si="18"/>
        <v>11</v>
      </c>
    </row>
    <row r="110" spans="1:21" x14ac:dyDescent="0.3">
      <c r="A110" s="20" t="b">
        <v>1</v>
      </c>
      <c r="B110" s="38" t="s">
        <v>1241</v>
      </c>
      <c r="C110" s="39">
        <v>105</v>
      </c>
      <c r="D110" s="46">
        <f t="shared" si="20"/>
        <v>30897</v>
      </c>
      <c r="E110" s="41">
        <f t="shared" si="23"/>
        <v>1235</v>
      </c>
      <c r="F110" s="42">
        <v>0</v>
      </c>
      <c r="G110" s="296">
        <f t="shared" si="14"/>
        <v>2180.1683158306591</v>
      </c>
      <c r="H110" s="132">
        <v>100</v>
      </c>
      <c r="I110" s="43">
        <f t="shared" si="15"/>
        <v>27.882546700589831</v>
      </c>
      <c r="J110" s="44">
        <v>200</v>
      </c>
      <c r="K110" s="43">
        <f t="shared" si="16"/>
        <v>11.62552056896849</v>
      </c>
      <c r="L110" s="42">
        <v>0</v>
      </c>
      <c r="M110" s="296">
        <f t="shared" si="19"/>
        <v>19219.539546150092</v>
      </c>
      <c r="N110" s="43">
        <v>1.1363999999999901</v>
      </c>
      <c r="O110" s="43">
        <v>105.4</v>
      </c>
      <c r="P110" s="43">
        <v>4.8999999999999897</v>
      </c>
      <c r="Q110" s="45">
        <v>2</v>
      </c>
      <c r="R110" s="141">
        <f t="shared" si="17"/>
        <v>12</v>
      </c>
      <c r="S110" s="259"/>
      <c r="T110" s="239">
        <v>105</v>
      </c>
      <c r="U110" s="69">
        <f t="shared" si="18"/>
        <v>11</v>
      </c>
    </row>
    <row r="111" spans="1:21" x14ac:dyDescent="0.3">
      <c r="A111" s="20" t="b">
        <v>1</v>
      </c>
      <c r="B111" s="38" t="s">
        <v>1242</v>
      </c>
      <c r="C111" s="39">
        <v>106</v>
      </c>
      <c r="D111" s="46">
        <f t="shared" si="20"/>
        <v>31669</v>
      </c>
      <c r="E111" s="41">
        <f t="shared" si="23"/>
        <v>1266</v>
      </c>
      <c r="F111" s="42">
        <v>0</v>
      </c>
      <c r="G111" s="296">
        <f t="shared" si="14"/>
        <v>2265.1948801480548</v>
      </c>
      <c r="H111" s="132">
        <v>100</v>
      </c>
      <c r="I111" s="43">
        <f t="shared" si="15"/>
        <v>27.971770850031717</v>
      </c>
      <c r="J111" s="44">
        <v>200</v>
      </c>
      <c r="K111" s="43">
        <f t="shared" si="16"/>
        <v>11.746077217268693</v>
      </c>
      <c r="L111" s="42">
        <v>0</v>
      </c>
      <c r="M111" s="296">
        <f t="shared" si="19"/>
        <v>19565.491257980793</v>
      </c>
      <c r="N111" s="43">
        <v>1.13699999999999</v>
      </c>
      <c r="O111" s="43">
        <v>105.4</v>
      </c>
      <c r="P111" s="43">
        <v>4.8999999999999897</v>
      </c>
      <c r="Q111" s="45">
        <v>2</v>
      </c>
      <c r="R111" s="141">
        <f t="shared" si="17"/>
        <v>12</v>
      </c>
      <c r="S111" s="259"/>
      <c r="T111" s="239">
        <v>106</v>
      </c>
      <c r="U111" s="69">
        <f t="shared" si="18"/>
        <v>11</v>
      </c>
    </row>
    <row r="112" spans="1:21" x14ac:dyDescent="0.3">
      <c r="A112" s="20" t="b">
        <v>1</v>
      </c>
      <c r="B112" s="38" t="s">
        <v>1243</v>
      </c>
      <c r="C112" s="39">
        <v>107</v>
      </c>
      <c r="D112" s="46">
        <f t="shared" si="20"/>
        <v>32460</v>
      </c>
      <c r="E112" s="41">
        <f t="shared" si="23"/>
        <v>1298</v>
      </c>
      <c r="F112" s="42">
        <v>0</v>
      </c>
      <c r="G112" s="296">
        <f t="shared" si="14"/>
        <v>2353.537480473829</v>
      </c>
      <c r="H112" s="132">
        <v>100</v>
      </c>
      <c r="I112" s="43">
        <f t="shared" si="15"/>
        <v>28.061280516751818</v>
      </c>
      <c r="J112" s="44">
        <v>200</v>
      </c>
      <c r="K112" s="43">
        <f t="shared" si="16"/>
        <v>11.86788403801177</v>
      </c>
      <c r="L112" s="42">
        <v>0</v>
      </c>
      <c r="M112" s="296">
        <f t="shared" si="19"/>
        <v>19917.670100624448</v>
      </c>
      <c r="N112" s="43">
        <v>1.13759999999999</v>
      </c>
      <c r="O112" s="43">
        <v>105.4</v>
      </c>
      <c r="P112" s="43">
        <v>4.8999999999999897</v>
      </c>
      <c r="Q112" s="45">
        <v>2</v>
      </c>
      <c r="R112" s="141">
        <f t="shared" si="17"/>
        <v>12</v>
      </c>
      <c r="S112" s="259"/>
      <c r="T112" s="239">
        <v>107</v>
      </c>
      <c r="U112" s="69">
        <f t="shared" si="18"/>
        <v>11</v>
      </c>
    </row>
    <row r="113" spans="1:21" x14ac:dyDescent="0.3">
      <c r="A113" s="20" t="b">
        <v>1</v>
      </c>
      <c r="B113" s="38" t="s">
        <v>1244</v>
      </c>
      <c r="C113" s="39">
        <v>108</v>
      </c>
      <c r="D113" s="46">
        <f t="shared" si="20"/>
        <v>33271</v>
      </c>
      <c r="E113" s="41">
        <f t="shared" si="23"/>
        <v>1330</v>
      </c>
      <c r="F113" s="42">
        <v>0</v>
      </c>
      <c r="G113" s="296">
        <f t="shared" si="14"/>
        <v>2445.3254422123082</v>
      </c>
      <c r="H113" s="132">
        <v>100</v>
      </c>
      <c r="I113" s="43">
        <f t="shared" si="15"/>
        <v>28.151076614405422</v>
      </c>
      <c r="J113" s="44">
        <v>200</v>
      </c>
      <c r="K113" s="43">
        <f t="shared" si="16"/>
        <v>11.990953995485953</v>
      </c>
      <c r="L113" s="42">
        <v>0</v>
      </c>
      <c r="M113" s="296">
        <f t="shared" si="19"/>
        <v>20276.188162435687</v>
      </c>
      <c r="N113" s="43">
        <v>1.1381999999999901</v>
      </c>
      <c r="O113" s="43">
        <v>105.4</v>
      </c>
      <c r="P113" s="43">
        <v>4.8999999999999897</v>
      </c>
      <c r="Q113" s="45">
        <v>2</v>
      </c>
      <c r="R113" s="141">
        <f t="shared" si="17"/>
        <v>12</v>
      </c>
      <c r="S113" s="259"/>
      <c r="T113" s="239">
        <v>108</v>
      </c>
      <c r="U113" s="69">
        <f t="shared" si="18"/>
        <v>11</v>
      </c>
    </row>
    <row r="114" spans="1:21" x14ac:dyDescent="0.3">
      <c r="A114" s="20" t="b">
        <v>1</v>
      </c>
      <c r="B114" s="38" t="s">
        <v>1245</v>
      </c>
      <c r="C114" s="39">
        <v>109</v>
      </c>
      <c r="D114" s="46">
        <f t="shared" si="20"/>
        <v>34102</v>
      </c>
      <c r="E114" s="41">
        <f t="shared" si="23"/>
        <v>1364</v>
      </c>
      <c r="F114" s="42">
        <v>0</v>
      </c>
      <c r="G114" s="296">
        <f t="shared" si="14"/>
        <v>2540.6931344585882</v>
      </c>
      <c r="H114" s="132">
        <v>100</v>
      </c>
      <c r="I114" s="43">
        <f t="shared" si="15"/>
        <v>28.24116005957152</v>
      </c>
      <c r="J114" s="44">
        <v>200</v>
      </c>
      <c r="K114" s="43">
        <f t="shared" si="16"/>
        <v>12.115300188419141</v>
      </c>
      <c r="L114" s="42">
        <v>0</v>
      </c>
      <c r="M114" s="296">
        <f t="shared" si="19"/>
        <v>20641.159549359531</v>
      </c>
      <c r="N114" s="43">
        <v>1.13879999999999</v>
      </c>
      <c r="O114" s="43">
        <v>105.4</v>
      </c>
      <c r="P114" s="43">
        <v>4.8999999999999897</v>
      </c>
      <c r="Q114" s="45">
        <v>2</v>
      </c>
      <c r="R114" s="141">
        <f t="shared" si="17"/>
        <v>12</v>
      </c>
      <c r="S114" s="259"/>
      <c r="T114" s="239">
        <v>109</v>
      </c>
      <c r="U114" s="69">
        <f t="shared" si="18"/>
        <v>11</v>
      </c>
    </row>
    <row r="115" spans="1:21" x14ac:dyDescent="0.3">
      <c r="A115" s="20" t="b">
        <v>1</v>
      </c>
      <c r="B115" s="38" t="s">
        <v>1246</v>
      </c>
      <c r="C115" s="39">
        <v>110</v>
      </c>
      <c r="D115" s="46">
        <f t="shared" si="20"/>
        <v>34954</v>
      </c>
      <c r="E115" s="41">
        <f t="shared" si="23"/>
        <v>1398</v>
      </c>
      <c r="F115" s="42">
        <v>0</v>
      </c>
      <c r="G115" s="296">
        <f t="shared" si="14"/>
        <v>2639.7801667024728</v>
      </c>
      <c r="H115" s="132">
        <v>100</v>
      </c>
      <c r="I115" s="43">
        <f t="shared" si="15"/>
        <v>28.331531771762148</v>
      </c>
      <c r="J115" s="44">
        <v>200</v>
      </c>
      <c r="K115" s="43">
        <f t="shared" si="16"/>
        <v>12.240935851373047</v>
      </c>
      <c r="L115" s="42">
        <v>0</v>
      </c>
      <c r="M115" s="296">
        <f t="shared" si="19"/>
        <v>21012.700421248002</v>
      </c>
      <c r="N115" s="43">
        <v>1.13939999999999</v>
      </c>
      <c r="O115" s="43">
        <v>105.4</v>
      </c>
      <c r="P115" s="43">
        <v>4.8999999999999897</v>
      </c>
      <c r="Q115" s="45">
        <v>2</v>
      </c>
      <c r="R115" s="141">
        <f t="shared" si="17"/>
        <v>13</v>
      </c>
      <c r="S115" s="259"/>
      <c r="T115" s="239">
        <v>110</v>
      </c>
      <c r="U115" s="69">
        <f t="shared" si="18"/>
        <v>12</v>
      </c>
    </row>
    <row r="116" spans="1:21" x14ac:dyDescent="0.3">
      <c r="A116" s="20" t="b">
        <v>1</v>
      </c>
      <c r="B116" s="38" t="s">
        <v>1247</v>
      </c>
      <c r="C116" s="39">
        <v>111</v>
      </c>
      <c r="D116" s="46">
        <f t="shared" si="20"/>
        <v>35827</v>
      </c>
      <c r="E116" s="41">
        <f t="shared" si="23"/>
        <v>1433</v>
      </c>
      <c r="F116" s="42">
        <v>0</v>
      </c>
      <c r="G116" s="296">
        <f t="shared" si="14"/>
        <v>2742.7315932038691</v>
      </c>
      <c r="H116" s="132">
        <v>100</v>
      </c>
      <c r="I116" s="43">
        <f>I115+I115*$J$1%</f>
        <v>28.422192673431788</v>
      </c>
      <c r="J116" s="44">
        <v>200</v>
      </c>
      <c r="K116" s="43">
        <f t="shared" si="16"/>
        <v>12.367874356151786</v>
      </c>
      <c r="L116" s="42">
        <v>0</v>
      </c>
      <c r="M116" s="296">
        <f t="shared" si="19"/>
        <v>21390.929028830466</v>
      </c>
      <c r="N116" s="43">
        <v>1.1399999999999899</v>
      </c>
      <c r="O116" s="43">
        <v>105.4</v>
      </c>
      <c r="P116" s="43">
        <v>4.8999999999999897</v>
      </c>
      <c r="Q116" s="45">
        <v>2</v>
      </c>
      <c r="R116" s="141">
        <f t="shared" si="17"/>
        <v>13</v>
      </c>
      <c r="S116" s="259"/>
      <c r="T116" s="239">
        <v>111</v>
      </c>
      <c r="U116" s="69">
        <f t="shared" si="18"/>
        <v>12</v>
      </c>
    </row>
    <row r="117" spans="1:21" x14ac:dyDescent="0.3">
      <c r="A117" s="20" t="b">
        <v>1</v>
      </c>
      <c r="B117" s="38" t="s">
        <v>1248</v>
      </c>
      <c r="C117" s="39">
        <v>112</v>
      </c>
      <c r="D117" s="46">
        <f t="shared" si="20"/>
        <v>36722</v>
      </c>
      <c r="E117" s="41">
        <f t="shared" ref="E117:E137" si="24">INT(D117*E$1)</f>
        <v>1468</v>
      </c>
      <c r="F117" s="42">
        <v>0</v>
      </c>
      <c r="G117" s="296">
        <f t="shared" si="14"/>
        <v>2849.6981253388199</v>
      </c>
      <c r="H117" s="132">
        <v>100</v>
      </c>
      <c r="I117" s="43">
        <f t="shared" si="15"/>
        <v>28.513143689986769</v>
      </c>
      <c r="J117" s="44">
        <v>200</v>
      </c>
      <c r="K117" s="43">
        <f t="shared" si="16"/>
        <v>12.49612921322508</v>
      </c>
      <c r="L117" s="42">
        <v>0</v>
      </c>
      <c r="M117" s="296">
        <f t="shared" si="19"/>
        <v>21775.965751349413</v>
      </c>
      <c r="N117" s="43">
        <v>1.13519999999999</v>
      </c>
      <c r="O117" s="43">
        <v>105.4</v>
      </c>
      <c r="P117" s="43">
        <v>4.8999999999999897</v>
      </c>
      <c r="Q117" s="45">
        <v>2</v>
      </c>
      <c r="R117" s="141">
        <f t="shared" si="17"/>
        <v>13</v>
      </c>
      <c r="S117" s="259"/>
      <c r="T117" s="239">
        <v>112</v>
      </c>
      <c r="U117" s="69">
        <f t="shared" si="18"/>
        <v>12</v>
      </c>
    </row>
    <row r="118" spans="1:21" x14ac:dyDescent="0.3">
      <c r="A118" s="20" t="b">
        <v>1</v>
      </c>
      <c r="B118" s="38" t="s">
        <v>1249</v>
      </c>
      <c r="C118" s="39">
        <v>113</v>
      </c>
      <c r="D118" s="46">
        <f t="shared" si="20"/>
        <v>37640</v>
      </c>
      <c r="E118" s="41">
        <f t="shared" si="24"/>
        <v>1505</v>
      </c>
      <c r="F118" s="42">
        <v>0</v>
      </c>
      <c r="G118" s="296">
        <f t="shared" si="14"/>
        <v>2960.8363522270338</v>
      </c>
      <c r="H118" s="132">
        <v>100</v>
      </c>
      <c r="I118" s="43">
        <f t="shared" si="15"/>
        <v>28.604385749794726</v>
      </c>
      <c r="J118" s="44">
        <v>200</v>
      </c>
      <c r="K118" s="43">
        <f t="shared" si="16"/>
        <v>12.625714073166224</v>
      </c>
      <c r="L118" s="42">
        <v>0</v>
      </c>
      <c r="M118" s="296">
        <f t="shared" si="19"/>
        <v>22167.933134873703</v>
      </c>
      <c r="N118" s="43">
        <v>1.1357999999999899</v>
      </c>
      <c r="O118" s="43">
        <v>105.4</v>
      </c>
      <c r="P118" s="43">
        <v>4.8999999999999897</v>
      </c>
      <c r="Q118" s="45">
        <v>2</v>
      </c>
      <c r="R118" s="141">
        <f t="shared" si="17"/>
        <v>13</v>
      </c>
      <c r="S118" s="259"/>
      <c r="T118" s="239">
        <v>113</v>
      </c>
      <c r="U118" s="69">
        <f t="shared" si="18"/>
        <v>12</v>
      </c>
    </row>
    <row r="119" spans="1:21" x14ac:dyDescent="0.3">
      <c r="A119" s="20" t="b">
        <v>1</v>
      </c>
      <c r="B119" s="38" t="s">
        <v>1250</v>
      </c>
      <c r="C119" s="39">
        <v>114</v>
      </c>
      <c r="D119" s="46">
        <f t="shared" si="20"/>
        <v>38581</v>
      </c>
      <c r="E119" s="41">
        <f t="shared" si="24"/>
        <v>1543</v>
      </c>
      <c r="F119" s="42">
        <v>0</v>
      </c>
      <c r="G119" s="296">
        <f t="shared" si="14"/>
        <v>3076.3089699638881</v>
      </c>
      <c r="H119" s="132">
        <v>100</v>
      </c>
      <c r="I119" s="43">
        <f t="shared" si="15"/>
        <v>28.695919784194068</v>
      </c>
      <c r="J119" s="44">
        <v>200</v>
      </c>
      <c r="K119" s="43">
        <f t="shared" si="16"/>
        <v>12.756642728104957</v>
      </c>
      <c r="L119" s="42">
        <v>0</v>
      </c>
      <c r="M119" s="296">
        <f t="shared" si="19"/>
        <v>22566.955931301429</v>
      </c>
      <c r="N119" s="43">
        <v>1.1363999999999901</v>
      </c>
      <c r="O119" s="43">
        <v>105.4</v>
      </c>
      <c r="P119" s="43">
        <v>4.8999999999999897</v>
      </c>
      <c r="Q119" s="45">
        <v>2</v>
      </c>
      <c r="R119" s="141">
        <f t="shared" si="17"/>
        <v>13</v>
      </c>
      <c r="S119" s="259"/>
      <c r="T119" s="239">
        <v>114</v>
      </c>
      <c r="U119" s="69">
        <f t="shared" si="18"/>
        <v>12</v>
      </c>
    </row>
    <row r="120" spans="1:21" x14ac:dyDescent="0.3">
      <c r="A120" s="20" t="b">
        <v>1</v>
      </c>
      <c r="B120" s="38" t="s">
        <v>1251</v>
      </c>
      <c r="C120" s="39">
        <v>115</v>
      </c>
      <c r="D120" s="46">
        <f t="shared" si="20"/>
        <v>39545</v>
      </c>
      <c r="E120" s="41">
        <f t="shared" si="24"/>
        <v>1581</v>
      </c>
      <c r="F120" s="42">
        <v>0</v>
      </c>
      <c r="G120" s="296">
        <f t="shared" si="14"/>
        <v>3196.2850197924795</v>
      </c>
      <c r="H120" s="132">
        <v>100</v>
      </c>
      <c r="I120" s="43">
        <f t="shared" si="15"/>
        <v>28.787746727503489</v>
      </c>
      <c r="J120" s="44">
        <v>200</v>
      </c>
      <c r="K120" s="43">
        <f t="shared" si="16"/>
        <v>12.888929113195406</v>
      </c>
      <c r="L120" s="42">
        <v>0</v>
      </c>
      <c r="M120" s="296">
        <f t="shared" si="19"/>
        <v>22973.161138064854</v>
      </c>
      <c r="N120" s="43">
        <v>1.13699999999999</v>
      </c>
      <c r="O120" s="43">
        <v>105.4</v>
      </c>
      <c r="P120" s="43">
        <v>4.8999999999999897</v>
      </c>
      <c r="Q120" s="45">
        <v>2</v>
      </c>
      <c r="R120" s="141">
        <f t="shared" si="17"/>
        <v>13</v>
      </c>
      <c r="S120" s="259"/>
      <c r="T120" s="239">
        <v>115</v>
      </c>
      <c r="U120" s="69">
        <f t="shared" si="18"/>
        <v>12</v>
      </c>
    </row>
    <row r="121" spans="1:21" x14ac:dyDescent="0.3">
      <c r="A121" s="20" t="b">
        <v>1</v>
      </c>
      <c r="B121" s="38" t="s">
        <v>1252</v>
      </c>
      <c r="C121" s="39">
        <v>116</v>
      </c>
      <c r="D121" s="46">
        <f t="shared" si="20"/>
        <v>40533</v>
      </c>
      <c r="E121" s="41">
        <f t="shared" si="24"/>
        <v>1621</v>
      </c>
      <c r="F121" s="42">
        <v>0</v>
      </c>
      <c r="G121" s="296">
        <f t="shared" si="14"/>
        <v>3320.9401355643859</v>
      </c>
      <c r="H121" s="132">
        <v>100</v>
      </c>
      <c r="I121" s="43">
        <f t="shared" si="15"/>
        <v>28.879867517031499</v>
      </c>
      <c r="J121" s="44">
        <v>200</v>
      </c>
      <c r="K121" s="43">
        <f t="shared" si="16"/>
        <v>13.022587308099242</v>
      </c>
      <c r="L121" s="42">
        <v>0</v>
      </c>
      <c r="M121" s="296">
        <f t="shared" si="19"/>
        <v>23386.678038550021</v>
      </c>
      <c r="N121" s="43">
        <v>1.13759999999999</v>
      </c>
      <c r="O121" s="43">
        <v>105.4</v>
      </c>
      <c r="P121" s="43">
        <v>4.8999999999999897</v>
      </c>
      <c r="Q121" s="45">
        <v>2</v>
      </c>
      <c r="R121" s="141">
        <f t="shared" si="17"/>
        <v>13</v>
      </c>
      <c r="S121" s="259"/>
      <c r="T121" s="239">
        <v>116</v>
      </c>
      <c r="U121" s="69">
        <f t="shared" si="18"/>
        <v>12</v>
      </c>
    </row>
    <row r="122" spans="1:21" x14ac:dyDescent="0.3">
      <c r="A122" s="20" t="b">
        <v>1</v>
      </c>
      <c r="B122" s="38" t="s">
        <v>1253</v>
      </c>
      <c r="C122" s="39">
        <v>117</v>
      </c>
      <c r="D122" s="46">
        <f t="shared" si="20"/>
        <v>41546</v>
      </c>
      <c r="E122" s="41">
        <f t="shared" si="24"/>
        <v>1661</v>
      </c>
      <c r="F122" s="42">
        <v>0</v>
      </c>
      <c r="G122" s="296">
        <f t="shared" si="14"/>
        <v>3450.4568008513966</v>
      </c>
      <c r="H122" s="132">
        <v>100</v>
      </c>
      <c r="I122" s="43">
        <f t="shared" si="15"/>
        <v>28.972283093085998</v>
      </c>
      <c r="J122" s="44">
        <v>200</v>
      </c>
      <c r="K122" s="43">
        <f t="shared" si="16"/>
        <v>13.157631538484232</v>
      </c>
      <c r="L122" s="42">
        <v>0</v>
      </c>
      <c r="M122" s="296">
        <f t="shared" si="19"/>
        <v>23807.63824324392</v>
      </c>
      <c r="N122" s="43">
        <v>1.1381999999999901</v>
      </c>
      <c r="O122" s="43">
        <v>105.4</v>
      </c>
      <c r="P122" s="43">
        <v>4.8999999999999897</v>
      </c>
      <c r="Q122" s="45">
        <v>2</v>
      </c>
      <c r="R122" s="141">
        <f t="shared" si="17"/>
        <v>13</v>
      </c>
      <c r="S122" s="259"/>
      <c r="T122" s="239">
        <v>117</v>
      </c>
      <c r="U122" s="69">
        <f t="shared" si="18"/>
        <v>12</v>
      </c>
    </row>
    <row r="123" spans="1:21" x14ac:dyDescent="0.3">
      <c r="A123" s="20" t="b">
        <v>1</v>
      </c>
      <c r="B123" s="38" t="s">
        <v>1254</v>
      </c>
      <c r="C123" s="39">
        <v>118</v>
      </c>
      <c r="D123" s="46">
        <f t="shared" si="20"/>
        <v>42584</v>
      </c>
      <c r="E123" s="41">
        <f t="shared" si="24"/>
        <v>1703</v>
      </c>
      <c r="F123" s="42">
        <v>0</v>
      </c>
      <c r="G123" s="296">
        <f>G122*G$1</f>
        <v>3585.0246160846009</v>
      </c>
      <c r="H123" s="132">
        <v>100</v>
      </c>
      <c r="I123" s="43">
        <f t="shared" si="15"/>
        <v>29.064994398983874</v>
      </c>
      <c r="J123" s="44">
        <v>200</v>
      </c>
      <c r="K123" s="43">
        <f t="shared" si="16"/>
        <v>13.294076177538313</v>
      </c>
      <c r="L123" s="42">
        <v>0</v>
      </c>
      <c r="M123" s="296">
        <f t="shared" si="19"/>
        <v>24236.175731622312</v>
      </c>
      <c r="N123" s="43">
        <v>1.13879999999999</v>
      </c>
      <c r="O123" s="43">
        <v>105.4</v>
      </c>
      <c r="P123" s="43">
        <v>4.8999999999999897</v>
      </c>
      <c r="Q123" s="45">
        <v>2</v>
      </c>
      <c r="R123" s="141">
        <f t="shared" si="17"/>
        <v>13</v>
      </c>
      <c r="S123" s="259"/>
      <c r="T123" s="239">
        <v>118</v>
      </c>
      <c r="U123" s="69">
        <f t="shared" si="18"/>
        <v>12</v>
      </c>
    </row>
    <row r="124" spans="1:21" x14ac:dyDescent="0.3">
      <c r="A124" s="20" t="b">
        <v>1</v>
      </c>
      <c r="B124" s="38" t="s">
        <v>1255</v>
      </c>
      <c r="C124" s="39">
        <v>119</v>
      </c>
      <c r="D124" s="46">
        <f t="shared" si="20"/>
        <v>43648</v>
      </c>
      <c r="E124" s="41">
        <f t="shared" si="24"/>
        <v>1745</v>
      </c>
      <c r="F124" s="42">
        <v>0</v>
      </c>
      <c r="G124" s="296">
        <f>G123*G$1</f>
        <v>3724.8405761119002</v>
      </c>
      <c r="H124" s="132">
        <v>100</v>
      </c>
      <c r="I124" s="43">
        <f t="shared" si="15"/>
        <v>29.158002381060623</v>
      </c>
      <c r="J124" s="44">
        <v>200</v>
      </c>
      <c r="K124" s="43">
        <f t="shared" si="16"/>
        <v>13.431935747499386</v>
      </c>
      <c r="L124" s="42">
        <v>0</v>
      </c>
      <c r="M124" s="296">
        <f>M123*M$1</f>
        <v>24672.426894791515</v>
      </c>
      <c r="N124" s="43">
        <v>1.13939999999999</v>
      </c>
      <c r="O124" s="43">
        <v>105.4</v>
      </c>
      <c r="P124" s="43">
        <v>4.8999999999999897</v>
      </c>
      <c r="Q124" s="45">
        <v>2</v>
      </c>
      <c r="R124" s="141">
        <f t="shared" si="17"/>
        <v>13</v>
      </c>
      <c r="S124" s="259"/>
      <c r="T124" s="239">
        <v>119</v>
      </c>
      <c r="U124" s="69">
        <f t="shared" si="18"/>
        <v>12</v>
      </c>
    </row>
    <row r="125" spans="1:21" x14ac:dyDescent="0.3">
      <c r="A125" s="20" t="b">
        <v>1</v>
      </c>
      <c r="B125" s="38" t="s">
        <v>1256</v>
      </c>
      <c r="C125" s="39">
        <v>120</v>
      </c>
      <c r="D125" s="40">
        <f>INT(D124+D124*1.5%)</f>
        <v>44302</v>
      </c>
      <c r="E125" s="41">
        <f t="shared" si="24"/>
        <v>1772</v>
      </c>
      <c r="F125" s="42">
        <v>0</v>
      </c>
      <c r="G125" s="91">
        <f>G124*G$1*0.972</f>
        <v>3761.7462965400168</v>
      </c>
      <c r="H125" s="132">
        <v>100</v>
      </c>
      <c r="I125" s="43">
        <f>I124+I124*$J$1%</f>
        <v>29.251307988680018</v>
      </c>
      <c r="J125" s="44">
        <v>200</v>
      </c>
      <c r="K125" s="43">
        <f t="shared" si="16"/>
        <v>13.571224921200955</v>
      </c>
      <c r="L125" s="42">
        <v>0</v>
      </c>
      <c r="M125" s="91">
        <f>M124*M$1*0.99</f>
        <v>24865.365273108786</v>
      </c>
      <c r="N125" s="43">
        <v>1.1399999999999899</v>
      </c>
      <c r="O125" s="43">
        <v>105.4</v>
      </c>
      <c r="P125" s="43">
        <v>4.8999999999999897</v>
      </c>
      <c r="Q125" s="45">
        <v>2</v>
      </c>
      <c r="R125" s="141">
        <f t="shared" si="17"/>
        <v>14</v>
      </c>
      <c r="S125" s="259"/>
      <c r="T125" s="239">
        <v>120</v>
      </c>
      <c r="U125" s="69">
        <f t="shared" si="18"/>
        <v>13</v>
      </c>
    </row>
    <row r="126" spans="1:21" x14ac:dyDescent="0.3">
      <c r="A126" s="20" t="b">
        <v>1</v>
      </c>
      <c r="B126" s="38" t="s">
        <v>1489</v>
      </c>
      <c r="C126" s="39">
        <v>121</v>
      </c>
      <c r="D126" s="46">
        <f>INT(D125+D125*1.5%)</f>
        <v>44966</v>
      </c>
      <c r="E126" s="41">
        <f t="shared" si="24"/>
        <v>1798</v>
      </c>
      <c r="F126" s="42">
        <v>0</v>
      </c>
      <c r="G126" s="296">
        <f>G125*G$1*0.972</f>
        <v>3799.0176788461354</v>
      </c>
      <c r="H126" s="132">
        <v>100</v>
      </c>
      <c r="I126" s="43">
        <f t="shared" si="15"/>
        <v>29.344912174243795</v>
      </c>
      <c r="J126" s="44">
        <v>200</v>
      </c>
      <c r="K126" s="43">
        <f t="shared" si="16"/>
        <v>13.711958523633809</v>
      </c>
      <c r="L126" s="42">
        <v>0</v>
      </c>
      <c r="M126" s="296">
        <f>M125*M$1*0.984</f>
        <v>24907.934778456347</v>
      </c>
      <c r="N126" s="43">
        <v>1.13939999999999</v>
      </c>
      <c r="O126" s="43">
        <v>105.4</v>
      </c>
      <c r="P126" s="43">
        <v>4.8999999999999897</v>
      </c>
      <c r="Q126" s="45">
        <v>2</v>
      </c>
      <c r="R126" s="141">
        <f t="shared" ref="R126:R165" si="25">INT(1+U126)</f>
        <v>14</v>
      </c>
      <c r="S126" s="259"/>
      <c r="T126" s="239">
        <v>121</v>
      </c>
      <c r="U126" s="69">
        <f>INT(1+(T126/$U$1))</f>
        <v>13</v>
      </c>
    </row>
    <row r="127" spans="1:21" x14ac:dyDescent="0.3">
      <c r="A127" s="20" t="b">
        <v>1</v>
      </c>
      <c r="B127" s="38" t="s">
        <v>1490</v>
      </c>
      <c r="C127" s="39">
        <v>122</v>
      </c>
      <c r="D127" s="46">
        <f t="shared" ref="D127:D144" si="26">INT(D126+D126*1.5%)</f>
        <v>45640</v>
      </c>
      <c r="E127" s="41">
        <f t="shared" si="24"/>
        <v>1825</v>
      </c>
      <c r="F127" s="42">
        <v>0</v>
      </c>
      <c r="G127" s="296">
        <f t="shared" ref="G127:G190" si="27">G126*G$1*0.972</f>
        <v>3836.6583460081424</v>
      </c>
      <c r="H127" s="132">
        <v>100</v>
      </c>
      <c r="I127" s="43">
        <f>I126+I126*$J$1%</f>
        <v>29.438815893201376</v>
      </c>
      <c r="J127" s="44">
        <v>200</v>
      </c>
      <c r="K127" s="43">
        <f t="shared" si="16"/>
        <v>13.854151533523892</v>
      </c>
      <c r="L127" s="42">
        <v>0</v>
      </c>
      <c r="M127" s="296">
        <f t="shared" ref="M127:M190" si="28">M126*M$1*0.984</f>
        <v>24950.577162797064</v>
      </c>
      <c r="N127" s="43">
        <v>1.1399999999999899</v>
      </c>
      <c r="O127" s="43">
        <v>105.4</v>
      </c>
      <c r="P127" s="43">
        <v>4.8999999999999897</v>
      </c>
      <c r="Q127" s="45">
        <v>2</v>
      </c>
      <c r="R127" s="141">
        <f t="shared" si="25"/>
        <v>14</v>
      </c>
      <c r="S127" s="259"/>
      <c r="T127" s="239">
        <v>122</v>
      </c>
      <c r="U127" s="69">
        <f t="shared" si="18"/>
        <v>13</v>
      </c>
    </row>
    <row r="128" spans="1:21" x14ac:dyDescent="0.3">
      <c r="A128" s="20" t="b">
        <v>1</v>
      </c>
      <c r="B128" s="38" t="s">
        <v>1491</v>
      </c>
      <c r="C128" s="39">
        <v>123</v>
      </c>
      <c r="D128" s="46">
        <f t="shared" si="26"/>
        <v>46324</v>
      </c>
      <c r="E128" s="41">
        <f t="shared" si="24"/>
        <v>1852</v>
      </c>
      <c r="F128" s="42">
        <v>0</v>
      </c>
      <c r="G128" s="296">
        <f t="shared" si="27"/>
        <v>3874.6719569003908</v>
      </c>
      <c r="H128" s="132">
        <v>100</v>
      </c>
      <c r="I128" s="43">
        <f t="shared" si="15"/>
        <v>29.53302010405962</v>
      </c>
      <c r="J128" s="44">
        <v>200</v>
      </c>
      <c r="K128" s="43">
        <f t="shared" si="16"/>
        <v>13.997819084926535</v>
      </c>
      <c r="L128" s="42">
        <v>0</v>
      </c>
      <c r="M128" s="296">
        <f t="shared" si="28"/>
        <v>24993.292550899772</v>
      </c>
      <c r="N128" s="43">
        <v>1.1345999999999901</v>
      </c>
      <c r="O128" s="43">
        <v>105.4</v>
      </c>
      <c r="P128" s="43">
        <v>4.8999999999999897</v>
      </c>
      <c r="Q128" s="45">
        <v>2</v>
      </c>
      <c r="R128" s="141">
        <f t="shared" si="25"/>
        <v>14</v>
      </c>
      <c r="S128" s="259"/>
      <c r="T128" s="239">
        <v>123</v>
      </c>
      <c r="U128" s="69">
        <f t="shared" si="18"/>
        <v>13</v>
      </c>
    </row>
    <row r="129" spans="1:21" x14ac:dyDescent="0.3">
      <c r="A129" s="20" t="b">
        <v>1</v>
      </c>
      <c r="B129" s="38" t="s">
        <v>1492</v>
      </c>
      <c r="C129" s="39">
        <v>124</v>
      </c>
      <c r="D129" s="46">
        <f t="shared" si="26"/>
        <v>47018</v>
      </c>
      <c r="E129" s="41">
        <f t="shared" si="24"/>
        <v>1880</v>
      </c>
      <c r="F129" s="42">
        <v>0</v>
      </c>
      <c r="G129" s="296">
        <f t="shared" si="27"/>
        <v>3913.0622066493597</v>
      </c>
      <c r="H129" s="132">
        <v>100</v>
      </c>
      <c r="I129" s="43">
        <f t="shared" si="15"/>
        <v>29.627525768392612</v>
      </c>
      <c r="J129" s="44">
        <v>200</v>
      </c>
      <c r="K129" s="43">
        <f t="shared" si="16"/>
        <v>14.142976468837222</v>
      </c>
      <c r="L129" s="42">
        <v>0</v>
      </c>
      <c r="M129" s="296">
        <f t="shared" si="28"/>
        <v>25036.081067746913</v>
      </c>
      <c r="N129" s="43">
        <v>1.13519999999999</v>
      </c>
      <c r="O129" s="43">
        <v>105.4</v>
      </c>
      <c r="P129" s="43">
        <v>4.8999999999999897</v>
      </c>
      <c r="Q129" s="45">
        <v>2</v>
      </c>
      <c r="R129" s="141">
        <f t="shared" si="25"/>
        <v>14</v>
      </c>
      <c r="S129" s="259"/>
      <c r="T129" s="239">
        <v>124</v>
      </c>
      <c r="U129" s="69">
        <f t="shared" si="18"/>
        <v>13</v>
      </c>
    </row>
    <row r="130" spans="1:21" x14ac:dyDescent="0.3">
      <c r="A130" s="20" t="b">
        <v>1</v>
      </c>
      <c r="B130" s="38" t="s">
        <v>1493</v>
      </c>
      <c r="C130" s="39">
        <v>125</v>
      </c>
      <c r="D130" s="46">
        <f t="shared" si="26"/>
        <v>47723</v>
      </c>
      <c r="E130" s="41">
        <f t="shared" si="24"/>
        <v>1908</v>
      </c>
      <c r="F130" s="42">
        <v>0</v>
      </c>
      <c r="G130" s="296">
        <f t="shared" si="27"/>
        <v>3951.8328269928411</v>
      </c>
      <c r="H130" s="132">
        <v>100</v>
      </c>
      <c r="I130" s="43">
        <f t="shared" si="15"/>
        <v>29.72233385085147</v>
      </c>
      <c r="J130" s="44">
        <v>200</v>
      </c>
      <c r="K130" s="43">
        <f t="shared" si="16"/>
        <v>14.289639134819064</v>
      </c>
      <c r="L130" s="42">
        <v>0</v>
      </c>
      <c r="M130" s="296">
        <f t="shared" si="28"/>
        <v>25078.942838534895</v>
      </c>
      <c r="N130" s="43">
        <v>1.1357999999999899</v>
      </c>
      <c r="O130" s="43">
        <v>105.4</v>
      </c>
      <c r="P130" s="43">
        <v>4.8999999999999897</v>
      </c>
      <c r="Q130" s="45">
        <v>2</v>
      </c>
      <c r="R130" s="141">
        <f t="shared" si="25"/>
        <v>14</v>
      </c>
      <c r="S130" s="259"/>
      <c r="T130" s="239">
        <v>125</v>
      </c>
      <c r="U130" s="69">
        <f t="shared" si="18"/>
        <v>13</v>
      </c>
    </row>
    <row r="131" spans="1:21" x14ac:dyDescent="0.3">
      <c r="A131" s="20" t="b">
        <v>1</v>
      </c>
      <c r="B131" s="38" t="s">
        <v>1494</v>
      </c>
      <c r="C131" s="39">
        <v>126</v>
      </c>
      <c r="D131" s="46">
        <f t="shared" si="26"/>
        <v>48438</v>
      </c>
      <c r="E131" s="41">
        <f t="shared" si="24"/>
        <v>1937</v>
      </c>
      <c r="F131" s="42">
        <v>0</v>
      </c>
      <c r="G131" s="296">
        <f t="shared" si="27"/>
        <v>3990.987586642686</v>
      </c>
      <c r="H131" s="132">
        <v>100</v>
      </c>
      <c r="I131" s="43">
        <f t="shared" si="15"/>
        <v>29.817445319174194</v>
      </c>
      <c r="J131" s="44">
        <v>200</v>
      </c>
      <c r="K131" s="43">
        <f t="shared" si="16"/>
        <v>14.437822692647137</v>
      </c>
      <c r="L131" s="42">
        <v>0</v>
      </c>
      <c r="M131" s="296">
        <f t="shared" si="28"/>
        <v>25121.877988674467</v>
      </c>
      <c r="N131" s="43">
        <v>1.1363999999999901</v>
      </c>
      <c r="O131" s="43">
        <v>105.4</v>
      </c>
      <c r="P131" s="43">
        <v>4.8999999999999897</v>
      </c>
      <c r="Q131" s="45">
        <v>2</v>
      </c>
      <c r="R131" s="141">
        <f t="shared" si="25"/>
        <v>14</v>
      </c>
      <c r="S131" s="259"/>
      <c r="T131" s="239">
        <v>126</v>
      </c>
      <c r="U131" s="69">
        <f t="shared" si="18"/>
        <v>13</v>
      </c>
    </row>
    <row r="132" spans="1:21" x14ac:dyDescent="0.3">
      <c r="A132" s="20" t="b">
        <v>1</v>
      </c>
      <c r="B132" s="38" t="s">
        <v>1495</v>
      </c>
      <c r="C132" s="39">
        <v>127</v>
      </c>
      <c r="D132" s="46">
        <f t="shared" si="26"/>
        <v>49164</v>
      </c>
      <c r="E132" s="41">
        <f t="shared" si="24"/>
        <v>1966</v>
      </c>
      <c r="F132" s="42">
        <v>0</v>
      </c>
      <c r="G132" s="296">
        <f t="shared" si="27"/>
        <v>4030.5302916511409</v>
      </c>
      <c r="H132" s="132">
        <v>100</v>
      </c>
      <c r="I132" s="43">
        <f t="shared" si="15"/>
        <v>29.912861144195553</v>
      </c>
      <c r="J132" s="44">
        <v>200</v>
      </c>
      <c r="K132" s="43">
        <f t="shared" si="16"/>
        <v>14.587542913969887</v>
      </c>
      <c r="L132" s="42">
        <v>0</v>
      </c>
      <c r="M132" s="296">
        <f t="shared" si="28"/>
        <v>25164.886643791076</v>
      </c>
      <c r="N132" s="43">
        <v>1.13699999999999</v>
      </c>
      <c r="O132" s="43">
        <v>105.4</v>
      </c>
      <c r="P132" s="43">
        <v>4.8999999999999897</v>
      </c>
      <c r="Q132" s="45">
        <v>2</v>
      </c>
      <c r="R132" s="141">
        <f t="shared" si="25"/>
        <v>14</v>
      </c>
      <c r="S132" s="259"/>
      <c r="T132" s="239">
        <v>127</v>
      </c>
      <c r="U132" s="69">
        <f t="shared" si="18"/>
        <v>13</v>
      </c>
    </row>
    <row r="133" spans="1:21" x14ac:dyDescent="0.3">
      <c r="A133" s="20" t="b">
        <v>1</v>
      </c>
      <c r="B133" s="38" t="s">
        <v>1496</v>
      </c>
      <c r="C133" s="39">
        <v>128</v>
      </c>
      <c r="D133" s="46">
        <f t="shared" si="26"/>
        <v>49901</v>
      </c>
      <c r="E133" s="41">
        <f t="shared" si="24"/>
        <v>1996</v>
      </c>
      <c r="F133" s="42">
        <v>0</v>
      </c>
      <c r="G133" s="296">
        <f t="shared" si="27"/>
        <v>4070.4647857808204</v>
      </c>
      <c r="H133" s="132">
        <v>100</v>
      </c>
      <c r="I133" s="43">
        <f t="shared" si="15"/>
        <v>30.008582299856979</v>
      </c>
      <c r="J133" s="44">
        <v>200</v>
      </c>
      <c r="K133" s="43">
        <f t="shared" si="16"/>
        <v>14.738815733987755</v>
      </c>
      <c r="L133" s="42">
        <v>0</v>
      </c>
      <c r="M133" s="296">
        <f t="shared" si="28"/>
        <v>25207.968929725248</v>
      </c>
      <c r="N133" s="43">
        <v>1.13759999999999</v>
      </c>
      <c r="O133" s="43">
        <v>105.4</v>
      </c>
      <c r="P133" s="43">
        <v>4.8999999999999897</v>
      </c>
      <c r="Q133" s="45">
        <v>2</v>
      </c>
      <c r="R133" s="141">
        <f t="shared" si="25"/>
        <v>14</v>
      </c>
      <c r="S133" s="259"/>
      <c r="T133" s="239">
        <v>128</v>
      </c>
      <c r="U133" s="69">
        <f t="shared" si="18"/>
        <v>13</v>
      </c>
    </row>
    <row r="134" spans="1:21" x14ac:dyDescent="0.3">
      <c r="A134" s="20" t="b">
        <v>1</v>
      </c>
      <c r="B134" s="38" t="s">
        <v>1497</v>
      </c>
      <c r="C134" s="39">
        <v>129</v>
      </c>
      <c r="D134" s="46">
        <f t="shared" si="26"/>
        <v>50649</v>
      </c>
      <c r="E134" s="41">
        <f t="shared" si="24"/>
        <v>2025</v>
      </c>
      <c r="F134" s="42">
        <v>0</v>
      </c>
      <c r="G134" s="296">
        <f t="shared" si="27"/>
        <v>4110.7949508783358</v>
      </c>
      <c r="H134" s="132">
        <v>100</v>
      </c>
      <c r="I134" s="43">
        <f t="shared" si="15"/>
        <v>30.104609763216523</v>
      </c>
      <c r="J134" s="44">
        <v>200</v>
      </c>
      <c r="K134" s="43">
        <f t="shared" si="16"/>
        <v>14.891657253149209</v>
      </c>
      <c r="L134" s="42">
        <v>0</v>
      </c>
      <c r="M134" s="296">
        <f t="shared" si="28"/>
        <v>25251.12497253294</v>
      </c>
      <c r="N134" s="43">
        <v>1.1381999999999901</v>
      </c>
      <c r="O134" s="43">
        <v>105.4</v>
      </c>
      <c r="P134" s="43">
        <v>4.8999999999999897</v>
      </c>
      <c r="Q134" s="45">
        <v>2</v>
      </c>
      <c r="R134" s="141">
        <f t="shared" si="25"/>
        <v>14</v>
      </c>
      <c r="S134" s="259"/>
      <c r="T134" s="239">
        <v>129</v>
      </c>
      <c r="U134" s="69">
        <f t="shared" si="18"/>
        <v>13</v>
      </c>
    </row>
    <row r="135" spans="1:21" x14ac:dyDescent="0.3">
      <c r="A135" s="20" t="b">
        <v>1</v>
      </c>
      <c r="B135" s="38" t="s">
        <v>1498</v>
      </c>
      <c r="C135" s="39">
        <v>130</v>
      </c>
      <c r="D135" s="46">
        <f t="shared" si="26"/>
        <v>51408</v>
      </c>
      <c r="E135" s="41">
        <f t="shared" si="24"/>
        <v>2056</v>
      </c>
      <c r="F135" s="42">
        <v>0</v>
      </c>
      <c r="G135" s="296">
        <f t="shared" si="27"/>
        <v>4151.5247072516377</v>
      </c>
      <c r="H135" s="132">
        <v>100</v>
      </c>
      <c r="I135" s="43">
        <f t="shared" ref="I135:I145" si="29">I134+I134*$J$1%</f>
        <v>30.200944514458815</v>
      </c>
      <c r="J135" s="44">
        <v>200</v>
      </c>
      <c r="K135" s="43">
        <f t="shared" ref="K135:K198" si="30">K134+K134*$I$1%</f>
        <v>15.046083738864366</v>
      </c>
      <c r="L135" s="42">
        <v>0</v>
      </c>
      <c r="M135" s="296">
        <f t="shared" si="28"/>
        <v>25294.354898485915</v>
      </c>
      <c r="N135" s="43">
        <v>1.13879999999999</v>
      </c>
      <c r="O135" s="43">
        <v>105.4</v>
      </c>
      <c r="P135" s="43">
        <v>4.8999999999999897</v>
      </c>
      <c r="Q135" s="45">
        <v>2</v>
      </c>
      <c r="R135" s="141">
        <f t="shared" si="25"/>
        <v>15</v>
      </c>
      <c r="S135" s="259"/>
      <c r="T135" s="239">
        <v>130</v>
      </c>
      <c r="U135" s="69">
        <f t="shared" ref="U135:U138" si="31">INT(1+(T135/$U$1))</f>
        <v>14</v>
      </c>
    </row>
    <row r="136" spans="1:21" x14ac:dyDescent="0.3">
      <c r="A136" s="20" t="b">
        <v>1</v>
      </c>
      <c r="B136" s="38" t="s">
        <v>1499</v>
      </c>
      <c r="C136" s="39">
        <v>131</v>
      </c>
      <c r="D136" s="46">
        <f t="shared" si="26"/>
        <v>52179</v>
      </c>
      <c r="E136" s="41">
        <f t="shared" si="24"/>
        <v>2087</v>
      </c>
      <c r="F136" s="42">
        <v>0</v>
      </c>
      <c r="G136" s="296">
        <f t="shared" si="27"/>
        <v>4192.658014051086</v>
      </c>
      <c r="H136" s="132">
        <v>100</v>
      </c>
      <c r="I136" s="43">
        <f t="shared" si="29"/>
        <v>30.297587536905084</v>
      </c>
      <c r="J136" s="44">
        <v>200</v>
      </c>
      <c r="K136" s="43">
        <f t="shared" si="30"/>
        <v>15.202111627236389</v>
      </c>
      <c r="L136" s="42">
        <v>0</v>
      </c>
      <c r="M136" s="296">
        <f t="shared" si="28"/>
        <v>25337.658834072125</v>
      </c>
      <c r="N136" s="43">
        <v>1.13939999999999</v>
      </c>
      <c r="O136" s="43">
        <v>105.4</v>
      </c>
      <c r="P136" s="43">
        <v>4.8999999999999897</v>
      </c>
      <c r="Q136" s="45">
        <v>2</v>
      </c>
      <c r="R136" s="141">
        <f t="shared" si="25"/>
        <v>15</v>
      </c>
      <c r="S136" s="259"/>
      <c r="T136" s="239">
        <v>131</v>
      </c>
      <c r="U136" s="69">
        <f t="shared" si="31"/>
        <v>14</v>
      </c>
    </row>
    <row r="137" spans="1:21" x14ac:dyDescent="0.3">
      <c r="A137" s="20" t="b">
        <v>1</v>
      </c>
      <c r="B137" s="38" t="s">
        <v>1500</v>
      </c>
      <c r="C137" s="39">
        <v>132</v>
      </c>
      <c r="D137" s="46">
        <f t="shared" si="26"/>
        <v>52961</v>
      </c>
      <c r="E137" s="41">
        <f t="shared" si="24"/>
        <v>2118</v>
      </c>
      <c r="F137" s="42">
        <v>0</v>
      </c>
      <c r="G137" s="296">
        <f t="shared" si="27"/>
        <v>4234.1988696543031</v>
      </c>
      <c r="H137" s="132">
        <v>100</v>
      </c>
      <c r="I137" s="43">
        <f>I136+I136*$J$1%</f>
        <v>30.39453981702318</v>
      </c>
      <c r="J137" s="44">
        <v>200</v>
      </c>
      <c r="K137" s="43">
        <f t="shared" si="30"/>
        <v>15.359757524810831</v>
      </c>
      <c r="L137" s="42">
        <v>0</v>
      </c>
      <c r="M137" s="296">
        <f t="shared" si="28"/>
        <v>25381.036905996054</v>
      </c>
      <c r="N137" s="43">
        <v>1.1399999999999899</v>
      </c>
      <c r="O137" s="43">
        <v>105.4</v>
      </c>
      <c r="P137" s="43">
        <v>4.8999999999999897</v>
      </c>
      <c r="Q137" s="45">
        <v>2</v>
      </c>
      <c r="R137" s="141">
        <f t="shared" si="25"/>
        <v>15</v>
      </c>
      <c r="S137" s="259"/>
      <c r="T137" s="239">
        <v>132</v>
      </c>
      <c r="U137" s="69">
        <f t="shared" si="31"/>
        <v>14</v>
      </c>
    </row>
    <row r="138" spans="1:21" x14ac:dyDescent="0.3">
      <c r="A138" s="20" t="b">
        <v>1</v>
      </c>
      <c r="B138" s="38" t="s">
        <v>1501</v>
      </c>
      <c r="C138" s="39">
        <v>133</v>
      </c>
      <c r="D138" s="46">
        <f t="shared" si="26"/>
        <v>53755</v>
      </c>
      <c r="E138" s="41">
        <f t="shared" ref="E138:E177" si="32">INT(D138*E$1)</f>
        <v>2150</v>
      </c>
      <c r="F138" s="42">
        <v>0</v>
      </c>
      <c r="G138" s="296">
        <f t="shared" si="27"/>
        <v>4276.1513120548379</v>
      </c>
      <c r="H138" s="132">
        <v>100</v>
      </c>
      <c r="I138" s="43">
        <f t="shared" si="29"/>
        <v>30.491802344437655</v>
      </c>
      <c r="J138" s="44">
        <v>200</v>
      </c>
      <c r="K138" s="43">
        <f t="shared" si="30"/>
        <v>15.519038210343119</v>
      </c>
      <c r="L138" s="42">
        <v>0</v>
      </c>
      <c r="M138" s="296">
        <f t="shared" si="28"/>
        <v>25424.489241179119</v>
      </c>
      <c r="N138" s="43">
        <v>1.13519999999999</v>
      </c>
      <c r="O138" s="43">
        <v>105.4</v>
      </c>
      <c r="P138" s="43">
        <v>4.8999999999999897</v>
      </c>
      <c r="Q138" s="45">
        <v>2</v>
      </c>
      <c r="R138" s="141">
        <f t="shared" si="25"/>
        <v>15</v>
      </c>
      <c r="S138" s="259"/>
      <c r="T138" s="239">
        <v>133</v>
      </c>
      <c r="U138" s="69">
        <f t="shared" si="31"/>
        <v>14</v>
      </c>
    </row>
    <row r="139" spans="1:21" x14ac:dyDescent="0.3">
      <c r="A139" s="20" t="b">
        <v>1</v>
      </c>
      <c r="B139" s="38" t="s">
        <v>1502</v>
      </c>
      <c r="C139" s="39">
        <v>134</v>
      </c>
      <c r="D139" s="46">
        <f t="shared" si="26"/>
        <v>54561</v>
      </c>
      <c r="E139" s="41">
        <f t="shared" si="32"/>
        <v>2182</v>
      </c>
      <c r="F139" s="42">
        <v>0</v>
      </c>
      <c r="G139" s="296">
        <f t="shared" si="27"/>
        <v>4318.519419254676</v>
      </c>
      <c r="H139" s="132">
        <v>100</v>
      </c>
      <c r="I139" s="43">
        <f t="shared" si="29"/>
        <v>30.589376111939856</v>
      </c>
      <c r="J139" s="44">
        <v>200</v>
      </c>
      <c r="K139" s="43">
        <f t="shared" si="30"/>
        <v>15.679970636584377</v>
      </c>
      <c r="L139" s="42">
        <v>0</v>
      </c>
      <c r="M139" s="296">
        <f t="shared" si="28"/>
        <v>25468.015966760016</v>
      </c>
      <c r="N139" s="43">
        <v>1.1357999999999899</v>
      </c>
      <c r="O139" s="43">
        <v>105.4</v>
      </c>
      <c r="P139" s="43">
        <v>4.8999999999999897</v>
      </c>
      <c r="Q139" s="45">
        <v>2</v>
      </c>
      <c r="R139" s="141">
        <f t="shared" si="25"/>
        <v>15</v>
      </c>
      <c r="S139" s="259"/>
      <c r="T139" s="239">
        <v>134</v>
      </c>
      <c r="U139" s="69">
        <f t="shared" ref="U139:U165" si="33">INT(1+(T139/$U$1))</f>
        <v>14</v>
      </c>
    </row>
    <row r="140" spans="1:21" x14ac:dyDescent="0.3">
      <c r="A140" s="20" t="b">
        <v>1</v>
      </c>
      <c r="B140" s="38" t="s">
        <v>1503</v>
      </c>
      <c r="C140" s="39">
        <v>135</v>
      </c>
      <c r="D140" s="46">
        <f t="shared" si="26"/>
        <v>55379</v>
      </c>
      <c r="E140" s="41">
        <f t="shared" si="32"/>
        <v>2215</v>
      </c>
      <c r="F140" s="42">
        <v>0</v>
      </c>
      <c r="G140" s="296">
        <f t="shared" si="27"/>
        <v>4361.3073096606513</v>
      </c>
      <c r="H140" s="132">
        <v>100</v>
      </c>
      <c r="I140" s="43">
        <f t="shared" si="29"/>
        <v>30.687262115498065</v>
      </c>
      <c r="J140" s="44">
        <v>200</v>
      </c>
      <c r="K140" s="43">
        <f t="shared" si="30"/>
        <v>15.842571932085757</v>
      </c>
      <c r="L140" s="42">
        <v>0</v>
      </c>
      <c r="M140" s="296">
        <f t="shared" si="28"/>
        <v>25511.617210095112</v>
      </c>
      <c r="N140" s="43">
        <v>1.1363999999999901</v>
      </c>
      <c r="O140" s="43">
        <v>105.4</v>
      </c>
      <c r="P140" s="43">
        <v>4.8999999999999897</v>
      </c>
      <c r="Q140" s="45">
        <v>2</v>
      </c>
      <c r="R140" s="141">
        <f t="shared" si="25"/>
        <v>15</v>
      </c>
      <c r="S140" s="259"/>
      <c r="T140" s="239">
        <v>135</v>
      </c>
      <c r="U140" s="69">
        <f t="shared" si="33"/>
        <v>14</v>
      </c>
    </row>
    <row r="141" spans="1:21" x14ac:dyDescent="0.3">
      <c r="A141" s="20" t="b">
        <v>1</v>
      </c>
      <c r="B141" s="38" t="s">
        <v>1504</v>
      </c>
      <c r="C141" s="39">
        <v>136</v>
      </c>
      <c r="D141" s="46">
        <f t="shared" si="26"/>
        <v>56209</v>
      </c>
      <c r="E141" s="41">
        <f t="shared" si="32"/>
        <v>2248</v>
      </c>
      <c r="F141" s="42">
        <v>0</v>
      </c>
      <c r="G141" s="296">
        <f t="shared" si="27"/>
        <v>4404.5191424847681</v>
      </c>
      <c r="H141" s="132">
        <v>100</v>
      </c>
      <c r="I141" s="43">
        <f t="shared" si="29"/>
        <v>30.78546135426766</v>
      </c>
      <c r="J141" s="44">
        <v>200</v>
      </c>
      <c r="K141" s="43">
        <f t="shared" si="30"/>
        <v>16.006859403021487</v>
      </c>
      <c r="L141" s="42">
        <v>0</v>
      </c>
      <c r="M141" s="296">
        <f t="shared" si="28"/>
        <v>25555.293098758797</v>
      </c>
      <c r="N141" s="43">
        <v>1.13699999999999</v>
      </c>
      <c r="O141" s="43">
        <v>105.4</v>
      </c>
      <c r="P141" s="43">
        <v>4.8999999999999897</v>
      </c>
      <c r="Q141" s="45">
        <v>2</v>
      </c>
      <c r="R141" s="141">
        <f t="shared" si="25"/>
        <v>15</v>
      </c>
      <c r="S141" s="259"/>
      <c r="T141" s="239">
        <v>136</v>
      </c>
      <c r="U141" s="69">
        <f t="shared" si="33"/>
        <v>14</v>
      </c>
    </row>
    <row r="142" spans="1:21" x14ac:dyDescent="0.3">
      <c r="A142" s="20" t="b">
        <v>1</v>
      </c>
      <c r="B142" s="38" t="s">
        <v>1505</v>
      </c>
      <c r="C142" s="39">
        <v>137</v>
      </c>
      <c r="D142" s="46">
        <f t="shared" si="26"/>
        <v>57052</v>
      </c>
      <c r="E142" s="41">
        <f t="shared" si="32"/>
        <v>2282</v>
      </c>
      <c r="F142" s="42">
        <v>0</v>
      </c>
      <c r="G142" s="296">
        <f t="shared" si="27"/>
        <v>4448.1591181485064</v>
      </c>
      <c r="H142" s="132">
        <v>100</v>
      </c>
      <c r="I142" s="43">
        <f t="shared" si="29"/>
        <v>30.883974830601318</v>
      </c>
      <c r="J142" s="44">
        <v>200</v>
      </c>
      <c r="K142" s="43">
        <f t="shared" si="30"/>
        <v>16.172850535030818</v>
      </c>
      <c r="L142" s="42">
        <v>0</v>
      </c>
      <c r="M142" s="296">
        <f t="shared" si="28"/>
        <v>25599.043760543871</v>
      </c>
      <c r="N142" s="43">
        <v>1.13759999999999</v>
      </c>
      <c r="O142" s="43">
        <v>105.4</v>
      </c>
      <c r="P142" s="43">
        <v>4.8999999999999897</v>
      </c>
      <c r="Q142" s="45">
        <v>2</v>
      </c>
      <c r="R142" s="141">
        <f t="shared" si="25"/>
        <v>15</v>
      </c>
      <c r="S142" s="259"/>
      <c r="T142" s="239">
        <v>137</v>
      </c>
      <c r="U142" s="69">
        <f t="shared" si="33"/>
        <v>14</v>
      </c>
    </row>
    <row r="143" spans="1:21" x14ac:dyDescent="0.3">
      <c r="A143" s="20" t="b">
        <v>1</v>
      </c>
      <c r="B143" s="38" t="s">
        <v>1506</v>
      </c>
      <c r="C143" s="39">
        <v>138</v>
      </c>
      <c r="D143" s="46">
        <f t="shared" si="26"/>
        <v>57907</v>
      </c>
      <c r="E143" s="41">
        <f t="shared" si="32"/>
        <v>2316</v>
      </c>
      <c r="F143" s="42">
        <v>0</v>
      </c>
      <c r="G143" s="296">
        <f t="shared" si="27"/>
        <v>4492.2314786911211</v>
      </c>
      <c r="H143" s="132">
        <v>100</v>
      </c>
      <c r="I143" s="43">
        <f t="shared" si="29"/>
        <v>30.982803550059241</v>
      </c>
      <c r="J143" s="44">
        <v>200</v>
      </c>
      <c r="K143" s="43">
        <f t="shared" si="30"/>
        <v>16.34056299507909</v>
      </c>
      <c r="L143" s="42">
        <v>0</v>
      </c>
      <c r="M143" s="296">
        <f t="shared" si="28"/>
        <v>25642.86932346192</v>
      </c>
      <c r="N143" s="43">
        <v>1.1381999999999901</v>
      </c>
      <c r="O143" s="43">
        <v>105.4</v>
      </c>
      <c r="P143" s="43">
        <v>4.8999999999999897</v>
      </c>
      <c r="Q143" s="45">
        <v>2</v>
      </c>
      <c r="R143" s="141">
        <f t="shared" si="25"/>
        <v>15</v>
      </c>
      <c r="S143" s="259"/>
      <c r="T143" s="239">
        <v>138</v>
      </c>
      <c r="U143" s="69">
        <f t="shared" si="33"/>
        <v>14</v>
      </c>
    </row>
    <row r="144" spans="1:21" x14ac:dyDescent="0.3">
      <c r="A144" s="20" t="b">
        <v>1</v>
      </c>
      <c r="B144" s="38" t="s">
        <v>1507</v>
      </c>
      <c r="C144" s="39">
        <v>139</v>
      </c>
      <c r="D144" s="46">
        <f t="shared" si="26"/>
        <v>58775</v>
      </c>
      <c r="E144" s="41">
        <f t="shared" si="32"/>
        <v>2351</v>
      </c>
      <c r="F144" s="42">
        <v>0</v>
      </c>
      <c r="G144" s="296">
        <f t="shared" si="27"/>
        <v>4536.7405081819925</v>
      </c>
      <c r="H144" s="132">
        <v>100</v>
      </c>
      <c r="I144" s="43">
        <f t="shared" si="29"/>
        <v>31.081948521419431</v>
      </c>
      <c r="J144" s="44">
        <v>200</v>
      </c>
      <c r="K144" s="43">
        <f t="shared" si="30"/>
        <v>16.510014633338059</v>
      </c>
      <c r="L144" s="42">
        <v>0</v>
      </c>
      <c r="M144" s="296">
        <f t="shared" si="28"/>
        <v>25686.769915743687</v>
      </c>
      <c r="N144" s="43">
        <v>1.13879999999999</v>
      </c>
      <c r="O144" s="43">
        <v>105.4</v>
      </c>
      <c r="P144" s="43">
        <v>4.8999999999999897</v>
      </c>
      <c r="Q144" s="45">
        <v>2</v>
      </c>
      <c r="R144" s="141">
        <f t="shared" si="25"/>
        <v>15</v>
      </c>
      <c r="S144" s="259"/>
      <c r="T144" s="239">
        <v>139</v>
      </c>
      <c r="U144" s="69">
        <f t="shared" si="33"/>
        <v>14</v>
      </c>
    </row>
    <row r="145" spans="1:21" x14ac:dyDescent="0.3">
      <c r="A145" s="20" t="b">
        <v>1</v>
      </c>
      <c r="B145" s="38" t="s">
        <v>1508</v>
      </c>
      <c r="C145" s="39">
        <v>140</v>
      </c>
      <c r="D145" s="40">
        <f>INT(D144+D144*0.5%)</f>
        <v>59068</v>
      </c>
      <c r="E145" s="41">
        <f t="shared" si="32"/>
        <v>2362</v>
      </c>
      <c r="F145" s="42">
        <v>0</v>
      </c>
      <c r="G145" s="296">
        <f t="shared" si="27"/>
        <v>4581.690533137059</v>
      </c>
      <c r="H145" s="132">
        <v>100</v>
      </c>
      <c r="I145" s="43">
        <f t="shared" si="29"/>
        <v>31.181410756687974</v>
      </c>
      <c r="J145" s="44">
        <v>200</v>
      </c>
      <c r="K145" s="43">
        <f t="shared" si="30"/>
        <v>16.681223485085773</v>
      </c>
      <c r="L145" s="42">
        <v>0</v>
      </c>
      <c r="M145" s="296">
        <f t="shared" si="28"/>
        <v>25730.74566583944</v>
      </c>
      <c r="N145" s="43">
        <v>1.13939999999999</v>
      </c>
      <c r="O145" s="43">
        <v>105.4</v>
      </c>
      <c r="P145" s="43">
        <v>4.8999999999999897</v>
      </c>
      <c r="Q145" s="45">
        <v>2</v>
      </c>
      <c r="R145" s="141">
        <f t="shared" si="25"/>
        <v>16</v>
      </c>
      <c r="S145" s="259"/>
      <c r="T145" s="239">
        <v>140</v>
      </c>
      <c r="U145" s="69">
        <f t="shared" si="33"/>
        <v>15</v>
      </c>
    </row>
    <row r="146" spans="1:21" x14ac:dyDescent="0.3">
      <c r="A146" s="20" t="b">
        <v>1</v>
      </c>
      <c r="B146" s="38" t="s">
        <v>1509</v>
      </c>
      <c r="C146" s="39">
        <v>141</v>
      </c>
      <c r="D146" s="46">
        <f>INT(D145+D145*0.5%)</f>
        <v>59363</v>
      </c>
      <c r="E146" s="41">
        <f t="shared" si="32"/>
        <v>2374</v>
      </c>
      <c r="F146" s="42">
        <v>0</v>
      </c>
      <c r="G146" s="296">
        <f t="shared" si="27"/>
        <v>4627.0859229393809</v>
      </c>
      <c r="H146" s="132">
        <v>100</v>
      </c>
      <c r="I146" s="43">
        <f>I145+I145*$J$1%</f>
        <v>31.281191271109375</v>
      </c>
      <c r="J146" s="44">
        <v>200</v>
      </c>
      <c r="K146" s="43">
        <f t="shared" si="30"/>
        <v>16.854207772626111</v>
      </c>
      <c r="L146" s="42">
        <v>0</v>
      </c>
      <c r="M146" s="296">
        <f t="shared" si="28"/>
        <v>25774.796702419357</v>
      </c>
      <c r="N146" s="43">
        <v>1.1399999999999899</v>
      </c>
      <c r="O146" s="43">
        <v>105.4</v>
      </c>
      <c r="P146" s="43">
        <v>4.8999999999999897</v>
      </c>
      <c r="Q146" s="45">
        <v>2</v>
      </c>
      <c r="R146" s="141">
        <f t="shared" si="25"/>
        <v>16</v>
      </c>
      <c r="S146" s="259"/>
      <c r="T146" s="239">
        <v>141</v>
      </c>
      <c r="U146" s="69">
        <f t="shared" si="33"/>
        <v>15</v>
      </c>
    </row>
    <row r="147" spans="1:21" x14ac:dyDescent="0.3">
      <c r="A147" s="20" t="b">
        <v>1</v>
      </c>
      <c r="B147" s="38" t="s">
        <v>1510</v>
      </c>
      <c r="C147" s="39">
        <v>142</v>
      </c>
      <c r="D147" s="46">
        <f t="shared" ref="D147:D164" si="34">INT(D146+D146*0.5%)</f>
        <v>59659</v>
      </c>
      <c r="E147" s="41">
        <f t="shared" si="32"/>
        <v>2386</v>
      </c>
      <c r="F147" s="42">
        <v>0</v>
      </c>
      <c r="G147" s="296">
        <f t="shared" si="27"/>
        <v>4672.9310902638636</v>
      </c>
      <c r="H147" s="132">
        <v>100</v>
      </c>
      <c r="I147" s="43">
        <f t="shared" ref="I147:I205" si="35">I146+I146*$J$1%</f>
        <v>31.381291083176926</v>
      </c>
      <c r="J147" s="44">
        <v>200</v>
      </c>
      <c r="K147" s="43">
        <f t="shared" si="30"/>
        <v>17.028985907228243</v>
      </c>
      <c r="L147" s="42">
        <v>0</v>
      </c>
      <c r="M147" s="296">
        <f t="shared" si="28"/>
        <v>25818.923154373901</v>
      </c>
      <c r="N147" s="43">
        <v>1.1345999999999901</v>
      </c>
      <c r="O147" s="43">
        <v>105.4</v>
      </c>
      <c r="P147" s="43">
        <v>4.8999999999999897</v>
      </c>
      <c r="Q147" s="45">
        <v>2</v>
      </c>
      <c r="R147" s="141">
        <f t="shared" si="25"/>
        <v>16</v>
      </c>
      <c r="S147" s="259"/>
      <c r="T147" s="239">
        <v>142</v>
      </c>
      <c r="U147" s="69">
        <f t="shared" si="33"/>
        <v>15</v>
      </c>
    </row>
    <row r="148" spans="1:21" x14ac:dyDescent="0.3">
      <c r="A148" s="20" t="b">
        <v>1</v>
      </c>
      <c r="B148" s="38" t="s">
        <v>1511</v>
      </c>
      <c r="C148" s="39">
        <v>143</v>
      </c>
      <c r="D148" s="46">
        <f t="shared" si="34"/>
        <v>59957</v>
      </c>
      <c r="E148" s="41">
        <f t="shared" si="32"/>
        <v>2398</v>
      </c>
      <c r="F148" s="42">
        <v>0</v>
      </c>
      <c r="G148" s="296">
        <f t="shared" si="27"/>
        <v>4719.2304915061968</v>
      </c>
      <c r="H148" s="132">
        <v>100</v>
      </c>
      <c r="I148" s="43">
        <f t="shared" si="35"/>
        <v>31.481711214643092</v>
      </c>
      <c r="J148" s="44">
        <v>200</v>
      </c>
      <c r="K148" s="43">
        <f t="shared" si="30"/>
        <v>17.205576491086202</v>
      </c>
      <c r="L148" s="42">
        <v>0</v>
      </c>
      <c r="M148" s="296">
        <f t="shared" si="28"/>
        <v>25863.125150814187</v>
      </c>
      <c r="N148" s="43">
        <v>1.13519999999999</v>
      </c>
      <c r="O148" s="43">
        <v>105.4</v>
      </c>
      <c r="P148" s="43">
        <v>4.8999999999999897</v>
      </c>
      <c r="Q148" s="45">
        <v>2</v>
      </c>
      <c r="R148" s="141">
        <f t="shared" si="25"/>
        <v>16</v>
      </c>
      <c r="S148" s="259"/>
      <c r="T148" s="239">
        <v>143</v>
      </c>
      <c r="U148" s="69">
        <f t="shared" si="33"/>
        <v>15</v>
      </c>
    </row>
    <row r="149" spans="1:21" x14ac:dyDescent="0.3">
      <c r="A149" s="20" t="b">
        <v>1</v>
      </c>
      <c r="B149" s="38" t="s">
        <v>1512</v>
      </c>
      <c r="C149" s="39">
        <v>144</v>
      </c>
      <c r="D149" s="46">
        <f t="shared" si="34"/>
        <v>60256</v>
      </c>
      <c r="E149" s="41">
        <f t="shared" si="32"/>
        <v>2410</v>
      </c>
      <c r="F149" s="42">
        <v>0</v>
      </c>
      <c r="G149" s="296">
        <f t="shared" si="27"/>
        <v>4765.9886272160402</v>
      </c>
      <c r="H149" s="132">
        <v>100</v>
      </c>
      <c r="I149" s="43">
        <f t="shared" si="35"/>
        <v>31.582452690529948</v>
      </c>
      <c r="J149" s="44">
        <v>200</v>
      </c>
      <c r="K149" s="43">
        <f t="shared" si="30"/>
        <v>17.383998319298765</v>
      </c>
      <c r="L149" s="42">
        <v>0</v>
      </c>
      <c r="M149" s="296">
        <f t="shared" si="28"/>
        <v>25907.402821072381</v>
      </c>
      <c r="N149" s="43">
        <v>1.1357999999999899</v>
      </c>
      <c r="O149" s="43">
        <v>105.4</v>
      </c>
      <c r="P149" s="43">
        <v>4.8999999999999897</v>
      </c>
      <c r="Q149" s="45">
        <v>2</v>
      </c>
      <c r="R149" s="141">
        <f t="shared" si="25"/>
        <v>16</v>
      </c>
      <c r="S149" s="259"/>
      <c r="T149" s="239">
        <v>144</v>
      </c>
      <c r="U149" s="69">
        <f t="shared" si="33"/>
        <v>15</v>
      </c>
    </row>
    <row r="150" spans="1:21" x14ac:dyDescent="0.3">
      <c r="A150" s="20" t="b">
        <v>1</v>
      </c>
      <c r="B150" s="38" t="s">
        <v>1513</v>
      </c>
      <c r="C150" s="39">
        <v>145</v>
      </c>
      <c r="D150" s="46">
        <f t="shared" si="34"/>
        <v>60557</v>
      </c>
      <c r="E150" s="41">
        <f t="shared" si="32"/>
        <v>2422</v>
      </c>
      <c r="F150" s="42">
        <v>0</v>
      </c>
      <c r="G150" s="296">
        <f t="shared" si="27"/>
        <v>4813.2100425344961</v>
      </c>
      <c r="H150" s="132">
        <v>100</v>
      </c>
      <c r="I150" s="43">
        <f t="shared" si="35"/>
        <v>31.683516539139642</v>
      </c>
      <c r="J150" s="44">
        <v>200</v>
      </c>
      <c r="K150" s="43">
        <f t="shared" si="30"/>
        <v>17.564270381869893</v>
      </c>
      <c r="L150" s="42">
        <v>0</v>
      </c>
      <c r="M150" s="296">
        <f t="shared" si="28"/>
        <v>25951.756294702056</v>
      </c>
      <c r="N150" s="43">
        <v>1.1363999999999901</v>
      </c>
      <c r="O150" s="43">
        <v>105.4</v>
      </c>
      <c r="P150" s="43">
        <v>4.8999999999999897</v>
      </c>
      <c r="Q150" s="45">
        <v>2</v>
      </c>
      <c r="R150" s="141">
        <f t="shared" si="25"/>
        <v>16</v>
      </c>
      <c r="S150" s="259"/>
      <c r="T150" s="239">
        <v>145</v>
      </c>
      <c r="U150" s="69">
        <f t="shared" si="33"/>
        <v>15</v>
      </c>
    </row>
    <row r="151" spans="1:21" x14ac:dyDescent="0.3">
      <c r="A151" s="20" t="b">
        <v>1</v>
      </c>
      <c r="B151" s="38" t="s">
        <v>1514</v>
      </c>
      <c r="C151" s="39">
        <v>146</v>
      </c>
      <c r="D151" s="46">
        <f t="shared" si="34"/>
        <v>60859</v>
      </c>
      <c r="E151" s="41">
        <f t="shared" si="32"/>
        <v>2434</v>
      </c>
      <c r="F151" s="42">
        <v>0</v>
      </c>
      <c r="G151" s="296">
        <f t="shared" si="27"/>
        <v>4860.899327635927</v>
      </c>
      <c r="H151" s="132">
        <v>100</v>
      </c>
      <c r="I151" s="43">
        <f t="shared" si="35"/>
        <v>31.784903792064888</v>
      </c>
      <c r="J151" s="44">
        <v>200</v>
      </c>
      <c r="K151" s="43">
        <f t="shared" si="30"/>
        <v>17.746411865729883</v>
      </c>
      <c r="L151" s="42">
        <v>0</v>
      </c>
      <c r="M151" s="296">
        <f t="shared" si="28"/>
        <v>25996.185701478586</v>
      </c>
      <c r="N151" s="43">
        <v>1.13699999999999</v>
      </c>
      <c r="O151" s="43">
        <v>105.4</v>
      </c>
      <c r="P151" s="43">
        <v>4.8999999999999897</v>
      </c>
      <c r="Q151" s="45">
        <v>2</v>
      </c>
      <c r="R151" s="141">
        <f t="shared" si="25"/>
        <v>16</v>
      </c>
      <c r="S151" s="259"/>
      <c r="T151" s="239">
        <v>146</v>
      </c>
      <c r="U151" s="69">
        <f t="shared" si="33"/>
        <v>15</v>
      </c>
    </row>
    <row r="152" spans="1:21" x14ac:dyDescent="0.3">
      <c r="A152" s="20" t="b">
        <v>1</v>
      </c>
      <c r="B152" s="38" t="s">
        <v>1515</v>
      </c>
      <c r="C152" s="39">
        <v>147</v>
      </c>
      <c r="D152" s="46">
        <f t="shared" si="34"/>
        <v>61163</v>
      </c>
      <c r="E152" s="41">
        <f t="shared" si="32"/>
        <v>2446</v>
      </c>
      <c r="F152" s="42">
        <v>0</v>
      </c>
      <c r="G152" s="296">
        <f t="shared" si="27"/>
        <v>4909.0611181741433</v>
      </c>
      <c r="H152" s="132">
        <v>100</v>
      </c>
      <c r="I152" s="43">
        <f t="shared" si="35"/>
        <v>31.886615484199496</v>
      </c>
      <c r="J152" s="44">
        <v>200</v>
      </c>
      <c r="K152" s="43">
        <f t="shared" si="30"/>
        <v>17.930442156777502</v>
      </c>
      <c r="L152" s="42">
        <v>0</v>
      </c>
      <c r="M152" s="296">
        <f t="shared" si="28"/>
        <v>26040.691171399518</v>
      </c>
      <c r="N152" s="43">
        <v>1.13759999999999</v>
      </c>
      <c r="O152" s="43">
        <v>105.4</v>
      </c>
      <c r="P152" s="43">
        <v>4.8999999999999897</v>
      </c>
      <c r="Q152" s="45">
        <v>2</v>
      </c>
      <c r="R152" s="141">
        <f t="shared" si="25"/>
        <v>16</v>
      </c>
      <c r="S152" s="259"/>
      <c r="T152" s="239">
        <v>147</v>
      </c>
      <c r="U152" s="69">
        <f t="shared" si="33"/>
        <v>15</v>
      </c>
    </row>
    <row r="153" spans="1:21" x14ac:dyDescent="0.3">
      <c r="A153" s="20" t="b">
        <v>1</v>
      </c>
      <c r="B153" s="38" t="s">
        <v>1516</v>
      </c>
      <c r="C153" s="39">
        <v>148</v>
      </c>
      <c r="D153" s="46">
        <f t="shared" si="34"/>
        <v>61468</v>
      </c>
      <c r="E153" s="41">
        <f t="shared" si="32"/>
        <v>2458</v>
      </c>
      <c r="F153" s="42">
        <v>0</v>
      </c>
      <c r="G153" s="296">
        <f t="shared" si="27"/>
        <v>4957.7000957330119</v>
      </c>
      <c r="H153" s="132">
        <v>100</v>
      </c>
      <c r="I153" s="43">
        <f t="shared" si="35"/>
        <v>31.988652653748932</v>
      </c>
      <c r="J153" s="44">
        <v>200</v>
      </c>
      <c r="K153" s="43">
        <f t="shared" si="30"/>
        <v>18.116380841943286</v>
      </c>
      <c r="L153" s="42">
        <v>0</v>
      </c>
      <c r="M153" s="296">
        <f t="shared" si="28"/>
        <v>26085.272834684954</v>
      </c>
      <c r="N153" s="43">
        <v>1.1381999999999901</v>
      </c>
      <c r="O153" s="43">
        <v>105.4</v>
      </c>
      <c r="P153" s="43">
        <v>4.8999999999999897</v>
      </c>
      <c r="Q153" s="45">
        <v>2</v>
      </c>
      <c r="R153" s="141">
        <f t="shared" si="25"/>
        <v>16</v>
      </c>
      <c r="S153" s="259"/>
      <c r="T153" s="239">
        <v>148</v>
      </c>
      <c r="U153" s="69">
        <f t="shared" si="33"/>
        <v>15</v>
      </c>
    </row>
    <row r="154" spans="1:21" x14ac:dyDescent="0.3">
      <c r="A154" s="20" t="b">
        <v>1</v>
      </c>
      <c r="B154" s="38" t="s">
        <v>1517</v>
      </c>
      <c r="C154" s="39">
        <v>149</v>
      </c>
      <c r="D154" s="46">
        <f t="shared" si="34"/>
        <v>61775</v>
      </c>
      <c r="E154" s="41">
        <f t="shared" si="32"/>
        <v>2471</v>
      </c>
      <c r="F154" s="42">
        <v>0</v>
      </c>
      <c r="G154" s="296">
        <f t="shared" si="27"/>
        <v>5006.8209882815336</v>
      </c>
      <c r="H154" s="132">
        <v>100</v>
      </c>
      <c r="I154" s="43">
        <f t="shared" si="35"/>
        <v>32.091016342240927</v>
      </c>
      <c r="J154" s="44">
        <v>200</v>
      </c>
      <c r="K154" s="43">
        <f t="shared" si="30"/>
        <v>18.30424771127424</v>
      </c>
      <c r="L154" s="42">
        <v>0</v>
      </c>
      <c r="M154" s="296">
        <f t="shared" si="28"/>
        <v>26129.930821777936</v>
      </c>
      <c r="N154" s="43">
        <v>1.13879999999999</v>
      </c>
      <c r="O154" s="43">
        <v>105.4</v>
      </c>
      <c r="P154" s="43">
        <v>4.8999999999999897</v>
      </c>
      <c r="Q154" s="45">
        <v>2</v>
      </c>
      <c r="R154" s="141">
        <f t="shared" si="25"/>
        <v>16</v>
      </c>
      <c r="S154" s="259"/>
      <c r="T154" s="239">
        <v>149</v>
      </c>
      <c r="U154" s="69">
        <f t="shared" si="33"/>
        <v>15</v>
      </c>
    </row>
    <row r="155" spans="1:21" x14ac:dyDescent="0.3">
      <c r="A155" s="20" t="b">
        <v>1</v>
      </c>
      <c r="B155" s="38" t="s">
        <v>1518</v>
      </c>
      <c r="C155" s="39">
        <v>150</v>
      </c>
      <c r="D155" s="46">
        <f t="shared" si="34"/>
        <v>62083</v>
      </c>
      <c r="E155" s="41">
        <f t="shared" si="32"/>
        <v>2483</v>
      </c>
      <c r="F155" s="42">
        <v>0</v>
      </c>
      <c r="G155" s="296">
        <f t="shared" si="27"/>
        <v>5056.4285706334267</v>
      </c>
      <c r="H155" s="132">
        <v>100</v>
      </c>
      <c r="I155" s="43">
        <f t="shared" si="35"/>
        <v>32.1937075945361</v>
      </c>
      <c r="J155" s="44">
        <v>200</v>
      </c>
      <c r="K155" s="43">
        <f t="shared" si="30"/>
        <v>18.494062760040155</v>
      </c>
      <c r="L155" s="42">
        <v>0</v>
      </c>
      <c r="M155" s="296">
        <f t="shared" si="28"/>
        <v>26174.665263344821</v>
      </c>
      <c r="N155" s="43">
        <v>1.13939999999999</v>
      </c>
      <c r="O155" s="43">
        <v>105.4</v>
      </c>
      <c r="P155" s="43">
        <v>4.8999999999999897</v>
      </c>
      <c r="Q155" s="45">
        <v>2</v>
      </c>
      <c r="R155" s="141">
        <f t="shared" si="25"/>
        <v>17</v>
      </c>
      <c r="S155" s="259"/>
      <c r="T155" s="239">
        <v>150</v>
      </c>
      <c r="U155" s="69">
        <f t="shared" si="33"/>
        <v>16</v>
      </c>
    </row>
    <row r="156" spans="1:21" x14ac:dyDescent="0.3">
      <c r="A156" s="20" t="b">
        <v>1</v>
      </c>
      <c r="B156" s="38" t="s">
        <v>1519</v>
      </c>
      <c r="C156" s="39">
        <v>151</v>
      </c>
      <c r="D156" s="46">
        <f t="shared" si="34"/>
        <v>62393</v>
      </c>
      <c r="E156" s="41">
        <f t="shared" si="32"/>
        <v>2495</v>
      </c>
      <c r="F156" s="42">
        <v>0</v>
      </c>
      <c r="G156" s="296">
        <f t="shared" si="27"/>
        <v>5106.5276649112629</v>
      </c>
      <c r="H156" s="132">
        <v>100</v>
      </c>
      <c r="I156" s="43">
        <f>I155+I155*$J$1%</f>
        <v>32.296727458838618</v>
      </c>
      <c r="J156" s="44">
        <v>200</v>
      </c>
      <c r="K156" s="43">
        <f t="shared" si="30"/>
        <v>18.685846190861771</v>
      </c>
      <c r="L156" s="42">
        <v>0</v>
      </c>
      <c r="M156" s="296">
        <f t="shared" si="28"/>
        <v>26219.476290275667</v>
      </c>
      <c r="N156" s="43">
        <v>1.1399999999999899</v>
      </c>
      <c r="O156" s="43">
        <v>105.4</v>
      </c>
      <c r="P156" s="43">
        <v>4.8999999999999897</v>
      </c>
      <c r="Q156" s="45">
        <v>2</v>
      </c>
      <c r="R156" s="141">
        <f t="shared" si="25"/>
        <v>17</v>
      </c>
      <c r="S156" s="259"/>
      <c r="T156" s="239">
        <v>151</v>
      </c>
      <c r="U156" s="69">
        <f t="shared" si="33"/>
        <v>16</v>
      </c>
    </row>
    <row r="157" spans="1:21" x14ac:dyDescent="0.3">
      <c r="A157" s="20" t="b">
        <v>1</v>
      </c>
      <c r="B157" s="38" t="s">
        <v>1520</v>
      </c>
      <c r="C157" s="39">
        <v>152</v>
      </c>
      <c r="D157" s="46">
        <f t="shared" si="34"/>
        <v>62704</v>
      </c>
      <c r="E157" s="41">
        <f t="shared" si="32"/>
        <v>2508</v>
      </c>
      <c r="F157" s="42">
        <v>0</v>
      </c>
      <c r="G157" s="296">
        <f t="shared" si="27"/>
        <v>5157.1231410152031</v>
      </c>
      <c r="H157" s="132">
        <v>100</v>
      </c>
      <c r="I157" s="43">
        <f t="shared" si="35"/>
        <v>32.4000769867069</v>
      </c>
      <c r="J157" s="44">
        <v>200</v>
      </c>
      <c r="K157" s="43">
        <f t="shared" si="30"/>
        <v>18.879618415861007</v>
      </c>
      <c r="L157" s="42">
        <v>0</v>
      </c>
      <c r="M157" s="296">
        <f t="shared" si="28"/>
        <v>26264.364033684618</v>
      </c>
      <c r="N157" s="43">
        <v>1.13519999999999</v>
      </c>
      <c r="O157" s="43">
        <v>105.4</v>
      </c>
      <c r="P157" s="43">
        <v>4.8999999999999897</v>
      </c>
      <c r="Q157" s="45">
        <v>2</v>
      </c>
      <c r="R157" s="141">
        <f t="shared" si="25"/>
        <v>17</v>
      </c>
      <c r="S157" s="259"/>
      <c r="T157" s="239">
        <v>152</v>
      </c>
      <c r="U157" s="69">
        <f t="shared" si="33"/>
        <v>16</v>
      </c>
    </row>
    <row r="158" spans="1:21" x14ac:dyDescent="0.3">
      <c r="A158" s="20" t="b">
        <v>1</v>
      </c>
      <c r="B158" s="38" t="s">
        <v>1521</v>
      </c>
      <c r="C158" s="39">
        <v>153</v>
      </c>
      <c r="D158" s="46">
        <f t="shared" si="34"/>
        <v>63017</v>
      </c>
      <c r="E158" s="41">
        <f t="shared" si="32"/>
        <v>2520</v>
      </c>
      <c r="F158" s="42">
        <v>0</v>
      </c>
      <c r="G158" s="296">
        <f t="shared" si="27"/>
        <v>5208.2199170963813</v>
      </c>
      <c r="H158" s="132">
        <v>100</v>
      </c>
      <c r="I158" s="43">
        <f t="shared" si="35"/>
        <v>32.503757233064363</v>
      </c>
      <c r="J158" s="44">
        <v>200</v>
      </c>
      <c r="K158" s="43">
        <f t="shared" si="30"/>
        <v>19.075400058833484</v>
      </c>
      <c r="L158" s="42">
        <v>0</v>
      </c>
      <c r="M158" s="296">
        <f t="shared" si="28"/>
        <v>26309.328624910286</v>
      </c>
      <c r="N158" s="43">
        <v>1.1357999999999899</v>
      </c>
      <c r="O158" s="43">
        <v>105.4</v>
      </c>
      <c r="P158" s="43">
        <v>4.8999999999999897</v>
      </c>
      <c r="Q158" s="45">
        <v>2</v>
      </c>
      <c r="R158" s="141">
        <f t="shared" si="25"/>
        <v>17</v>
      </c>
      <c r="S158" s="259"/>
      <c r="T158" s="239">
        <v>153</v>
      </c>
      <c r="U158" s="69">
        <f t="shared" si="33"/>
        <v>16</v>
      </c>
    </row>
    <row r="159" spans="1:21" x14ac:dyDescent="0.3">
      <c r="A159" s="20" t="b">
        <v>1</v>
      </c>
      <c r="B159" s="38" t="s">
        <v>1522</v>
      </c>
      <c r="C159" s="39">
        <v>154</v>
      </c>
      <c r="D159" s="46">
        <f t="shared" si="34"/>
        <v>63332</v>
      </c>
      <c r="E159" s="41">
        <f t="shared" si="32"/>
        <v>2533</v>
      </c>
      <c r="F159" s="42">
        <v>0</v>
      </c>
      <c r="G159" s="296">
        <f t="shared" si="27"/>
        <v>5259.8229600349723</v>
      </c>
      <c r="H159" s="132">
        <v>100</v>
      </c>
      <c r="I159" s="43">
        <f t="shared" si="35"/>
        <v>32.607769256210169</v>
      </c>
      <c r="J159" s="44">
        <v>200</v>
      </c>
      <c r="K159" s="43">
        <f t="shared" si="30"/>
        <v>19.273211957443586</v>
      </c>
      <c r="L159" s="42">
        <v>0</v>
      </c>
      <c r="M159" s="296">
        <f t="shared" si="28"/>
        <v>26354.370195516134</v>
      </c>
      <c r="N159" s="43">
        <v>1.1363999999999901</v>
      </c>
      <c r="O159" s="43">
        <v>105.4</v>
      </c>
      <c r="P159" s="43">
        <v>4.8999999999999897</v>
      </c>
      <c r="Q159" s="45">
        <v>2</v>
      </c>
      <c r="R159" s="141">
        <f t="shared" si="25"/>
        <v>17</v>
      </c>
      <c r="S159" s="259"/>
      <c r="T159" s="239">
        <v>154</v>
      </c>
      <c r="U159" s="69">
        <f t="shared" si="33"/>
        <v>16</v>
      </c>
    </row>
    <row r="160" spans="1:21" x14ac:dyDescent="0.3">
      <c r="A160" s="20" t="b">
        <v>1</v>
      </c>
      <c r="B160" s="38" t="s">
        <v>1523</v>
      </c>
      <c r="C160" s="39">
        <v>155</v>
      </c>
      <c r="D160" s="46">
        <f t="shared" si="34"/>
        <v>63648</v>
      </c>
      <c r="E160" s="41">
        <f t="shared" si="32"/>
        <v>2545</v>
      </c>
      <c r="F160" s="42">
        <v>0</v>
      </c>
      <c r="G160" s="296">
        <f t="shared" si="27"/>
        <v>5311.9372859229979</v>
      </c>
      <c r="H160" s="132">
        <v>100</v>
      </c>
      <c r="I160" s="43">
        <f t="shared" si="35"/>
        <v>32.712114117830041</v>
      </c>
      <c r="J160" s="44">
        <v>200</v>
      </c>
      <c r="K160" s="43">
        <f t="shared" si="30"/>
        <v>19.473075165442275</v>
      </c>
      <c r="L160" s="42">
        <v>0</v>
      </c>
      <c r="M160" s="296">
        <f t="shared" si="28"/>
        <v>26399.48887729086</v>
      </c>
      <c r="N160" s="43">
        <v>1.13699999999999</v>
      </c>
      <c r="O160" s="43">
        <v>105.4</v>
      </c>
      <c r="P160" s="43">
        <v>4.8999999999999897</v>
      </c>
      <c r="Q160" s="45">
        <v>2</v>
      </c>
      <c r="R160" s="141">
        <f t="shared" si="25"/>
        <v>17</v>
      </c>
      <c r="S160" s="259"/>
      <c r="T160" s="239">
        <v>155</v>
      </c>
      <c r="U160" s="69">
        <f t="shared" si="33"/>
        <v>16</v>
      </c>
    </row>
    <row r="161" spans="1:21" x14ac:dyDescent="0.3">
      <c r="A161" s="20" t="b">
        <v>1</v>
      </c>
      <c r="B161" s="38" t="s">
        <v>1524</v>
      </c>
      <c r="C161" s="39">
        <v>156</v>
      </c>
      <c r="D161" s="46">
        <f t="shared" si="34"/>
        <v>63966</v>
      </c>
      <c r="E161" s="41">
        <f t="shared" si="32"/>
        <v>2558</v>
      </c>
      <c r="F161" s="42">
        <v>0</v>
      </c>
      <c r="G161" s="296">
        <f t="shared" si="27"/>
        <v>5364.5679605519226</v>
      </c>
      <c r="H161" s="132">
        <v>100</v>
      </c>
      <c r="I161" s="43">
        <f t="shared" si="35"/>
        <v>32.816792883007096</v>
      </c>
      <c r="J161" s="44">
        <v>200</v>
      </c>
      <c r="K161" s="43">
        <f t="shared" si="30"/>
        <v>19.675010954907911</v>
      </c>
      <c r="L161" s="42">
        <v>0</v>
      </c>
      <c r="M161" s="296">
        <f t="shared" si="28"/>
        <v>26444.684802248779</v>
      </c>
      <c r="N161" s="43">
        <v>1.13759999999999</v>
      </c>
      <c r="O161" s="43">
        <v>105.4</v>
      </c>
      <c r="P161" s="43">
        <v>4.8999999999999897</v>
      </c>
      <c r="Q161" s="45">
        <v>2</v>
      </c>
      <c r="R161" s="141">
        <f t="shared" si="25"/>
        <v>17</v>
      </c>
      <c r="S161" s="259"/>
      <c r="T161" s="239">
        <v>156</v>
      </c>
      <c r="U161" s="69">
        <f t="shared" si="33"/>
        <v>16</v>
      </c>
    </row>
    <row r="162" spans="1:21" x14ac:dyDescent="0.3">
      <c r="A162" s="20" t="b">
        <v>1</v>
      </c>
      <c r="B162" s="38" t="s">
        <v>1525</v>
      </c>
      <c r="C162" s="39">
        <v>157</v>
      </c>
      <c r="D162" s="46">
        <f t="shared" si="34"/>
        <v>64285</v>
      </c>
      <c r="E162" s="41">
        <f t="shared" si="32"/>
        <v>2571</v>
      </c>
      <c r="F162" s="42">
        <v>0</v>
      </c>
      <c r="G162" s="296">
        <f t="shared" si="27"/>
        <v>5417.7200999050701</v>
      </c>
      <c r="H162" s="132">
        <v>100</v>
      </c>
      <c r="I162" s="43">
        <f t="shared" si="35"/>
        <v>32.921806620232722</v>
      </c>
      <c r="J162" s="44">
        <v>200</v>
      </c>
      <c r="K162" s="43">
        <f t="shared" si="30"/>
        <v>19.879040818510305</v>
      </c>
      <c r="L162" s="42">
        <v>0</v>
      </c>
      <c r="M162" s="296">
        <f t="shared" si="28"/>
        <v>26489.958102630229</v>
      </c>
      <c r="N162" s="43">
        <v>1.1381999999999901</v>
      </c>
      <c r="O162" s="43">
        <v>105.4</v>
      </c>
      <c r="P162" s="43">
        <v>4.8999999999999897</v>
      </c>
      <c r="Q162" s="45">
        <v>2</v>
      </c>
      <c r="R162" s="141">
        <f t="shared" si="25"/>
        <v>17</v>
      </c>
      <c r="S162" s="259"/>
      <c r="T162" s="239">
        <v>157</v>
      </c>
      <c r="U162" s="69">
        <f t="shared" si="33"/>
        <v>16</v>
      </c>
    </row>
    <row r="163" spans="1:21" x14ac:dyDescent="0.3">
      <c r="A163" s="20" t="b">
        <v>1</v>
      </c>
      <c r="B163" s="38" t="s">
        <v>1526</v>
      </c>
      <c r="C163" s="39">
        <v>158</v>
      </c>
      <c r="D163" s="46">
        <f t="shared" si="34"/>
        <v>64606</v>
      </c>
      <c r="E163" s="41">
        <f t="shared" si="32"/>
        <v>2584</v>
      </c>
      <c r="F163" s="42">
        <v>0</v>
      </c>
      <c r="G163" s="296">
        <f t="shared" si="27"/>
        <v>5471.3988706549289</v>
      </c>
      <c r="H163" s="132">
        <v>100</v>
      </c>
      <c r="I163" s="43">
        <f t="shared" si="35"/>
        <v>33.027156401417464</v>
      </c>
      <c r="J163" s="44">
        <v>200</v>
      </c>
      <c r="K163" s="43">
        <f t="shared" si="30"/>
        <v>20.085186471798256</v>
      </c>
      <c r="L163" s="42">
        <v>0</v>
      </c>
      <c r="M163" s="296">
        <f t="shared" si="28"/>
        <v>26535.308910901935</v>
      </c>
      <c r="N163" s="43">
        <v>1.13879999999999</v>
      </c>
      <c r="O163" s="43">
        <v>105.4</v>
      </c>
      <c r="P163" s="43">
        <v>4.8999999999999897</v>
      </c>
      <c r="Q163" s="45">
        <v>2</v>
      </c>
      <c r="R163" s="141">
        <f t="shared" si="25"/>
        <v>17</v>
      </c>
      <c r="S163" s="259"/>
      <c r="T163" s="239">
        <v>158</v>
      </c>
      <c r="U163" s="69">
        <f t="shared" si="33"/>
        <v>16</v>
      </c>
    </row>
    <row r="164" spans="1:21" x14ac:dyDescent="0.3">
      <c r="A164" s="20" t="b">
        <v>1</v>
      </c>
      <c r="B164" s="38" t="s">
        <v>1527</v>
      </c>
      <c r="C164" s="39">
        <v>159</v>
      </c>
      <c r="D164" s="46">
        <f t="shared" si="34"/>
        <v>64929</v>
      </c>
      <c r="E164" s="41">
        <f t="shared" si="32"/>
        <v>2597</v>
      </c>
      <c r="F164" s="42">
        <v>0</v>
      </c>
      <c r="G164" s="296">
        <f t="shared" si="27"/>
        <v>5525.609490665378</v>
      </c>
      <c r="H164" s="132">
        <v>100</v>
      </c>
      <c r="I164" s="43">
        <f t="shared" si="35"/>
        <v>33.132843301902</v>
      </c>
      <c r="J164" s="44">
        <v>200</v>
      </c>
      <c r="K164" s="43">
        <f t="shared" si="30"/>
        <v>20.293469855510804</v>
      </c>
      <c r="L164" s="42">
        <v>0</v>
      </c>
      <c r="M164" s="296">
        <f t="shared" si="28"/>
        <v>26580.737359757401</v>
      </c>
      <c r="N164" s="43">
        <v>1.13939999999999</v>
      </c>
      <c r="O164" s="43">
        <v>105.4</v>
      </c>
      <c r="P164" s="43">
        <v>4.8999999999999897</v>
      </c>
      <c r="Q164" s="45">
        <v>2</v>
      </c>
      <c r="R164" s="141">
        <f t="shared" si="25"/>
        <v>17</v>
      </c>
      <c r="S164" s="259"/>
      <c r="T164" s="239">
        <v>159</v>
      </c>
      <c r="U164" s="69">
        <f t="shared" si="33"/>
        <v>16</v>
      </c>
    </row>
    <row r="165" spans="1:21" x14ac:dyDescent="0.3">
      <c r="A165" s="20" t="b">
        <v>1</v>
      </c>
      <c r="B165" s="38" t="s">
        <v>1528</v>
      </c>
      <c r="C165" s="39">
        <v>160</v>
      </c>
      <c r="D165" s="40">
        <f>INT(D164+D164*0.3%)</f>
        <v>65123</v>
      </c>
      <c r="E165" s="41">
        <f t="shared" si="32"/>
        <v>2604</v>
      </c>
      <c r="F165" s="42">
        <v>0</v>
      </c>
      <c r="G165" s="296">
        <f t="shared" si="27"/>
        <v>5580.3572294988899</v>
      </c>
      <c r="H165" s="132">
        <v>100</v>
      </c>
      <c r="I165" s="43">
        <f>I164+I164*$J$1%</f>
        <v>33.238868400468085</v>
      </c>
      <c r="J165" s="44">
        <v>200</v>
      </c>
      <c r="K165" s="43">
        <f t="shared" si="30"/>
        <v>20.503913137912452</v>
      </c>
      <c r="L165" s="42">
        <v>0</v>
      </c>
      <c r="M165" s="296">
        <f t="shared" si="28"/>
        <v>26626.243582117302</v>
      </c>
      <c r="N165" s="43">
        <v>1.1399999999999899</v>
      </c>
      <c r="O165" s="43">
        <v>105.4</v>
      </c>
      <c r="P165" s="43">
        <v>4.8999999999999897</v>
      </c>
      <c r="Q165" s="45">
        <v>2</v>
      </c>
      <c r="R165" s="141">
        <f t="shared" si="25"/>
        <v>18</v>
      </c>
      <c r="S165" s="259"/>
      <c r="T165" s="239">
        <v>160</v>
      </c>
      <c r="U165" s="69">
        <f t="shared" si="33"/>
        <v>17</v>
      </c>
    </row>
    <row r="166" spans="1:21" x14ac:dyDescent="0.3">
      <c r="A166" s="20" t="b">
        <v>1</v>
      </c>
      <c r="B166" s="38" t="s">
        <v>1529</v>
      </c>
      <c r="C166" s="39">
        <v>161</v>
      </c>
      <c r="D166" s="46">
        <f>INT(D165+D165*0.3%)</f>
        <v>65318</v>
      </c>
      <c r="E166" s="41">
        <f t="shared" si="32"/>
        <v>2612</v>
      </c>
      <c r="F166" s="42">
        <v>0</v>
      </c>
      <c r="G166" s="296">
        <f t="shared" si="27"/>
        <v>5635.647408928764</v>
      </c>
      <c r="H166" s="132">
        <v>100</v>
      </c>
      <c r="I166" s="43">
        <f t="shared" si="35"/>
        <v>33.345232779349587</v>
      </c>
      <c r="J166" s="44">
        <v>200</v>
      </c>
      <c r="K166" s="43">
        <f t="shared" si="30"/>
        <v>20.716538717152606</v>
      </c>
      <c r="L166" s="42">
        <v>0</v>
      </c>
      <c r="M166" s="296">
        <f t="shared" si="28"/>
        <v>26671.827711129885</v>
      </c>
      <c r="N166" s="43">
        <v>1.13939999999999</v>
      </c>
      <c r="O166" s="43">
        <v>105.4</v>
      </c>
      <c r="P166" s="43">
        <v>4.8999999999999897</v>
      </c>
      <c r="Q166" s="45">
        <v>2</v>
      </c>
      <c r="R166" s="141">
        <f t="shared" ref="R166:R185" si="36">INT(1+U166)</f>
        <v>18</v>
      </c>
      <c r="S166" s="259"/>
      <c r="T166" s="239">
        <v>161</v>
      </c>
      <c r="U166" s="69">
        <f t="shared" ref="U166:U185" si="37">INT(1+(T166/$U$1))</f>
        <v>17</v>
      </c>
    </row>
    <row r="167" spans="1:21" x14ac:dyDescent="0.3">
      <c r="A167" s="20" t="b">
        <v>1</v>
      </c>
      <c r="B167" s="38" t="s">
        <v>1530</v>
      </c>
      <c r="C167" s="39">
        <v>162</v>
      </c>
      <c r="D167" s="46">
        <f t="shared" ref="D167:D205" si="38">INT(D166+D166*0.3%)</f>
        <v>65513</v>
      </c>
      <c r="E167" s="41">
        <f t="shared" si="32"/>
        <v>2620</v>
      </c>
      <c r="F167" s="42">
        <v>0</v>
      </c>
      <c r="G167" s="296">
        <f t="shared" si="27"/>
        <v>5691.4854034564296</v>
      </c>
      <c r="H167" s="132">
        <v>100</v>
      </c>
      <c r="I167" s="43">
        <f>I166+I166*$J$1%</f>
        <v>33.451937524243505</v>
      </c>
      <c r="J167" s="44">
        <v>200</v>
      </c>
      <c r="K167" s="43">
        <f t="shared" si="30"/>
        <v>20.931369223649479</v>
      </c>
      <c r="L167" s="42">
        <v>0</v>
      </c>
      <c r="M167" s="296">
        <f t="shared" si="28"/>
        <v>26717.489880171339</v>
      </c>
      <c r="N167" s="43">
        <v>1.1399999999999899</v>
      </c>
      <c r="O167" s="43">
        <v>105.4</v>
      </c>
      <c r="P167" s="43">
        <v>4.8999999999999897</v>
      </c>
      <c r="Q167" s="45">
        <v>2</v>
      </c>
      <c r="R167" s="141">
        <f t="shared" si="36"/>
        <v>18</v>
      </c>
      <c r="S167" s="259"/>
      <c r="T167" s="239">
        <v>162</v>
      </c>
      <c r="U167" s="69">
        <f t="shared" si="37"/>
        <v>17</v>
      </c>
    </row>
    <row r="168" spans="1:21" x14ac:dyDescent="0.3">
      <c r="A168" s="20" t="b">
        <v>1</v>
      </c>
      <c r="B168" s="38" t="s">
        <v>1531</v>
      </c>
      <c r="C168" s="39">
        <v>163</v>
      </c>
      <c r="D168" s="46">
        <f t="shared" si="38"/>
        <v>65709</v>
      </c>
      <c r="E168" s="41">
        <f t="shared" si="32"/>
        <v>2628</v>
      </c>
      <c r="F168" s="42">
        <v>0</v>
      </c>
      <c r="G168" s="296">
        <f t="shared" si="27"/>
        <v>5747.8766408338752</v>
      </c>
      <c r="H168" s="132">
        <v>100</v>
      </c>
      <c r="I168" s="43">
        <f t="shared" si="35"/>
        <v>33.558983724321081</v>
      </c>
      <c r="J168" s="44">
        <v>200</v>
      </c>
      <c r="K168" s="43">
        <f t="shared" si="30"/>
        <v>21.148427522498725</v>
      </c>
      <c r="L168" s="42">
        <v>0</v>
      </c>
      <c r="M168" s="296">
        <f t="shared" si="28"/>
        <v>26763.230222846192</v>
      </c>
      <c r="N168" s="43">
        <v>1.1345999999999901</v>
      </c>
      <c r="O168" s="43">
        <v>105.4</v>
      </c>
      <c r="P168" s="43">
        <v>4.8999999999999897</v>
      </c>
      <c r="Q168" s="45">
        <v>2</v>
      </c>
      <c r="R168" s="141">
        <f t="shared" si="36"/>
        <v>18</v>
      </c>
      <c r="S168" s="259"/>
      <c r="T168" s="239">
        <v>163</v>
      </c>
      <c r="U168" s="69">
        <f t="shared" si="37"/>
        <v>17</v>
      </c>
    </row>
    <row r="169" spans="1:21" x14ac:dyDescent="0.3">
      <c r="A169" s="20" t="b">
        <v>1</v>
      </c>
      <c r="B169" s="38" t="s">
        <v>1532</v>
      </c>
      <c r="C169" s="39">
        <v>164</v>
      </c>
      <c r="D169" s="46">
        <f t="shared" si="38"/>
        <v>65906</v>
      </c>
      <c r="E169" s="41">
        <f t="shared" si="32"/>
        <v>2636</v>
      </c>
      <c r="F169" s="42">
        <v>0</v>
      </c>
      <c r="G169" s="296">
        <f t="shared" si="27"/>
        <v>5804.8266025912571</v>
      </c>
      <c r="H169" s="132">
        <v>100</v>
      </c>
      <c r="I169" s="43">
        <f t="shared" si="35"/>
        <v>33.666372472238905</v>
      </c>
      <c r="J169" s="44">
        <v>200</v>
      </c>
      <c r="K169" s="43">
        <f t="shared" si="30"/>
        <v>21.367736715907036</v>
      </c>
      <c r="L169" s="42">
        <v>0</v>
      </c>
      <c r="M169" s="296">
        <f t="shared" si="28"/>
        <v>26809.048872987707</v>
      </c>
      <c r="N169" s="43">
        <v>1.13519999999999</v>
      </c>
      <c r="O169" s="43">
        <v>105.4</v>
      </c>
      <c r="P169" s="43">
        <v>4.8999999999999897</v>
      </c>
      <c r="Q169" s="45">
        <v>2</v>
      </c>
      <c r="R169" s="141">
        <f t="shared" si="36"/>
        <v>18</v>
      </c>
      <c r="S169" s="259"/>
      <c r="T169" s="239">
        <v>164</v>
      </c>
      <c r="U169" s="69">
        <f t="shared" si="37"/>
        <v>17</v>
      </c>
    </row>
    <row r="170" spans="1:21" x14ac:dyDescent="0.3">
      <c r="A170" s="20" t="b">
        <v>1</v>
      </c>
      <c r="B170" s="38" t="s">
        <v>1533</v>
      </c>
      <c r="C170" s="39">
        <v>165</v>
      </c>
      <c r="D170" s="46">
        <f t="shared" si="38"/>
        <v>66103</v>
      </c>
      <c r="E170" s="41">
        <f t="shared" si="32"/>
        <v>2644</v>
      </c>
      <c r="F170" s="42">
        <v>0</v>
      </c>
      <c r="G170" s="296">
        <f t="shared" si="27"/>
        <v>5862.340824569731</v>
      </c>
      <c r="H170" s="132">
        <v>100</v>
      </c>
      <c r="I170" s="43">
        <f t="shared" si="35"/>
        <v>33.774104864150068</v>
      </c>
      <c r="J170" s="44">
        <v>200</v>
      </c>
      <c r="K170" s="43">
        <f t="shared" si="30"/>
        <v>21.589320145650991</v>
      </c>
      <c r="L170" s="42">
        <v>0</v>
      </c>
      <c r="M170" s="296">
        <f t="shared" si="28"/>
        <v>26854.945964658262</v>
      </c>
      <c r="N170" s="43">
        <v>1.1357999999999899</v>
      </c>
      <c r="O170" s="43">
        <v>105.4</v>
      </c>
      <c r="P170" s="43">
        <v>4.8999999999999897</v>
      </c>
      <c r="Q170" s="45">
        <v>2</v>
      </c>
      <c r="R170" s="141">
        <f t="shared" si="36"/>
        <v>18</v>
      </c>
      <c r="S170" s="259"/>
      <c r="T170" s="239">
        <v>165</v>
      </c>
      <c r="U170" s="69">
        <f t="shared" si="37"/>
        <v>17</v>
      </c>
    </row>
    <row r="171" spans="1:21" x14ac:dyDescent="0.3">
      <c r="A171" s="20" t="b">
        <v>1</v>
      </c>
      <c r="B171" s="38" t="s">
        <v>1534</v>
      </c>
      <c r="C171" s="39">
        <v>166</v>
      </c>
      <c r="D171" s="46">
        <f t="shared" si="38"/>
        <v>66301</v>
      </c>
      <c r="E171" s="41">
        <f t="shared" si="32"/>
        <v>2652</v>
      </c>
      <c r="F171" s="42">
        <v>0</v>
      </c>
      <c r="G171" s="296">
        <f t="shared" si="27"/>
        <v>5920.4248974595675</v>
      </c>
      <c r="H171" s="132">
        <v>100</v>
      </c>
      <c r="I171" s="43">
        <f t="shared" si="35"/>
        <v>33.88218199971535</v>
      </c>
      <c r="J171" s="44">
        <v>200</v>
      </c>
      <c r="K171" s="43">
        <f t="shared" si="30"/>
        <v>21.813201395561393</v>
      </c>
      <c r="L171" s="42">
        <v>0</v>
      </c>
      <c r="M171" s="296">
        <f t="shared" si="28"/>
        <v>26900.921632149759</v>
      </c>
      <c r="N171" s="43">
        <v>1.1363999999999901</v>
      </c>
      <c r="O171" s="43">
        <v>105.4</v>
      </c>
      <c r="P171" s="43">
        <v>4.8999999999999897</v>
      </c>
      <c r="Q171" s="45">
        <v>2</v>
      </c>
      <c r="R171" s="141">
        <f t="shared" si="36"/>
        <v>18</v>
      </c>
      <c r="S171" s="259"/>
      <c r="T171" s="239">
        <v>166</v>
      </c>
      <c r="U171" s="69">
        <f t="shared" si="37"/>
        <v>17</v>
      </c>
    </row>
    <row r="172" spans="1:21" x14ac:dyDescent="0.3">
      <c r="A172" s="20" t="b">
        <v>1</v>
      </c>
      <c r="B172" s="38" t="s">
        <v>1535</v>
      </c>
      <c r="C172" s="39">
        <v>167</v>
      </c>
      <c r="D172" s="46">
        <f t="shared" si="38"/>
        <v>66499</v>
      </c>
      <c r="E172" s="41">
        <f t="shared" si="32"/>
        <v>2659</v>
      </c>
      <c r="F172" s="42">
        <v>0</v>
      </c>
      <c r="G172" s="296">
        <f t="shared" si="27"/>
        <v>5979.0844673435959</v>
      </c>
      <c r="H172" s="132">
        <v>100</v>
      </c>
      <c r="I172" s="43">
        <f t="shared" si="35"/>
        <v>33.990604982114441</v>
      </c>
      <c r="J172" s="44">
        <v>200</v>
      </c>
      <c r="K172" s="43">
        <f t="shared" si="30"/>
        <v>22.039404294033364</v>
      </c>
      <c r="L172" s="42">
        <v>0</v>
      </c>
      <c r="M172" s="296">
        <f t="shared" si="28"/>
        <v>26946.976009983999</v>
      </c>
      <c r="N172" s="43">
        <v>1.13699999999999</v>
      </c>
      <c r="O172" s="43">
        <v>105.4</v>
      </c>
      <c r="P172" s="43">
        <v>4.8999999999999897</v>
      </c>
      <c r="Q172" s="45">
        <v>2</v>
      </c>
      <c r="R172" s="141">
        <f t="shared" si="36"/>
        <v>18</v>
      </c>
      <c r="S172" s="259"/>
      <c r="T172" s="239">
        <v>167</v>
      </c>
      <c r="U172" s="69">
        <f t="shared" si="37"/>
        <v>17</v>
      </c>
    </row>
    <row r="173" spans="1:21" x14ac:dyDescent="0.3">
      <c r="A173" s="20" t="b">
        <v>1</v>
      </c>
      <c r="B173" s="38" t="s">
        <v>1536</v>
      </c>
      <c r="C173" s="39">
        <v>168</v>
      </c>
      <c r="D173" s="46">
        <f t="shared" si="38"/>
        <v>66698</v>
      </c>
      <c r="E173" s="41">
        <f t="shared" si="32"/>
        <v>2667</v>
      </c>
      <c r="F173" s="42">
        <v>0</v>
      </c>
      <c r="G173" s="296">
        <f t="shared" si="27"/>
        <v>6038.3252362460362</v>
      </c>
      <c r="H173" s="132">
        <v>100</v>
      </c>
      <c r="I173" s="43">
        <f t="shared" si="35"/>
        <v>34.099374918057208</v>
      </c>
      <c r="J173" s="44">
        <v>200</v>
      </c>
      <c r="K173" s="43">
        <f t="shared" si="30"/>
        <v>22.267952916562489</v>
      </c>
      <c r="L173" s="42">
        <v>0</v>
      </c>
      <c r="M173" s="296">
        <f t="shared" si="28"/>
        <v>26993.109232913092</v>
      </c>
      <c r="N173" s="43">
        <v>1.13759999999999</v>
      </c>
      <c r="O173" s="43">
        <v>105.4</v>
      </c>
      <c r="P173" s="43">
        <v>4.8999999999999897</v>
      </c>
      <c r="Q173" s="45">
        <v>2</v>
      </c>
      <c r="R173" s="141">
        <f t="shared" si="36"/>
        <v>18</v>
      </c>
      <c r="S173" s="259"/>
      <c r="T173" s="239">
        <v>168</v>
      </c>
      <c r="U173" s="69">
        <f t="shared" si="37"/>
        <v>17</v>
      </c>
    </row>
    <row r="174" spans="1:21" x14ac:dyDescent="0.3">
      <c r="A174" s="20" t="b">
        <v>1</v>
      </c>
      <c r="B174" s="38" t="s">
        <v>1537</v>
      </c>
      <c r="C174" s="39">
        <v>169</v>
      </c>
      <c r="D174" s="46">
        <f t="shared" si="38"/>
        <v>66898</v>
      </c>
      <c r="E174" s="41">
        <f t="shared" si="32"/>
        <v>2675</v>
      </c>
      <c r="F174" s="42">
        <v>0</v>
      </c>
      <c r="G174" s="296">
        <f t="shared" si="27"/>
        <v>6098.1529626867614</v>
      </c>
      <c r="H174" s="132">
        <v>100</v>
      </c>
      <c r="I174" s="43">
        <f t="shared" si="35"/>
        <v>34.208492917794992</v>
      </c>
      <c r="J174" s="44">
        <v>200</v>
      </c>
      <c r="K174" s="43">
        <f t="shared" si="30"/>
        <v>22.498871588307242</v>
      </c>
      <c r="L174" s="42">
        <v>0</v>
      </c>
      <c r="M174" s="296">
        <f t="shared" si="28"/>
        <v>27039.321435919839</v>
      </c>
      <c r="N174" s="43">
        <v>1.1381999999999901</v>
      </c>
      <c r="O174" s="43">
        <v>105.4</v>
      </c>
      <c r="P174" s="43">
        <v>4.8999999999999897</v>
      </c>
      <c r="Q174" s="45">
        <v>2</v>
      </c>
      <c r="R174" s="141">
        <f t="shared" si="36"/>
        <v>18</v>
      </c>
      <c r="S174" s="259"/>
      <c r="T174" s="239">
        <v>169</v>
      </c>
      <c r="U174" s="69">
        <f t="shared" si="37"/>
        <v>17</v>
      </c>
    </row>
    <row r="175" spans="1:21" x14ac:dyDescent="0.3">
      <c r="A175" s="20" t="b">
        <v>1</v>
      </c>
      <c r="B175" s="38" t="s">
        <v>1538</v>
      </c>
      <c r="C175" s="39">
        <v>170</v>
      </c>
      <c r="D175" s="46">
        <f t="shared" si="38"/>
        <v>67098</v>
      </c>
      <c r="E175" s="41">
        <f t="shared" si="32"/>
        <v>2683</v>
      </c>
      <c r="F175" s="42">
        <v>0</v>
      </c>
      <c r="G175" s="296">
        <f t="shared" si="27"/>
        <v>6158.573462241061</v>
      </c>
      <c r="H175" s="132">
        <v>100</v>
      </c>
      <c r="I175" s="43">
        <f t="shared" si="35"/>
        <v>34.317960095131937</v>
      </c>
      <c r="J175" s="44">
        <v>200</v>
      </c>
      <c r="K175" s="43">
        <f t="shared" si="30"/>
        <v>22.732184886677988</v>
      </c>
      <c r="L175" s="42">
        <v>0</v>
      </c>
      <c r="M175" s="296">
        <f t="shared" si="28"/>
        <v>27085.612754218131</v>
      </c>
      <c r="N175" s="43">
        <v>1.13879999999999</v>
      </c>
      <c r="O175" s="43">
        <v>105.4</v>
      </c>
      <c r="P175" s="43">
        <v>4.8999999999999897</v>
      </c>
      <c r="Q175" s="45">
        <v>2</v>
      </c>
      <c r="R175" s="141">
        <f t="shared" si="36"/>
        <v>19</v>
      </c>
      <c r="S175" s="259"/>
      <c r="T175" s="239">
        <v>170</v>
      </c>
      <c r="U175" s="69">
        <f t="shared" si="37"/>
        <v>18</v>
      </c>
    </row>
    <row r="176" spans="1:21" x14ac:dyDescent="0.3">
      <c r="A176" s="20" t="b">
        <v>1</v>
      </c>
      <c r="B176" s="38" t="s">
        <v>1539</v>
      </c>
      <c r="C176" s="39">
        <v>171</v>
      </c>
      <c r="D176" s="46">
        <f t="shared" si="38"/>
        <v>67299</v>
      </c>
      <c r="E176" s="41">
        <f t="shared" si="32"/>
        <v>2691</v>
      </c>
      <c r="F176" s="42">
        <v>0</v>
      </c>
      <c r="G176" s="296">
        <f t="shared" si="27"/>
        <v>6219.5926081049456</v>
      </c>
      <c r="H176" s="132">
        <v>100</v>
      </c>
      <c r="I176" s="43">
        <f t="shared" si="35"/>
        <v>34.427777567436358</v>
      </c>
      <c r="J176" s="44">
        <v>200</v>
      </c>
      <c r="K176" s="43">
        <f t="shared" si="30"/>
        <v>22.967917643952838</v>
      </c>
      <c r="L176" s="42">
        <v>0</v>
      </c>
      <c r="M176" s="296">
        <f t="shared" si="28"/>
        <v>27131.983323253353</v>
      </c>
      <c r="N176" s="43">
        <v>1.13939999999999</v>
      </c>
      <c r="O176" s="43">
        <v>105.4</v>
      </c>
      <c r="P176" s="43">
        <v>4.8999999999999897</v>
      </c>
      <c r="Q176" s="45">
        <v>2</v>
      </c>
      <c r="R176" s="141">
        <f t="shared" si="36"/>
        <v>19</v>
      </c>
      <c r="S176" s="259"/>
      <c r="T176" s="239">
        <v>171</v>
      </c>
      <c r="U176" s="69">
        <f t="shared" si="37"/>
        <v>18</v>
      </c>
    </row>
    <row r="177" spans="1:21" x14ac:dyDescent="0.3">
      <c r="A177" s="20" t="b">
        <v>1</v>
      </c>
      <c r="B177" s="38" t="s">
        <v>1540</v>
      </c>
      <c r="C177" s="39">
        <v>172</v>
      </c>
      <c r="D177" s="46">
        <f t="shared" si="38"/>
        <v>67500</v>
      </c>
      <c r="E177" s="41">
        <f t="shared" si="32"/>
        <v>2700</v>
      </c>
      <c r="F177" s="42">
        <v>0</v>
      </c>
      <c r="G177" s="296">
        <f t="shared" si="27"/>
        <v>6281.216331666049</v>
      </c>
      <c r="H177" s="132">
        <v>100</v>
      </c>
      <c r="I177" s="43">
        <f>I176+I176*$J$1%</f>
        <v>34.537946455652154</v>
      </c>
      <c r="J177" s="44">
        <v>200</v>
      </c>
      <c r="K177" s="43">
        <f t="shared" si="30"/>
        <v>23.206094949920629</v>
      </c>
      <c r="L177" s="42">
        <v>0</v>
      </c>
      <c r="M177" s="296">
        <f t="shared" si="28"/>
        <v>27178.433278702763</v>
      </c>
      <c r="N177" s="43">
        <v>1.1399999999999899</v>
      </c>
      <c r="O177" s="43">
        <v>105.4</v>
      </c>
      <c r="P177" s="43">
        <v>4.8999999999999897</v>
      </c>
      <c r="Q177" s="45">
        <v>2</v>
      </c>
      <c r="R177" s="141">
        <f t="shared" si="36"/>
        <v>19</v>
      </c>
      <c r="S177" s="259"/>
      <c r="T177" s="239">
        <v>172</v>
      </c>
      <c r="U177" s="69">
        <f t="shared" si="37"/>
        <v>18</v>
      </c>
    </row>
    <row r="178" spans="1:21" x14ac:dyDescent="0.3">
      <c r="A178" s="20" t="b">
        <v>1</v>
      </c>
      <c r="B178" s="38" t="s">
        <v>1541</v>
      </c>
      <c r="C178" s="39">
        <v>173</v>
      </c>
      <c r="D178" s="46">
        <f t="shared" si="38"/>
        <v>67702</v>
      </c>
      <c r="E178" s="41">
        <f t="shared" ref="E178:E197" si="39">INT(D178*E$1)</f>
        <v>2708</v>
      </c>
      <c r="F178" s="42">
        <v>0</v>
      </c>
      <c r="G178" s="296">
        <f t="shared" si="27"/>
        <v>6343.4506230801953</v>
      </c>
      <c r="H178" s="132">
        <v>100</v>
      </c>
      <c r="I178" s="43">
        <f t="shared" si="35"/>
        <v>34.648467884310243</v>
      </c>
      <c r="J178" s="44">
        <v>200</v>
      </c>
      <c r="K178" s="43">
        <f t="shared" si="30"/>
        <v>23.446742154551306</v>
      </c>
      <c r="L178" s="42">
        <v>0</v>
      </c>
      <c r="M178" s="296">
        <f t="shared" si="28"/>
        <v>27224.962756475903</v>
      </c>
      <c r="N178" s="43">
        <v>1.13519999999999</v>
      </c>
      <c r="O178" s="43">
        <v>105.4</v>
      </c>
      <c r="P178" s="43">
        <v>4.8999999999999897</v>
      </c>
      <c r="Q178" s="45">
        <v>2</v>
      </c>
      <c r="R178" s="141">
        <f t="shared" si="36"/>
        <v>19</v>
      </c>
      <c r="S178" s="259"/>
      <c r="T178" s="239">
        <v>173</v>
      </c>
      <c r="U178" s="69">
        <f t="shared" si="37"/>
        <v>18</v>
      </c>
    </row>
    <row r="179" spans="1:21" x14ac:dyDescent="0.3">
      <c r="A179" s="20" t="b">
        <v>1</v>
      </c>
      <c r="B179" s="38" t="s">
        <v>1542</v>
      </c>
      <c r="C179" s="39">
        <v>174</v>
      </c>
      <c r="D179" s="46">
        <f t="shared" si="38"/>
        <v>67905</v>
      </c>
      <c r="E179" s="41">
        <f t="shared" si="39"/>
        <v>2716</v>
      </c>
      <c r="F179" s="42">
        <v>0</v>
      </c>
      <c r="G179" s="296">
        <f t="shared" si="27"/>
        <v>6406.3015318536727</v>
      </c>
      <c r="H179" s="132">
        <v>100</v>
      </c>
      <c r="I179" s="43">
        <f t="shared" si="35"/>
        <v>34.759342981540037</v>
      </c>
      <c r="J179" s="44">
        <v>200</v>
      </c>
      <c r="K179" s="43">
        <f t="shared" si="30"/>
        <v>23.689884870694002</v>
      </c>
      <c r="L179" s="42">
        <v>0</v>
      </c>
      <c r="M179" s="296">
        <f t="shared" si="28"/>
        <v>27271.57189271499</v>
      </c>
      <c r="N179" s="43">
        <v>1.1357999999999899</v>
      </c>
      <c r="O179" s="43">
        <v>105.4</v>
      </c>
      <c r="P179" s="43">
        <v>4.8999999999999897</v>
      </c>
      <c r="Q179" s="45">
        <v>2</v>
      </c>
      <c r="R179" s="141">
        <f t="shared" si="36"/>
        <v>19</v>
      </c>
      <c r="S179" s="259"/>
      <c r="T179" s="239">
        <v>174</v>
      </c>
      <c r="U179" s="69">
        <f t="shared" si="37"/>
        <v>18</v>
      </c>
    </row>
    <row r="180" spans="1:21" x14ac:dyDescent="0.3">
      <c r="A180" s="20" t="b">
        <v>1</v>
      </c>
      <c r="B180" s="38" t="s">
        <v>1543</v>
      </c>
      <c r="C180" s="39">
        <v>175</v>
      </c>
      <c r="D180" s="46">
        <f t="shared" si="38"/>
        <v>68108</v>
      </c>
      <c r="E180" s="41">
        <f t="shared" si="39"/>
        <v>2724</v>
      </c>
      <c r="F180" s="42">
        <v>0</v>
      </c>
      <c r="G180" s="296">
        <f t="shared" si="27"/>
        <v>6469.7751674312785</v>
      </c>
      <c r="H180" s="132">
        <v>100</v>
      </c>
      <c r="I180" s="43">
        <f t="shared" si="35"/>
        <v>34.870572879080967</v>
      </c>
      <c r="J180" s="44">
        <v>200</v>
      </c>
      <c r="K180" s="43">
        <f t="shared" si="30"/>
        <v>23.935548976803098</v>
      </c>
      <c r="L180" s="42">
        <v>0</v>
      </c>
      <c r="M180" s="296">
        <f t="shared" si="28"/>
        <v>27318.260823795317</v>
      </c>
      <c r="N180" s="43">
        <v>1.1363999999999901</v>
      </c>
      <c r="O180" s="43">
        <v>105.4</v>
      </c>
      <c r="P180" s="43">
        <v>4.8999999999999897</v>
      </c>
      <c r="Q180" s="45">
        <v>2</v>
      </c>
      <c r="R180" s="141">
        <f t="shared" si="36"/>
        <v>19</v>
      </c>
      <c r="S180" s="259"/>
      <c r="T180" s="239">
        <v>175</v>
      </c>
      <c r="U180" s="69">
        <f t="shared" si="37"/>
        <v>18</v>
      </c>
    </row>
    <row r="181" spans="1:21" x14ac:dyDescent="0.3">
      <c r="A181" s="20" t="b">
        <v>1</v>
      </c>
      <c r="B181" s="38" t="s">
        <v>1544</v>
      </c>
      <c r="C181" s="39">
        <v>176</v>
      </c>
      <c r="D181" s="46">
        <f t="shared" si="38"/>
        <v>68312</v>
      </c>
      <c r="E181" s="41">
        <f t="shared" si="39"/>
        <v>2732</v>
      </c>
      <c r="F181" s="42">
        <v>0</v>
      </c>
      <c r="G181" s="296">
        <f t="shared" si="27"/>
        <v>6533.8776997901869</v>
      </c>
      <c r="H181" s="132">
        <v>100</v>
      </c>
      <c r="I181" s="43">
        <f t="shared" si="35"/>
        <v>34.982158712294023</v>
      </c>
      <c r="J181" s="44">
        <v>200</v>
      </c>
      <c r="K181" s="43">
        <f t="shared" si="30"/>
        <v>24.183760619692546</v>
      </c>
      <c r="L181" s="42">
        <v>0</v>
      </c>
      <c r="M181" s="296">
        <f t="shared" si="28"/>
        <v>27365.029686325652</v>
      </c>
      <c r="N181" s="43">
        <v>1.13699999999999</v>
      </c>
      <c r="O181" s="43">
        <v>105.4</v>
      </c>
      <c r="P181" s="43">
        <v>4.8999999999999897</v>
      </c>
      <c r="Q181" s="45">
        <v>2</v>
      </c>
      <c r="R181" s="141">
        <f t="shared" si="36"/>
        <v>19</v>
      </c>
      <c r="S181" s="259"/>
      <c r="T181" s="239">
        <v>176</v>
      </c>
      <c r="U181" s="69">
        <f t="shared" si="37"/>
        <v>18</v>
      </c>
    </row>
    <row r="182" spans="1:21" x14ac:dyDescent="0.3">
      <c r="A182" s="20" t="b">
        <v>1</v>
      </c>
      <c r="B182" s="38" t="s">
        <v>1545</v>
      </c>
      <c r="C182" s="39">
        <v>177</v>
      </c>
      <c r="D182" s="46">
        <f t="shared" si="38"/>
        <v>68516</v>
      </c>
      <c r="E182" s="41">
        <f t="shared" si="39"/>
        <v>2740</v>
      </c>
      <c r="F182" s="42">
        <v>0</v>
      </c>
      <c r="G182" s="296">
        <f t="shared" si="27"/>
        <v>6598.6153600397074</v>
      </c>
      <c r="H182" s="132">
        <v>100</v>
      </c>
      <c r="I182" s="43">
        <f t="shared" si="35"/>
        <v>35.094101620173362</v>
      </c>
      <c r="J182" s="44">
        <v>200</v>
      </c>
      <c r="K182" s="43">
        <f t="shared" si="30"/>
        <v>24.434546217318758</v>
      </c>
      <c r="L182" s="42">
        <v>0</v>
      </c>
      <c r="M182" s="296">
        <f t="shared" si="28"/>
        <v>27411.878617148639</v>
      </c>
      <c r="N182" s="43">
        <v>1.13759999999999</v>
      </c>
      <c r="O182" s="43">
        <v>105.4</v>
      </c>
      <c r="P182" s="43">
        <v>4.8999999999999897</v>
      </c>
      <c r="Q182" s="45">
        <v>2</v>
      </c>
      <c r="R182" s="141">
        <f t="shared" si="36"/>
        <v>19</v>
      </c>
      <c r="S182" s="259"/>
      <c r="T182" s="239">
        <v>177</v>
      </c>
      <c r="U182" s="69">
        <f t="shared" si="37"/>
        <v>18</v>
      </c>
    </row>
    <row r="183" spans="1:21" x14ac:dyDescent="0.3">
      <c r="A183" s="20" t="b">
        <v>1</v>
      </c>
      <c r="B183" s="38" t="s">
        <v>1546</v>
      </c>
      <c r="C183" s="39">
        <v>178</v>
      </c>
      <c r="D183" s="46">
        <f t="shared" si="38"/>
        <v>68721</v>
      </c>
      <c r="E183" s="41">
        <f t="shared" si="39"/>
        <v>2748</v>
      </c>
      <c r="F183" s="42">
        <v>0</v>
      </c>
      <c r="G183" s="296">
        <f t="shared" si="27"/>
        <v>6663.99444102698</v>
      </c>
      <c r="H183" s="132">
        <v>100</v>
      </c>
      <c r="I183" s="43">
        <f t="shared" si="35"/>
        <v>35.20640274535792</v>
      </c>
      <c r="J183" s="44">
        <v>200</v>
      </c>
      <c r="K183" s="43">
        <f t="shared" si="30"/>
        <v>24.687932461592354</v>
      </c>
      <c r="L183" s="42">
        <v>0</v>
      </c>
      <c r="M183" s="296">
        <f t="shared" si="28"/>
        <v>27458.8077533412</v>
      </c>
      <c r="N183" s="43">
        <v>1.1381999999999901</v>
      </c>
      <c r="O183" s="43">
        <v>105.4</v>
      </c>
      <c r="P183" s="43">
        <v>4.8999999999999897</v>
      </c>
      <c r="Q183" s="45">
        <v>2</v>
      </c>
      <c r="R183" s="141">
        <f t="shared" si="36"/>
        <v>19</v>
      </c>
      <c r="S183" s="259"/>
      <c r="T183" s="239">
        <v>178</v>
      </c>
      <c r="U183" s="69">
        <f t="shared" si="37"/>
        <v>18</v>
      </c>
    </row>
    <row r="184" spans="1:21" x14ac:dyDescent="0.3">
      <c r="A184" s="20" t="b">
        <v>1</v>
      </c>
      <c r="B184" s="38" t="s">
        <v>1547</v>
      </c>
      <c r="C184" s="39">
        <v>179</v>
      </c>
      <c r="D184" s="46">
        <f t="shared" si="38"/>
        <v>68927</v>
      </c>
      <c r="E184" s="41">
        <f t="shared" si="39"/>
        <v>2757</v>
      </c>
      <c r="F184" s="42">
        <v>0</v>
      </c>
      <c r="G184" s="296">
        <f t="shared" si="27"/>
        <v>6730.0212979486741</v>
      </c>
      <c r="H184" s="132">
        <v>100</v>
      </c>
      <c r="I184" s="43">
        <f t="shared" si="35"/>
        <v>35.319063234143066</v>
      </c>
      <c r="J184" s="44">
        <v>200</v>
      </c>
      <c r="K184" s="43">
        <f t="shared" si="30"/>
        <v>24.943946321219066</v>
      </c>
      <c r="L184" s="42">
        <v>0</v>
      </c>
      <c r="M184" s="296">
        <f t="shared" si="28"/>
        <v>27505.817232214918</v>
      </c>
      <c r="N184" s="43">
        <v>1.13879999999999</v>
      </c>
      <c r="O184" s="43">
        <v>105.4</v>
      </c>
      <c r="P184" s="43">
        <v>4.8999999999999897</v>
      </c>
      <c r="Q184" s="45">
        <v>2</v>
      </c>
      <c r="R184" s="141">
        <f t="shared" si="36"/>
        <v>19</v>
      </c>
      <c r="S184" s="259"/>
      <c r="T184" s="239">
        <v>179</v>
      </c>
      <c r="U184" s="69">
        <f t="shared" si="37"/>
        <v>18</v>
      </c>
    </row>
    <row r="185" spans="1:21" x14ac:dyDescent="0.3">
      <c r="A185" s="20" t="b">
        <v>1</v>
      </c>
      <c r="B185" s="38" t="s">
        <v>1548</v>
      </c>
      <c r="C185" s="39">
        <v>180</v>
      </c>
      <c r="D185" s="46">
        <f t="shared" si="38"/>
        <v>69133</v>
      </c>
      <c r="E185" s="41">
        <f t="shared" si="39"/>
        <v>2765</v>
      </c>
      <c r="F185" s="42">
        <v>0</v>
      </c>
      <c r="G185" s="296">
        <f t="shared" si="27"/>
        <v>6796.702348968749</v>
      </c>
      <c r="H185" s="132">
        <v>100</v>
      </c>
      <c r="I185" s="43">
        <f t="shared" si="35"/>
        <v>35.432084236492322</v>
      </c>
      <c r="J185" s="44">
        <v>200</v>
      </c>
      <c r="K185" s="43">
        <f t="shared" si="30"/>
        <v>25.202615044570109</v>
      </c>
      <c r="L185" s="42">
        <v>0</v>
      </c>
      <c r="M185" s="296">
        <f t="shared" si="28"/>
        <v>27552.90719131647</v>
      </c>
      <c r="N185" s="43">
        <v>1.13939999999999</v>
      </c>
      <c r="O185" s="43">
        <v>105.4</v>
      </c>
      <c r="P185" s="43">
        <v>4.8999999999999897</v>
      </c>
      <c r="Q185" s="45">
        <v>2</v>
      </c>
      <c r="R185" s="141">
        <f t="shared" si="36"/>
        <v>20</v>
      </c>
      <c r="S185" s="259"/>
      <c r="T185" s="239">
        <v>180</v>
      </c>
      <c r="U185" s="69">
        <f t="shared" si="37"/>
        <v>19</v>
      </c>
    </row>
    <row r="186" spans="1:21" x14ac:dyDescent="0.3">
      <c r="A186" s="20" t="b">
        <v>1</v>
      </c>
      <c r="B186" s="38" t="s">
        <v>1549</v>
      </c>
      <c r="C186" s="39">
        <v>181</v>
      </c>
      <c r="D186" s="46">
        <f t="shared" si="38"/>
        <v>69340</v>
      </c>
      <c r="E186" s="41">
        <f t="shared" si="39"/>
        <v>2773</v>
      </c>
      <c r="F186" s="42">
        <v>0</v>
      </c>
      <c r="G186" s="296">
        <f t="shared" si="27"/>
        <v>6864.044075842331</v>
      </c>
      <c r="H186" s="132">
        <v>100</v>
      </c>
      <c r="I186" s="43">
        <f t="shared" si="35"/>
        <v>35.5454669060491</v>
      </c>
      <c r="J186" s="44">
        <v>200</v>
      </c>
      <c r="K186" s="43">
        <f t="shared" si="30"/>
        <v>25.463966162582302</v>
      </c>
      <c r="L186" s="42">
        <v>0</v>
      </c>
      <c r="M186" s="296">
        <f t="shared" si="28"/>
        <v>27600.077768428004</v>
      </c>
      <c r="N186" s="43">
        <v>1.13939999999999</v>
      </c>
      <c r="O186" s="43">
        <v>105.4</v>
      </c>
      <c r="P186" s="43">
        <v>4.8999999999999897</v>
      </c>
      <c r="Q186" s="45">
        <v>2</v>
      </c>
      <c r="R186" s="141">
        <f t="shared" ref="R186:R205" si="40">INT(1+U186)</f>
        <v>20</v>
      </c>
      <c r="S186" s="259"/>
      <c r="T186" s="239">
        <v>181</v>
      </c>
      <c r="U186" s="69">
        <f t="shared" ref="U186:U205" si="41">INT(1+(T186/$U$1))</f>
        <v>19</v>
      </c>
    </row>
    <row r="187" spans="1:21" x14ac:dyDescent="0.3">
      <c r="A187" s="20" t="b">
        <v>1</v>
      </c>
      <c r="B187" s="38" t="s">
        <v>1550</v>
      </c>
      <c r="C187" s="39">
        <v>182</v>
      </c>
      <c r="D187" s="46">
        <f t="shared" si="38"/>
        <v>69548</v>
      </c>
      <c r="E187" s="41">
        <f t="shared" si="39"/>
        <v>2781</v>
      </c>
      <c r="F187" s="42">
        <v>0</v>
      </c>
      <c r="G187" s="296">
        <f t="shared" si="27"/>
        <v>6932.0530245457758</v>
      </c>
      <c r="H187" s="132">
        <v>100</v>
      </c>
      <c r="I187" s="43">
        <f>I186+I186*$J$1%</f>
        <v>35.659212400148455</v>
      </c>
      <c r="J187" s="44">
        <v>200</v>
      </c>
      <c r="K187" s="43">
        <f t="shared" si="30"/>
        <v>25.72802749168828</v>
      </c>
      <c r="L187" s="42">
        <v>0</v>
      </c>
      <c r="M187" s="296">
        <f t="shared" si="28"/>
        <v>27647.329101567553</v>
      </c>
      <c r="N187" s="43">
        <v>1.1399999999999899</v>
      </c>
      <c r="O187" s="43">
        <v>105.4</v>
      </c>
      <c r="P187" s="43">
        <v>4.8999999999999897</v>
      </c>
      <c r="Q187" s="45">
        <v>2</v>
      </c>
      <c r="R187" s="141">
        <f t="shared" si="40"/>
        <v>20</v>
      </c>
      <c r="S187" s="259"/>
      <c r="T187" s="239">
        <v>182</v>
      </c>
      <c r="U187" s="69">
        <f t="shared" si="41"/>
        <v>19</v>
      </c>
    </row>
    <row r="188" spans="1:21" x14ac:dyDescent="0.3">
      <c r="A188" s="20" t="b">
        <v>1</v>
      </c>
      <c r="B188" s="38" t="s">
        <v>1551</v>
      </c>
      <c r="C188" s="39">
        <v>183</v>
      </c>
      <c r="D188" s="46">
        <f t="shared" si="38"/>
        <v>69756</v>
      </c>
      <c r="E188" s="41">
        <f t="shared" si="39"/>
        <v>2790</v>
      </c>
      <c r="F188" s="42">
        <v>0</v>
      </c>
      <c r="G188" s="296">
        <f t="shared" si="27"/>
        <v>7000.7358059129747</v>
      </c>
      <c r="H188" s="132">
        <v>100</v>
      </c>
      <c r="I188" s="43">
        <f t="shared" si="35"/>
        <v>35.773321879828927</v>
      </c>
      <c r="J188" s="44">
        <v>200</v>
      </c>
      <c r="K188" s="43">
        <f t="shared" si="30"/>
        <v>25.994827136777086</v>
      </c>
      <c r="L188" s="42">
        <v>0</v>
      </c>
      <c r="M188" s="296">
        <f t="shared" si="28"/>
        <v>27694.661328989438</v>
      </c>
      <c r="N188" s="43">
        <v>1.1345999999999901</v>
      </c>
      <c r="O188" s="43">
        <v>105.4</v>
      </c>
      <c r="P188" s="43">
        <v>4.8999999999999897</v>
      </c>
      <c r="Q188" s="45">
        <v>2</v>
      </c>
      <c r="R188" s="141">
        <f t="shared" si="40"/>
        <v>20</v>
      </c>
      <c r="S188" s="259"/>
      <c r="T188" s="239">
        <v>183</v>
      </c>
      <c r="U188" s="69">
        <f t="shared" si="41"/>
        <v>19</v>
      </c>
    </row>
    <row r="189" spans="1:21" x14ac:dyDescent="0.3">
      <c r="A189" s="20" t="b">
        <v>1</v>
      </c>
      <c r="B189" s="38" t="s">
        <v>1552</v>
      </c>
      <c r="C189" s="39">
        <v>184</v>
      </c>
      <c r="D189" s="46">
        <f t="shared" si="38"/>
        <v>69965</v>
      </c>
      <c r="E189" s="41">
        <f t="shared" si="39"/>
        <v>2798</v>
      </c>
      <c r="F189" s="42">
        <v>0</v>
      </c>
      <c r="G189" s="296">
        <f t="shared" si="27"/>
        <v>7070.0990962779597</v>
      </c>
      <c r="H189" s="132">
        <v>100</v>
      </c>
      <c r="I189" s="43">
        <f t="shared" si="35"/>
        <v>35.887796509844378</v>
      </c>
      <c r="J189" s="44">
        <v>200</v>
      </c>
      <c r="K189" s="43">
        <f t="shared" si="30"/>
        <v>26.264393494185466</v>
      </c>
      <c r="L189" s="42">
        <v>0</v>
      </c>
      <c r="M189" s="296">
        <f t="shared" si="28"/>
        <v>27742.074589184667</v>
      </c>
      <c r="N189" s="43">
        <v>1.13519999999999</v>
      </c>
      <c r="O189" s="43">
        <v>105.4</v>
      </c>
      <c r="P189" s="43">
        <v>4.8999999999999897</v>
      </c>
      <c r="Q189" s="45">
        <v>2</v>
      </c>
      <c r="R189" s="141">
        <f t="shared" si="40"/>
        <v>20</v>
      </c>
      <c r="S189" s="259"/>
      <c r="T189" s="239">
        <v>184</v>
      </c>
      <c r="U189" s="69">
        <f t="shared" si="41"/>
        <v>19</v>
      </c>
    </row>
    <row r="190" spans="1:21" x14ac:dyDescent="0.3">
      <c r="A190" s="20" t="b">
        <v>1</v>
      </c>
      <c r="B190" s="38" t="s">
        <v>1553</v>
      </c>
      <c r="C190" s="39">
        <v>185</v>
      </c>
      <c r="D190" s="46">
        <f t="shared" si="38"/>
        <v>70174</v>
      </c>
      <c r="E190" s="41">
        <f t="shared" si="39"/>
        <v>2806</v>
      </c>
      <c r="F190" s="42">
        <v>0</v>
      </c>
      <c r="G190" s="296">
        <f t="shared" si="27"/>
        <v>7140.1496381238803</v>
      </c>
      <c r="H190" s="132">
        <v>100</v>
      </c>
      <c r="I190" s="43">
        <f t="shared" si="35"/>
        <v>36.002637458675878</v>
      </c>
      <c r="J190" s="44">
        <v>200</v>
      </c>
      <c r="K190" s="43">
        <f t="shared" si="30"/>
        <v>26.53675525472017</v>
      </c>
      <c r="L190" s="42">
        <v>0</v>
      </c>
      <c r="M190" s="296">
        <f t="shared" si="28"/>
        <v>27789.569020881354</v>
      </c>
      <c r="N190" s="43">
        <v>1.1357999999999899</v>
      </c>
      <c r="O190" s="43">
        <v>105.4</v>
      </c>
      <c r="P190" s="43">
        <v>4.8999999999999897</v>
      </c>
      <c r="Q190" s="45">
        <v>2</v>
      </c>
      <c r="R190" s="141">
        <f t="shared" si="40"/>
        <v>20</v>
      </c>
      <c r="S190" s="259"/>
      <c r="T190" s="239">
        <v>185</v>
      </c>
      <c r="U190" s="69">
        <f t="shared" si="41"/>
        <v>19</v>
      </c>
    </row>
    <row r="191" spans="1:21" x14ac:dyDescent="0.3">
      <c r="A191" s="20" t="b">
        <v>1</v>
      </c>
      <c r="B191" s="38" t="s">
        <v>1554</v>
      </c>
      <c r="C191" s="39">
        <v>186</v>
      </c>
      <c r="D191" s="46">
        <f t="shared" si="38"/>
        <v>70384</v>
      </c>
      <c r="E191" s="41">
        <f t="shared" si="39"/>
        <v>2815</v>
      </c>
      <c r="F191" s="42">
        <v>0</v>
      </c>
      <c r="G191" s="296">
        <f t="shared" ref="G191:G205" si="42">G190*G$1*0.972</f>
        <v>7210.8942407384111</v>
      </c>
      <c r="H191" s="132">
        <v>100</v>
      </c>
      <c r="I191" s="43">
        <f t="shared" si="35"/>
        <v>36.117845898543642</v>
      </c>
      <c r="J191" s="44">
        <v>200</v>
      </c>
      <c r="K191" s="43">
        <f t="shared" si="30"/>
        <v>26.811941406711618</v>
      </c>
      <c r="L191" s="42">
        <v>0</v>
      </c>
      <c r="M191" s="296">
        <f t="shared" ref="M191:M204" si="43">M190*M$1*0.984</f>
        <v>27837.144763045104</v>
      </c>
      <c r="N191" s="43">
        <v>1.1363999999999901</v>
      </c>
      <c r="O191" s="43">
        <v>105.4</v>
      </c>
      <c r="P191" s="43">
        <v>4.8999999999999897</v>
      </c>
      <c r="Q191" s="45">
        <v>2</v>
      </c>
      <c r="R191" s="141">
        <f t="shared" si="40"/>
        <v>20</v>
      </c>
      <c r="S191" s="259"/>
      <c r="T191" s="239">
        <v>186</v>
      </c>
      <c r="U191" s="69">
        <f t="shared" si="41"/>
        <v>19</v>
      </c>
    </row>
    <row r="192" spans="1:21" x14ac:dyDescent="0.3">
      <c r="A192" s="20" t="b">
        <v>1</v>
      </c>
      <c r="B192" s="38" t="s">
        <v>1555</v>
      </c>
      <c r="C192" s="39">
        <v>187</v>
      </c>
      <c r="D192" s="46">
        <f t="shared" si="38"/>
        <v>70595</v>
      </c>
      <c r="E192" s="41">
        <f t="shared" si="39"/>
        <v>2823</v>
      </c>
      <c r="F192" s="42">
        <v>0</v>
      </c>
      <c r="G192" s="296">
        <f t="shared" si="42"/>
        <v>7282.3397808756463</v>
      </c>
      <c r="H192" s="132">
        <v>100</v>
      </c>
      <c r="I192" s="43">
        <f t="shared" si="35"/>
        <v>36.233423005418985</v>
      </c>
      <c r="J192" s="44">
        <v>200</v>
      </c>
      <c r="K192" s="43">
        <f t="shared" si="30"/>
        <v>27.089981239099217</v>
      </c>
      <c r="L192" s="42">
        <v>0</v>
      </c>
      <c r="M192" s="296">
        <f t="shared" si="43"/>
        <v>27884.80195487944</v>
      </c>
      <c r="N192" s="43">
        <v>1.13699999999999</v>
      </c>
      <c r="O192" s="43">
        <v>105.4</v>
      </c>
      <c r="P192" s="43">
        <v>4.8999999999999897</v>
      </c>
      <c r="Q192" s="45">
        <v>2</v>
      </c>
      <c r="R192" s="141">
        <f t="shared" si="40"/>
        <v>20</v>
      </c>
      <c r="S192" s="259"/>
      <c r="T192" s="239">
        <v>187</v>
      </c>
      <c r="U192" s="69">
        <f t="shared" si="41"/>
        <v>19</v>
      </c>
    </row>
    <row r="193" spans="1:21" x14ac:dyDescent="0.3">
      <c r="A193" s="20" t="b">
        <v>1</v>
      </c>
      <c r="B193" s="38" t="s">
        <v>1556</v>
      </c>
      <c r="C193" s="39">
        <v>188</v>
      </c>
      <c r="D193" s="46">
        <f t="shared" si="38"/>
        <v>70806</v>
      </c>
      <c r="E193" s="41">
        <f t="shared" si="39"/>
        <v>2832</v>
      </c>
      <c r="F193" s="42">
        <v>0</v>
      </c>
      <c r="G193" s="296">
        <f t="shared" si="42"/>
        <v>7354.4932034245612</v>
      </c>
      <c r="H193" s="132">
        <v>100</v>
      </c>
      <c r="I193" s="43">
        <f t="shared" si="35"/>
        <v>36.349369959036324</v>
      </c>
      <c r="J193" s="44">
        <v>200</v>
      </c>
      <c r="K193" s="43">
        <f t="shared" si="30"/>
        <v>27.370904344548677</v>
      </c>
      <c r="L193" s="42">
        <v>0</v>
      </c>
      <c r="M193" s="296">
        <f t="shared" si="43"/>
        <v>27932.540735826195</v>
      </c>
      <c r="N193" s="43">
        <v>1.13759999999999</v>
      </c>
      <c r="O193" s="43">
        <v>105.4</v>
      </c>
      <c r="P193" s="43">
        <v>4.8999999999999897</v>
      </c>
      <c r="Q193" s="45">
        <v>2</v>
      </c>
      <c r="R193" s="141">
        <f t="shared" si="40"/>
        <v>20</v>
      </c>
      <c r="S193" s="259"/>
      <c r="T193" s="239">
        <v>188</v>
      </c>
      <c r="U193" s="69">
        <f t="shared" si="41"/>
        <v>19</v>
      </c>
    </row>
    <row r="194" spans="1:21" x14ac:dyDescent="0.3">
      <c r="A194" s="20" t="b">
        <v>1</v>
      </c>
      <c r="B194" s="38" t="s">
        <v>1557</v>
      </c>
      <c r="C194" s="39">
        <v>189</v>
      </c>
      <c r="D194" s="46">
        <f t="shared" si="38"/>
        <v>71018</v>
      </c>
      <c r="E194" s="41">
        <f t="shared" si="39"/>
        <v>2840</v>
      </c>
      <c r="F194" s="42">
        <v>0</v>
      </c>
      <c r="G194" s="296">
        <f t="shared" si="42"/>
        <v>7427.3615220840911</v>
      </c>
      <c r="H194" s="132">
        <v>100</v>
      </c>
      <c r="I194" s="43">
        <f t="shared" si="35"/>
        <v>36.465687942905241</v>
      </c>
      <c r="J194" s="44">
        <v>200</v>
      </c>
      <c r="K194" s="43">
        <f t="shared" si="30"/>
        <v>27.654740622601647</v>
      </c>
      <c r="L194" s="42">
        <v>0</v>
      </c>
      <c r="M194" s="296">
        <f t="shared" si="43"/>
        <v>27980.361245565931</v>
      </c>
      <c r="N194" s="43">
        <v>1.1381999999999901</v>
      </c>
      <c r="O194" s="43">
        <v>105.4</v>
      </c>
      <c r="P194" s="43">
        <v>4.8999999999999897</v>
      </c>
      <c r="Q194" s="45">
        <v>2</v>
      </c>
      <c r="R194" s="141">
        <f t="shared" si="40"/>
        <v>20</v>
      </c>
      <c r="S194" s="259"/>
      <c r="T194" s="239">
        <v>189</v>
      </c>
      <c r="U194" s="69">
        <f t="shared" si="41"/>
        <v>19</v>
      </c>
    </row>
    <row r="195" spans="1:21" x14ac:dyDescent="0.3">
      <c r="A195" s="20" t="b">
        <v>1</v>
      </c>
      <c r="B195" s="38" t="s">
        <v>1558</v>
      </c>
      <c r="C195" s="39">
        <v>190</v>
      </c>
      <c r="D195" s="46">
        <f t="shared" si="38"/>
        <v>71231</v>
      </c>
      <c r="E195" s="41">
        <f t="shared" si="39"/>
        <v>2849</v>
      </c>
      <c r="F195" s="42">
        <v>0</v>
      </c>
      <c r="G195" s="296">
        <f t="shared" si="42"/>
        <v>7500.9518200448993</v>
      </c>
      <c r="H195" s="132">
        <v>100</v>
      </c>
      <c r="I195" s="43">
        <f t="shared" si="35"/>
        <v>36.58237814432254</v>
      </c>
      <c r="J195" s="44">
        <v>200</v>
      </c>
      <c r="K195" s="43">
        <f t="shared" si="30"/>
        <v>27.941520282858026</v>
      </c>
      <c r="L195" s="42">
        <v>0</v>
      </c>
      <c r="M195" s="296">
        <f t="shared" si="43"/>
        <v>28028.263624018338</v>
      </c>
      <c r="N195" s="43">
        <v>1.13879999999999</v>
      </c>
      <c r="O195" s="43">
        <v>105.4</v>
      </c>
      <c r="P195" s="43">
        <v>4.8999999999999897</v>
      </c>
      <c r="Q195" s="45">
        <v>2</v>
      </c>
      <c r="R195" s="141">
        <f t="shared" si="40"/>
        <v>21</v>
      </c>
      <c r="S195" s="259"/>
      <c r="T195" s="239">
        <v>190</v>
      </c>
      <c r="U195" s="69">
        <f t="shared" si="41"/>
        <v>20</v>
      </c>
    </row>
    <row r="196" spans="1:21" x14ac:dyDescent="0.3">
      <c r="A196" s="20" t="b">
        <v>1</v>
      </c>
      <c r="B196" s="38" t="s">
        <v>1559</v>
      </c>
      <c r="C196" s="39">
        <v>191</v>
      </c>
      <c r="D196" s="46">
        <f t="shared" si="38"/>
        <v>71444</v>
      </c>
      <c r="E196" s="41">
        <f t="shared" si="39"/>
        <v>2857</v>
      </c>
      <c r="F196" s="42">
        <v>0</v>
      </c>
      <c r="G196" s="296">
        <f t="shared" si="42"/>
        <v>7575.2712506779035</v>
      </c>
      <c r="H196" s="132">
        <v>100</v>
      </c>
      <c r="I196" s="43">
        <f t="shared" si="35"/>
        <v>36.699441754384374</v>
      </c>
      <c r="J196" s="44">
        <v>200</v>
      </c>
      <c r="K196" s="43">
        <f t="shared" si="30"/>
        <v>28.231273848191265</v>
      </c>
      <c r="L196" s="42">
        <v>0</v>
      </c>
      <c r="M196" s="296">
        <f>M195*M$1*0.984</f>
        <v>28076.248011342657</v>
      </c>
      <c r="N196" s="43">
        <v>1.13939999999999</v>
      </c>
      <c r="O196" s="43">
        <v>105.4</v>
      </c>
      <c r="P196" s="43">
        <v>4.8999999999999897</v>
      </c>
      <c r="Q196" s="45">
        <v>2</v>
      </c>
      <c r="R196" s="141">
        <f t="shared" si="40"/>
        <v>21</v>
      </c>
      <c r="S196" s="259"/>
      <c r="T196" s="239">
        <v>191</v>
      </c>
      <c r="U196" s="69">
        <f t="shared" si="41"/>
        <v>20</v>
      </c>
    </row>
    <row r="197" spans="1:21" x14ac:dyDescent="0.3">
      <c r="A197" s="20" t="b">
        <v>1</v>
      </c>
      <c r="B197" s="38" t="s">
        <v>1560</v>
      </c>
      <c r="C197" s="39">
        <v>192</v>
      </c>
      <c r="D197" s="46">
        <f t="shared" si="38"/>
        <v>71658</v>
      </c>
      <c r="E197" s="41">
        <f t="shared" si="39"/>
        <v>2866</v>
      </c>
      <c r="F197" s="42">
        <v>0</v>
      </c>
      <c r="G197" s="296">
        <f t="shared" si="42"/>
        <v>7650.3270382296196</v>
      </c>
      <c r="H197" s="132">
        <v>100</v>
      </c>
      <c r="I197" s="43">
        <f>I196+I196*$J$1%</f>
        <v>36.816879967998403</v>
      </c>
      <c r="J197" s="44">
        <v>200</v>
      </c>
      <c r="K197" s="43">
        <f t="shared" si="30"/>
        <v>28.524032157997009</v>
      </c>
      <c r="L197" s="42">
        <v>0</v>
      </c>
      <c r="M197" s="296">
        <f t="shared" si="43"/>
        <v>28124.314547938076</v>
      </c>
      <c r="N197" s="43">
        <v>1.1399999999999899</v>
      </c>
      <c r="O197" s="43">
        <v>105.4</v>
      </c>
      <c r="P197" s="43">
        <v>4.8999999999999897</v>
      </c>
      <c r="Q197" s="45">
        <v>2</v>
      </c>
      <c r="R197" s="141">
        <f t="shared" si="40"/>
        <v>21</v>
      </c>
      <c r="S197" s="259"/>
      <c r="T197" s="239">
        <v>192</v>
      </c>
      <c r="U197" s="69">
        <f t="shared" si="41"/>
        <v>20</v>
      </c>
    </row>
    <row r="198" spans="1:21" x14ac:dyDescent="0.3">
      <c r="A198" s="20" t="b">
        <v>1</v>
      </c>
      <c r="B198" s="38" t="s">
        <v>1561</v>
      </c>
      <c r="C198" s="39">
        <v>193</v>
      </c>
      <c r="D198" s="46">
        <f t="shared" si="38"/>
        <v>71872</v>
      </c>
      <c r="E198" s="41">
        <f t="shared" ref="E198:E205" si="44">INT(D198*E$1)</f>
        <v>2874</v>
      </c>
      <c r="F198" s="42">
        <v>0</v>
      </c>
      <c r="G198" s="296">
        <f t="shared" si="42"/>
        <v>7726.1264785243984</v>
      </c>
      <c r="H198" s="132">
        <v>100</v>
      </c>
      <c r="I198" s="43">
        <f t="shared" si="35"/>
        <v>36.934693983895997</v>
      </c>
      <c r="J198" s="44">
        <v>200</v>
      </c>
      <c r="K198" s="43">
        <f t="shared" si="30"/>
        <v>28.81982637147544</v>
      </c>
      <c r="L198" s="42">
        <v>0</v>
      </c>
      <c r="M198" s="296">
        <f t="shared" si="43"/>
        <v>28172.463374444145</v>
      </c>
      <c r="N198" s="43">
        <v>1.13519999999999</v>
      </c>
      <c r="O198" s="43">
        <v>105.4</v>
      </c>
      <c r="P198" s="43">
        <v>4.8999999999999897</v>
      </c>
      <c r="Q198" s="45">
        <v>2</v>
      </c>
      <c r="R198" s="141">
        <f t="shared" si="40"/>
        <v>21</v>
      </c>
      <c r="S198" s="259"/>
      <c r="T198" s="239">
        <v>193</v>
      </c>
      <c r="U198" s="69">
        <f t="shared" si="41"/>
        <v>20</v>
      </c>
    </row>
    <row r="199" spans="1:21" x14ac:dyDescent="0.3">
      <c r="A199" s="20" t="b">
        <v>1</v>
      </c>
      <c r="B199" s="38" t="s">
        <v>1562</v>
      </c>
      <c r="C199" s="39">
        <v>194</v>
      </c>
      <c r="D199" s="46">
        <f t="shared" si="38"/>
        <v>72087</v>
      </c>
      <c r="E199" s="41">
        <f t="shared" si="44"/>
        <v>2883</v>
      </c>
      <c r="F199" s="42">
        <v>0</v>
      </c>
      <c r="G199" s="296">
        <f t="shared" si="42"/>
        <v>7802.6769396736172</v>
      </c>
      <c r="H199" s="132">
        <v>100</v>
      </c>
      <c r="I199" s="43">
        <f t="shared" si="35"/>
        <v>37.052885004644466</v>
      </c>
      <c r="J199" s="44">
        <v>200</v>
      </c>
      <c r="K199" s="43">
        <f t="shared" ref="K199:K205" si="45">K198+K198*$I$1%</f>
        <v>29.11868797094764</v>
      </c>
      <c r="L199" s="42">
        <v>0</v>
      </c>
      <c r="M199" s="296">
        <f t="shared" si="43"/>
        <v>28220.694631741193</v>
      </c>
      <c r="N199" s="43">
        <v>1.1357999999999899</v>
      </c>
      <c r="O199" s="43">
        <v>105.4</v>
      </c>
      <c r="P199" s="43">
        <v>4.8999999999999897</v>
      </c>
      <c r="Q199" s="45">
        <v>2</v>
      </c>
      <c r="R199" s="141">
        <f t="shared" si="40"/>
        <v>21</v>
      </c>
      <c r="S199" s="259"/>
      <c r="T199" s="239">
        <v>194</v>
      </c>
      <c r="U199" s="69">
        <f t="shared" si="41"/>
        <v>20</v>
      </c>
    </row>
    <row r="200" spans="1:21" x14ac:dyDescent="0.3">
      <c r="A200" s="20" t="b">
        <v>1</v>
      </c>
      <c r="B200" s="38" t="s">
        <v>1563</v>
      </c>
      <c r="C200" s="39">
        <v>195</v>
      </c>
      <c r="D200" s="46">
        <f t="shared" si="38"/>
        <v>72303</v>
      </c>
      <c r="E200" s="41">
        <f t="shared" si="44"/>
        <v>2892</v>
      </c>
      <c r="F200" s="42">
        <v>0</v>
      </c>
      <c r="G200" s="296">
        <f t="shared" si="42"/>
        <v>7879.985862791902</v>
      </c>
      <c r="H200" s="132">
        <v>100</v>
      </c>
      <c r="I200" s="43">
        <f t="shared" si="35"/>
        <v>37.171454236659329</v>
      </c>
      <c r="J200" s="44">
        <v>200</v>
      </c>
      <c r="K200" s="43">
        <f t="shared" si="45"/>
        <v>29.420648765206366</v>
      </c>
      <c r="L200" s="42">
        <v>0</v>
      </c>
      <c r="M200" s="296">
        <f t="shared" si="43"/>
        <v>28269.008460950732</v>
      </c>
      <c r="N200" s="43">
        <v>1.1363999999999901</v>
      </c>
      <c r="O200" s="43">
        <v>105.4</v>
      </c>
      <c r="P200" s="43">
        <v>4.8999999999999897</v>
      </c>
      <c r="Q200" s="45">
        <v>2</v>
      </c>
      <c r="R200" s="141">
        <f t="shared" si="40"/>
        <v>21</v>
      </c>
      <c r="S200" s="259"/>
      <c r="T200" s="239">
        <v>195</v>
      </c>
      <c r="U200" s="69">
        <f t="shared" si="41"/>
        <v>20</v>
      </c>
    </row>
    <row r="201" spans="1:21" x14ac:dyDescent="0.3">
      <c r="A201" s="20" t="b">
        <v>1</v>
      </c>
      <c r="B201" s="38" t="s">
        <v>1564</v>
      </c>
      <c r="C201" s="39">
        <v>196</v>
      </c>
      <c r="D201" s="46">
        <f t="shared" si="38"/>
        <v>72519</v>
      </c>
      <c r="E201" s="41">
        <f t="shared" si="44"/>
        <v>2900</v>
      </c>
      <c r="F201" s="42">
        <v>0</v>
      </c>
      <c r="G201" s="296">
        <f t="shared" si="42"/>
        <v>7958.0607627204436</v>
      </c>
      <c r="H201" s="132">
        <v>100</v>
      </c>
      <c r="I201" s="43">
        <f t="shared" si="35"/>
        <v>37.29040289021664</v>
      </c>
      <c r="J201" s="44">
        <v>200</v>
      </c>
      <c r="K201" s="43">
        <f t="shared" si="45"/>
        <v>29.725740892901555</v>
      </c>
      <c r="L201" s="42">
        <v>0</v>
      </c>
      <c r="M201" s="296">
        <f t="shared" si="43"/>
        <v>28317.405003435881</v>
      </c>
      <c r="N201" s="43">
        <v>1.13699999999999</v>
      </c>
      <c r="O201" s="43">
        <v>105.4</v>
      </c>
      <c r="P201" s="43">
        <v>4.8999999999999897</v>
      </c>
      <c r="Q201" s="45">
        <v>2</v>
      </c>
      <c r="R201" s="141">
        <f t="shared" si="40"/>
        <v>21</v>
      </c>
      <c r="S201" s="259"/>
      <c r="T201" s="239">
        <v>196</v>
      </c>
      <c r="U201" s="69">
        <f t="shared" si="41"/>
        <v>20</v>
      </c>
    </row>
    <row r="202" spans="1:21" x14ac:dyDescent="0.3">
      <c r="A202" s="20" t="b">
        <v>1</v>
      </c>
      <c r="B202" s="38" t="s">
        <v>1565</v>
      </c>
      <c r="C202" s="39">
        <v>197</v>
      </c>
      <c r="D202" s="46">
        <f t="shared" si="38"/>
        <v>72736</v>
      </c>
      <c r="E202" s="41">
        <f t="shared" si="44"/>
        <v>2909</v>
      </c>
      <c r="F202" s="42">
        <v>0</v>
      </c>
      <c r="G202" s="296">
        <f t="shared" si="42"/>
        <v>8036.9092287574767</v>
      </c>
      <c r="H202" s="132">
        <v>100</v>
      </c>
      <c r="I202" s="43">
        <f t="shared" si="35"/>
        <v>37.409732179465337</v>
      </c>
      <c r="J202" s="44">
        <v>200</v>
      </c>
      <c r="K202" s="43">
        <f t="shared" si="45"/>
        <v>30.033996825960944</v>
      </c>
      <c r="L202" s="42">
        <v>0</v>
      </c>
      <c r="M202" s="296">
        <f t="shared" si="43"/>
        <v>28365.884400801762</v>
      </c>
      <c r="N202" s="43">
        <v>1.13759999999999</v>
      </c>
      <c r="O202" s="43">
        <v>105.4</v>
      </c>
      <c r="P202" s="43">
        <v>4.8999999999999897</v>
      </c>
      <c r="Q202" s="45">
        <v>2</v>
      </c>
      <c r="R202" s="141">
        <f t="shared" si="40"/>
        <v>21</v>
      </c>
      <c r="S202" s="259"/>
      <c r="T202" s="239">
        <v>197</v>
      </c>
      <c r="U202" s="69">
        <f t="shared" si="41"/>
        <v>20</v>
      </c>
    </row>
    <row r="203" spans="1:21" x14ac:dyDescent="0.3">
      <c r="A203" s="20" t="b">
        <v>1</v>
      </c>
      <c r="B203" s="38" t="s">
        <v>1566</v>
      </c>
      <c r="C203" s="39">
        <v>198</v>
      </c>
      <c r="D203" s="46">
        <f t="shared" si="38"/>
        <v>72954</v>
      </c>
      <c r="E203" s="41">
        <f t="shared" si="44"/>
        <v>2918</v>
      </c>
      <c r="F203" s="42">
        <v>0</v>
      </c>
      <c r="G203" s="296">
        <f t="shared" si="42"/>
        <v>8116.5389253960047</v>
      </c>
      <c r="H203" s="132">
        <v>100</v>
      </c>
      <c r="I203" s="43">
        <f t="shared" si="35"/>
        <v>37.529443322439626</v>
      </c>
      <c r="J203" s="44">
        <v>200</v>
      </c>
      <c r="K203" s="43">
        <f t="shared" si="45"/>
        <v>30.345449373046158</v>
      </c>
      <c r="L203" s="42">
        <v>0</v>
      </c>
      <c r="M203" s="296">
        <f t="shared" si="43"/>
        <v>28414.446794895932</v>
      </c>
      <c r="N203" s="43">
        <v>1.1381999999999901</v>
      </c>
      <c r="O203" s="43">
        <v>105.4</v>
      </c>
      <c r="P203" s="43">
        <v>4.8999999999999897</v>
      </c>
      <c r="Q203" s="45">
        <v>2</v>
      </c>
      <c r="R203" s="141">
        <f t="shared" si="40"/>
        <v>21</v>
      </c>
      <c r="S203" s="259"/>
      <c r="T203" s="239">
        <v>198</v>
      </c>
      <c r="U203" s="69">
        <f t="shared" si="41"/>
        <v>20</v>
      </c>
    </row>
    <row r="204" spans="1:21" x14ac:dyDescent="0.3">
      <c r="A204" s="20" t="b">
        <v>1</v>
      </c>
      <c r="B204" s="38" t="s">
        <v>1567</v>
      </c>
      <c r="C204" s="39">
        <v>199</v>
      </c>
      <c r="D204" s="46">
        <f t="shared" si="38"/>
        <v>73172</v>
      </c>
      <c r="E204" s="41">
        <f t="shared" si="44"/>
        <v>2926</v>
      </c>
      <c r="F204" s="42">
        <v>0</v>
      </c>
      <c r="G204" s="296">
        <f t="shared" si="42"/>
        <v>8196.9575930688279</v>
      </c>
      <c r="H204" s="132">
        <v>100</v>
      </c>
      <c r="I204" s="43">
        <f t="shared" si="35"/>
        <v>37.649537541071432</v>
      </c>
      <c r="J204" s="44">
        <v>200</v>
      </c>
      <c r="K204" s="43">
        <f t="shared" si="45"/>
        <v>30.660131683044646</v>
      </c>
      <c r="L204" s="42">
        <v>0</v>
      </c>
      <c r="M204" s="296">
        <f t="shared" si="43"/>
        <v>28463.092327808794</v>
      </c>
      <c r="N204" s="43">
        <v>1.13879999999999</v>
      </c>
      <c r="O204" s="43">
        <v>105.4</v>
      </c>
      <c r="P204" s="43">
        <v>4.8999999999999897</v>
      </c>
      <c r="Q204" s="45">
        <v>2</v>
      </c>
      <c r="R204" s="141">
        <f t="shared" si="40"/>
        <v>21</v>
      </c>
      <c r="S204" s="259"/>
      <c r="T204" s="239">
        <v>199</v>
      </c>
      <c r="U204" s="69">
        <f t="shared" si="41"/>
        <v>20</v>
      </c>
    </row>
    <row r="205" spans="1:21" x14ac:dyDescent="0.3">
      <c r="A205" s="20" t="b">
        <v>1</v>
      </c>
      <c r="B205" s="38" t="s">
        <v>1568</v>
      </c>
      <c r="C205" s="39">
        <v>200</v>
      </c>
      <c r="D205" s="46">
        <f t="shared" si="38"/>
        <v>73391</v>
      </c>
      <c r="E205" s="41">
        <f t="shared" si="44"/>
        <v>2935</v>
      </c>
      <c r="F205" s="42">
        <v>0</v>
      </c>
      <c r="G205" s="296">
        <f t="shared" si="42"/>
        <v>8278.1730489009533</v>
      </c>
      <c r="H205" s="132">
        <v>100</v>
      </c>
      <c r="I205" s="43">
        <f t="shared" si="35"/>
        <v>37.77001606120286</v>
      </c>
      <c r="J205" s="44">
        <v>200</v>
      </c>
      <c r="K205" s="43">
        <f t="shared" si="45"/>
        <v>30.97807724859782</v>
      </c>
      <c r="L205" s="42">
        <v>0</v>
      </c>
      <c r="M205" s="296">
        <f>M204*M$1*0.984</f>
        <v>28511.821141873999</v>
      </c>
      <c r="N205" s="43">
        <v>1.13939999999999</v>
      </c>
      <c r="O205" s="43">
        <v>105.4</v>
      </c>
      <c r="P205" s="43">
        <v>4.8999999999999897</v>
      </c>
      <c r="Q205" s="45">
        <v>2</v>
      </c>
      <c r="R205" s="141">
        <f t="shared" si="40"/>
        <v>22</v>
      </c>
      <c r="S205" s="259"/>
      <c r="T205" s="239">
        <v>200</v>
      </c>
      <c r="U205" s="69">
        <f t="shared" si="41"/>
        <v>21</v>
      </c>
    </row>
    <row r="206" spans="1:21" x14ac:dyDescent="0.3">
      <c r="A206" s="125" t="b">
        <v>1</v>
      </c>
      <c r="B206" s="126" t="s">
        <v>1007</v>
      </c>
      <c r="C206" s="127">
        <v>201</v>
      </c>
      <c r="D206" s="127">
        <v>2450</v>
      </c>
      <c r="E206" s="128">
        <f t="shared" si="13"/>
        <v>98</v>
      </c>
      <c r="F206" s="128">
        <v>0</v>
      </c>
      <c r="G206" s="131">
        <v>180</v>
      </c>
      <c r="H206" s="127">
        <v>100</v>
      </c>
      <c r="I206" s="129">
        <v>21</v>
      </c>
      <c r="J206" s="130">
        <v>200</v>
      </c>
      <c r="K206" s="129">
        <v>5</v>
      </c>
      <c r="L206" s="128">
        <v>0</v>
      </c>
      <c r="M206" s="131">
        <f>M207*$P$1</f>
        <v>320</v>
      </c>
      <c r="N206" s="129">
        <v>1.125</v>
      </c>
      <c r="O206" s="129">
        <v>103.4</v>
      </c>
      <c r="P206" s="129">
        <v>4.1499999999999977</v>
      </c>
      <c r="Q206" s="131">
        <v>2</v>
      </c>
      <c r="R206" s="141">
        <f>INT(1+U206)</f>
        <v>2</v>
      </c>
      <c r="S206" s="259"/>
      <c r="T206" s="239">
        <v>1</v>
      </c>
      <c r="U206" s="69">
        <f>INT(1+(T206/$U$1))</f>
        <v>1</v>
      </c>
    </row>
    <row r="207" spans="1:21" x14ac:dyDescent="0.3">
      <c r="A207" s="47" t="b">
        <v>1</v>
      </c>
      <c r="B207" s="48" t="s">
        <v>1008</v>
      </c>
      <c r="C207" s="46">
        <f>C206+1</f>
        <v>202</v>
      </c>
      <c r="D207" s="46">
        <f>INT(D206+D206*$D$1%)</f>
        <v>3062</v>
      </c>
      <c r="E207" s="49">
        <f t="shared" si="13"/>
        <v>122</v>
      </c>
      <c r="F207" s="42">
        <v>0</v>
      </c>
      <c r="G207" s="296">
        <f>G206+G206*H$1%</f>
        <v>225</v>
      </c>
      <c r="H207" s="133">
        <v>100</v>
      </c>
      <c r="I207" s="50">
        <f>I206+I206*$J$1%</f>
        <v>21.0672</v>
      </c>
      <c r="J207" s="51">
        <v>200</v>
      </c>
      <c r="K207" s="50">
        <f t="shared" ref="K207:K270" si="46">K206+K206*$I$1%</f>
        <v>5.05185</v>
      </c>
      <c r="L207" s="42">
        <v>0</v>
      </c>
      <c r="M207" s="296">
        <f>M208*$P$1</f>
        <v>400</v>
      </c>
      <c r="N207" s="50">
        <v>1.1255999999999999</v>
      </c>
      <c r="O207" s="50">
        <v>103.47999999999999</v>
      </c>
      <c r="P207" s="50">
        <v>4.1799999999999979</v>
      </c>
      <c r="Q207" s="53">
        <v>2</v>
      </c>
      <c r="R207" s="141">
        <f t="shared" ref="R207:R270" si="47">INT(1+U207)</f>
        <v>2</v>
      </c>
      <c r="S207" s="259"/>
      <c r="T207" s="239">
        <v>2</v>
      </c>
      <c r="U207" s="69">
        <f t="shared" ref="U207:U270" si="48">INT(1+(T207/$U$1))</f>
        <v>1</v>
      </c>
    </row>
    <row r="208" spans="1:21" x14ac:dyDescent="0.3">
      <c r="A208" s="47" t="b">
        <v>1</v>
      </c>
      <c r="B208" s="48" t="s">
        <v>1009</v>
      </c>
      <c r="C208" s="46">
        <f t="shared" ref="C208:C271" si="49">C207+1</f>
        <v>203</v>
      </c>
      <c r="D208" s="46">
        <f>INT(D207+D207*$D$1%)</f>
        <v>3827</v>
      </c>
      <c r="E208" s="49">
        <f>INT(D208*E$1)</f>
        <v>153</v>
      </c>
      <c r="F208" s="42">
        <v>0</v>
      </c>
      <c r="G208" s="296">
        <f>G207+G207*H$1%</f>
        <v>281.25</v>
      </c>
      <c r="H208" s="133">
        <v>100</v>
      </c>
      <c r="I208" s="50">
        <f t="shared" ref="I208:I271" si="50">I207+I207*$J$1%</f>
        <v>21.13461504</v>
      </c>
      <c r="J208" s="51">
        <v>200</v>
      </c>
      <c r="K208" s="50">
        <f t="shared" si="46"/>
        <v>5.1042376845000001</v>
      </c>
      <c r="L208" s="42">
        <v>0</v>
      </c>
      <c r="M208" s="91">
        <v>500</v>
      </c>
      <c r="N208" s="50">
        <v>1.1262000000000001</v>
      </c>
      <c r="O208" s="50">
        <v>103.56000000000002</v>
      </c>
      <c r="P208" s="50">
        <v>4.2099999999999973</v>
      </c>
      <c r="Q208" s="53">
        <v>2</v>
      </c>
      <c r="R208" s="141">
        <f t="shared" si="47"/>
        <v>2</v>
      </c>
      <c r="S208" s="259"/>
      <c r="T208" s="239">
        <v>3</v>
      </c>
      <c r="U208" s="69">
        <f t="shared" si="48"/>
        <v>1</v>
      </c>
    </row>
    <row r="209" spans="1:21" x14ac:dyDescent="0.3">
      <c r="A209" s="47" t="b">
        <v>1</v>
      </c>
      <c r="B209" s="48" t="s">
        <v>1010</v>
      </c>
      <c r="C209" s="46">
        <f t="shared" si="49"/>
        <v>204</v>
      </c>
      <c r="D209" s="46">
        <f t="shared" ref="D209" si="51">INT(D208+D208*$D$1%)</f>
        <v>4783</v>
      </c>
      <c r="E209" s="49">
        <f t="shared" si="13"/>
        <v>191</v>
      </c>
      <c r="F209" s="42">
        <v>0</v>
      </c>
      <c r="G209" s="296">
        <f t="shared" ref="G209:G210" si="52">G208+G208*H$1%</f>
        <v>351.5625</v>
      </c>
      <c r="H209" s="133">
        <v>100</v>
      </c>
      <c r="I209" s="50">
        <f t="shared" si="50"/>
        <v>21.202245808128001</v>
      </c>
      <c r="J209" s="51">
        <v>200</v>
      </c>
      <c r="K209" s="50">
        <f t="shared" si="46"/>
        <v>5.1571686292882655</v>
      </c>
      <c r="L209" s="42">
        <v>0</v>
      </c>
      <c r="M209" s="296">
        <f>M208*$O$1</f>
        <v>600</v>
      </c>
      <c r="N209" s="50">
        <v>1.1268</v>
      </c>
      <c r="O209" s="50">
        <v>103.63999999999999</v>
      </c>
      <c r="P209" s="50">
        <v>4.2399999999999975</v>
      </c>
      <c r="Q209" s="53">
        <v>2</v>
      </c>
      <c r="R209" s="141">
        <f t="shared" si="47"/>
        <v>2</v>
      </c>
      <c r="S209" s="259"/>
      <c r="T209" s="239">
        <v>4</v>
      </c>
      <c r="U209" s="69">
        <f t="shared" si="48"/>
        <v>1</v>
      </c>
    </row>
    <row r="210" spans="1:21" x14ac:dyDescent="0.3">
      <c r="A210" s="47" t="b">
        <v>1</v>
      </c>
      <c r="B210" s="48" t="s">
        <v>1011</v>
      </c>
      <c r="C210" s="46">
        <f t="shared" si="49"/>
        <v>205</v>
      </c>
      <c r="D210" s="46">
        <f>INT(D209+D209*$D$1%)</f>
        <v>5978</v>
      </c>
      <c r="E210" s="49">
        <f t="shared" si="13"/>
        <v>239</v>
      </c>
      <c r="F210" s="42">
        <v>0</v>
      </c>
      <c r="G210" s="296">
        <f t="shared" si="52"/>
        <v>439.453125</v>
      </c>
      <c r="H210" s="133">
        <v>100</v>
      </c>
      <c r="I210" s="50">
        <f t="shared" si="50"/>
        <v>21.270092994714012</v>
      </c>
      <c r="J210" s="51">
        <v>200</v>
      </c>
      <c r="K210" s="50">
        <f t="shared" si="46"/>
        <v>5.2106484679739848</v>
      </c>
      <c r="L210" s="42">
        <v>0</v>
      </c>
      <c r="M210" s="296">
        <f>M209*$O$1</f>
        <v>720</v>
      </c>
      <c r="N210" s="50">
        <v>1.1274000000000002</v>
      </c>
      <c r="O210" s="50">
        <v>103.72</v>
      </c>
      <c r="P210" s="50">
        <v>4.2699999999999978</v>
      </c>
      <c r="Q210" s="53">
        <v>2</v>
      </c>
      <c r="R210" s="141">
        <f t="shared" si="47"/>
        <v>2</v>
      </c>
      <c r="S210" s="259"/>
      <c r="T210" s="239">
        <v>5</v>
      </c>
      <c r="U210" s="69">
        <f t="shared" si="48"/>
        <v>1</v>
      </c>
    </row>
    <row r="211" spans="1:21" x14ac:dyDescent="0.3">
      <c r="A211" s="125" t="b">
        <v>1</v>
      </c>
      <c r="B211" s="126" t="s">
        <v>1012</v>
      </c>
      <c r="C211" s="127">
        <f t="shared" si="49"/>
        <v>206</v>
      </c>
      <c r="D211" s="127">
        <f>D206+D206*$C$1%</f>
        <v>2768.5</v>
      </c>
      <c r="E211" s="128">
        <f>INT(D211*E$1)</f>
        <v>110</v>
      </c>
      <c r="F211" s="128">
        <v>0</v>
      </c>
      <c r="G211" s="131">
        <f t="shared" ref="G211" si="53">G206+G206*$F$1%</f>
        <v>199.8</v>
      </c>
      <c r="H211" s="127">
        <v>100</v>
      </c>
      <c r="I211" s="129">
        <f t="shared" si="50"/>
        <v>21.338157292297097</v>
      </c>
      <c r="J211" s="130">
        <v>200</v>
      </c>
      <c r="K211" s="129">
        <f t="shared" si="46"/>
        <v>5.2646828925868752</v>
      </c>
      <c r="L211" s="128">
        <v>0</v>
      </c>
      <c r="M211" s="131">
        <f>M212*$P$1</f>
        <v>339.20000000000005</v>
      </c>
      <c r="N211" s="129">
        <v>1.1279999999999999</v>
      </c>
      <c r="O211" s="129">
        <v>103.8</v>
      </c>
      <c r="P211" s="129">
        <v>4.2999999999999972</v>
      </c>
      <c r="Q211" s="131">
        <v>2</v>
      </c>
      <c r="R211" s="141">
        <f t="shared" si="47"/>
        <v>2</v>
      </c>
      <c r="S211" s="259"/>
      <c r="T211" s="239">
        <v>6</v>
      </c>
      <c r="U211" s="69">
        <f t="shared" si="48"/>
        <v>1</v>
      </c>
    </row>
    <row r="212" spans="1:21" x14ac:dyDescent="0.3">
      <c r="A212" s="47" t="b">
        <v>1</v>
      </c>
      <c r="B212" s="48" t="s">
        <v>1013</v>
      </c>
      <c r="C212" s="46">
        <f t="shared" si="49"/>
        <v>207</v>
      </c>
      <c r="D212" s="46">
        <f>INT(D211+D211*$D$1%)</f>
        <v>3460</v>
      </c>
      <c r="E212" s="49">
        <f t="shared" si="13"/>
        <v>138</v>
      </c>
      <c r="F212" s="42">
        <v>0</v>
      </c>
      <c r="G212" s="296">
        <f>G211+G211*H$1%</f>
        <v>249.75</v>
      </c>
      <c r="H212" s="133">
        <v>100</v>
      </c>
      <c r="I212" s="50">
        <f t="shared" si="50"/>
        <v>21.406439395632447</v>
      </c>
      <c r="J212" s="51">
        <v>200</v>
      </c>
      <c r="K212" s="50">
        <f t="shared" si="46"/>
        <v>5.3192776541830007</v>
      </c>
      <c r="L212" s="42">
        <v>0</v>
      </c>
      <c r="M212" s="296">
        <f>M213*$P$1</f>
        <v>424</v>
      </c>
      <c r="N212" s="50">
        <v>1.1286</v>
      </c>
      <c r="O212" s="50">
        <v>103.88000000000002</v>
      </c>
      <c r="P212" s="50">
        <v>4.3299999999999974</v>
      </c>
      <c r="Q212" s="53">
        <v>2</v>
      </c>
      <c r="R212" s="141">
        <f t="shared" si="47"/>
        <v>2</v>
      </c>
      <c r="S212" s="259"/>
      <c r="T212" s="239">
        <v>7</v>
      </c>
      <c r="U212" s="69">
        <f t="shared" si="48"/>
        <v>1</v>
      </c>
    </row>
    <row r="213" spans="1:21" x14ac:dyDescent="0.3">
      <c r="A213" s="47" t="b">
        <v>1</v>
      </c>
      <c r="B213" s="48" t="s">
        <v>1014</v>
      </c>
      <c r="C213" s="46">
        <f t="shared" si="49"/>
        <v>208</v>
      </c>
      <c r="D213" s="46">
        <f t="shared" ref="D213:D215" si="54">INT(D212+D212*$D$1%)</f>
        <v>4325</v>
      </c>
      <c r="E213" s="49">
        <f t="shared" si="13"/>
        <v>173</v>
      </c>
      <c r="F213" s="42">
        <v>0</v>
      </c>
      <c r="G213" s="296">
        <f t="shared" ref="G213:G215" si="55">G212+G212*H$1%</f>
        <v>312.1875</v>
      </c>
      <c r="H213" s="133">
        <v>100</v>
      </c>
      <c r="I213" s="50">
        <f t="shared" si="50"/>
        <v>21.474940001698471</v>
      </c>
      <c r="J213" s="51">
        <v>200</v>
      </c>
      <c r="K213" s="50">
        <f t="shared" si="46"/>
        <v>5.3744385634568781</v>
      </c>
      <c r="L213" s="42">
        <v>0</v>
      </c>
      <c r="M213" s="296">
        <f>M208*$N$1</f>
        <v>530</v>
      </c>
      <c r="N213" s="50">
        <v>1.1292</v>
      </c>
      <c r="O213" s="50">
        <v>103.96000000000001</v>
      </c>
      <c r="P213" s="50">
        <v>4.3599999999999968</v>
      </c>
      <c r="Q213" s="53">
        <v>2</v>
      </c>
      <c r="R213" s="141">
        <f t="shared" si="47"/>
        <v>2</v>
      </c>
      <c r="S213" s="259"/>
      <c r="T213" s="239">
        <v>8</v>
      </c>
      <c r="U213" s="69">
        <f t="shared" si="48"/>
        <v>1</v>
      </c>
    </row>
    <row r="214" spans="1:21" x14ac:dyDescent="0.3">
      <c r="A214" s="47" t="b">
        <v>1</v>
      </c>
      <c r="B214" s="48" t="s">
        <v>1015</v>
      </c>
      <c r="C214" s="46">
        <f t="shared" si="49"/>
        <v>209</v>
      </c>
      <c r="D214" s="46">
        <f t="shared" si="54"/>
        <v>5406</v>
      </c>
      <c r="E214" s="49">
        <f t="shared" si="13"/>
        <v>216</v>
      </c>
      <c r="F214" s="42">
        <v>0</v>
      </c>
      <c r="G214" s="296">
        <f t="shared" si="55"/>
        <v>390.234375</v>
      </c>
      <c r="H214" s="133">
        <v>100</v>
      </c>
      <c r="I214" s="50">
        <f t="shared" si="50"/>
        <v>21.543659809703907</v>
      </c>
      <c r="J214" s="51">
        <v>200</v>
      </c>
      <c r="K214" s="50">
        <f t="shared" si="46"/>
        <v>5.4301714913599257</v>
      </c>
      <c r="L214" s="42">
        <v>0</v>
      </c>
      <c r="M214" s="296">
        <f>M213*$O$1</f>
        <v>636</v>
      </c>
      <c r="N214" s="50">
        <v>1.1297999999999999</v>
      </c>
      <c r="O214" s="50">
        <v>104.03999999999999</v>
      </c>
      <c r="P214" s="50">
        <v>4.389999999999997</v>
      </c>
      <c r="Q214" s="53">
        <v>2</v>
      </c>
      <c r="R214" s="141">
        <f t="shared" si="47"/>
        <v>2</v>
      </c>
      <c r="S214" s="259"/>
      <c r="T214" s="239">
        <v>9</v>
      </c>
      <c r="U214" s="69">
        <f t="shared" si="48"/>
        <v>1</v>
      </c>
    </row>
    <row r="215" spans="1:21" x14ac:dyDescent="0.3">
      <c r="A215" s="47" t="b">
        <v>1</v>
      </c>
      <c r="B215" s="48" t="s">
        <v>1016</v>
      </c>
      <c r="C215" s="46">
        <f t="shared" si="49"/>
        <v>210</v>
      </c>
      <c r="D215" s="46">
        <f t="shared" si="54"/>
        <v>6757</v>
      </c>
      <c r="E215" s="49">
        <f t="shared" si="13"/>
        <v>270</v>
      </c>
      <c r="F215" s="42">
        <v>0</v>
      </c>
      <c r="G215" s="296">
        <f t="shared" si="55"/>
        <v>487.79296875</v>
      </c>
      <c r="H215" s="133">
        <v>100</v>
      </c>
      <c r="I215" s="50">
        <f t="shared" si="50"/>
        <v>21.61259952109496</v>
      </c>
      <c r="J215" s="51">
        <v>200</v>
      </c>
      <c r="K215" s="50">
        <f t="shared" si="46"/>
        <v>5.4864823697253282</v>
      </c>
      <c r="L215" s="42">
        <v>0</v>
      </c>
      <c r="M215" s="296">
        <f>M214*$O$1</f>
        <v>763.19999999999993</v>
      </c>
      <c r="N215" s="50">
        <v>1.1304000000000001</v>
      </c>
      <c r="O215" s="50">
        <v>104.12</v>
      </c>
      <c r="P215" s="50">
        <v>4.4199999999999964</v>
      </c>
      <c r="Q215" s="53">
        <v>2</v>
      </c>
      <c r="R215" s="141">
        <f t="shared" si="47"/>
        <v>3</v>
      </c>
      <c r="S215" s="259"/>
      <c r="T215" s="239">
        <v>10</v>
      </c>
      <c r="U215" s="69">
        <f t="shared" si="48"/>
        <v>2</v>
      </c>
    </row>
    <row r="216" spans="1:21" x14ac:dyDescent="0.3">
      <c r="A216" s="125" t="b">
        <v>1</v>
      </c>
      <c r="B216" s="126" t="s">
        <v>1017</v>
      </c>
      <c r="C216" s="127">
        <f t="shared" si="49"/>
        <v>211</v>
      </c>
      <c r="D216" s="127">
        <f>D211+D211*$C$1%</f>
        <v>3128.4050000000002</v>
      </c>
      <c r="E216" s="128">
        <f>INT(D216*E$1)</f>
        <v>125</v>
      </c>
      <c r="F216" s="128">
        <v>0</v>
      </c>
      <c r="G216" s="131">
        <f t="shared" ref="G216" si="56">G211+G211*$F$1%</f>
        <v>221.77800000000002</v>
      </c>
      <c r="H216" s="127">
        <v>100</v>
      </c>
      <c r="I216" s="129">
        <f t="shared" si="50"/>
        <v>21.681759839562464</v>
      </c>
      <c r="J216" s="130">
        <v>200</v>
      </c>
      <c r="K216" s="129">
        <f t="shared" si="46"/>
        <v>5.5433771918993795</v>
      </c>
      <c r="L216" s="128">
        <v>0</v>
      </c>
      <c r="M216" s="131">
        <f t="shared" ref="M216:M217" si="57">M217*$P$1</f>
        <v>359.55200000000008</v>
      </c>
      <c r="N216" s="129">
        <v>1.131</v>
      </c>
      <c r="O216" s="129">
        <v>104.2</v>
      </c>
      <c r="P216" s="129">
        <v>4.4499999999999966</v>
      </c>
      <c r="Q216" s="131">
        <v>2</v>
      </c>
      <c r="R216" s="141">
        <f t="shared" si="47"/>
        <v>3</v>
      </c>
      <c r="S216" s="259"/>
      <c r="T216" s="239">
        <v>11</v>
      </c>
      <c r="U216" s="69">
        <f t="shared" si="48"/>
        <v>2</v>
      </c>
    </row>
    <row r="217" spans="1:21" x14ac:dyDescent="0.3">
      <c r="A217" s="47" t="b">
        <v>1</v>
      </c>
      <c r="B217" s="48" t="s">
        <v>1018</v>
      </c>
      <c r="C217" s="46">
        <f t="shared" si="49"/>
        <v>212</v>
      </c>
      <c r="D217" s="46">
        <f>INT(D216+D216*$D$1%)</f>
        <v>3910</v>
      </c>
      <c r="E217" s="49">
        <f t="shared" si="13"/>
        <v>156</v>
      </c>
      <c r="F217" s="42">
        <v>0</v>
      </c>
      <c r="G217" s="296">
        <f t="shared" ref="G217:G280" si="58">G216+G216*H$1%</f>
        <v>277.22250000000003</v>
      </c>
      <c r="H217" s="133">
        <v>100</v>
      </c>
      <c r="I217" s="50">
        <f t="shared" si="50"/>
        <v>21.751141471049063</v>
      </c>
      <c r="J217" s="51">
        <v>200</v>
      </c>
      <c r="K217" s="50">
        <f t="shared" si="46"/>
        <v>5.6008620133793761</v>
      </c>
      <c r="L217" s="42">
        <v>0</v>
      </c>
      <c r="M217" s="296">
        <f t="shared" si="57"/>
        <v>449.44000000000005</v>
      </c>
      <c r="N217" s="50">
        <v>1.1316000000000002</v>
      </c>
      <c r="O217" s="50">
        <v>104.28000000000002</v>
      </c>
      <c r="P217" s="50">
        <v>4.4799999999999969</v>
      </c>
      <c r="Q217" s="53">
        <v>2</v>
      </c>
      <c r="R217" s="141">
        <f t="shared" si="47"/>
        <v>3</v>
      </c>
      <c r="S217" s="259"/>
      <c r="T217" s="239">
        <v>12</v>
      </c>
      <c r="U217" s="69">
        <f t="shared" si="48"/>
        <v>2</v>
      </c>
    </row>
    <row r="218" spans="1:21" x14ac:dyDescent="0.3">
      <c r="A218" s="47" t="b">
        <v>1</v>
      </c>
      <c r="B218" s="48" t="s">
        <v>1019</v>
      </c>
      <c r="C218" s="46">
        <f t="shared" si="49"/>
        <v>213</v>
      </c>
      <c r="D218" s="46">
        <f t="shared" ref="D218:D280" si="59">INT(D217+D217*$D$1%)</f>
        <v>4887</v>
      </c>
      <c r="E218" s="49">
        <f t="shared" si="13"/>
        <v>195</v>
      </c>
      <c r="F218" s="42">
        <v>0</v>
      </c>
      <c r="G218" s="296">
        <f t="shared" si="58"/>
        <v>346.52812500000005</v>
      </c>
      <c r="H218" s="133">
        <v>100</v>
      </c>
      <c r="I218" s="50">
        <f t="shared" si="50"/>
        <v>21.820745123756421</v>
      </c>
      <c r="J218" s="51">
        <v>200</v>
      </c>
      <c r="K218" s="50">
        <f t="shared" si="46"/>
        <v>5.6589429524581201</v>
      </c>
      <c r="L218" s="42">
        <v>0</v>
      </c>
      <c r="M218" s="296">
        <f t="shared" ref="M218" si="60">M213*$N$1</f>
        <v>561.80000000000007</v>
      </c>
      <c r="N218" s="50">
        <v>1.1322000000000001</v>
      </c>
      <c r="O218" s="50">
        <v>104.36000000000001</v>
      </c>
      <c r="P218" s="50">
        <v>4.5099999999999962</v>
      </c>
      <c r="Q218" s="53">
        <v>2</v>
      </c>
      <c r="R218" s="141">
        <f t="shared" si="47"/>
        <v>3</v>
      </c>
      <c r="S218" s="259"/>
      <c r="T218" s="239">
        <v>13</v>
      </c>
      <c r="U218" s="69">
        <f t="shared" si="48"/>
        <v>2</v>
      </c>
    </row>
    <row r="219" spans="1:21" x14ac:dyDescent="0.3">
      <c r="A219" s="47" t="b">
        <v>1</v>
      </c>
      <c r="B219" s="48" t="s">
        <v>1020</v>
      </c>
      <c r="C219" s="46">
        <f t="shared" si="49"/>
        <v>214</v>
      </c>
      <c r="D219" s="46">
        <f t="shared" si="59"/>
        <v>6108</v>
      </c>
      <c r="E219" s="49">
        <f t="shared" si="13"/>
        <v>244</v>
      </c>
      <c r="F219" s="42">
        <v>0</v>
      </c>
      <c r="G219" s="296">
        <f t="shared" si="58"/>
        <v>433.16015625000006</v>
      </c>
      <c r="H219" s="133">
        <v>100</v>
      </c>
      <c r="I219" s="50">
        <f t="shared" si="50"/>
        <v>21.890571508152441</v>
      </c>
      <c r="J219" s="51">
        <v>200</v>
      </c>
      <c r="K219" s="50">
        <f t="shared" si="46"/>
        <v>5.7176261908751105</v>
      </c>
      <c r="L219" s="42">
        <v>0</v>
      </c>
      <c r="M219" s="296">
        <f t="shared" ref="M219:M220" si="61">M218*$O$1</f>
        <v>674.16000000000008</v>
      </c>
      <c r="N219" s="50">
        <v>1.1328</v>
      </c>
      <c r="O219" s="50">
        <v>104.43999999999998</v>
      </c>
      <c r="P219" s="50">
        <v>4.5399999999999965</v>
      </c>
      <c r="Q219" s="53">
        <v>2</v>
      </c>
      <c r="R219" s="141">
        <f t="shared" si="47"/>
        <v>3</v>
      </c>
      <c r="S219" s="259"/>
      <c r="T219" s="239">
        <v>14</v>
      </c>
      <c r="U219" s="69">
        <f t="shared" si="48"/>
        <v>2</v>
      </c>
    </row>
    <row r="220" spans="1:21" x14ac:dyDescent="0.3">
      <c r="A220" s="47" t="b">
        <v>1</v>
      </c>
      <c r="B220" s="48" t="s">
        <v>1021</v>
      </c>
      <c r="C220" s="46">
        <f t="shared" si="49"/>
        <v>215</v>
      </c>
      <c r="D220" s="46">
        <f t="shared" si="59"/>
        <v>7635</v>
      </c>
      <c r="E220" s="49">
        <f t="shared" si="13"/>
        <v>305</v>
      </c>
      <c r="F220" s="42">
        <v>0</v>
      </c>
      <c r="G220" s="296">
        <f t="shared" si="58"/>
        <v>541.45019531250011</v>
      </c>
      <c r="H220" s="133">
        <v>100</v>
      </c>
      <c r="I220" s="50">
        <f t="shared" si="50"/>
        <v>21.96062133697853</v>
      </c>
      <c r="J220" s="51">
        <v>200</v>
      </c>
      <c r="K220" s="50">
        <f t="shared" si="46"/>
        <v>5.7769179744744852</v>
      </c>
      <c r="L220" s="42">
        <v>0</v>
      </c>
      <c r="M220" s="296">
        <f t="shared" si="61"/>
        <v>808.99200000000008</v>
      </c>
      <c r="N220" s="50">
        <v>1.1334000000000002</v>
      </c>
      <c r="O220" s="50">
        <v>104.52000000000001</v>
      </c>
      <c r="P220" s="50">
        <v>4.5699999999999967</v>
      </c>
      <c r="Q220" s="53">
        <v>2</v>
      </c>
      <c r="R220" s="141">
        <f t="shared" si="47"/>
        <v>3</v>
      </c>
      <c r="S220" s="259"/>
      <c r="T220" s="239">
        <v>15</v>
      </c>
      <c r="U220" s="69">
        <f t="shared" si="48"/>
        <v>2</v>
      </c>
    </row>
    <row r="221" spans="1:21" x14ac:dyDescent="0.3">
      <c r="A221" s="125" t="b">
        <v>1</v>
      </c>
      <c r="B221" s="126" t="s">
        <v>1022</v>
      </c>
      <c r="C221" s="127">
        <f t="shared" si="49"/>
        <v>216</v>
      </c>
      <c r="D221" s="127">
        <f>D216+D216*$C$1%</f>
        <v>3535.0976500000002</v>
      </c>
      <c r="E221" s="128">
        <f t="shared" si="13"/>
        <v>141</v>
      </c>
      <c r="F221" s="128">
        <v>0</v>
      </c>
      <c r="G221" s="131">
        <f t="shared" ref="G221" si="62">G216+G216*$F$1%</f>
        <v>246.17358000000002</v>
      </c>
      <c r="H221" s="127">
        <v>100</v>
      </c>
      <c r="I221" s="129">
        <f t="shared" si="50"/>
        <v>22.030895325256861</v>
      </c>
      <c r="J221" s="130">
        <v>200</v>
      </c>
      <c r="K221" s="129">
        <f t="shared" si="46"/>
        <v>5.8368246138697852</v>
      </c>
      <c r="L221" s="128">
        <v>0</v>
      </c>
      <c r="M221" s="131">
        <f t="shared" ref="M221:M222" si="63">M222*$P$1</f>
        <v>381.12512000000015</v>
      </c>
      <c r="N221" s="129">
        <v>1.1339999999999999</v>
      </c>
      <c r="O221" s="129">
        <v>104.6</v>
      </c>
      <c r="P221" s="129">
        <v>4.5999999999999961</v>
      </c>
      <c r="Q221" s="131">
        <v>2</v>
      </c>
      <c r="R221" s="141">
        <f t="shared" si="47"/>
        <v>3</v>
      </c>
      <c r="S221" s="259"/>
      <c r="T221" s="239">
        <v>16</v>
      </c>
      <c r="U221" s="69">
        <f t="shared" si="48"/>
        <v>2</v>
      </c>
    </row>
    <row r="222" spans="1:21" x14ac:dyDescent="0.3">
      <c r="A222" s="47" t="b">
        <v>1</v>
      </c>
      <c r="B222" s="48" t="s">
        <v>1023</v>
      </c>
      <c r="C222" s="46">
        <f t="shared" si="49"/>
        <v>217</v>
      </c>
      <c r="D222" s="46">
        <f>INT(D221+D221*$D$1%)</f>
        <v>4418</v>
      </c>
      <c r="E222" s="49">
        <f t="shared" si="13"/>
        <v>176</v>
      </c>
      <c r="F222" s="42">
        <v>0</v>
      </c>
      <c r="G222" s="296">
        <f t="shared" ref="G222" si="64">G221+G221*H$1%</f>
        <v>307.71697500000005</v>
      </c>
      <c r="H222" s="133">
        <v>100</v>
      </c>
      <c r="I222" s="50">
        <f t="shared" si="50"/>
        <v>22.101394190297682</v>
      </c>
      <c r="J222" s="51">
        <v>200</v>
      </c>
      <c r="K222" s="50">
        <f t="shared" si="46"/>
        <v>5.8973524851156149</v>
      </c>
      <c r="L222" s="42">
        <v>0</v>
      </c>
      <c r="M222" s="296">
        <f t="shared" si="63"/>
        <v>476.40640000000013</v>
      </c>
      <c r="N222" s="50">
        <v>1.1345999999999901</v>
      </c>
      <c r="O222" s="50">
        <v>104.68</v>
      </c>
      <c r="P222" s="50">
        <v>4.6299999999999901</v>
      </c>
      <c r="Q222" s="53">
        <v>2</v>
      </c>
      <c r="R222" s="141">
        <f t="shared" si="47"/>
        <v>3</v>
      </c>
      <c r="S222" s="259"/>
      <c r="T222" s="239">
        <v>17</v>
      </c>
      <c r="U222" s="69">
        <f t="shared" si="48"/>
        <v>2</v>
      </c>
    </row>
    <row r="223" spans="1:21" x14ac:dyDescent="0.3">
      <c r="A223" s="47" t="b">
        <v>1</v>
      </c>
      <c r="B223" s="48" t="s">
        <v>1024</v>
      </c>
      <c r="C223" s="46">
        <f t="shared" si="49"/>
        <v>218</v>
      </c>
      <c r="D223" s="46">
        <f t="shared" si="59"/>
        <v>5522</v>
      </c>
      <c r="E223" s="49">
        <f t="shared" si="13"/>
        <v>220</v>
      </c>
      <c r="F223" s="42">
        <v>0</v>
      </c>
      <c r="G223" s="296">
        <f t="shared" si="58"/>
        <v>384.64621875000006</v>
      </c>
      <c r="H223" s="133">
        <v>100</v>
      </c>
      <c r="I223" s="50">
        <f t="shared" si="50"/>
        <v>22.172118651706636</v>
      </c>
      <c r="J223" s="51">
        <v>200</v>
      </c>
      <c r="K223" s="50">
        <f t="shared" si="46"/>
        <v>5.9585080303862634</v>
      </c>
      <c r="L223" s="42">
        <v>0</v>
      </c>
      <c r="M223" s="296">
        <f t="shared" ref="M223" si="65">M218*$N$1</f>
        <v>595.50800000000015</v>
      </c>
      <c r="N223" s="50">
        <v>1.13519999999999</v>
      </c>
      <c r="O223" s="50">
        <v>104.76</v>
      </c>
      <c r="P223" s="50">
        <v>4.6599999999999904</v>
      </c>
      <c r="Q223" s="53">
        <v>2</v>
      </c>
      <c r="R223" s="141">
        <f t="shared" si="47"/>
        <v>3</v>
      </c>
      <c r="S223" s="259"/>
      <c r="T223" s="239">
        <v>18</v>
      </c>
      <c r="U223" s="69">
        <f t="shared" si="48"/>
        <v>2</v>
      </c>
    </row>
    <row r="224" spans="1:21" x14ac:dyDescent="0.3">
      <c r="A224" s="47" t="b">
        <v>1</v>
      </c>
      <c r="B224" s="48" t="s">
        <v>1025</v>
      </c>
      <c r="C224" s="46">
        <f t="shared" si="49"/>
        <v>219</v>
      </c>
      <c r="D224" s="46">
        <f t="shared" si="59"/>
        <v>6902</v>
      </c>
      <c r="E224" s="49">
        <f t="shared" si="13"/>
        <v>276</v>
      </c>
      <c r="F224" s="42">
        <v>0</v>
      </c>
      <c r="G224" s="296">
        <f t="shared" si="58"/>
        <v>480.80777343750009</v>
      </c>
      <c r="H224" s="133">
        <v>100</v>
      </c>
      <c r="I224" s="50">
        <f t="shared" si="50"/>
        <v>22.243069431392097</v>
      </c>
      <c r="J224" s="51">
        <v>200</v>
      </c>
      <c r="K224" s="50">
        <f t="shared" si="46"/>
        <v>6.0202977586613686</v>
      </c>
      <c r="L224" s="42">
        <v>0</v>
      </c>
      <c r="M224" s="296">
        <f t="shared" ref="M224:M225" si="66">M223*$O$1</f>
        <v>714.60960000000011</v>
      </c>
      <c r="N224" s="50">
        <v>1.1357999999999899</v>
      </c>
      <c r="O224" s="50">
        <v>104.84</v>
      </c>
      <c r="P224" s="50">
        <v>4.6899999999999897</v>
      </c>
      <c r="Q224" s="53">
        <v>2</v>
      </c>
      <c r="R224" s="141">
        <f t="shared" si="47"/>
        <v>3</v>
      </c>
      <c r="S224" s="259"/>
      <c r="T224" s="239">
        <v>19</v>
      </c>
      <c r="U224" s="69">
        <f t="shared" si="48"/>
        <v>2</v>
      </c>
    </row>
    <row r="225" spans="1:21" x14ac:dyDescent="0.3">
      <c r="A225" s="47" t="b">
        <v>1</v>
      </c>
      <c r="B225" s="48" t="s">
        <v>1026</v>
      </c>
      <c r="C225" s="46">
        <f t="shared" si="49"/>
        <v>220</v>
      </c>
      <c r="D225" s="46">
        <f t="shared" si="59"/>
        <v>8627</v>
      </c>
      <c r="E225" s="49">
        <f t="shared" si="13"/>
        <v>345</v>
      </c>
      <c r="F225" s="42">
        <v>0</v>
      </c>
      <c r="G225" s="296">
        <f>G224+G224*H$1%</f>
        <v>601.00971679687507</v>
      </c>
      <c r="H225" s="133">
        <v>100</v>
      </c>
      <c r="I225" s="50">
        <f t="shared" si="50"/>
        <v>22.314247253572553</v>
      </c>
      <c r="J225" s="51">
        <v>200</v>
      </c>
      <c r="K225" s="50">
        <f t="shared" si="46"/>
        <v>6.0827282464186867</v>
      </c>
      <c r="L225" s="42">
        <v>0</v>
      </c>
      <c r="M225" s="296">
        <f t="shared" si="66"/>
        <v>857.53152000000011</v>
      </c>
      <c r="N225" s="50">
        <v>1.1363999999999901</v>
      </c>
      <c r="O225" s="50">
        <v>104.92</v>
      </c>
      <c r="P225" s="50">
        <v>4.71999999999999</v>
      </c>
      <c r="Q225" s="53">
        <v>2</v>
      </c>
      <c r="R225" s="141">
        <f t="shared" si="47"/>
        <v>4</v>
      </c>
      <c r="S225" s="259"/>
      <c r="T225" s="239">
        <v>20</v>
      </c>
      <c r="U225" s="69">
        <f t="shared" si="48"/>
        <v>3</v>
      </c>
    </row>
    <row r="226" spans="1:21" x14ac:dyDescent="0.3">
      <c r="A226" s="125" t="b">
        <v>1</v>
      </c>
      <c r="B226" s="126" t="s">
        <v>1027</v>
      </c>
      <c r="C226" s="127">
        <f t="shared" si="49"/>
        <v>221</v>
      </c>
      <c r="D226" s="127">
        <f>D221+D221*$C$1%</f>
        <v>3994.6603445000001</v>
      </c>
      <c r="E226" s="128">
        <f t="shared" si="13"/>
        <v>159</v>
      </c>
      <c r="F226" s="128">
        <v>0</v>
      </c>
      <c r="G226" s="131">
        <f t="shared" ref="G226" si="67">G221+G221*$F$1%</f>
        <v>273.25267380000003</v>
      </c>
      <c r="H226" s="127">
        <v>100</v>
      </c>
      <c r="I226" s="129">
        <f t="shared" si="50"/>
        <v>22.385652844783984</v>
      </c>
      <c r="J226" s="130">
        <v>200</v>
      </c>
      <c r="K226" s="129">
        <f t="shared" si="46"/>
        <v>6.1458061383340485</v>
      </c>
      <c r="L226" s="128">
        <v>0</v>
      </c>
      <c r="M226" s="131">
        <f t="shared" ref="M226:M227" si="68">M227*$P$1</f>
        <v>403.99262720000019</v>
      </c>
      <c r="N226" s="129">
        <v>1.13699999999999</v>
      </c>
      <c r="O226" s="129">
        <v>105</v>
      </c>
      <c r="P226" s="129">
        <v>4.7499999999999902</v>
      </c>
      <c r="Q226" s="131">
        <v>2</v>
      </c>
      <c r="R226" s="141">
        <f t="shared" si="47"/>
        <v>4</v>
      </c>
      <c r="S226" s="259"/>
      <c r="T226" s="239">
        <v>21</v>
      </c>
      <c r="U226" s="69">
        <f t="shared" si="48"/>
        <v>3</v>
      </c>
    </row>
    <row r="227" spans="1:21" x14ac:dyDescent="0.3">
      <c r="A227" s="47" t="b">
        <v>1</v>
      </c>
      <c r="B227" s="48" t="s">
        <v>1028</v>
      </c>
      <c r="C227" s="46">
        <f t="shared" si="49"/>
        <v>222</v>
      </c>
      <c r="D227" s="46">
        <f>INT(D226+D226*$D$1%)</f>
        <v>4993</v>
      </c>
      <c r="E227" s="49">
        <f t="shared" si="13"/>
        <v>199</v>
      </c>
      <c r="F227" s="42">
        <v>0</v>
      </c>
      <c r="G227" s="296">
        <f>G226+G226*H$1%</f>
        <v>341.56584225000006</v>
      </c>
      <c r="H227" s="133">
        <v>100</v>
      </c>
      <c r="I227" s="50">
        <f t="shared" si="50"/>
        <v>22.457286933887293</v>
      </c>
      <c r="J227" s="51">
        <v>200</v>
      </c>
      <c r="K227" s="50">
        <f t="shared" si="46"/>
        <v>6.2095381479885727</v>
      </c>
      <c r="L227" s="42">
        <v>0</v>
      </c>
      <c r="M227" s="296">
        <f t="shared" si="68"/>
        <v>504.99078400000019</v>
      </c>
      <c r="N227" s="50">
        <v>1.13759999999999</v>
      </c>
      <c r="O227" s="50">
        <v>105.08</v>
      </c>
      <c r="P227" s="50">
        <v>4.7799999999999896</v>
      </c>
      <c r="Q227" s="53">
        <v>2</v>
      </c>
      <c r="R227" s="141">
        <f t="shared" si="47"/>
        <v>4</v>
      </c>
      <c r="S227" s="259"/>
      <c r="T227" s="239">
        <v>22</v>
      </c>
      <c r="U227" s="69">
        <f t="shared" si="48"/>
        <v>3</v>
      </c>
    </row>
    <row r="228" spans="1:21" x14ac:dyDescent="0.3">
      <c r="A228" s="47" t="b">
        <v>1</v>
      </c>
      <c r="B228" s="48" t="s">
        <v>1029</v>
      </c>
      <c r="C228" s="46">
        <f t="shared" si="49"/>
        <v>223</v>
      </c>
      <c r="D228" s="46">
        <f t="shared" si="59"/>
        <v>6241</v>
      </c>
      <c r="E228" s="49">
        <f t="shared" si="13"/>
        <v>249</v>
      </c>
      <c r="F228" s="42">
        <v>0</v>
      </c>
      <c r="G228" s="296">
        <f t="shared" si="58"/>
        <v>426.95730281250007</v>
      </c>
      <c r="H228" s="133">
        <v>100</v>
      </c>
      <c r="I228" s="50">
        <f t="shared" si="50"/>
        <v>22.529150252075731</v>
      </c>
      <c r="J228" s="51">
        <v>200</v>
      </c>
      <c r="K228" s="50">
        <f t="shared" si="46"/>
        <v>6.273931058583214</v>
      </c>
      <c r="L228" s="42">
        <v>0</v>
      </c>
      <c r="M228" s="296">
        <f t="shared" ref="M228" si="69">M223*$N$1</f>
        <v>631.23848000000021</v>
      </c>
      <c r="N228" s="50">
        <v>1.1381999999999901</v>
      </c>
      <c r="O228" s="50">
        <v>105.16</v>
      </c>
      <c r="P228" s="50">
        <v>4.8099999999999898</v>
      </c>
      <c r="Q228" s="53">
        <v>2</v>
      </c>
      <c r="R228" s="141">
        <f t="shared" si="47"/>
        <v>4</v>
      </c>
      <c r="S228" s="259"/>
      <c r="T228" s="239">
        <v>23</v>
      </c>
      <c r="U228" s="69">
        <f t="shared" si="48"/>
        <v>3</v>
      </c>
    </row>
    <row r="229" spans="1:21" x14ac:dyDescent="0.3">
      <c r="A229" s="47" t="b">
        <v>1</v>
      </c>
      <c r="B229" s="48" t="s">
        <v>1030</v>
      </c>
      <c r="C229" s="46">
        <f t="shared" si="49"/>
        <v>224</v>
      </c>
      <c r="D229" s="46">
        <f t="shared" si="59"/>
        <v>7801</v>
      </c>
      <c r="E229" s="49">
        <f t="shared" si="13"/>
        <v>312</v>
      </c>
      <c r="F229" s="42">
        <v>0</v>
      </c>
      <c r="G229" s="296">
        <f t="shared" si="58"/>
        <v>533.69662851562509</v>
      </c>
      <c r="H229" s="133">
        <v>100</v>
      </c>
      <c r="I229" s="50">
        <f t="shared" si="50"/>
        <v>22.601243532882371</v>
      </c>
      <c r="J229" s="51">
        <v>200</v>
      </c>
      <c r="K229" s="50">
        <f t="shared" si="46"/>
        <v>6.3389917236607216</v>
      </c>
      <c r="L229" s="42">
        <v>0</v>
      </c>
      <c r="M229" s="296">
        <f t="shared" ref="M229:M230" si="70">M228*$O$1</f>
        <v>757.48617600000023</v>
      </c>
      <c r="N229" s="50">
        <v>1.13879999999999</v>
      </c>
      <c r="O229" s="50">
        <v>105.24</v>
      </c>
      <c r="P229" s="50">
        <v>4.8399999999999901</v>
      </c>
      <c r="Q229" s="53">
        <v>2</v>
      </c>
      <c r="R229" s="141">
        <f t="shared" si="47"/>
        <v>4</v>
      </c>
      <c r="S229" s="259"/>
      <c r="T229" s="239">
        <v>24</v>
      </c>
      <c r="U229" s="69">
        <f t="shared" si="48"/>
        <v>3</v>
      </c>
    </row>
    <row r="230" spans="1:21" x14ac:dyDescent="0.3">
      <c r="A230" s="47" t="b">
        <v>1</v>
      </c>
      <c r="B230" s="48" t="s">
        <v>1031</v>
      </c>
      <c r="C230" s="46">
        <f t="shared" si="49"/>
        <v>225</v>
      </c>
      <c r="D230" s="46">
        <f t="shared" si="59"/>
        <v>9751</v>
      </c>
      <c r="E230" s="49">
        <f t="shared" si="13"/>
        <v>390</v>
      </c>
      <c r="F230" s="42">
        <v>0</v>
      </c>
      <c r="G230" s="296">
        <f t="shared" si="58"/>
        <v>667.12078564453134</v>
      </c>
      <c r="H230" s="133">
        <v>100</v>
      </c>
      <c r="I230" s="50">
        <f t="shared" si="50"/>
        <v>22.673567512187596</v>
      </c>
      <c r="J230" s="51">
        <v>200</v>
      </c>
      <c r="K230" s="50">
        <f t="shared" si="46"/>
        <v>6.4047270678350836</v>
      </c>
      <c r="L230" s="42">
        <v>0</v>
      </c>
      <c r="M230" s="296">
        <f t="shared" si="70"/>
        <v>908.98341120000021</v>
      </c>
      <c r="N230" s="50">
        <v>1.13939999999999</v>
      </c>
      <c r="O230" s="50">
        <v>105.32</v>
      </c>
      <c r="P230" s="50">
        <v>4.8699999999999903</v>
      </c>
      <c r="Q230" s="53">
        <v>2</v>
      </c>
      <c r="R230" s="141">
        <f t="shared" si="47"/>
        <v>4</v>
      </c>
      <c r="S230" s="259"/>
      <c r="T230" s="239">
        <v>25</v>
      </c>
      <c r="U230" s="69">
        <f t="shared" si="48"/>
        <v>3</v>
      </c>
    </row>
    <row r="231" spans="1:21" x14ac:dyDescent="0.3">
      <c r="A231" s="125" t="b">
        <v>1</v>
      </c>
      <c r="B231" s="126" t="s">
        <v>1032</v>
      </c>
      <c r="C231" s="127">
        <f t="shared" si="49"/>
        <v>226</v>
      </c>
      <c r="D231" s="127">
        <f>D226+D226*$C$1%</f>
        <v>4513.9661892849999</v>
      </c>
      <c r="E231" s="128">
        <f t="shared" si="13"/>
        <v>180</v>
      </c>
      <c r="F231" s="128">
        <v>0</v>
      </c>
      <c r="G231" s="131">
        <f t="shared" ref="G231" si="71">G226+G226*$F$1%</f>
        <v>303.31046791800003</v>
      </c>
      <c r="H231" s="127">
        <v>100</v>
      </c>
      <c r="I231" s="129">
        <f t="shared" si="50"/>
        <v>22.746122928226598</v>
      </c>
      <c r="J231" s="130">
        <v>200</v>
      </c>
      <c r="K231" s="129">
        <f t="shared" si="46"/>
        <v>6.4711440875285335</v>
      </c>
      <c r="L231" s="128">
        <v>0</v>
      </c>
      <c r="M231" s="131">
        <f t="shared" ref="M231:M232" si="72">M232*$P$1</f>
        <v>428.2321848320002</v>
      </c>
      <c r="N231" s="129">
        <v>1.1399999999999899</v>
      </c>
      <c r="O231" s="129">
        <v>105.4</v>
      </c>
      <c r="P231" s="129">
        <v>4.8999999999999897</v>
      </c>
      <c r="Q231" s="131">
        <v>2</v>
      </c>
      <c r="R231" s="141">
        <f t="shared" si="47"/>
        <v>4</v>
      </c>
      <c r="S231" s="259"/>
      <c r="T231" s="239">
        <v>26</v>
      </c>
      <c r="U231" s="69">
        <f t="shared" si="48"/>
        <v>3</v>
      </c>
    </row>
    <row r="232" spans="1:21" x14ac:dyDescent="0.3">
      <c r="A232" s="47" t="b">
        <v>1</v>
      </c>
      <c r="B232" s="48" t="s">
        <v>1033</v>
      </c>
      <c r="C232" s="46">
        <f t="shared" si="49"/>
        <v>227</v>
      </c>
      <c r="D232" s="46">
        <f t="shared" ref="D232" si="73">INT(D231+D231*$D$1%)</f>
        <v>5642</v>
      </c>
      <c r="E232" s="49">
        <f t="shared" si="13"/>
        <v>225</v>
      </c>
      <c r="F232" s="42">
        <v>0</v>
      </c>
      <c r="G232" s="296">
        <f t="shared" ref="G232" si="74">G231+G231*H$1%</f>
        <v>379.13808489750005</v>
      </c>
      <c r="H232" s="133">
        <v>100</v>
      </c>
      <c r="I232" s="50">
        <f t="shared" si="50"/>
        <v>22.818910521596923</v>
      </c>
      <c r="J232" s="51">
        <v>200</v>
      </c>
      <c r="K232" s="50">
        <f t="shared" si="46"/>
        <v>6.5382498517162047</v>
      </c>
      <c r="L232" s="42">
        <v>0</v>
      </c>
      <c r="M232" s="296">
        <f t="shared" si="72"/>
        <v>535.29023104000021</v>
      </c>
      <c r="N232" s="50">
        <v>1.1399999999999899</v>
      </c>
      <c r="O232" s="50">
        <v>105.4</v>
      </c>
      <c r="P232" s="50">
        <v>4.8999999999999897</v>
      </c>
      <c r="Q232" s="53">
        <v>2</v>
      </c>
      <c r="R232" s="141">
        <f t="shared" si="47"/>
        <v>4</v>
      </c>
      <c r="S232" s="259"/>
      <c r="T232" s="239">
        <v>27</v>
      </c>
      <c r="U232" s="69">
        <f t="shared" si="48"/>
        <v>3</v>
      </c>
    </row>
    <row r="233" spans="1:21" x14ac:dyDescent="0.3">
      <c r="A233" s="47" t="b">
        <v>1</v>
      </c>
      <c r="B233" s="48" t="s">
        <v>1034</v>
      </c>
      <c r="C233" s="46">
        <f t="shared" si="49"/>
        <v>228</v>
      </c>
      <c r="D233" s="46">
        <f t="shared" si="59"/>
        <v>7052</v>
      </c>
      <c r="E233" s="49">
        <f t="shared" si="13"/>
        <v>282</v>
      </c>
      <c r="F233" s="42">
        <v>0</v>
      </c>
      <c r="G233" s="296">
        <f t="shared" si="58"/>
        <v>473.92260612187505</v>
      </c>
      <c r="H233" s="133">
        <v>100</v>
      </c>
      <c r="I233" s="50">
        <f t="shared" si="50"/>
        <v>22.891931035266033</v>
      </c>
      <c r="J233" s="51">
        <v>200</v>
      </c>
      <c r="K233" s="50">
        <f t="shared" si="46"/>
        <v>6.6060515026785014</v>
      </c>
      <c r="L233" s="42">
        <v>0</v>
      </c>
      <c r="M233" s="296">
        <f t="shared" ref="M233" si="75">M228*$N$1</f>
        <v>669.1127888000002</v>
      </c>
      <c r="N233" s="50">
        <v>1.1399999999999899</v>
      </c>
      <c r="O233" s="50">
        <v>105.4</v>
      </c>
      <c r="P233" s="50">
        <v>4.8999999999999897</v>
      </c>
      <c r="Q233" s="53">
        <v>2</v>
      </c>
      <c r="R233" s="141">
        <f t="shared" si="47"/>
        <v>4</v>
      </c>
      <c r="S233" s="259"/>
      <c r="T233" s="239">
        <v>28</v>
      </c>
      <c r="U233" s="69">
        <f t="shared" si="48"/>
        <v>3</v>
      </c>
    </row>
    <row r="234" spans="1:21" x14ac:dyDescent="0.3">
      <c r="A234" s="47" t="b">
        <v>1</v>
      </c>
      <c r="B234" s="48" t="s">
        <v>1035</v>
      </c>
      <c r="C234" s="46">
        <f t="shared" si="49"/>
        <v>229</v>
      </c>
      <c r="D234" s="46">
        <f t="shared" si="59"/>
        <v>8815</v>
      </c>
      <c r="E234" s="49">
        <f t="shared" si="13"/>
        <v>352</v>
      </c>
      <c r="F234" s="42">
        <v>0</v>
      </c>
      <c r="G234" s="296">
        <f t="shared" si="58"/>
        <v>592.40325765234377</v>
      </c>
      <c r="H234" s="133">
        <v>100</v>
      </c>
      <c r="I234" s="50">
        <f t="shared" si="50"/>
        <v>22.965185214578884</v>
      </c>
      <c r="J234" s="51">
        <v>200</v>
      </c>
      <c r="K234" s="50">
        <f t="shared" si="46"/>
        <v>6.6745562567612771</v>
      </c>
      <c r="L234" s="42">
        <v>0</v>
      </c>
      <c r="M234" s="296">
        <f t="shared" ref="M234:M235" si="76">M233*$O$1</f>
        <v>802.9353465600002</v>
      </c>
      <c r="N234" s="50">
        <v>1.1399999999999899</v>
      </c>
      <c r="O234" s="50">
        <v>105.4</v>
      </c>
      <c r="P234" s="50">
        <v>4.8999999999999897</v>
      </c>
      <c r="Q234" s="53">
        <v>2</v>
      </c>
      <c r="R234" s="141">
        <f t="shared" si="47"/>
        <v>4</v>
      </c>
      <c r="S234" s="259"/>
      <c r="T234" s="239">
        <v>29</v>
      </c>
      <c r="U234" s="69">
        <f t="shared" si="48"/>
        <v>3</v>
      </c>
    </row>
    <row r="235" spans="1:21" x14ac:dyDescent="0.3">
      <c r="A235" s="47" t="b">
        <v>1</v>
      </c>
      <c r="B235" s="48" t="s">
        <v>1036</v>
      </c>
      <c r="C235" s="46">
        <f t="shared" si="49"/>
        <v>230</v>
      </c>
      <c r="D235" s="46">
        <f t="shared" si="59"/>
        <v>11018</v>
      </c>
      <c r="E235" s="49">
        <f t="shared" si="13"/>
        <v>440</v>
      </c>
      <c r="F235" s="42">
        <v>0</v>
      </c>
      <c r="G235" s="296">
        <f t="shared" si="58"/>
        <v>740.50407206542968</v>
      </c>
      <c r="H235" s="133">
        <v>100</v>
      </c>
      <c r="I235" s="50">
        <f t="shared" si="50"/>
        <v>23.038673807265535</v>
      </c>
      <c r="J235" s="51">
        <v>200</v>
      </c>
      <c r="K235" s="50">
        <f t="shared" si="46"/>
        <v>6.7437714051438915</v>
      </c>
      <c r="L235" s="42">
        <v>0</v>
      </c>
      <c r="M235" s="296">
        <f t="shared" si="76"/>
        <v>963.52241587200024</v>
      </c>
      <c r="N235" s="50">
        <v>1.1399999999999899</v>
      </c>
      <c r="O235" s="50">
        <v>105.4</v>
      </c>
      <c r="P235" s="50">
        <v>4.8999999999999897</v>
      </c>
      <c r="Q235" s="53">
        <v>2</v>
      </c>
      <c r="R235" s="141">
        <f t="shared" si="47"/>
        <v>5</v>
      </c>
      <c r="S235" s="259"/>
      <c r="T235" s="239">
        <v>30</v>
      </c>
      <c r="U235" s="69">
        <f t="shared" si="48"/>
        <v>4</v>
      </c>
    </row>
    <row r="236" spans="1:21" x14ac:dyDescent="0.3">
      <c r="A236" s="125" t="b">
        <v>1</v>
      </c>
      <c r="B236" s="126" t="s">
        <v>1037</v>
      </c>
      <c r="C236" s="127">
        <f t="shared" si="49"/>
        <v>231</v>
      </c>
      <c r="D236" s="127">
        <f>D231+D231*$C$1%</f>
        <v>5100.7817938920498</v>
      </c>
      <c r="E236" s="128">
        <f t="shared" si="13"/>
        <v>204</v>
      </c>
      <c r="F236" s="128">
        <v>0</v>
      </c>
      <c r="G236" s="131">
        <f t="shared" ref="G236" si="77">G231+G231*$F$1%</f>
        <v>336.67461938898003</v>
      </c>
      <c r="H236" s="127">
        <v>100</v>
      </c>
      <c r="I236" s="129">
        <f t="shared" si="50"/>
        <v>23.112397563448784</v>
      </c>
      <c r="J236" s="130">
        <v>200</v>
      </c>
      <c r="K236" s="129">
        <f t="shared" si="46"/>
        <v>6.8137043146152338</v>
      </c>
      <c r="L236" s="128">
        <v>0</v>
      </c>
      <c r="M236" s="131">
        <f t="shared" ref="M236:M237" si="78">M237*$P$1</f>
        <v>453.9261159219202</v>
      </c>
      <c r="N236" s="129">
        <v>1.1399999999999899</v>
      </c>
      <c r="O236" s="129">
        <v>105.4</v>
      </c>
      <c r="P236" s="129">
        <v>4.8999999999999897</v>
      </c>
      <c r="Q236" s="131">
        <v>2</v>
      </c>
      <c r="R236" s="141">
        <f t="shared" si="47"/>
        <v>5</v>
      </c>
      <c r="S236" s="259"/>
      <c r="T236" s="239">
        <v>31</v>
      </c>
      <c r="U236" s="69">
        <f t="shared" si="48"/>
        <v>4</v>
      </c>
    </row>
    <row r="237" spans="1:21" x14ac:dyDescent="0.3">
      <c r="A237" s="47" t="b">
        <v>1</v>
      </c>
      <c r="B237" s="48" t="s">
        <v>1038</v>
      </c>
      <c r="C237" s="46">
        <f t="shared" si="49"/>
        <v>232</v>
      </c>
      <c r="D237" s="46">
        <f t="shared" ref="D237" si="79">INT(D236+D236*$D$1%)</f>
        <v>6375</v>
      </c>
      <c r="E237" s="49">
        <f t="shared" si="13"/>
        <v>255</v>
      </c>
      <c r="F237" s="42">
        <v>0</v>
      </c>
      <c r="G237" s="296">
        <f>G236+G236*H$1%</f>
        <v>420.84327423622506</v>
      </c>
      <c r="H237" s="133">
        <v>100</v>
      </c>
      <c r="I237" s="50">
        <f t="shared" si="50"/>
        <v>23.186357235651819</v>
      </c>
      <c r="J237" s="51">
        <v>200</v>
      </c>
      <c r="K237" s="50">
        <f t="shared" si="46"/>
        <v>6.884362428357794</v>
      </c>
      <c r="L237" s="42">
        <v>0</v>
      </c>
      <c r="M237" s="296">
        <f t="shared" si="78"/>
        <v>567.40764490240019</v>
      </c>
      <c r="N237" s="50">
        <v>1.1399999999999899</v>
      </c>
      <c r="O237" s="50">
        <v>105.4</v>
      </c>
      <c r="P237" s="50">
        <v>4.8999999999999897</v>
      </c>
      <c r="Q237" s="53">
        <v>2</v>
      </c>
      <c r="R237" s="141">
        <f t="shared" si="47"/>
        <v>5</v>
      </c>
      <c r="S237" s="259"/>
      <c r="T237" s="239">
        <v>32</v>
      </c>
      <c r="U237" s="69">
        <f t="shared" si="48"/>
        <v>4</v>
      </c>
    </row>
    <row r="238" spans="1:21" x14ac:dyDescent="0.3">
      <c r="A238" s="47" t="b">
        <v>1</v>
      </c>
      <c r="B238" s="48" t="s">
        <v>1039</v>
      </c>
      <c r="C238" s="46">
        <f t="shared" si="49"/>
        <v>233</v>
      </c>
      <c r="D238" s="46">
        <f t="shared" si="59"/>
        <v>7968</v>
      </c>
      <c r="E238" s="49">
        <f t="shared" si="13"/>
        <v>318</v>
      </c>
      <c r="F238" s="42">
        <v>0</v>
      </c>
      <c r="G238" s="296">
        <f t="shared" si="58"/>
        <v>526.05409279528135</v>
      </c>
      <c r="H238" s="133">
        <v>100</v>
      </c>
      <c r="I238" s="50">
        <f t="shared" si="50"/>
        <v>23.260553578805904</v>
      </c>
      <c r="J238" s="51">
        <v>200</v>
      </c>
      <c r="K238" s="50">
        <f t="shared" si="46"/>
        <v>6.9557532667398645</v>
      </c>
      <c r="L238" s="42">
        <v>0</v>
      </c>
      <c r="M238" s="296">
        <f t="shared" ref="M238" si="80">M233*$N$1</f>
        <v>709.25955612800021</v>
      </c>
      <c r="N238" s="50">
        <v>1.1399999999999899</v>
      </c>
      <c r="O238" s="50">
        <v>105.4</v>
      </c>
      <c r="P238" s="50">
        <v>4.8999999999999897</v>
      </c>
      <c r="Q238" s="53">
        <v>2</v>
      </c>
      <c r="R238" s="141">
        <f t="shared" si="47"/>
        <v>5</v>
      </c>
      <c r="S238" s="259"/>
      <c r="T238" s="239">
        <v>33</v>
      </c>
      <c r="U238" s="69">
        <f t="shared" si="48"/>
        <v>4</v>
      </c>
    </row>
    <row r="239" spans="1:21" x14ac:dyDescent="0.3">
      <c r="A239" s="47" t="b">
        <v>1</v>
      </c>
      <c r="B239" s="48" t="s">
        <v>1040</v>
      </c>
      <c r="C239" s="46">
        <f t="shared" si="49"/>
        <v>234</v>
      </c>
      <c r="D239" s="46">
        <f t="shared" si="59"/>
        <v>9960</v>
      </c>
      <c r="E239" s="49">
        <f t="shared" si="13"/>
        <v>398</v>
      </c>
      <c r="F239" s="42">
        <v>0</v>
      </c>
      <c r="G239" s="296">
        <f t="shared" si="58"/>
        <v>657.56761599410174</v>
      </c>
      <c r="H239" s="133">
        <v>100</v>
      </c>
      <c r="I239" s="50">
        <f t="shared" si="50"/>
        <v>23.334987350258082</v>
      </c>
      <c r="J239" s="51">
        <v>200</v>
      </c>
      <c r="K239" s="50">
        <f t="shared" si="46"/>
        <v>7.0278844281159571</v>
      </c>
      <c r="L239" s="42">
        <v>0</v>
      </c>
      <c r="M239" s="296">
        <f t="shared" ref="M239:M240" si="81">M238*$O$1</f>
        <v>851.11146735360023</v>
      </c>
      <c r="N239" s="50">
        <v>1.1399999999999899</v>
      </c>
      <c r="O239" s="50">
        <v>105.4</v>
      </c>
      <c r="P239" s="50">
        <v>4.8999999999999897</v>
      </c>
      <c r="Q239" s="53">
        <v>2</v>
      </c>
      <c r="R239" s="141">
        <f t="shared" si="47"/>
        <v>5</v>
      </c>
      <c r="S239" s="259"/>
      <c r="T239" s="239">
        <v>34</v>
      </c>
      <c r="U239" s="69">
        <f t="shared" si="48"/>
        <v>4</v>
      </c>
    </row>
    <row r="240" spans="1:21" x14ac:dyDescent="0.3">
      <c r="A240" s="47" t="b">
        <v>1</v>
      </c>
      <c r="B240" s="48" t="s">
        <v>1041</v>
      </c>
      <c r="C240" s="46">
        <f t="shared" si="49"/>
        <v>235</v>
      </c>
      <c r="D240" s="46">
        <f t="shared" si="59"/>
        <v>12450</v>
      </c>
      <c r="E240" s="49">
        <f t="shared" si="13"/>
        <v>498</v>
      </c>
      <c r="F240" s="42">
        <v>0</v>
      </c>
      <c r="G240" s="296">
        <f t="shared" si="58"/>
        <v>821.95951999262718</v>
      </c>
      <c r="H240" s="133">
        <v>100</v>
      </c>
      <c r="I240" s="50">
        <f t="shared" si="50"/>
        <v>23.40965930977891</v>
      </c>
      <c r="J240" s="51">
        <v>200</v>
      </c>
      <c r="K240" s="50">
        <f t="shared" si="46"/>
        <v>7.1007635896355197</v>
      </c>
      <c r="L240" s="42">
        <v>0</v>
      </c>
      <c r="M240" s="296">
        <f t="shared" si="81"/>
        <v>1021.3337608243203</v>
      </c>
      <c r="N240" s="50">
        <v>1.1399999999999899</v>
      </c>
      <c r="O240" s="50">
        <v>105.4</v>
      </c>
      <c r="P240" s="50">
        <v>4.8999999999999897</v>
      </c>
      <c r="Q240" s="53">
        <v>2</v>
      </c>
      <c r="R240" s="141">
        <f t="shared" si="47"/>
        <v>5</v>
      </c>
      <c r="S240" s="259"/>
      <c r="T240" s="239">
        <v>35</v>
      </c>
      <c r="U240" s="69">
        <f t="shared" si="48"/>
        <v>4</v>
      </c>
    </row>
    <row r="241" spans="1:21" x14ac:dyDescent="0.3">
      <c r="A241" s="125" t="b">
        <v>1</v>
      </c>
      <c r="B241" s="126" t="s">
        <v>1042</v>
      </c>
      <c r="C241" s="127">
        <f t="shared" si="49"/>
        <v>236</v>
      </c>
      <c r="D241" s="127">
        <f>D236+D236*$C$1%</f>
        <v>5763.883427098016</v>
      </c>
      <c r="E241" s="128">
        <f t="shared" si="13"/>
        <v>230</v>
      </c>
      <c r="F241" s="128">
        <v>0</v>
      </c>
      <c r="G241" s="131">
        <f t="shared" ref="G241" si="82">G236+G236*$F$1%</f>
        <v>373.70882752176783</v>
      </c>
      <c r="H241" s="127">
        <v>100</v>
      </c>
      <c r="I241" s="129">
        <f t="shared" si="50"/>
        <v>23.484570219570202</v>
      </c>
      <c r="J241" s="130">
        <v>200</v>
      </c>
      <c r="K241" s="129">
        <f t="shared" si="46"/>
        <v>7.1743985080600403</v>
      </c>
      <c r="L241" s="128">
        <v>0</v>
      </c>
      <c r="M241" s="131">
        <f t="shared" ref="M241:M242" si="83">M242*$P$1</f>
        <v>481.16168287723542</v>
      </c>
      <c r="N241" s="129">
        <v>1.1399999999999899</v>
      </c>
      <c r="O241" s="129">
        <v>105.4</v>
      </c>
      <c r="P241" s="129">
        <v>4.8999999999999897</v>
      </c>
      <c r="Q241" s="131">
        <v>2</v>
      </c>
      <c r="R241" s="141">
        <f t="shared" si="47"/>
        <v>5</v>
      </c>
      <c r="S241" s="259"/>
      <c r="T241" s="239">
        <v>36</v>
      </c>
      <c r="U241" s="69">
        <f t="shared" si="48"/>
        <v>4</v>
      </c>
    </row>
    <row r="242" spans="1:21" x14ac:dyDescent="0.3">
      <c r="A242" s="47" t="b">
        <v>1</v>
      </c>
      <c r="B242" s="48" t="s">
        <v>1043</v>
      </c>
      <c r="C242" s="46">
        <f t="shared" si="49"/>
        <v>237</v>
      </c>
      <c r="D242" s="46">
        <f t="shared" ref="D242" si="84">INT(D241+D241*$D$1%)</f>
        <v>7204</v>
      </c>
      <c r="E242" s="49">
        <f t="shared" si="13"/>
        <v>288</v>
      </c>
      <c r="F242" s="42">
        <v>0</v>
      </c>
      <c r="G242" s="296">
        <f t="shared" ref="G242" si="85">G241+G241*H$1%</f>
        <v>467.13603440220982</v>
      </c>
      <c r="H242" s="133">
        <v>100</v>
      </c>
      <c r="I242" s="50">
        <f t="shared" si="50"/>
        <v>23.559720844272828</v>
      </c>
      <c r="J242" s="51">
        <v>200</v>
      </c>
      <c r="K242" s="50">
        <f t="shared" si="46"/>
        <v>7.248797020588623</v>
      </c>
      <c r="L242" s="42">
        <v>0</v>
      </c>
      <c r="M242" s="296">
        <f t="shared" si="83"/>
        <v>601.45210359654425</v>
      </c>
      <c r="N242" s="50">
        <v>1.1399999999999899</v>
      </c>
      <c r="O242" s="50">
        <v>105.4</v>
      </c>
      <c r="P242" s="50">
        <v>4.8999999999999897</v>
      </c>
      <c r="Q242" s="53">
        <v>2</v>
      </c>
      <c r="R242" s="141">
        <f t="shared" si="47"/>
        <v>5</v>
      </c>
      <c r="S242" s="259"/>
      <c r="T242" s="239">
        <v>37</v>
      </c>
      <c r="U242" s="69">
        <f t="shared" si="48"/>
        <v>4</v>
      </c>
    </row>
    <row r="243" spans="1:21" x14ac:dyDescent="0.3">
      <c r="A243" s="47" t="b">
        <v>1</v>
      </c>
      <c r="B243" s="48" t="s">
        <v>1044</v>
      </c>
      <c r="C243" s="46">
        <f t="shared" si="49"/>
        <v>238</v>
      </c>
      <c r="D243" s="46">
        <f t="shared" si="59"/>
        <v>9005</v>
      </c>
      <c r="E243" s="49">
        <f t="shared" si="13"/>
        <v>360</v>
      </c>
      <c r="F243" s="42">
        <v>0</v>
      </c>
      <c r="G243" s="296">
        <f t="shared" si="58"/>
        <v>583.92004300276221</v>
      </c>
      <c r="H243" s="133">
        <v>100</v>
      </c>
      <c r="I243" s="50">
        <f t="shared" si="50"/>
        <v>23.635111950974501</v>
      </c>
      <c r="J243" s="51">
        <v>200</v>
      </c>
      <c r="K243" s="50">
        <f t="shared" si="46"/>
        <v>7.3239670456921271</v>
      </c>
      <c r="L243" s="42">
        <v>0</v>
      </c>
      <c r="M243" s="296">
        <f t="shared" ref="M243" si="86">M238*$N$1</f>
        <v>751.81512949568025</v>
      </c>
      <c r="N243" s="50">
        <v>1.1399999999999899</v>
      </c>
      <c r="O243" s="50">
        <v>105.4</v>
      </c>
      <c r="P243" s="50">
        <v>4.8999999999999897</v>
      </c>
      <c r="Q243" s="53">
        <v>2</v>
      </c>
      <c r="R243" s="141">
        <f t="shared" si="47"/>
        <v>5</v>
      </c>
      <c r="S243" s="259"/>
      <c r="T243" s="239">
        <v>38</v>
      </c>
      <c r="U243" s="69">
        <f t="shared" si="48"/>
        <v>4</v>
      </c>
    </row>
    <row r="244" spans="1:21" x14ac:dyDescent="0.3">
      <c r="A244" s="47" t="b">
        <v>1</v>
      </c>
      <c r="B244" s="48" t="s">
        <v>1045</v>
      </c>
      <c r="C244" s="46">
        <f t="shared" si="49"/>
        <v>239</v>
      </c>
      <c r="D244" s="46">
        <f t="shared" si="59"/>
        <v>11256</v>
      </c>
      <c r="E244" s="49">
        <f t="shared" si="13"/>
        <v>450</v>
      </c>
      <c r="F244" s="42">
        <v>0</v>
      </c>
      <c r="G244" s="296">
        <f t="shared" si="58"/>
        <v>729.90005375345277</v>
      </c>
      <c r="H244" s="133">
        <v>100</v>
      </c>
      <c r="I244" s="50">
        <f t="shared" si="50"/>
        <v>23.71074430921762</v>
      </c>
      <c r="J244" s="51">
        <v>200</v>
      </c>
      <c r="K244" s="50">
        <f t="shared" si="46"/>
        <v>7.3999165839559549</v>
      </c>
      <c r="L244" s="42">
        <v>0</v>
      </c>
      <c r="M244" s="296">
        <f t="shared" ref="M244:M245" si="87">M243*$O$1</f>
        <v>902.17815539481626</v>
      </c>
      <c r="N244" s="50">
        <v>1.1399999999999899</v>
      </c>
      <c r="O244" s="50">
        <v>105.4</v>
      </c>
      <c r="P244" s="50">
        <v>4.8999999999999897</v>
      </c>
      <c r="Q244" s="53">
        <v>2</v>
      </c>
      <c r="R244" s="141">
        <f t="shared" si="47"/>
        <v>5</v>
      </c>
      <c r="S244" s="259"/>
      <c r="T244" s="239">
        <v>39</v>
      </c>
      <c r="U244" s="69">
        <f t="shared" si="48"/>
        <v>4</v>
      </c>
    </row>
    <row r="245" spans="1:21" x14ac:dyDescent="0.3">
      <c r="A245" s="47" t="b">
        <v>1</v>
      </c>
      <c r="B245" s="48" t="s">
        <v>1046</v>
      </c>
      <c r="C245" s="46">
        <f t="shared" si="49"/>
        <v>240</v>
      </c>
      <c r="D245" s="46">
        <f t="shared" si="59"/>
        <v>14070</v>
      </c>
      <c r="E245" s="49">
        <f t="shared" si="13"/>
        <v>562</v>
      </c>
      <c r="F245" s="42">
        <v>0</v>
      </c>
      <c r="G245" s="296">
        <f t="shared" si="58"/>
        <v>912.37506719181602</v>
      </c>
      <c r="H245" s="133">
        <v>100</v>
      </c>
      <c r="I245" s="50">
        <f t="shared" si="50"/>
        <v>23.786618691007117</v>
      </c>
      <c r="J245" s="51">
        <v>200</v>
      </c>
      <c r="K245" s="50">
        <f t="shared" si="46"/>
        <v>7.476653718931578</v>
      </c>
      <c r="L245" s="42">
        <v>0</v>
      </c>
      <c r="M245" s="296">
        <f t="shared" si="87"/>
        <v>1082.6137864737796</v>
      </c>
      <c r="N245" s="50">
        <v>1.1399999999999899</v>
      </c>
      <c r="O245" s="50">
        <v>105.4</v>
      </c>
      <c r="P245" s="50">
        <v>4.8999999999999897</v>
      </c>
      <c r="Q245" s="53">
        <v>2</v>
      </c>
      <c r="R245" s="141">
        <f t="shared" si="47"/>
        <v>6</v>
      </c>
      <c r="S245" s="259"/>
      <c r="T245" s="239">
        <v>40</v>
      </c>
      <c r="U245" s="69">
        <f t="shared" si="48"/>
        <v>5</v>
      </c>
    </row>
    <row r="246" spans="1:21" x14ac:dyDescent="0.3">
      <c r="A246" s="125" t="b">
        <v>1</v>
      </c>
      <c r="B246" s="126" t="s">
        <v>1047</v>
      </c>
      <c r="C246" s="127">
        <f t="shared" si="49"/>
        <v>241</v>
      </c>
      <c r="D246" s="127">
        <f t="shared" ref="D246" si="88">D241+D241*$C$1%</f>
        <v>6513.1882726207577</v>
      </c>
      <c r="E246" s="128">
        <f t="shared" si="13"/>
        <v>260</v>
      </c>
      <c r="F246" s="128">
        <v>0</v>
      </c>
      <c r="G246" s="131">
        <f t="shared" ref="G246" si="89">G241+G241*$F$1%</f>
        <v>414.81679854916229</v>
      </c>
      <c r="H246" s="127">
        <v>100</v>
      </c>
      <c r="I246" s="129">
        <f t="shared" si="50"/>
        <v>23.862735870818341</v>
      </c>
      <c r="J246" s="130">
        <v>200</v>
      </c>
      <c r="K246" s="129">
        <f t="shared" si="46"/>
        <v>7.5541866179968986</v>
      </c>
      <c r="L246" s="128">
        <v>0</v>
      </c>
      <c r="M246" s="131">
        <f t="shared" ref="M246:M247" si="90">M247*$P$1</f>
        <v>510.0313838498696</v>
      </c>
      <c r="N246" s="129">
        <v>1.1399999999999899</v>
      </c>
      <c r="O246" s="129">
        <v>105.4</v>
      </c>
      <c r="P246" s="129">
        <v>4.8999999999999897</v>
      </c>
      <c r="Q246" s="131">
        <v>2</v>
      </c>
      <c r="R246" s="141">
        <f t="shared" si="47"/>
        <v>6</v>
      </c>
      <c r="S246" s="259"/>
      <c r="T246" s="239">
        <v>41</v>
      </c>
      <c r="U246" s="69">
        <f t="shared" si="48"/>
        <v>5</v>
      </c>
    </row>
    <row r="247" spans="1:21" x14ac:dyDescent="0.3">
      <c r="A247" s="47" t="b">
        <v>1</v>
      </c>
      <c r="B247" s="48" t="s">
        <v>1048</v>
      </c>
      <c r="C247" s="46">
        <f t="shared" si="49"/>
        <v>242</v>
      </c>
      <c r="D247" s="46">
        <f t="shared" ref="D247" si="91">INT(D246+D246*$D$1%)</f>
        <v>8141</v>
      </c>
      <c r="E247" s="49">
        <f t="shared" si="13"/>
        <v>325</v>
      </c>
      <c r="F247" s="42">
        <v>0</v>
      </c>
      <c r="G247" s="296">
        <f t="shared" ref="G247" si="92">G246+G246*H$1%</f>
        <v>518.52099818645286</v>
      </c>
      <c r="H247" s="133">
        <v>100</v>
      </c>
      <c r="I247" s="50">
        <f t="shared" si="50"/>
        <v>23.939096625604961</v>
      </c>
      <c r="J247" s="51">
        <v>200</v>
      </c>
      <c r="K247" s="50">
        <f t="shared" si="46"/>
        <v>7.6325235332255268</v>
      </c>
      <c r="L247" s="42">
        <v>0</v>
      </c>
      <c r="M247" s="296">
        <f t="shared" si="90"/>
        <v>637.539229812337</v>
      </c>
      <c r="N247" s="50">
        <v>1.1399999999999899</v>
      </c>
      <c r="O247" s="50">
        <v>105.4</v>
      </c>
      <c r="P247" s="50">
        <v>4.8999999999999897</v>
      </c>
      <c r="Q247" s="53">
        <v>2</v>
      </c>
      <c r="R247" s="141">
        <f t="shared" si="47"/>
        <v>6</v>
      </c>
      <c r="S247" s="259"/>
      <c r="T247" s="239">
        <v>42</v>
      </c>
      <c r="U247" s="69">
        <f t="shared" si="48"/>
        <v>5</v>
      </c>
    </row>
    <row r="248" spans="1:21" x14ac:dyDescent="0.3">
      <c r="A248" s="47" t="b">
        <v>1</v>
      </c>
      <c r="B248" s="48" t="s">
        <v>1049</v>
      </c>
      <c r="C248" s="46">
        <f t="shared" si="49"/>
        <v>243</v>
      </c>
      <c r="D248" s="46">
        <f t="shared" si="59"/>
        <v>10176</v>
      </c>
      <c r="E248" s="49">
        <f t="shared" si="13"/>
        <v>407</v>
      </c>
      <c r="F248" s="42">
        <v>0</v>
      </c>
      <c r="G248" s="296">
        <f t="shared" si="58"/>
        <v>648.15124773306604</v>
      </c>
      <c r="H248" s="133">
        <v>100</v>
      </c>
      <c r="I248" s="50">
        <f t="shared" si="50"/>
        <v>24.015701734806896</v>
      </c>
      <c r="J248" s="51">
        <v>200</v>
      </c>
      <c r="K248" s="50">
        <f t="shared" si="46"/>
        <v>7.7116728022650758</v>
      </c>
      <c r="L248" s="42">
        <v>0</v>
      </c>
      <c r="M248" s="296">
        <f t="shared" ref="M248" si="93">M243*$N$1</f>
        <v>796.92403726542113</v>
      </c>
      <c r="N248" s="50">
        <v>1.1399999999999899</v>
      </c>
      <c r="O248" s="50">
        <v>105.4</v>
      </c>
      <c r="P248" s="50">
        <v>4.8999999999999897</v>
      </c>
      <c r="Q248" s="53">
        <v>2</v>
      </c>
      <c r="R248" s="141">
        <f t="shared" si="47"/>
        <v>6</v>
      </c>
      <c r="S248" s="259"/>
      <c r="T248" s="239">
        <v>43</v>
      </c>
      <c r="U248" s="69">
        <f t="shared" si="48"/>
        <v>5</v>
      </c>
    </row>
    <row r="249" spans="1:21" x14ac:dyDescent="0.3">
      <c r="A249" s="47" t="b">
        <v>1</v>
      </c>
      <c r="B249" s="48" t="s">
        <v>1050</v>
      </c>
      <c r="C249" s="46">
        <f t="shared" si="49"/>
        <v>244</v>
      </c>
      <c r="D249" s="46">
        <f t="shared" si="59"/>
        <v>12720</v>
      </c>
      <c r="E249" s="49">
        <f t="shared" si="13"/>
        <v>508</v>
      </c>
      <c r="F249" s="42">
        <v>0</v>
      </c>
      <c r="G249" s="296">
        <f t="shared" si="58"/>
        <v>810.18905966633258</v>
      </c>
      <c r="H249" s="133">
        <v>100</v>
      </c>
      <c r="I249" s="50">
        <f t="shared" si="50"/>
        <v>24.092551980358277</v>
      </c>
      <c r="J249" s="51">
        <v>200</v>
      </c>
      <c r="K249" s="50">
        <f t="shared" si="46"/>
        <v>7.7916428492245648</v>
      </c>
      <c r="L249" s="42">
        <v>0</v>
      </c>
      <c r="M249" s="296">
        <f t="shared" ref="M249:M250" si="94">M248*$O$1</f>
        <v>956.30884471850527</v>
      </c>
      <c r="N249" s="50">
        <v>1.1399999999999899</v>
      </c>
      <c r="O249" s="50">
        <v>105.4</v>
      </c>
      <c r="P249" s="50">
        <v>4.8999999999999897</v>
      </c>
      <c r="Q249" s="53">
        <v>2</v>
      </c>
      <c r="R249" s="141">
        <f t="shared" si="47"/>
        <v>6</v>
      </c>
      <c r="S249" s="259"/>
      <c r="T249" s="239">
        <v>44</v>
      </c>
      <c r="U249" s="69">
        <f t="shared" si="48"/>
        <v>5</v>
      </c>
    </row>
    <row r="250" spans="1:21" x14ac:dyDescent="0.3">
      <c r="A250" s="47" t="b">
        <v>1</v>
      </c>
      <c r="B250" s="48" t="s">
        <v>1051</v>
      </c>
      <c r="C250" s="46">
        <f t="shared" si="49"/>
        <v>245</v>
      </c>
      <c r="D250" s="46">
        <f t="shared" si="59"/>
        <v>15900</v>
      </c>
      <c r="E250" s="49">
        <f t="shared" si="13"/>
        <v>636</v>
      </c>
      <c r="F250" s="42">
        <v>0</v>
      </c>
      <c r="G250" s="296">
        <f t="shared" si="58"/>
        <v>1012.7363245829157</v>
      </c>
      <c r="H250" s="133">
        <v>100</v>
      </c>
      <c r="I250" s="50">
        <f t="shared" si="50"/>
        <v>24.169648146695422</v>
      </c>
      <c r="J250" s="51">
        <v>200</v>
      </c>
      <c r="K250" s="50">
        <f t="shared" si="46"/>
        <v>7.8724421855710238</v>
      </c>
      <c r="L250" s="42">
        <v>0</v>
      </c>
      <c r="M250" s="296">
        <f t="shared" si="94"/>
        <v>1147.5706136622064</v>
      </c>
      <c r="N250" s="50">
        <v>1.1399999999999899</v>
      </c>
      <c r="O250" s="50">
        <v>105.4</v>
      </c>
      <c r="P250" s="50">
        <v>4.8999999999999897</v>
      </c>
      <c r="Q250" s="53">
        <v>2</v>
      </c>
      <c r="R250" s="141">
        <f t="shared" si="47"/>
        <v>6</v>
      </c>
      <c r="S250" s="259"/>
      <c r="T250" s="239">
        <v>45</v>
      </c>
      <c r="U250" s="69">
        <f t="shared" si="48"/>
        <v>5</v>
      </c>
    </row>
    <row r="251" spans="1:21" x14ac:dyDescent="0.3">
      <c r="A251" s="125" t="b">
        <v>1</v>
      </c>
      <c r="B251" s="126" t="s">
        <v>1052</v>
      </c>
      <c r="C251" s="127">
        <f t="shared" si="49"/>
        <v>246</v>
      </c>
      <c r="D251" s="127">
        <f t="shared" ref="D251" si="95">D246+D246*$C$1%</f>
        <v>7359.9027480614559</v>
      </c>
      <c r="E251" s="128">
        <f t="shared" si="13"/>
        <v>294</v>
      </c>
      <c r="F251" s="128">
        <v>0</v>
      </c>
      <c r="G251" s="131">
        <f t="shared" ref="G251" si="96">G246+G246*$F$1%</f>
        <v>460.44664638957016</v>
      </c>
      <c r="H251" s="127">
        <v>100</v>
      </c>
      <c r="I251" s="129">
        <f t="shared" si="50"/>
        <v>24.246991020764849</v>
      </c>
      <c r="J251" s="130">
        <v>200</v>
      </c>
      <c r="K251" s="129">
        <f t="shared" si="46"/>
        <v>7.9540794110353952</v>
      </c>
      <c r="L251" s="128">
        <v>0</v>
      </c>
      <c r="M251" s="131">
        <f t="shared" ref="M251:M252" si="97">M252*$P$1</f>
        <v>540.6332668808617</v>
      </c>
      <c r="N251" s="129">
        <v>1.1399999999999899</v>
      </c>
      <c r="O251" s="129">
        <v>105.4</v>
      </c>
      <c r="P251" s="129">
        <v>4.8999999999999897</v>
      </c>
      <c r="Q251" s="131">
        <v>2</v>
      </c>
      <c r="R251" s="141">
        <f t="shared" si="47"/>
        <v>6</v>
      </c>
      <c r="S251" s="259"/>
      <c r="T251" s="239">
        <v>46</v>
      </c>
      <c r="U251" s="69">
        <f t="shared" si="48"/>
        <v>5</v>
      </c>
    </row>
    <row r="252" spans="1:21" x14ac:dyDescent="0.3">
      <c r="A252" s="47" t="b">
        <v>1</v>
      </c>
      <c r="B252" s="48" t="s">
        <v>1053</v>
      </c>
      <c r="C252" s="46">
        <f t="shared" si="49"/>
        <v>247</v>
      </c>
      <c r="D252" s="46">
        <f t="shared" ref="D252" si="98">INT(D251+D251*$D$1%)</f>
        <v>9199</v>
      </c>
      <c r="E252" s="49">
        <f t="shared" si="13"/>
        <v>367</v>
      </c>
      <c r="F252" s="42">
        <v>0</v>
      </c>
      <c r="G252" s="296">
        <f t="shared" ref="G252" si="99">G251+G251*H$1%</f>
        <v>575.55830798696275</v>
      </c>
      <c r="H252" s="133">
        <v>100</v>
      </c>
      <c r="I252" s="50">
        <f t="shared" si="50"/>
        <v>24.324581392031295</v>
      </c>
      <c r="J252" s="51">
        <v>200</v>
      </c>
      <c r="K252" s="50">
        <f t="shared" si="46"/>
        <v>8.036563214527833</v>
      </c>
      <c r="L252" s="42">
        <v>0</v>
      </c>
      <c r="M252" s="296">
        <f t="shared" si="97"/>
        <v>675.79158360107715</v>
      </c>
      <c r="N252" s="50">
        <v>1.1399999999999899</v>
      </c>
      <c r="O252" s="50">
        <v>105.4</v>
      </c>
      <c r="P252" s="50">
        <v>4.8999999999999897</v>
      </c>
      <c r="Q252" s="53">
        <v>2</v>
      </c>
      <c r="R252" s="141">
        <f t="shared" si="47"/>
        <v>6</v>
      </c>
      <c r="S252" s="259"/>
      <c r="T252" s="239">
        <v>47</v>
      </c>
      <c r="U252" s="69">
        <f t="shared" si="48"/>
        <v>5</v>
      </c>
    </row>
    <row r="253" spans="1:21" x14ac:dyDescent="0.3">
      <c r="A253" s="47" t="b">
        <v>1</v>
      </c>
      <c r="B253" s="48" t="s">
        <v>1054</v>
      </c>
      <c r="C253" s="46">
        <f t="shared" si="49"/>
        <v>248</v>
      </c>
      <c r="D253" s="46">
        <f t="shared" si="59"/>
        <v>11498</v>
      </c>
      <c r="E253" s="49">
        <f t="shared" ref="E253:E450" si="100">INT(D253*E$1)</f>
        <v>459</v>
      </c>
      <c r="F253" s="42">
        <v>0</v>
      </c>
      <c r="G253" s="296">
        <f t="shared" si="58"/>
        <v>719.44788498370349</v>
      </c>
      <c r="H253" s="133">
        <v>100</v>
      </c>
      <c r="I253" s="50">
        <f t="shared" si="50"/>
        <v>24.402420052485795</v>
      </c>
      <c r="J253" s="51">
        <v>200</v>
      </c>
      <c r="K253" s="50">
        <f t="shared" si="46"/>
        <v>8.1199023750624875</v>
      </c>
      <c r="L253" s="42">
        <v>0</v>
      </c>
      <c r="M253" s="296">
        <f t="shared" ref="M253" si="101">M248*$N$1</f>
        <v>844.73947950134641</v>
      </c>
      <c r="N253" s="50">
        <v>1.1399999999999899</v>
      </c>
      <c r="O253" s="50">
        <v>105.4</v>
      </c>
      <c r="P253" s="50">
        <v>4.8999999999999897</v>
      </c>
      <c r="Q253" s="53">
        <v>2</v>
      </c>
      <c r="R253" s="141">
        <f t="shared" si="47"/>
        <v>6</v>
      </c>
      <c r="S253" s="259"/>
      <c r="T253" s="239">
        <v>48</v>
      </c>
      <c r="U253" s="69">
        <f t="shared" si="48"/>
        <v>5</v>
      </c>
    </row>
    <row r="254" spans="1:21" x14ac:dyDescent="0.3">
      <c r="A254" s="47" t="b">
        <v>1</v>
      </c>
      <c r="B254" s="48" t="s">
        <v>1055</v>
      </c>
      <c r="C254" s="46">
        <f t="shared" si="49"/>
        <v>249</v>
      </c>
      <c r="D254" s="46">
        <f t="shared" si="59"/>
        <v>14372</v>
      </c>
      <c r="E254" s="49">
        <f t="shared" si="100"/>
        <v>574</v>
      </c>
      <c r="F254" s="42">
        <v>0</v>
      </c>
      <c r="G254" s="296">
        <f t="shared" si="58"/>
        <v>899.3098562296293</v>
      </c>
      <c r="H254" s="133">
        <v>100</v>
      </c>
      <c r="I254" s="50">
        <f t="shared" si="50"/>
        <v>24.48050779665375</v>
      </c>
      <c r="J254" s="51">
        <v>200</v>
      </c>
      <c r="K254" s="50">
        <f t="shared" si="46"/>
        <v>8.204105762691885</v>
      </c>
      <c r="L254" s="42">
        <v>0</v>
      </c>
      <c r="M254" s="296">
        <f t="shared" ref="M254:M255" si="102">M253*$O$1</f>
        <v>1013.6873754016157</v>
      </c>
      <c r="N254" s="50">
        <v>1.1399999999999899</v>
      </c>
      <c r="O254" s="50">
        <v>105.4</v>
      </c>
      <c r="P254" s="50">
        <v>4.8999999999999897</v>
      </c>
      <c r="Q254" s="53">
        <v>2</v>
      </c>
      <c r="R254" s="141">
        <f t="shared" si="47"/>
        <v>6</v>
      </c>
      <c r="S254" s="259"/>
      <c r="T254" s="239">
        <v>49</v>
      </c>
      <c r="U254" s="69">
        <f t="shared" si="48"/>
        <v>5</v>
      </c>
    </row>
    <row r="255" spans="1:21" x14ac:dyDescent="0.3">
      <c r="A255" s="47" t="b">
        <v>1</v>
      </c>
      <c r="B255" s="48" t="s">
        <v>1056</v>
      </c>
      <c r="C255" s="46">
        <f t="shared" si="49"/>
        <v>250</v>
      </c>
      <c r="D255" s="46">
        <f t="shared" si="59"/>
        <v>17965</v>
      </c>
      <c r="E255" s="49">
        <f t="shared" si="100"/>
        <v>718</v>
      </c>
      <c r="F255" s="42">
        <v>0</v>
      </c>
      <c r="G255" s="296">
        <f t="shared" si="58"/>
        <v>1124.1373202870366</v>
      </c>
      <c r="H255" s="133">
        <v>100</v>
      </c>
      <c r="I255" s="50">
        <f t="shared" si="50"/>
        <v>24.558845421603042</v>
      </c>
      <c r="J255" s="51">
        <v>200</v>
      </c>
      <c r="K255" s="50">
        <f t="shared" si="46"/>
        <v>8.2891823394509991</v>
      </c>
      <c r="L255" s="42">
        <v>0</v>
      </c>
      <c r="M255" s="296">
        <f t="shared" si="102"/>
        <v>1216.4248504819388</v>
      </c>
      <c r="N255" s="50">
        <v>1.1399999999999899</v>
      </c>
      <c r="O255" s="50">
        <v>105.4</v>
      </c>
      <c r="P255" s="50">
        <v>4.8999999999999897</v>
      </c>
      <c r="Q255" s="53">
        <v>2</v>
      </c>
      <c r="R255" s="141">
        <f t="shared" si="47"/>
        <v>7</v>
      </c>
      <c r="S255" s="259"/>
      <c r="T255" s="239">
        <v>50</v>
      </c>
      <c r="U255" s="69">
        <f t="shared" si="48"/>
        <v>6</v>
      </c>
    </row>
    <row r="256" spans="1:21" x14ac:dyDescent="0.3">
      <c r="A256" s="125" t="b">
        <v>1</v>
      </c>
      <c r="B256" s="126" t="s">
        <v>1057</v>
      </c>
      <c r="C256" s="127">
        <f t="shared" si="49"/>
        <v>251</v>
      </c>
      <c r="D256" s="127">
        <f t="shared" ref="D256" si="103">D251+D251*$C$1%</f>
        <v>8316.6901053094443</v>
      </c>
      <c r="E256" s="128">
        <f t="shared" si="100"/>
        <v>332</v>
      </c>
      <c r="F256" s="128">
        <v>0</v>
      </c>
      <c r="G256" s="131">
        <f t="shared" ref="G256" si="104">G251+G251*$F$1%</f>
        <v>511.09577749242288</v>
      </c>
      <c r="H256" s="127">
        <v>100</v>
      </c>
      <c r="I256" s="129">
        <f t="shared" si="50"/>
        <v>24.637433726952171</v>
      </c>
      <c r="J256" s="130">
        <v>200</v>
      </c>
      <c r="K256" s="129">
        <f t="shared" si="46"/>
        <v>8.3751411603111059</v>
      </c>
      <c r="L256" s="128">
        <v>0</v>
      </c>
      <c r="M256" s="131">
        <f t="shared" ref="M256:M257" si="105">M257*$P$1</f>
        <v>573.07126289371342</v>
      </c>
      <c r="N256" s="129">
        <v>1.1399999999999899</v>
      </c>
      <c r="O256" s="129">
        <v>105.4</v>
      </c>
      <c r="P256" s="129">
        <v>4.8999999999999897</v>
      </c>
      <c r="Q256" s="131">
        <v>2</v>
      </c>
      <c r="R256" s="141">
        <f t="shared" si="47"/>
        <v>7</v>
      </c>
      <c r="S256" s="259"/>
      <c r="T256" s="239">
        <v>51</v>
      </c>
      <c r="U256" s="69">
        <f t="shared" si="48"/>
        <v>6</v>
      </c>
    </row>
    <row r="257" spans="1:21" x14ac:dyDescent="0.3">
      <c r="A257" s="47" t="b">
        <v>1</v>
      </c>
      <c r="B257" s="48" t="s">
        <v>1058</v>
      </c>
      <c r="C257" s="46">
        <f t="shared" si="49"/>
        <v>252</v>
      </c>
      <c r="D257" s="46">
        <f t="shared" ref="D257" si="106">INT(D256+D256*$D$1%)</f>
        <v>10395</v>
      </c>
      <c r="E257" s="49">
        <f t="shared" si="100"/>
        <v>415</v>
      </c>
      <c r="F257" s="42">
        <v>0</v>
      </c>
      <c r="G257" s="296">
        <f t="shared" ref="G257" si="107">G256+G256*H$1%</f>
        <v>638.86972186552862</v>
      </c>
      <c r="H257" s="133">
        <v>100</v>
      </c>
      <c r="I257" s="50">
        <f t="shared" si="50"/>
        <v>24.716273514878417</v>
      </c>
      <c r="J257" s="51">
        <v>200</v>
      </c>
      <c r="K257" s="50">
        <f t="shared" si="46"/>
        <v>8.4619913741435315</v>
      </c>
      <c r="L257" s="42">
        <v>0</v>
      </c>
      <c r="M257" s="296">
        <f t="shared" si="105"/>
        <v>716.33907861714181</v>
      </c>
      <c r="N257" s="50">
        <v>1.1399999999999899</v>
      </c>
      <c r="O257" s="50">
        <v>105.4</v>
      </c>
      <c r="P257" s="50">
        <v>4.8999999999999897</v>
      </c>
      <c r="Q257" s="53">
        <v>2</v>
      </c>
      <c r="R257" s="141">
        <f t="shared" si="47"/>
        <v>7</v>
      </c>
      <c r="S257" s="259"/>
      <c r="T257" s="239">
        <v>52</v>
      </c>
      <c r="U257" s="69">
        <f t="shared" si="48"/>
        <v>6</v>
      </c>
    </row>
    <row r="258" spans="1:21" x14ac:dyDescent="0.3">
      <c r="A258" s="47" t="b">
        <v>1</v>
      </c>
      <c r="B258" s="48" t="s">
        <v>1059</v>
      </c>
      <c r="C258" s="46">
        <f t="shared" si="49"/>
        <v>253</v>
      </c>
      <c r="D258" s="46">
        <f t="shared" si="59"/>
        <v>12993</v>
      </c>
      <c r="E258" s="49">
        <f t="shared" si="100"/>
        <v>519</v>
      </c>
      <c r="F258" s="42">
        <v>0</v>
      </c>
      <c r="G258" s="296">
        <f t="shared" si="58"/>
        <v>798.58715233191083</v>
      </c>
      <c r="H258" s="133">
        <v>100</v>
      </c>
      <c r="I258" s="50">
        <f t="shared" si="50"/>
        <v>24.795365590126028</v>
      </c>
      <c r="J258" s="51">
        <v>200</v>
      </c>
      <c r="K258" s="50">
        <f t="shared" si="46"/>
        <v>8.5497422246934001</v>
      </c>
      <c r="L258" s="42">
        <v>0</v>
      </c>
      <c r="M258" s="296">
        <f t="shared" ref="M258" si="108">M253*$N$1</f>
        <v>895.42384827142723</v>
      </c>
      <c r="N258" s="50">
        <v>1.1399999999999899</v>
      </c>
      <c r="O258" s="50">
        <v>105.4</v>
      </c>
      <c r="P258" s="50">
        <v>4.8999999999999897</v>
      </c>
      <c r="Q258" s="53">
        <v>2</v>
      </c>
      <c r="R258" s="141">
        <f t="shared" si="47"/>
        <v>7</v>
      </c>
      <c r="S258" s="259"/>
      <c r="T258" s="239">
        <v>53</v>
      </c>
      <c r="U258" s="69">
        <f t="shared" si="48"/>
        <v>6</v>
      </c>
    </row>
    <row r="259" spans="1:21" x14ac:dyDescent="0.3">
      <c r="A259" s="47" t="b">
        <v>1</v>
      </c>
      <c r="B259" s="48" t="s">
        <v>1060</v>
      </c>
      <c r="C259" s="46">
        <f t="shared" si="49"/>
        <v>254</v>
      </c>
      <c r="D259" s="46">
        <f t="shared" si="59"/>
        <v>16241</v>
      </c>
      <c r="E259" s="49">
        <f t="shared" si="100"/>
        <v>649</v>
      </c>
      <c r="F259" s="42">
        <v>0</v>
      </c>
      <c r="G259" s="296">
        <f t="shared" si="58"/>
        <v>998.23394041488859</v>
      </c>
      <c r="H259" s="133">
        <v>100</v>
      </c>
      <c r="I259" s="50">
        <f t="shared" si="50"/>
        <v>24.87471076001443</v>
      </c>
      <c r="J259" s="51">
        <v>200</v>
      </c>
      <c r="K259" s="50">
        <f t="shared" si="46"/>
        <v>8.6384030515634702</v>
      </c>
      <c r="L259" s="42">
        <v>0</v>
      </c>
      <c r="M259" s="296">
        <f t="shared" ref="M259:M260" si="109">M258*$O$1</f>
        <v>1074.5086179257125</v>
      </c>
      <c r="N259" s="50">
        <v>1.1399999999999899</v>
      </c>
      <c r="O259" s="50">
        <v>105.4</v>
      </c>
      <c r="P259" s="50">
        <v>4.8999999999999897</v>
      </c>
      <c r="Q259" s="53">
        <v>2</v>
      </c>
      <c r="R259" s="141">
        <f t="shared" si="47"/>
        <v>7</v>
      </c>
      <c r="S259" s="259"/>
      <c r="T259" s="239">
        <v>54</v>
      </c>
      <c r="U259" s="69">
        <f t="shared" si="48"/>
        <v>6</v>
      </c>
    </row>
    <row r="260" spans="1:21" x14ac:dyDescent="0.3">
      <c r="A260" s="47" t="b">
        <v>1</v>
      </c>
      <c r="B260" s="48" t="s">
        <v>1061</v>
      </c>
      <c r="C260" s="46">
        <f t="shared" si="49"/>
        <v>255</v>
      </c>
      <c r="D260" s="46">
        <f t="shared" si="59"/>
        <v>20301</v>
      </c>
      <c r="E260" s="49">
        <f t="shared" si="100"/>
        <v>812</v>
      </c>
      <c r="F260" s="42">
        <v>0</v>
      </c>
      <c r="G260" s="296">
        <f t="shared" si="58"/>
        <v>1247.7924255186108</v>
      </c>
      <c r="H260" s="133">
        <v>100</v>
      </c>
      <c r="I260" s="50">
        <f t="shared" si="50"/>
        <v>24.954309834446477</v>
      </c>
      <c r="J260" s="51">
        <v>200</v>
      </c>
      <c r="K260" s="50">
        <f t="shared" si="46"/>
        <v>8.7279832912081829</v>
      </c>
      <c r="L260" s="42">
        <v>0</v>
      </c>
      <c r="M260" s="296">
        <f t="shared" si="109"/>
        <v>1289.410341510855</v>
      </c>
      <c r="N260" s="50">
        <v>1.1399999999999899</v>
      </c>
      <c r="O260" s="50">
        <v>105.4</v>
      </c>
      <c r="P260" s="50">
        <v>4.8999999999999897</v>
      </c>
      <c r="Q260" s="53">
        <v>2</v>
      </c>
      <c r="R260" s="141">
        <f t="shared" si="47"/>
        <v>7</v>
      </c>
      <c r="S260" s="259"/>
      <c r="T260" s="239">
        <v>55</v>
      </c>
      <c r="U260" s="69">
        <f t="shared" si="48"/>
        <v>6</v>
      </c>
    </row>
    <row r="261" spans="1:21" x14ac:dyDescent="0.3">
      <c r="A261" s="125" t="b">
        <v>1</v>
      </c>
      <c r="B261" s="125" t="s">
        <v>1062</v>
      </c>
      <c r="C261" s="127">
        <f t="shared" si="49"/>
        <v>256</v>
      </c>
      <c r="D261" s="127">
        <f t="shared" ref="D261" si="110">D256+D256*$C$1%</f>
        <v>9397.8598189996719</v>
      </c>
      <c r="E261" s="128">
        <f t="shared" si="100"/>
        <v>375</v>
      </c>
      <c r="F261" s="128">
        <v>0</v>
      </c>
      <c r="G261" s="131">
        <f t="shared" ref="G261" si="111">G256+G256*$F$1%</f>
        <v>567.31631301658945</v>
      </c>
      <c r="H261" s="127">
        <v>100</v>
      </c>
      <c r="I261" s="129">
        <f t="shared" si="50"/>
        <v>25.034163625916705</v>
      </c>
      <c r="J261" s="130">
        <v>200</v>
      </c>
      <c r="K261" s="129">
        <f t="shared" si="46"/>
        <v>8.8184924779380118</v>
      </c>
      <c r="L261" s="128">
        <v>0</v>
      </c>
      <c r="M261" s="131">
        <f t="shared" ref="M261:M262" si="112">M262*$P$1</f>
        <v>607.45553866733633</v>
      </c>
      <c r="N261" s="129">
        <v>1.1399999999999899</v>
      </c>
      <c r="O261" s="129">
        <v>105.4</v>
      </c>
      <c r="P261" s="129">
        <v>4.8999999999999897</v>
      </c>
      <c r="Q261" s="131">
        <v>2</v>
      </c>
      <c r="R261" s="141">
        <f t="shared" si="47"/>
        <v>7</v>
      </c>
      <c r="S261" s="259"/>
      <c r="T261" s="239">
        <v>56</v>
      </c>
      <c r="U261" s="69">
        <f t="shared" si="48"/>
        <v>6</v>
      </c>
    </row>
    <row r="262" spans="1:21" x14ac:dyDescent="0.3">
      <c r="A262" s="47" t="b">
        <v>1</v>
      </c>
      <c r="B262" s="47" t="s">
        <v>1063</v>
      </c>
      <c r="C262" s="46">
        <f t="shared" si="49"/>
        <v>257</v>
      </c>
      <c r="D262" s="46">
        <f t="shared" ref="D262" si="113">INT(D261+D261*$D$1%)</f>
        <v>11747</v>
      </c>
      <c r="E262" s="49">
        <f t="shared" si="100"/>
        <v>469</v>
      </c>
      <c r="F262" s="42">
        <v>0</v>
      </c>
      <c r="G262" s="296">
        <f t="shared" ref="G262" si="114">G261+G261*H$1%</f>
        <v>709.14539127073681</v>
      </c>
      <c r="H262" s="133">
        <v>100</v>
      </c>
      <c r="I262" s="50">
        <f t="shared" si="50"/>
        <v>25.114272949519638</v>
      </c>
      <c r="J262" s="51">
        <v>200</v>
      </c>
      <c r="K262" s="50">
        <f t="shared" si="46"/>
        <v>8.9099402449342282</v>
      </c>
      <c r="L262" s="42">
        <v>0</v>
      </c>
      <c r="M262" s="296">
        <f t="shared" si="112"/>
        <v>759.31942333417044</v>
      </c>
      <c r="N262" s="50">
        <v>1.1399999999999899</v>
      </c>
      <c r="O262" s="50">
        <v>105.4</v>
      </c>
      <c r="P262" s="50">
        <v>4.8999999999999897</v>
      </c>
      <c r="Q262" s="53">
        <v>2</v>
      </c>
      <c r="R262" s="141">
        <f t="shared" si="47"/>
        <v>7</v>
      </c>
      <c r="S262" s="259"/>
      <c r="T262" s="239">
        <v>57</v>
      </c>
      <c r="U262" s="69">
        <f t="shared" si="48"/>
        <v>6</v>
      </c>
    </row>
    <row r="263" spans="1:21" x14ac:dyDescent="0.3">
      <c r="A263" s="47" t="b">
        <v>1</v>
      </c>
      <c r="B263" s="47" t="s">
        <v>1064</v>
      </c>
      <c r="C263" s="46">
        <f t="shared" si="49"/>
        <v>258</v>
      </c>
      <c r="D263" s="46">
        <f t="shared" si="59"/>
        <v>14683</v>
      </c>
      <c r="E263" s="49">
        <f t="shared" si="100"/>
        <v>587</v>
      </c>
      <c r="F263" s="42">
        <v>0</v>
      </c>
      <c r="G263" s="296">
        <f t="shared" si="58"/>
        <v>886.43173908842095</v>
      </c>
      <c r="H263" s="133">
        <v>100</v>
      </c>
      <c r="I263" s="50">
        <f t="shared" si="50"/>
        <v>25.194638622958102</v>
      </c>
      <c r="J263" s="51">
        <v>200</v>
      </c>
      <c r="K263" s="50">
        <f t="shared" si="46"/>
        <v>9.0023363252741966</v>
      </c>
      <c r="L263" s="42">
        <v>0</v>
      </c>
      <c r="M263" s="296">
        <f t="shared" ref="M263" si="115">M258*$N$1</f>
        <v>949.14927916771296</v>
      </c>
      <c r="N263" s="50">
        <v>1.1399999999999899</v>
      </c>
      <c r="O263" s="50">
        <v>105.4</v>
      </c>
      <c r="P263" s="50">
        <v>4.8999999999999897</v>
      </c>
      <c r="Q263" s="53">
        <v>2</v>
      </c>
      <c r="R263" s="141">
        <f t="shared" si="47"/>
        <v>7</v>
      </c>
      <c r="S263" s="259"/>
      <c r="T263" s="239">
        <v>58</v>
      </c>
      <c r="U263" s="69">
        <f t="shared" si="48"/>
        <v>6</v>
      </c>
    </row>
    <row r="264" spans="1:21" x14ac:dyDescent="0.3">
      <c r="A264" s="47" t="b">
        <v>1</v>
      </c>
      <c r="B264" s="47" t="s">
        <v>1065</v>
      </c>
      <c r="C264" s="46">
        <f t="shared" si="49"/>
        <v>259</v>
      </c>
      <c r="D264" s="46">
        <f t="shared" si="59"/>
        <v>18353</v>
      </c>
      <c r="E264" s="49">
        <f t="shared" si="100"/>
        <v>734</v>
      </c>
      <c r="F264" s="42">
        <v>0</v>
      </c>
      <c r="G264" s="296">
        <f t="shared" si="58"/>
        <v>1108.0396738605261</v>
      </c>
      <c r="H264" s="133">
        <v>100</v>
      </c>
      <c r="I264" s="50">
        <f t="shared" si="50"/>
        <v>25.275261466551569</v>
      </c>
      <c r="J264" s="51">
        <v>200</v>
      </c>
      <c r="K264" s="50">
        <f t="shared" si="46"/>
        <v>9.0956905529672891</v>
      </c>
      <c r="L264" s="42">
        <v>0</v>
      </c>
      <c r="M264" s="296">
        <f t="shared" ref="M264:M265" si="116">M263*$O$1</f>
        <v>1138.9791350012556</v>
      </c>
      <c r="N264" s="50">
        <v>1.1399999999999899</v>
      </c>
      <c r="O264" s="50">
        <v>105.4</v>
      </c>
      <c r="P264" s="50">
        <v>4.8999999999999897</v>
      </c>
      <c r="Q264" s="53">
        <v>2</v>
      </c>
      <c r="R264" s="141">
        <f t="shared" si="47"/>
        <v>7</v>
      </c>
      <c r="S264" s="259"/>
      <c r="T264" s="239">
        <v>59</v>
      </c>
      <c r="U264" s="69">
        <f t="shared" si="48"/>
        <v>6</v>
      </c>
    </row>
    <row r="265" spans="1:21" x14ac:dyDescent="0.3">
      <c r="A265" s="47" t="b">
        <v>1</v>
      </c>
      <c r="B265" s="47" t="s">
        <v>1066</v>
      </c>
      <c r="C265" s="46">
        <f t="shared" si="49"/>
        <v>260</v>
      </c>
      <c r="D265" s="46">
        <f t="shared" si="59"/>
        <v>22941</v>
      </c>
      <c r="E265" s="49">
        <f t="shared" si="100"/>
        <v>917</v>
      </c>
      <c r="F265" s="42">
        <v>0</v>
      </c>
      <c r="G265" s="296">
        <f t="shared" si="58"/>
        <v>1385.0495923256576</v>
      </c>
      <c r="H265" s="133">
        <v>100</v>
      </c>
      <c r="I265" s="50">
        <f t="shared" si="50"/>
        <v>25.356142303244535</v>
      </c>
      <c r="J265" s="51">
        <v>200</v>
      </c>
      <c r="K265" s="50">
        <f t="shared" si="46"/>
        <v>9.1900128640015595</v>
      </c>
      <c r="L265" s="42">
        <v>0</v>
      </c>
      <c r="M265" s="296">
        <f t="shared" si="116"/>
        <v>1366.7749620015068</v>
      </c>
      <c r="N265" s="50">
        <v>1.1399999999999899</v>
      </c>
      <c r="O265" s="50">
        <v>105.4</v>
      </c>
      <c r="P265" s="50">
        <v>4.8999999999999897</v>
      </c>
      <c r="Q265" s="53">
        <v>2</v>
      </c>
      <c r="R265" s="141">
        <f t="shared" si="47"/>
        <v>8</v>
      </c>
      <c r="S265" s="259"/>
      <c r="T265" s="239">
        <v>60</v>
      </c>
      <c r="U265" s="69">
        <f t="shared" si="48"/>
        <v>7</v>
      </c>
    </row>
    <row r="266" spans="1:21" x14ac:dyDescent="0.3">
      <c r="A266" s="125" t="b">
        <v>1</v>
      </c>
      <c r="B266" s="125" t="s">
        <v>1067</v>
      </c>
      <c r="C266" s="127">
        <f t="shared" si="49"/>
        <v>261</v>
      </c>
      <c r="D266" s="127">
        <f t="shared" ref="D266" si="117">D261+D261*$C$1%</f>
        <v>10619.58159546963</v>
      </c>
      <c r="E266" s="128">
        <f t="shared" si="100"/>
        <v>424</v>
      </c>
      <c r="F266" s="128">
        <v>0</v>
      </c>
      <c r="G266" s="131">
        <f t="shared" ref="G266" si="118">G261+G261*$F$1%</f>
        <v>629.72110744841427</v>
      </c>
      <c r="H266" s="127">
        <v>100</v>
      </c>
      <c r="I266" s="129">
        <f t="shared" si="50"/>
        <v>25.437281958614918</v>
      </c>
      <c r="J266" s="130">
        <v>200</v>
      </c>
      <c r="K266" s="129">
        <f t="shared" si="46"/>
        <v>9.285313297401256</v>
      </c>
      <c r="L266" s="128">
        <v>0</v>
      </c>
      <c r="M266" s="131">
        <f t="shared" ref="M266:M267" si="119">M267*$P$1</f>
        <v>643.90287098737656</v>
      </c>
      <c r="N266" s="129">
        <v>1.1399999999999899</v>
      </c>
      <c r="O266" s="129">
        <v>105.4</v>
      </c>
      <c r="P266" s="129">
        <v>4.8999999999999897</v>
      </c>
      <c r="Q266" s="131">
        <v>2</v>
      </c>
      <c r="R266" s="141">
        <f t="shared" si="47"/>
        <v>8</v>
      </c>
      <c r="S266" s="259"/>
      <c r="T266" s="239">
        <v>61</v>
      </c>
      <c r="U266" s="69">
        <f t="shared" si="48"/>
        <v>7</v>
      </c>
    </row>
    <row r="267" spans="1:21" x14ac:dyDescent="0.3">
      <c r="A267" s="47" t="b">
        <v>1</v>
      </c>
      <c r="B267" s="47" t="s">
        <v>1068</v>
      </c>
      <c r="C267" s="46">
        <f t="shared" si="49"/>
        <v>262</v>
      </c>
      <c r="D267" s="46">
        <f t="shared" ref="D267" si="120">INT(D266+D266*$D$1%)</f>
        <v>13274</v>
      </c>
      <c r="E267" s="49">
        <f t="shared" si="100"/>
        <v>530</v>
      </c>
      <c r="F267" s="42">
        <v>0</v>
      </c>
      <c r="G267" s="296">
        <f t="shared" ref="G267" si="121">G266+G266*H$1%</f>
        <v>787.15138431051787</v>
      </c>
      <c r="H267" s="133">
        <v>100</v>
      </c>
      <c r="I267" s="50">
        <f t="shared" si="50"/>
        <v>25.518681260882484</v>
      </c>
      <c r="J267" s="51">
        <v>200</v>
      </c>
      <c r="K267" s="50">
        <f t="shared" si="46"/>
        <v>9.3816019962953074</v>
      </c>
      <c r="L267" s="42">
        <v>0</v>
      </c>
      <c r="M267" s="296">
        <f t="shared" si="119"/>
        <v>804.87858873422067</v>
      </c>
      <c r="N267" s="50">
        <v>1.1399999999999899</v>
      </c>
      <c r="O267" s="50">
        <v>105.4</v>
      </c>
      <c r="P267" s="50">
        <v>4.8999999999999897</v>
      </c>
      <c r="Q267" s="53">
        <v>2</v>
      </c>
      <c r="R267" s="141">
        <f t="shared" si="47"/>
        <v>8</v>
      </c>
      <c r="S267" s="259"/>
      <c r="T267" s="239">
        <v>62</v>
      </c>
      <c r="U267" s="69">
        <f t="shared" si="48"/>
        <v>7</v>
      </c>
    </row>
    <row r="268" spans="1:21" x14ac:dyDescent="0.3">
      <c r="A268" s="47" t="b">
        <v>1</v>
      </c>
      <c r="B268" s="47" t="s">
        <v>1069</v>
      </c>
      <c r="C268" s="46">
        <f t="shared" si="49"/>
        <v>263</v>
      </c>
      <c r="D268" s="46">
        <f t="shared" si="59"/>
        <v>16592</v>
      </c>
      <c r="E268" s="49">
        <f t="shared" si="100"/>
        <v>663</v>
      </c>
      <c r="F268" s="42">
        <v>0</v>
      </c>
      <c r="G268" s="296">
        <f t="shared" si="58"/>
        <v>983.93923038814728</v>
      </c>
      <c r="H268" s="133">
        <v>100</v>
      </c>
      <c r="I268" s="50">
        <f t="shared" si="50"/>
        <v>25.600341040917307</v>
      </c>
      <c r="J268" s="51">
        <v>200</v>
      </c>
      <c r="K268" s="50">
        <f t="shared" si="46"/>
        <v>9.4788892089968897</v>
      </c>
      <c r="L268" s="42">
        <v>0</v>
      </c>
      <c r="M268" s="296">
        <f t="shared" ref="M268" si="122">M263*$N$1</f>
        <v>1006.0982359177758</v>
      </c>
      <c r="N268" s="50">
        <v>1.1399999999999899</v>
      </c>
      <c r="O268" s="50">
        <v>105.4</v>
      </c>
      <c r="P268" s="50">
        <v>4.8999999999999897</v>
      </c>
      <c r="Q268" s="53">
        <v>2</v>
      </c>
      <c r="R268" s="141">
        <f t="shared" si="47"/>
        <v>8</v>
      </c>
      <c r="S268" s="259"/>
      <c r="T268" s="239">
        <v>63</v>
      </c>
      <c r="U268" s="69">
        <f t="shared" si="48"/>
        <v>7</v>
      </c>
    </row>
    <row r="269" spans="1:21" x14ac:dyDescent="0.3">
      <c r="A269" s="47" t="b">
        <v>1</v>
      </c>
      <c r="B269" s="47" t="s">
        <v>1070</v>
      </c>
      <c r="C269" s="46">
        <f t="shared" si="49"/>
        <v>264</v>
      </c>
      <c r="D269" s="46">
        <f t="shared" si="59"/>
        <v>20740</v>
      </c>
      <c r="E269" s="49">
        <f t="shared" si="100"/>
        <v>829</v>
      </c>
      <c r="F269" s="42">
        <v>0</v>
      </c>
      <c r="G269" s="296">
        <f t="shared" si="58"/>
        <v>1229.924037985184</v>
      </c>
      <c r="H269" s="133">
        <v>100</v>
      </c>
      <c r="I269" s="50">
        <f t="shared" si="50"/>
        <v>25.682262132248244</v>
      </c>
      <c r="J269" s="51">
        <v>200</v>
      </c>
      <c r="K269" s="50">
        <f t="shared" si="46"/>
        <v>9.577185290094187</v>
      </c>
      <c r="L269" s="42">
        <v>0</v>
      </c>
      <c r="M269" s="296">
        <f t="shared" ref="M269:M270" si="123">M268*$O$1</f>
        <v>1207.3178831013308</v>
      </c>
      <c r="N269" s="50">
        <v>1.1399999999999899</v>
      </c>
      <c r="O269" s="50">
        <v>105.4</v>
      </c>
      <c r="P269" s="50">
        <v>4.8999999999999897</v>
      </c>
      <c r="Q269" s="53">
        <v>2</v>
      </c>
      <c r="R269" s="141">
        <f t="shared" si="47"/>
        <v>8</v>
      </c>
      <c r="S269" s="259"/>
      <c r="T269" s="239">
        <v>64</v>
      </c>
      <c r="U269" s="69">
        <f t="shared" si="48"/>
        <v>7</v>
      </c>
    </row>
    <row r="270" spans="1:21" x14ac:dyDescent="0.3">
      <c r="A270" s="47" t="b">
        <v>1</v>
      </c>
      <c r="B270" s="47" t="s">
        <v>1071</v>
      </c>
      <c r="C270" s="46">
        <f t="shared" si="49"/>
        <v>265</v>
      </c>
      <c r="D270" s="46">
        <f t="shared" si="59"/>
        <v>25925</v>
      </c>
      <c r="E270" s="49">
        <f t="shared" si="100"/>
        <v>1037</v>
      </c>
      <c r="F270" s="42">
        <v>0</v>
      </c>
      <c r="G270" s="296">
        <f t="shared" si="58"/>
        <v>1537.4050474814799</v>
      </c>
      <c r="H270" s="133">
        <v>100</v>
      </c>
      <c r="I270" s="50">
        <f t="shared" si="50"/>
        <v>25.764445371071439</v>
      </c>
      <c r="J270" s="51">
        <v>200</v>
      </c>
      <c r="K270" s="50">
        <f t="shared" si="46"/>
        <v>9.6765007015524631</v>
      </c>
      <c r="L270" s="42">
        <v>0</v>
      </c>
      <c r="M270" s="296">
        <f t="shared" si="123"/>
        <v>1448.781459721597</v>
      </c>
      <c r="N270" s="50">
        <v>1.1399999999999899</v>
      </c>
      <c r="O270" s="50">
        <v>105.4</v>
      </c>
      <c r="P270" s="50">
        <v>4.8999999999999897</v>
      </c>
      <c r="Q270" s="53">
        <v>2</v>
      </c>
      <c r="R270" s="141">
        <f t="shared" si="47"/>
        <v>8</v>
      </c>
      <c r="S270" s="259"/>
      <c r="T270" s="239">
        <v>65</v>
      </c>
      <c r="U270" s="69">
        <f t="shared" si="48"/>
        <v>7</v>
      </c>
    </row>
    <row r="271" spans="1:21" x14ac:dyDescent="0.3">
      <c r="A271" s="125" t="b">
        <v>1</v>
      </c>
      <c r="B271" s="125" t="s">
        <v>1072</v>
      </c>
      <c r="C271" s="127">
        <f t="shared" si="49"/>
        <v>266</v>
      </c>
      <c r="D271" s="127">
        <f>D266+D266*$C$1%</f>
        <v>12000.127202880682</v>
      </c>
      <c r="E271" s="128">
        <f t="shared" si="100"/>
        <v>480</v>
      </c>
      <c r="F271" s="128">
        <v>0</v>
      </c>
      <c r="G271" s="131">
        <f>G266+G266*$F$1%</f>
        <v>698.99042926773984</v>
      </c>
      <c r="H271" s="127">
        <v>100</v>
      </c>
      <c r="I271" s="129">
        <f t="shared" si="50"/>
        <v>25.846891596258867</v>
      </c>
      <c r="J271" s="130">
        <v>200</v>
      </c>
      <c r="K271" s="129">
        <f t="shared" ref="K271:K334" si="124">K270+K270*$I$1%</f>
        <v>9.7768460138275621</v>
      </c>
      <c r="L271" s="128">
        <v>0</v>
      </c>
      <c r="M271" s="131">
        <f t="shared" ref="M271:M272" si="125">M272*$P$1</f>
        <v>682.53704324661931</v>
      </c>
      <c r="N271" s="129">
        <v>1.1399999999999899</v>
      </c>
      <c r="O271" s="129">
        <v>105.4</v>
      </c>
      <c r="P271" s="129">
        <v>4.8999999999999897</v>
      </c>
      <c r="Q271" s="131">
        <v>2</v>
      </c>
      <c r="R271" s="141">
        <f t="shared" ref="R271:R334" si="126">INT(1+U271)</f>
        <v>8</v>
      </c>
      <c r="S271" s="259"/>
      <c r="T271" s="239">
        <v>66</v>
      </c>
      <c r="U271" s="69">
        <f t="shared" ref="U271:U334" si="127">INT(1+(T271/$U$1))</f>
        <v>7</v>
      </c>
    </row>
    <row r="272" spans="1:21" x14ac:dyDescent="0.3">
      <c r="A272" s="47" t="b">
        <v>1</v>
      </c>
      <c r="B272" s="47" t="s">
        <v>1073</v>
      </c>
      <c r="C272" s="46">
        <f t="shared" ref="C272:C335" si="128">C271+1</f>
        <v>267</v>
      </c>
      <c r="D272" s="46">
        <f>INT(D271+D271*$D$1%)</f>
        <v>15000</v>
      </c>
      <c r="E272" s="49">
        <f t="shared" ref="E272:E282" si="129">INT(D272*E$1)</f>
        <v>600</v>
      </c>
      <c r="F272" s="42">
        <v>0</v>
      </c>
      <c r="G272" s="296">
        <f t="shared" ref="G272" si="130">G271+G271*H$1%</f>
        <v>873.73803658467477</v>
      </c>
      <c r="H272" s="133">
        <v>100</v>
      </c>
      <c r="I272" s="50">
        <f t="shared" ref="I272:I335" si="131">I271+I271*$J$1%</f>
        <v>25.929601649366894</v>
      </c>
      <c r="J272" s="51">
        <v>200</v>
      </c>
      <c r="K272" s="50">
        <f t="shared" si="124"/>
        <v>9.8782319069909548</v>
      </c>
      <c r="L272" s="42">
        <v>0</v>
      </c>
      <c r="M272" s="296">
        <f t="shared" si="125"/>
        <v>853.17130405827402</v>
      </c>
      <c r="N272" s="50">
        <v>1.1399999999999899</v>
      </c>
      <c r="O272" s="50">
        <v>105.4</v>
      </c>
      <c r="P272" s="50">
        <v>4.8999999999999897</v>
      </c>
      <c r="Q272" s="53">
        <v>2</v>
      </c>
      <c r="R272" s="141">
        <f t="shared" si="126"/>
        <v>8</v>
      </c>
      <c r="S272" s="259"/>
      <c r="T272" s="239">
        <v>67</v>
      </c>
      <c r="U272" s="69">
        <f t="shared" si="127"/>
        <v>7</v>
      </c>
    </row>
    <row r="273" spans="1:21" x14ac:dyDescent="0.3">
      <c r="A273" s="47" t="b">
        <v>1</v>
      </c>
      <c r="B273" s="47" t="s">
        <v>1074</v>
      </c>
      <c r="C273" s="46">
        <f t="shared" si="128"/>
        <v>268</v>
      </c>
      <c r="D273" s="46">
        <f t="shared" si="59"/>
        <v>18750</v>
      </c>
      <c r="E273" s="49">
        <f t="shared" si="129"/>
        <v>750</v>
      </c>
      <c r="F273" s="42">
        <v>0</v>
      </c>
      <c r="G273" s="296">
        <f>G272+G272*H$1%</f>
        <v>1092.1725457308435</v>
      </c>
      <c r="H273" s="133">
        <v>100</v>
      </c>
      <c r="I273" s="50">
        <f t="shared" si="131"/>
        <v>26.012576374644869</v>
      </c>
      <c r="J273" s="51">
        <v>200</v>
      </c>
      <c r="K273" s="50">
        <f t="shared" si="124"/>
        <v>9.9806691718664506</v>
      </c>
      <c r="L273" s="42">
        <v>0</v>
      </c>
      <c r="M273" s="296">
        <f t="shared" ref="M273" si="132">M268*$N$1</f>
        <v>1066.4641300728424</v>
      </c>
      <c r="N273" s="50">
        <v>1.1399999999999899</v>
      </c>
      <c r="O273" s="50">
        <v>105.4</v>
      </c>
      <c r="P273" s="50">
        <v>4.8999999999999897</v>
      </c>
      <c r="Q273" s="53">
        <v>2</v>
      </c>
      <c r="R273" s="141">
        <f t="shared" si="126"/>
        <v>8</v>
      </c>
      <c r="S273" s="259"/>
      <c r="T273" s="239">
        <v>68</v>
      </c>
      <c r="U273" s="69">
        <f t="shared" si="127"/>
        <v>7</v>
      </c>
    </row>
    <row r="274" spans="1:21" x14ac:dyDescent="0.3">
      <c r="A274" s="47" t="b">
        <v>1</v>
      </c>
      <c r="B274" s="47" t="s">
        <v>1075</v>
      </c>
      <c r="C274" s="46">
        <f t="shared" si="128"/>
        <v>269</v>
      </c>
      <c r="D274" s="46">
        <f t="shared" si="59"/>
        <v>23437</v>
      </c>
      <c r="E274" s="49">
        <f t="shared" si="129"/>
        <v>937</v>
      </c>
      <c r="F274" s="42">
        <v>0</v>
      </c>
      <c r="G274" s="296">
        <f t="shared" si="58"/>
        <v>1365.2156821635544</v>
      </c>
      <c r="H274" s="133">
        <v>100</v>
      </c>
      <c r="I274" s="50">
        <f t="shared" si="131"/>
        <v>26.095816619043731</v>
      </c>
      <c r="J274" s="51">
        <v>200</v>
      </c>
      <c r="K274" s="50">
        <f t="shared" si="124"/>
        <v>10.084168711178705</v>
      </c>
      <c r="L274" s="42">
        <v>0</v>
      </c>
      <c r="M274" s="296">
        <f t="shared" ref="M274:M275" si="133">M273*$O$1</f>
        <v>1279.7569560874108</v>
      </c>
      <c r="N274" s="50">
        <v>1.1399999999999899</v>
      </c>
      <c r="O274" s="50">
        <v>105.4</v>
      </c>
      <c r="P274" s="50">
        <v>4.8999999999999897</v>
      </c>
      <c r="Q274" s="53">
        <v>2</v>
      </c>
      <c r="R274" s="141">
        <f t="shared" si="126"/>
        <v>8</v>
      </c>
      <c r="S274" s="259"/>
      <c r="T274" s="239">
        <v>69</v>
      </c>
      <c r="U274" s="69">
        <f t="shared" si="127"/>
        <v>7</v>
      </c>
    </row>
    <row r="275" spans="1:21" x14ac:dyDescent="0.3">
      <c r="A275" s="47" t="b">
        <v>1</v>
      </c>
      <c r="B275" s="47" t="s">
        <v>1076</v>
      </c>
      <c r="C275" s="46">
        <f t="shared" si="128"/>
        <v>270</v>
      </c>
      <c r="D275" s="46">
        <f t="shared" si="59"/>
        <v>29296</v>
      </c>
      <c r="E275" s="49">
        <f t="shared" si="129"/>
        <v>1171</v>
      </c>
      <c r="F275" s="42">
        <v>0</v>
      </c>
      <c r="G275" s="296">
        <f t="shared" si="58"/>
        <v>1706.5196027044431</v>
      </c>
      <c r="H275" s="133">
        <v>100</v>
      </c>
      <c r="I275" s="50">
        <f t="shared" si="131"/>
        <v>26.179323232224672</v>
      </c>
      <c r="J275" s="51">
        <v>200</v>
      </c>
      <c r="K275" s="50">
        <f t="shared" si="124"/>
        <v>10.188741540713629</v>
      </c>
      <c r="L275" s="42">
        <v>0</v>
      </c>
      <c r="M275" s="296">
        <f t="shared" si="133"/>
        <v>1535.7083473048929</v>
      </c>
      <c r="N275" s="50">
        <v>1.1399999999999899</v>
      </c>
      <c r="O275" s="50">
        <v>105.4</v>
      </c>
      <c r="P275" s="50">
        <v>4.8999999999999897</v>
      </c>
      <c r="Q275" s="53">
        <v>2</v>
      </c>
      <c r="R275" s="141">
        <f t="shared" si="126"/>
        <v>9</v>
      </c>
      <c r="S275" s="259"/>
      <c r="T275" s="239">
        <v>70</v>
      </c>
      <c r="U275" s="69">
        <f t="shared" si="127"/>
        <v>8</v>
      </c>
    </row>
    <row r="276" spans="1:21" x14ac:dyDescent="0.3">
      <c r="A276" s="125" t="b">
        <v>1</v>
      </c>
      <c r="B276" s="125" t="s">
        <v>1077</v>
      </c>
      <c r="C276" s="127">
        <f t="shared" si="128"/>
        <v>271</v>
      </c>
      <c r="D276" s="127">
        <f>D271+D271*$C$1%</f>
        <v>13560.143739255171</v>
      </c>
      <c r="E276" s="128">
        <f t="shared" si="129"/>
        <v>542</v>
      </c>
      <c r="F276" s="128">
        <v>0</v>
      </c>
      <c r="G276" s="131">
        <f>G271+G271*$F$1%</f>
        <v>775.87937648719117</v>
      </c>
      <c r="H276" s="127">
        <v>100</v>
      </c>
      <c r="I276" s="129">
        <f t="shared" si="131"/>
        <v>26.263097066567791</v>
      </c>
      <c r="J276" s="130">
        <v>200</v>
      </c>
      <c r="K276" s="129">
        <f t="shared" si="124"/>
        <v>10.294398790490829</v>
      </c>
      <c r="L276" s="128">
        <v>0</v>
      </c>
      <c r="M276" s="131">
        <f t="shared" ref="M276:M277" si="134">M277*$P$1</f>
        <v>723.48926584141645</v>
      </c>
      <c r="N276" s="129">
        <v>1.1399999999999899</v>
      </c>
      <c r="O276" s="129">
        <v>105.4</v>
      </c>
      <c r="P276" s="129">
        <v>4.8999999999999897</v>
      </c>
      <c r="Q276" s="131">
        <v>2</v>
      </c>
      <c r="R276" s="141">
        <f t="shared" si="126"/>
        <v>9</v>
      </c>
      <c r="S276" s="259"/>
      <c r="T276" s="239">
        <v>71</v>
      </c>
      <c r="U276" s="69">
        <f t="shared" si="127"/>
        <v>8</v>
      </c>
    </row>
    <row r="277" spans="1:21" x14ac:dyDescent="0.3">
      <c r="A277" s="47" t="b">
        <v>1</v>
      </c>
      <c r="B277" s="47" t="s">
        <v>1078</v>
      </c>
      <c r="C277" s="46">
        <f t="shared" si="128"/>
        <v>272</v>
      </c>
      <c r="D277" s="46">
        <f>INT(D276+D276*$D$1%)</f>
        <v>16950</v>
      </c>
      <c r="E277" s="49">
        <f t="shared" si="129"/>
        <v>678</v>
      </c>
      <c r="F277" s="42">
        <v>0</v>
      </c>
      <c r="G277" s="296">
        <f>G276+G276*H$1%</f>
        <v>969.84922060898896</v>
      </c>
      <c r="H277" s="133">
        <v>100</v>
      </c>
      <c r="I277" s="50">
        <f t="shared" si="131"/>
        <v>26.347138977180808</v>
      </c>
      <c r="J277" s="51">
        <v>200</v>
      </c>
      <c r="K277" s="50">
        <f t="shared" si="124"/>
        <v>10.401151705948219</v>
      </c>
      <c r="L277" s="42">
        <v>0</v>
      </c>
      <c r="M277" s="296">
        <f t="shared" si="134"/>
        <v>904.36158230177045</v>
      </c>
      <c r="N277" s="50">
        <v>1.1399999999999899</v>
      </c>
      <c r="O277" s="50">
        <v>105.4</v>
      </c>
      <c r="P277" s="50">
        <v>4.8999999999999897</v>
      </c>
      <c r="Q277" s="53">
        <v>2</v>
      </c>
      <c r="R277" s="141">
        <f t="shared" si="126"/>
        <v>9</v>
      </c>
      <c r="S277" s="259"/>
      <c r="T277" s="239">
        <v>72</v>
      </c>
      <c r="U277" s="69">
        <f t="shared" si="127"/>
        <v>8</v>
      </c>
    </row>
    <row r="278" spans="1:21" x14ac:dyDescent="0.3">
      <c r="A278" s="47" t="b">
        <v>1</v>
      </c>
      <c r="B278" s="47" t="s">
        <v>1079</v>
      </c>
      <c r="C278" s="46">
        <f t="shared" si="128"/>
        <v>273</v>
      </c>
      <c r="D278" s="46">
        <f t="shared" si="59"/>
        <v>21187</v>
      </c>
      <c r="E278" s="49">
        <f t="shared" si="129"/>
        <v>847</v>
      </c>
      <c r="F278" s="42">
        <v>0</v>
      </c>
      <c r="G278" s="296">
        <f>G277+G277*H$1%</f>
        <v>1212.3115257612362</v>
      </c>
      <c r="H278" s="133">
        <v>100</v>
      </c>
      <c r="I278" s="50">
        <f t="shared" si="131"/>
        <v>26.431449821907787</v>
      </c>
      <c r="J278" s="51">
        <v>200</v>
      </c>
      <c r="K278" s="50">
        <f t="shared" si="124"/>
        <v>10.509011649138902</v>
      </c>
      <c r="L278" s="42">
        <v>0</v>
      </c>
      <c r="M278" s="296">
        <f>M273*$N$1</f>
        <v>1130.451977877213</v>
      </c>
      <c r="N278" s="50">
        <v>1.1399999999999899</v>
      </c>
      <c r="O278" s="50">
        <v>105.4</v>
      </c>
      <c r="P278" s="50">
        <v>4.8999999999999897</v>
      </c>
      <c r="Q278" s="53">
        <v>2</v>
      </c>
      <c r="R278" s="141">
        <f t="shared" si="126"/>
        <v>9</v>
      </c>
      <c r="S278" s="259"/>
      <c r="T278" s="239">
        <v>73</v>
      </c>
      <c r="U278" s="69">
        <f t="shared" si="127"/>
        <v>8</v>
      </c>
    </row>
    <row r="279" spans="1:21" x14ac:dyDescent="0.3">
      <c r="A279" s="47" t="b">
        <v>1</v>
      </c>
      <c r="B279" s="47" t="s">
        <v>1080</v>
      </c>
      <c r="C279" s="46">
        <f t="shared" si="128"/>
        <v>274</v>
      </c>
      <c r="D279" s="46">
        <f t="shared" si="59"/>
        <v>26483</v>
      </c>
      <c r="E279" s="49">
        <f t="shared" si="129"/>
        <v>1059</v>
      </c>
      <c r="F279" s="42">
        <v>0</v>
      </c>
      <c r="G279" s="296">
        <f t="shared" si="58"/>
        <v>1515.3894072015453</v>
      </c>
      <c r="H279" s="133">
        <v>100</v>
      </c>
      <c r="I279" s="50">
        <f t="shared" si="131"/>
        <v>26.516030461337891</v>
      </c>
      <c r="J279" s="51">
        <v>200</v>
      </c>
      <c r="K279" s="50">
        <f t="shared" si="124"/>
        <v>10.617990099940473</v>
      </c>
      <c r="L279" s="42">
        <v>0</v>
      </c>
      <c r="M279" s="296">
        <f>M278*$O$1</f>
        <v>1356.5423734526555</v>
      </c>
      <c r="N279" s="50">
        <v>1.1399999999999899</v>
      </c>
      <c r="O279" s="50">
        <v>105.4</v>
      </c>
      <c r="P279" s="50">
        <v>4.8999999999999897</v>
      </c>
      <c r="Q279" s="53">
        <v>2</v>
      </c>
      <c r="R279" s="141">
        <f t="shared" si="126"/>
        <v>9</v>
      </c>
      <c r="S279" s="259"/>
      <c r="T279" s="239">
        <v>74</v>
      </c>
      <c r="U279" s="69">
        <f t="shared" si="127"/>
        <v>8</v>
      </c>
    </row>
    <row r="280" spans="1:21" x14ac:dyDescent="0.3">
      <c r="A280" s="47" t="b">
        <v>1</v>
      </c>
      <c r="B280" s="47" t="s">
        <v>1081</v>
      </c>
      <c r="C280" s="46">
        <f t="shared" si="128"/>
        <v>275</v>
      </c>
      <c r="D280" s="46">
        <f t="shared" si="59"/>
        <v>33103</v>
      </c>
      <c r="E280" s="49">
        <f t="shared" si="129"/>
        <v>1324</v>
      </c>
      <c r="F280" s="42">
        <v>0</v>
      </c>
      <c r="G280" s="296">
        <f t="shared" si="58"/>
        <v>1894.2367590019317</v>
      </c>
      <c r="H280" s="133">
        <v>100</v>
      </c>
      <c r="I280" s="50">
        <f t="shared" si="131"/>
        <v>26.600881758814172</v>
      </c>
      <c r="J280" s="51">
        <v>200</v>
      </c>
      <c r="K280" s="50">
        <f t="shared" si="124"/>
        <v>10.728098657276856</v>
      </c>
      <c r="L280" s="42">
        <v>0</v>
      </c>
      <c r="M280" s="296">
        <f>M279*$O$1</f>
        <v>1627.8508481431866</v>
      </c>
      <c r="N280" s="50">
        <v>1.1399999999999899</v>
      </c>
      <c r="O280" s="50">
        <v>105.4</v>
      </c>
      <c r="P280" s="50">
        <v>4.8999999999999897</v>
      </c>
      <c r="Q280" s="53">
        <v>2</v>
      </c>
      <c r="R280" s="141">
        <f t="shared" si="126"/>
        <v>9</v>
      </c>
      <c r="S280" s="259"/>
      <c r="T280" s="239">
        <v>75</v>
      </c>
      <c r="U280" s="69">
        <f t="shared" si="127"/>
        <v>8</v>
      </c>
    </row>
    <row r="281" spans="1:21" x14ac:dyDescent="0.3">
      <c r="A281" s="125" t="b">
        <v>1</v>
      </c>
      <c r="B281" s="125" t="s">
        <v>1082</v>
      </c>
      <c r="C281" s="127">
        <f t="shared" si="128"/>
        <v>276</v>
      </c>
      <c r="D281" s="127">
        <f>D276+D276*$C$1%</f>
        <v>15322.962425358342</v>
      </c>
      <c r="E281" s="128">
        <f t="shared" si="129"/>
        <v>612</v>
      </c>
      <c r="F281" s="128">
        <v>0</v>
      </c>
      <c r="G281" s="131">
        <f>G276+G276*$F$1%</f>
        <v>861.22610790078215</v>
      </c>
      <c r="H281" s="127">
        <v>100</v>
      </c>
      <c r="I281" s="129">
        <f t="shared" si="131"/>
        <v>26.686004580442376</v>
      </c>
      <c r="J281" s="130">
        <v>200</v>
      </c>
      <c r="K281" s="129">
        <f t="shared" si="124"/>
        <v>10.839349040352817</v>
      </c>
      <c r="L281" s="128">
        <v>0</v>
      </c>
      <c r="M281" s="131">
        <f>M282*$P$1</f>
        <v>766.89862179190141</v>
      </c>
      <c r="N281" s="129">
        <v>1.1399999999999899</v>
      </c>
      <c r="O281" s="129">
        <v>105.4</v>
      </c>
      <c r="P281" s="129">
        <v>4.8999999999999897</v>
      </c>
      <c r="Q281" s="131">
        <v>2</v>
      </c>
      <c r="R281" s="141">
        <f t="shared" si="126"/>
        <v>9</v>
      </c>
      <c r="S281" s="259"/>
      <c r="T281" s="239">
        <v>76</v>
      </c>
      <c r="U281" s="69">
        <f t="shared" si="127"/>
        <v>8</v>
      </c>
    </row>
    <row r="282" spans="1:21" x14ac:dyDescent="0.3">
      <c r="A282" s="47" t="b">
        <v>1</v>
      </c>
      <c r="B282" s="47" t="s">
        <v>1083</v>
      </c>
      <c r="C282" s="46">
        <f t="shared" si="128"/>
        <v>277</v>
      </c>
      <c r="D282" s="46">
        <f>INT(D281+D281*$D$1%)</f>
        <v>19153</v>
      </c>
      <c r="E282" s="49">
        <f t="shared" si="129"/>
        <v>766</v>
      </c>
      <c r="F282" s="42">
        <v>0</v>
      </c>
      <c r="G282" s="296">
        <f>G281+G281*H$1%</f>
        <v>1076.5326348759777</v>
      </c>
      <c r="H282" s="133">
        <v>100</v>
      </c>
      <c r="I282" s="50">
        <f t="shared" si="131"/>
        <v>26.771399795099793</v>
      </c>
      <c r="J282" s="51">
        <v>200</v>
      </c>
      <c r="K282" s="50">
        <f t="shared" si="124"/>
        <v>10.951753089901276</v>
      </c>
      <c r="L282" s="42">
        <v>0</v>
      </c>
      <c r="M282" s="296">
        <f>M283*$P$1</f>
        <v>958.62327723987676</v>
      </c>
      <c r="N282" s="50">
        <v>1.1399999999999899</v>
      </c>
      <c r="O282" s="50">
        <v>105.4</v>
      </c>
      <c r="P282" s="50">
        <v>4.8999999999999897</v>
      </c>
      <c r="Q282" s="53">
        <v>2</v>
      </c>
      <c r="R282" s="141">
        <f t="shared" si="126"/>
        <v>9</v>
      </c>
      <c r="S282" s="259"/>
      <c r="T282" s="239">
        <v>77</v>
      </c>
      <c r="U282" s="69">
        <f t="shared" si="127"/>
        <v>8</v>
      </c>
    </row>
    <row r="283" spans="1:21" x14ac:dyDescent="0.3">
      <c r="A283" s="47" t="b">
        <v>1</v>
      </c>
      <c r="B283" s="47" t="s">
        <v>1084</v>
      </c>
      <c r="C283" s="46">
        <f t="shared" si="128"/>
        <v>278</v>
      </c>
      <c r="D283" s="46">
        <f t="shared" ref="D283:D304" si="135">INT(D282+D282*$D$1%)</f>
        <v>23941</v>
      </c>
      <c r="E283" s="49">
        <f t="shared" ref="E283:E293" si="136">INT(D283*E$1)</f>
        <v>957</v>
      </c>
      <c r="F283" s="42">
        <v>0</v>
      </c>
      <c r="G283" s="296">
        <f>G282+G282*H$1%</f>
        <v>1345.665793594972</v>
      </c>
      <c r="H283" s="133">
        <v>100</v>
      </c>
      <c r="I283" s="50">
        <f t="shared" si="131"/>
        <v>26.857068274444114</v>
      </c>
      <c r="J283" s="51">
        <v>200</v>
      </c>
      <c r="K283" s="50">
        <f t="shared" si="124"/>
        <v>11.065322769443553</v>
      </c>
      <c r="L283" s="42">
        <v>0</v>
      </c>
      <c r="M283" s="296">
        <f t="shared" ref="M283" si="137">M278*$N$1</f>
        <v>1198.2790965498459</v>
      </c>
      <c r="N283" s="50">
        <v>1.1399999999999899</v>
      </c>
      <c r="O283" s="50">
        <v>105.4</v>
      </c>
      <c r="P283" s="50">
        <v>4.8999999999999897</v>
      </c>
      <c r="Q283" s="53">
        <v>2</v>
      </c>
      <c r="R283" s="141">
        <f t="shared" si="126"/>
        <v>9</v>
      </c>
      <c r="S283" s="259"/>
      <c r="T283" s="239">
        <v>78</v>
      </c>
      <c r="U283" s="69">
        <f t="shared" si="127"/>
        <v>8</v>
      </c>
    </row>
    <row r="284" spans="1:21" x14ac:dyDescent="0.3">
      <c r="A284" s="47" t="b">
        <v>1</v>
      </c>
      <c r="B284" s="47" t="s">
        <v>1085</v>
      </c>
      <c r="C284" s="46">
        <f t="shared" si="128"/>
        <v>279</v>
      </c>
      <c r="D284" s="46">
        <f t="shared" si="135"/>
        <v>29926</v>
      </c>
      <c r="E284" s="49">
        <f t="shared" si="136"/>
        <v>1197</v>
      </c>
      <c r="F284" s="42">
        <v>0</v>
      </c>
      <c r="G284" s="296">
        <f t="shared" ref="G284:G305" si="138">G283+G283*H$1%</f>
        <v>1682.0822419937149</v>
      </c>
      <c r="H284" s="133">
        <v>100</v>
      </c>
      <c r="I284" s="50">
        <f t="shared" si="131"/>
        <v>26.943010892922334</v>
      </c>
      <c r="J284" s="51">
        <v>200</v>
      </c>
      <c r="K284" s="50">
        <f t="shared" si="124"/>
        <v>11.180070166562682</v>
      </c>
      <c r="L284" s="42">
        <v>0</v>
      </c>
      <c r="M284" s="296">
        <f>M283*$O$1</f>
        <v>1437.934915859815</v>
      </c>
      <c r="N284" s="50">
        <v>1.1399999999999899</v>
      </c>
      <c r="O284" s="50">
        <v>105.4</v>
      </c>
      <c r="P284" s="50">
        <v>4.8999999999999897</v>
      </c>
      <c r="Q284" s="53">
        <v>2</v>
      </c>
      <c r="R284" s="141">
        <f t="shared" si="126"/>
        <v>9</v>
      </c>
      <c r="S284" s="259"/>
      <c r="T284" s="239">
        <v>79</v>
      </c>
      <c r="U284" s="69">
        <f t="shared" si="127"/>
        <v>8</v>
      </c>
    </row>
    <row r="285" spans="1:21" x14ac:dyDescent="0.3">
      <c r="A285" s="47" t="b">
        <v>1</v>
      </c>
      <c r="B285" s="47" t="s">
        <v>1086</v>
      </c>
      <c r="C285" s="46">
        <f t="shared" si="128"/>
        <v>280</v>
      </c>
      <c r="D285" s="46">
        <f t="shared" si="135"/>
        <v>37407</v>
      </c>
      <c r="E285" s="49">
        <f t="shared" si="136"/>
        <v>1496</v>
      </c>
      <c r="F285" s="42">
        <v>0</v>
      </c>
      <c r="G285" s="296">
        <f>G284+G284*H$1%</f>
        <v>2102.6028024921434</v>
      </c>
      <c r="H285" s="133">
        <v>100</v>
      </c>
      <c r="I285" s="50">
        <f t="shared" si="131"/>
        <v>27.029228527779686</v>
      </c>
      <c r="J285" s="51">
        <v>200</v>
      </c>
      <c r="K285" s="50">
        <f t="shared" si="124"/>
        <v>11.296007494189938</v>
      </c>
      <c r="L285" s="42">
        <v>0</v>
      </c>
      <c r="M285" s="296">
        <f>M284*$O$1</f>
        <v>1725.5218990317778</v>
      </c>
      <c r="N285" s="50">
        <v>1.1399999999999899</v>
      </c>
      <c r="O285" s="50">
        <v>105.4</v>
      </c>
      <c r="P285" s="50">
        <v>4.8999999999999897</v>
      </c>
      <c r="Q285" s="53">
        <v>2</v>
      </c>
      <c r="R285" s="141">
        <f t="shared" si="126"/>
        <v>10</v>
      </c>
      <c r="S285" s="259"/>
      <c r="T285" s="239">
        <v>80</v>
      </c>
      <c r="U285" s="69">
        <f t="shared" si="127"/>
        <v>9</v>
      </c>
    </row>
    <row r="286" spans="1:21" x14ac:dyDescent="0.3">
      <c r="A286" s="125" t="b">
        <v>1</v>
      </c>
      <c r="B286" s="125" t="s">
        <v>1087</v>
      </c>
      <c r="C286" s="127">
        <f t="shared" si="128"/>
        <v>281</v>
      </c>
      <c r="D286" s="127">
        <f t="shared" ref="D286" si="139">D281+D281*$C$1%</f>
        <v>17314.947540654928</v>
      </c>
      <c r="E286" s="128">
        <f t="shared" si="136"/>
        <v>692</v>
      </c>
      <c r="F286" s="128">
        <v>0</v>
      </c>
      <c r="G286" s="131">
        <f t="shared" ref="G286" si="140">G281+G281*$F$1%</f>
        <v>955.96097976986823</v>
      </c>
      <c r="H286" s="127">
        <v>100</v>
      </c>
      <c r="I286" s="129">
        <f t="shared" si="131"/>
        <v>27.115722059068581</v>
      </c>
      <c r="J286" s="130">
        <v>200</v>
      </c>
      <c r="K286" s="129">
        <f t="shared" si="124"/>
        <v>11.413147091904689</v>
      </c>
      <c r="L286" s="128">
        <v>0</v>
      </c>
      <c r="M286" s="131">
        <f t="shared" ref="M286:M287" si="141">M287*$P$1</f>
        <v>812.91253909941554</v>
      </c>
      <c r="N286" s="129">
        <v>1.1399999999999899</v>
      </c>
      <c r="O286" s="129">
        <v>105.4</v>
      </c>
      <c r="P286" s="129">
        <v>4.8999999999999897</v>
      </c>
      <c r="Q286" s="131">
        <v>2</v>
      </c>
      <c r="R286" s="141">
        <f t="shared" si="126"/>
        <v>10</v>
      </c>
      <c r="S286" s="259"/>
      <c r="T286" s="239">
        <v>81</v>
      </c>
      <c r="U286" s="69">
        <f t="shared" si="127"/>
        <v>9</v>
      </c>
    </row>
    <row r="287" spans="1:21" x14ac:dyDescent="0.3">
      <c r="A287" s="47" t="b">
        <v>1</v>
      </c>
      <c r="B287" s="47" t="s">
        <v>1088</v>
      </c>
      <c r="C287" s="46">
        <f t="shared" si="128"/>
        <v>282</v>
      </c>
      <c r="D287" s="46">
        <f>INT(D286+D286*$D$1%)</f>
        <v>21643</v>
      </c>
      <c r="E287" s="49">
        <f t="shared" si="136"/>
        <v>865</v>
      </c>
      <c r="F287" s="42">
        <v>0</v>
      </c>
      <c r="G287" s="296">
        <f t="shared" ref="G287" si="142">G286+G286*H$1%</f>
        <v>1194.9512247123353</v>
      </c>
      <c r="H287" s="133">
        <v>100</v>
      </c>
      <c r="I287" s="50">
        <f t="shared" si="131"/>
        <v>27.202492369657602</v>
      </c>
      <c r="J287" s="51">
        <v>200</v>
      </c>
      <c r="K287" s="50">
        <f t="shared" si="124"/>
        <v>11.53150142724774</v>
      </c>
      <c r="L287" s="42">
        <v>0</v>
      </c>
      <c r="M287" s="296">
        <f t="shared" si="141"/>
        <v>1016.1406738742694</v>
      </c>
      <c r="N287" s="50">
        <v>1.1399999999999899</v>
      </c>
      <c r="O287" s="50">
        <v>105.4</v>
      </c>
      <c r="P287" s="50">
        <v>4.8999999999999897</v>
      </c>
      <c r="Q287" s="53">
        <v>2</v>
      </c>
      <c r="R287" s="141">
        <f t="shared" si="126"/>
        <v>10</v>
      </c>
      <c r="S287" s="259"/>
      <c r="T287" s="239">
        <v>82</v>
      </c>
      <c r="U287" s="69">
        <f t="shared" si="127"/>
        <v>9</v>
      </c>
    </row>
    <row r="288" spans="1:21" x14ac:dyDescent="0.3">
      <c r="A288" s="47" t="b">
        <v>1</v>
      </c>
      <c r="B288" s="47" t="s">
        <v>1089</v>
      </c>
      <c r="C288" s="46">
        <f t="shared" si="128"/>
        <v>283</v>
      </c>
      <c r="D288" s="46">
        <f t="shared" si="135"/>
        <v>27053</v>
      </c>
      <c r="E288" s="49">
        <f t="shared" si="136"/>
        <v>1082</v>
      </c>
      <c r="F288" s="42">
        <v>0</v>
      </c>
      <c r="G288" s="296">
        <f t="shared" si="138"/>
        <v>1493.689030890419</v>
      </c>
      <c r="H288" s="133">
        <v>100</v>
      </c>
      <c r="I288" s="50">
        <f t="shared" si="131"/>
        <v>27.289540345240507</v>
      </c>
      <c r="J288" s="51">
        <v>200</v>
      </c>
      <c r="K288" s="50">
        <f t="shared" si="124"/>
        <v>11.651083097048298</v>
      </c>
      <c r="L288" s="42">
        <v>0</v>
      </c>
      <c r="M288" s="296">
        <f t="shared" ref="M288" si="143">M283*$N$1</f>
        <v>1270.1758423428366</v>
      </c>
      <c r="N288" s="50">
        <v>1.1399999999999899</v>
      </c>
      <c r="O288" s="50">
        <v>105.4</v>
      </c>
      <c r="P288" s="50">
        <v>4.8999999999999897</v>
      </c>
      <c r="Q288" s="53">
        <v>2</v>
      </c>
      <c r="R288" s="141">
        <f t="shared" si="126"/>
        <v>10</v>
      </c>
      <c r="S288" s="259"/>
      <c r="T288" s="239">
        <v>83</v>
      </c>
      <c r="U288" s="69">
        <f t="shared" si="127"/>
        <v>9</v>
      </c>
    </row>
    <row r="289" spans="1:21" x14ac:dyDescent="0.3">
      <c r="A289" s="47" t="b">
        <v>1</v>
      </c>
      <c r="B289" s="47" t="s">
        <v>1090</v>
      </c>
      <c r="C289" s="46">
        <f t="shared" si="128"/>
        <v>284</v>
      </c>
      <c r="D289" s="46">
        <f t="shared" si="135"/>
        <v>33816</v>
      </c>
      <c r="E289" s="49">
        <f t="shared" si="136"/>
        <v>1352</v>
      </c>
      <c r="F289" s="42">
        <v>0</v>
      </c>
      <c r="G289" s="296">
        <f t="shared" si="138"/>
        <v>1867.1112886130236</v>
      </c>
      <c r="H289" s="133">
        <v>100</v>
      </c>
      <c r="I289" s="50">
        <f t="shared" si="131"/>
        <v>27.376866874345275</v>
      </c>
      <c r="J289" s="51">
        <v>200</v>
      </c>
      <c r="K289" s="50">
        <f t="shared" si="124"/>
        <v>11.771904828764688</v>
      </c>
      <c r="L289" s="42">
        <v>0</v>
      </c>
      <c r="M289" s="296">
        <f t="shared" ref="M289:M290" si="144">M288*$O$1</f>
        <v>1524.2110108114039</v>
      </c>
      <c r="N289" s="50">
        <v>1.1399999999999899</v>
      </c>
      <c r="O289" s="50">
        <v>105.4</v>
      </c>
      <c r="P289" s="50">
        <v>4.8999999999999897</v>
      </c>
      <c r="Q289" s="53">
        <v>2</v>
      </c>
      <c r="R289" s="141">
        <f t="shared" si="126"/>
        <v>10</v>
      </c>
      <c r="S289" s="259"/>
      <c r="T289" s="239">
        <v>84</v>
      </c>
      <c r="U289" s="69">
        <f t="shared" si="127"/>
        <v>9</v>
      </c>
    </row>
    <row r="290" spans="1:21" x14ac:dyDescent="0.3">
      <c r="A290" s="47" t="b">
        <v>1</v>
      </c>
      <c r="B290" s="47" t="s">
        <v>1091</v>
      </c>
      <c r="C290" s="46">
        <f t="shared" si="128"/>
        <v>285</v>
      </c>
      <c r="D290" s="46">
        <f t="shared" si="135"/>
        <v>42270</v>
      </c>
      <c r="E290" s="49">
        <f t="shared" si="136"/>
        <v>1690</v>
      </c>
      <c r="F290" s="42">
        <v>0</v>
      </c>
      <c r="G290" s="296">
        <f t="shared" si="138"/>
        <v>2333.8891107662794</v>
      </c>
      <c r="H290" s="133">
        <v>100</v>
      </c>
      <c r="I290" s="50">
        <f t="shared" si="131"/>
        <v>27.464472848343181</v>
      </c>
      <c r="J290" s="51">
        <v>200</v>
      </c>
      <c r="K290" s="50">
        <f t="shared" si="124"/>
        <v>11.893979481838977</v>
      </c>
      <c r="L290" s="42">
        <v>0</v>
      </c>
      <c r="M290" s="296">
        <f t="shared" si="144"/>
        <v>1829.0532129736846</v>
      </c>
      <c r="N290" s="50">
        <v>1.1399999999999899</v>
      </c>
      <c r="O290" s="50">
        <v>105.4</v>
      </c>
      <c r="P290" s="50">
        <v>4.8999999999999897</v>
      </c>
      <c r="Q290" s="53">
        <v>2</v>
      </c>
      <c r="R290" s="141">
        <f t="shared" si="126"/>
        <v>10</v>
      </c>
      <c r="S290" s="259"/>
      <c r="T290" s="239">
        <v>85</v>
      </c>
      <c r="U290" s="69">
        <f t="shared" si="127"/>
        <v>9</v>
      </c>
    </row>
    <row r="291" spans="1:21" x14ac:dyDescent="0.3">
      <c r="A291" s="125" t="b">
        <v>1</v>
      </c>
      <c r="B291" s="125" t="s">
        <v>1092</v>
      </c>
      <c r="C291" s="127">
        <f t="shared" si="128"/>
        <v>286</v>
      </c>
      <c r="D291" s="127">
        <f t="shared" ref="D291" si="145">D286+D286*$C$1%</f>
        <v>19565.890720940068</v>
      </c>
      <c r="E291" s="128">
        <f t="shared" si="136"/>
        <v>782</v>
      </c>
      <c r="F291" s="128">
        <v>0</v>
      </c>
      <c r="G291" s="131">
        <f t="shared" ref="G291" si="146">G286+G286*$F$1%</f>
        <v>1061.1166875445538</v>
      </c>
      <c r="H291" s="127">
        <v>100</v>
      </c>
      <c r="I291" s="129">
        <f t="shared" si="131"/>
        <v>27.552359161457879</v>
      </c>
      <c r="J291" s="130">
        <v>200</v>
      </c>
      <c r="K291" s="129">
        <f t="shared" si="124"/>
        <v>12.017320049065647</v>
      </c>
      <c r="L291" s="128">
        <v>0</v>
      </c>
      <c r="M291" s="131">
        <f t="shared" ref="M291:M292" si="147">M292*$P$1</f>
        <v>861.68729144538054</v>
      </c>
      <c r="N291" s="129">
        <v>1.1399999999999899</v>
      </c>
      <c r="O291" s="129">
        <v>105.4</v>
      </c>
      <c r="P291" s="129">
        <v>4.8999999999999897</v>
      </c>
      <c r="Q291" s="131">
        <v>2</v>
      </c>
      <c r="R291" s="141">
        <f t="shared" si="126"/>
        <v>10</v>
      </c>
      <c r="S291" s="259"/>
      <c r="T291" s="239">
        <v>86</v>
      </c>
      <c r="U291" s="69">
        <f t="shared" si="127"/>
        <v>9</v>
      </c>
    </row>
    <row r="292" spans="1:21" x14ac:dyDescent="0.3">
      <c r="A292" s="47" t="b">
        <v>1</v>
      </c>
      <c r="B292" s="47" t="s">
        <v>1093</v>
      </c>
      <c r="C292" s="46">
        <f t="shared" si="128"/>
        <v>287</v>
      </c>
      <c r="D292" s="46">
        <f t="shared" ref="D292" si="148">INT(D291+D291*$D$1%)</f>
        <v>24457</v>
      </c>
      <c r="E292" s="49">
        <f t="shared" si="136"/>
        <v>978</v>
      </c>
      <c r="F292" s="42">
        <v>0</v>
      </c>
      <c r="G292" s="296">
        <f t="shared" ref="G292" si="149">G291+G291*H$1%</f>
        <v>1326.3958594306923</v>
      </c>
      <c r="H292" s="133">
        <v>100</v>
      </c>
      <c r="I292" s="50">
        <f t="shared" si="131"/>
        <v>27.640526710774544</v>
      </c>
      <c r="J292" s="51">
        <v>200</v>
      </c>
      <c r="K292" s="50">
        <f t="shared" si="124"/>
        <v>12.141939657974458</v>
      </c>
      <c r="L292" s="42">
        <v>0</v>
      </c>
      <c r="M292" s="296">
        <f t="shared" si="147"/>
        <v>1077.1091143067256</v>
      </c>
      <c r="N292" s="50">
        <v>1.1399999999999899</v>
      </c>
      <c r="O292" s="50">
        <v>105.4</v>
      </c>
      <c r="P292" s="50">
        <v>4.8999999999999897</v>
      </c>
      <c r="Q292" s="53">
        <v>2</v>
      </c>
      <c r="R292" s="141">
        <f t="shared" si="126"/>
        <v>10</v>
      </c>
      <c r="S292" s="259"/>
      <c r="T292" s="239">
        <v>87</v>
      </c>
      <c r="U292" s="69">
        <f t="shared" si="127"/>
        <v>9</v>
      </c>
    </row>
    <row r="293" spans="1:21" x14ac:dyDescent="0.3">
      <c r="A293" s="47" t="b">
        <v>1</v>
      </c>
      <c r="B293" s="47" t="s">
        <v>1094</v>
      </c>
      <c r="C293" s="46">
        <f t="shared" si="128"/>
        <v>288</v>
      </c>
      <c r="D293" s="46">
        <f t="shared" si="135"/>
        <v>30571</v>
      </c>
      <c r="E293" s="49">
        <f t="shared" si="136"/>
        <v>1222</v>
      </c>
      <c r="F293" s="42">
        <v>0</v>
      </c>
      <c r="G293" s="296">
        <f t="shared" si="138"/>
        <v>1657.9948242883654</v>
      </c>
      <c r="H293" s="133">
        <v>100</v>
      </c>
      <c r="I293" s="50">
        <f t="shared" si="131"/>
        <v>27.728976396249024</v>
      </c>
      <c r="J293" s="51">
        <v>200</v>
      </c>
      <c r="K293" s="50">
        <f t="shared" si="124"/>
        <v>12.267851572227652</v>
      </c>
      <c r="L293" s="42">
        <v>0</v>
      </c>
      <c r="M293" s="296">
        <f t="shared" ref="M293" si="150">M288*$N$1</f>
        <v>1346.3863928834069</v>
      </c>
      <c r="N293" s="50">
        <v>1.1399999999999899</v>
      </c>
      <c r="O293" s="50">
        <v>105.4</v>
      </c>
      <c r="P293" s="50">
        <v>4.8999999999999897</v>
      </c>
      <c r="Q293" s="53">
        <v>2</v>
      </c>
      <c r="R293" s="141">
        <f t="shared" si="126"/>
        <v>10</v>
      </c>
      <c r="S293" s="259"/>
      <c r="T293" s="239">
        <v>88</v>
      </c>
      <c r="U293" s="69">
        <f t="shared" si="127"/>
        <v>9</v>
      </c>
    </row>
    <row r="294" spans="1:21" x14ac:dyDescent="0.3">
      <c r="A294" s="47" t="b">
        <v>1</v>
      </c>
      <c r="B294" s="47" t="s">
        <v>1095</v>
      </c>
      <c r="C294" s="46">
        <f t="shared" si="128"/>
        <v>289</v>
      </c>
      <c r="D294" s="46">
        <f t="shared" si="135"/>
        <v>38213</v>
      </c>
      <c r="E294" s="49">
        <f t="shared" ref="E294:E304" si="151">INT(D294*E$1)</f>
        <v>1528</v>
      </c>
      <c r="F294" s="42">
        <v>0</v>
      </c>
      <c r="G294" s="296">
        <f t="shared" si="138"/>
        <v>2072.4935303604566</v>
      </c>
      <c r="H294" s="133">
        <v>100</v>
      </c>
      <c r="I294" s="50">
        <f t="shared" si="131"/>
        <v>27.817709120717019</v>
      </c>
      <c r="J294" s="51">
        <v>200</v>
      </c>
      <c r="K294" s="50">
        <f t="shared" si="124"/>
        <v>12.395069193031652</v>
      </c>
      <c r="L294" s="42">
        <v>0</v>
      </c>
      <c r="M294" s="296">
        <f t="shared" ref="M294:M295" si="152">M293*$O$1</f>
        <v>1615.6636714600882</v>
      </c>
      <c r="N294" s="50">
        <v>1.1399999999999899</v>
      </c>
      <c r="O294" s="50">
        <v>105.4</v>
      </c>
      <c r="P294" s="50">
        <v>4.8999999999999897</v>
      </c>
      <c r="Q294" s="53">
        <v>2</v>
      </c>
      <c r="R294" s="141">
        <f t="shared" si="126"/>
        <v>10</v>
      </c>
      <c r="S294" s="259"/>
      <c r="T294" s="239">
        <v>89</v>
      </c>
      <c r="U294" s="69">
        <f t="shared" si="127"/>
        <v>9</v>
      </c>
    </row>
    <row r="295" spans="1:21" x14ac:dyDescent="0.3">
      <c r="A295" s="47" t="b">
        <v>1</v>
      </c>
      <c r="B295" s="47" t="s">
        <v>1096</v>
      </c>
      <c r="C295" s="46">
        <f t="shared" si="128"/>
        <v>290</v>
      </c>
      <c r="D295" s="46">
        <f t="shared" si="135"/>
        <v>47766</v>
      </c>
      <c r="E295" s="49">
        <f t="shared" si="151"/>
        <v>1910</v>
      </c>
      <c r="F295" s="42">
        <v>0</v>
      </c>
      <c r="G295" s="296">
        <f t="shared" si="138"/>
        <v>2590.6169129505706</v>
      </c>
      <c r="H295" s="133">
        <v>100</v>
      </c>
      <c r="I295" s="50">
        <f t="shared" si="131"/>
        <v>27.906725789903312</v>
      </c>
      <c r="J295" s="51">
        <v>200</v>
      </c>
      <c r="K295" s="50">
        <f t="shared" si="124"/>
        <v>12.52360606056339</v>
      </c>
      <c r="L295" s="42">
        <v>0</v>
      </c>
      <c r="M295" s="296">
        <f t="shared" si="152"/>
        <v>1938.7964057521058</v>
      </c>
      <c r="N295" s="50">
        <v>1.1399999999999899</v>
      </c>
      <c r="O295" s="50">
        <v>105.4</v>
      </c>
      <c r="P295" s="50">
        <v>4.8999999999999897</v>
      </c>
      <c r="Q295" s="53">
        <v>2</v>
      </c>
      <c r="R295" s="141">
        <f t="shared" si="126"/>
        <v>11</v>
      </c>
      <c r="S295" s="259"/>
      <c r="T295" s="239">
        <v>90</v>
      </c>
      <c r="U295" s="69">
        <f t="shared" si="127"/>
        <v>10</v>
      </c>
    </row>
    <row r="296" spans="1:21" x14ac:dyDescent="0.3">
      <c r="A296" s="125" t="b">
        <v>1</v>
      </c>
      <c r="B296" s="125" t="s">
        <v>1097</v>
      </c>
      <c r="C296" s="127">
        <f t="shared" si="128"/>
        <v>291</v>
      </c>
      <c r="D296" s="127">
        <f t="shared" ref="D296" si="153">D291+D291*$C$1%</f>
        <v>22109.456514662277</v>
      </c>
      <c r="E296" s="128">
        <f t="shared" si="151"/>
        <v>884</v>
      </c>
      <c r="F296" s="128">
        <v>0</v>
      </c>
      <c r="G296" s="131">
        <f t="shared" ref="G296" si="154">G291+G291*$F$1%</f>
        <v>1177.8395231744546</v>
      </c>
      <c r="H296" s="127">
        <v>100</v>
      </c>
      <c r="I296" s="129">
        <f t="shared" si="131"/>
        <v>27.996027312431004</v>
      </c>
      <c r="J296" s="130">
        <v>200</v>
      </c>
      <c r="K296" s="129">
        <f t="shared" si="124"/>
        <v>12.653475855411433</v>
      </c>
      <c r="L296" s="128">
        <v>0</v>
      </c>
      <c r="M296" s="131">
        <f t="shared" ref="M296:M297" si="155">M297*$P$1</f>
        <v>913.38852893210333</v>
      </c>
      <c r="N296" s="129">
        <v>1.1399999999999899</v>
      </c>
      <c r="O296" s="129">
        <v>105.4</v>
      </c>
      <c r="P296" s="129">
        <v>4.8999999999999897</v>
      </c>
      <c r="Q296" s="131">
        <v>2</v>
      </c>
      <c r="R296" s="141">
        <f t="shared" si="126"/>
        <v>11</v>
      </c>
      <c r="S296" s="259"/>
      <c r="T296" s="239">
        <v>91</v>
      </c>
      <c r="U296" s="69">
        <f t="shared" si="127"/>
        <v>10</v>
      </c>
    </row>
    <row r="297" spans="1:21" x14ac:dyDescent="0.3">
      <c r="A297" s="47" t="b">
        <v>1</v>
      </c>
      <c r="B297" s="47" t="s">
        <v>1098</v>
      </c>
      <c r="C297" s="46">
        <f t="shared" si="128"/>
        <v>292</v>
      </c>
      <c r="D297" s="46">
        <f t="shared" ref="D297" si="156">INT(D296+D296*$D$1%)</f>
        <v>27636</v>
      </c>
      <c r="E297" s="49">
        <f t="shared" si="151"/>
        <v>1105</v>
      </c>
      <c r="F297" s="42">
        <v>0</v>
      </c>
      <c r="G297" s="296">
        <f t="shared" ref="G297" si="157">G296+G296*H$1%</f>
        <v>1472.2994039680682</v>
      </c>
      <c r="H297" s="133">
        <v>100</v>
      </c>
      <c r="I297" s="50">
        <f t="shared" si="131"/>
        <v>28.085614599830784</v>
      </c>
      <c r="J297" s="51">
        <v>200</v>
      </c>
      <c r="K297" s="50">
        <f t="shared" si="124"/>
        <v>12.78469240003205</v>
      </c>
      <c r="L297" s="42">
        <v>0</v>
      </c>
      <c r="M297" s="296">
        <f t="shared" si="155"/>
        <v>1141.7356611651292</v>
      </c>
      <c r="N297" s="50">
        <v>1.1399999999999899</v>
      </c>
      <c r="O297" s="50">
        <v>105.4</v>
      </c>
      <c r="P297" s="50">
        <v>4.8999999999999897</v>
      </c>
      <c r="Q297" s="53">
        <v>2</v>
      </c>
      <c r="R297" s="141">
        <f t="shared" si="126"/>
        <v>11</v>
      </c>
      <c r="S297" s="259"/>
      <c r="T297" s="239">
        <v>92</v>
      </c>
      <c r="U297" s="69">
        <f t="shared" si="127"/>
        <v>10</v>
      </c>
    </row>
    <row r="298" spans="1:21" x14ac:dyDescent="0.3">
      <c r="A298" s="47" t="b">
        <v>1</v>
      </c>
      <c r="B298" s="47" t="s">
        <v>1099</v>
      </c>
      <c r="C298" s="46">
        <f t="shared" si="128"/>
        <v>293</v>
      </c>
      <c r="D298" s="46">
        <f t="shared" si="135"/>
        <v>34545</v>
      </c>
      <c r="E298" s="49">
        <f t="shared" si="151"/>
        <v>1381</v>
      </c>
      <c r="F298" s="42">
        <v>0</v>
      </c>
      <c r="G298" s="296">
        <f t="shared" si="138"/>
        <v>1840.3742549600852</v>
      </c>
      <c r="H298" s="133">
        <v>100</v>
      </c>
      <c r="I298" s="50">
        <f t="shared" si="131"/>
        <v>28.175488566550243</v>
      </c>
      <c r="J298" s="51">
        <v>200</v>
      </c>
      <c r="K298" s="50">
        <f t="shared" si="124"/>
        <v>12.917269660220382</v>
      </c>
      <c r="L298" s="42">
        <v>0</v>
      </c>
      <c r="M298" s="296">
        <f t="shared" ref="M298" si="158">M293*$N$1</f>
        <v>1427.1695764564113</v>
      </c>
      <c r="N298" s="50">
        <v>1.1399999999999899</v>
      </c>
      <c r="O298" s="50">
        <v>105.4</v>
      </c>
      <c r="P298" s="50">
        <v>4.8999999999999897</v>
      </c>
      <c r="Q298" s="53">
        <v>2</v>
      </c>
      <c r="R298" s="141">
        <f t="shared" si="126"/>
        <v>11</v>
      </c>
      <c r="S298" s="259"/>
      <c r="T298" s="239">
        <v>93</v>
      </c>
      <c r="U298" s="69">
        <f t="shared" si="127"/>
        <v>10</v>
      </c>
    </row>
    <row r="299" spans="1:21" x14ac:dyDescent="0.3">
      <c r="A299" s="47" t="b">
        <v>1</v>
      </c>
      <c r="B299" s="47" t="s">
        <v>1100</v>
      </c>
      <c r="C299" s="46">
        <f t="shared" si="128"/>
        <v>294</v>
      </c>
      <c r="D299" s="46">
        <f t="shared" si="135"/>
        <v>43181</v>
      </c>
      <c r="E299" s="49">
        <f t="shared" si="151"/>
        <v>1727</v>
      </c>
      <c r="F299" s="42">
        <v>0</v>
      </c>
      <c r="G299" s="296">
        <f t="shared" si="138"/>
        <v>2300.4678187001064</v>
      </c>
      <c r="H299" s="133">
        <v>100</v>
      </c>
      <c r="I299" s="50">
        <f t="shared" si="131"/>
        <v>28.265650129963202</v>
      </c>
      <c r="J299" s="51">
        <v>200</v>
      </c>
      <c r="K299" s="50">
        <f t="shared" si="124"/>
        <v>13.051221746596868</v>
      </c>
      <c r="L299" s="42">
        <v>0</v>
      </c>
      <c r="M299" s="296">
        <f t="shared" ref="M299:M300" si="159">M298*$O$1</f>
        <v>1712.6034917476934</v>
      </c>
      <c r="N299" s="50">
        <v>1.1399999999999899</v>
      </c>
      <c r="O299" s="50">
        <v>105.4</v>
      </c>
      <c r="P299" s="50">
        <v>4.8999999999999897</v>
      </c>
      <c r="Q299" s="53">
        <v>2</v>
      </c>
      <c r="R299" s="141">
        <f t="shared" si="126"/>
        <v>11</v>
      </c>
      <c r="S299" s="259"/>
      <c r="T299" s="239">
        <v>94</v>
      </c>
      <c r="U299" s="69">
        <f t="shared" si="127"/>
        <v>10</v>
      </c>
    </row>
    <row r="300" spans="1:21" x14ac:dyDescent="0.3">
      <c r="A300" s="47" t="b">
        <v>1</v>
      </c>
      <c r="B300" s="47" t="s">
        <v>1101</v>
      </c>
      <c r="C300" s="46">
        <f t="shared" si="128"/>
        <v>295</v>
      </c>
      <c r="D300" s="46">
        <f t="shared" si="135"/>
        <v>53976</v>
      </c>
      <c r="E300" s="49">
        <f t="shared" si="151"/>
        <v>2159</v>
      </c>
      <c r="F300" s="42">
        <v>0</v>
      </c>
      <c r="G300" s="296">
        <f t="shared" si="138"/>
        <v>2875.584773375133</v>
      </c>
      <c r="H300" s="133">
        <v>100</v>
      </c>
      <c r="I300" s="50">
        <f t="shared" si="131"/>
        <v>28.356100210379083</v>
      </c>
      <c r="J300" s="51">
        <v>200</v>
      </c>
      <c r="K300" s="50">
        <f t="shared" si="124"/>
        <v>13.186562916109077</v>
      </c>
      <c r="L300" s="42">
        <v>0</v>
      </c>
      <c r="M300" s="296">
        <f t="shared" si="159"/>
        <v>2055.1241900972318</v>
      </c>
      <c r="N300" s="50">
        <v>1.1399999999999899</v>
      </c>
      <c r="O300" s="50">
        <v>105.4</v>
      </c>
      <c r="P300" s="50">
        <v>4.8999999999999897</v>
      </c>
      <c r="Q300" s="53">
        <v>2</v>
      </c>
      <c r="R300" s="141">
        <f t="shared" si="126"/>
        <v>11</v>
      </c>
      <c r="S300" s="259"/>
      <c r="T300" s="239">
        <v>95</v>
      </c>
      <c r="U300" s="69">
        <f t="shared" si="127"/>
        <v>10</v>
      </c>
    </row>
    <row r="301" spans="1:21" x14ac:dyDescent="0.3">
      <c r="A301" s="125" t="b">
        <v>1</v>
      </c>
      <c r="B301" s="125" t="s">
        <v>1102</v>
      </c>
      <c r="C301" s="127">
        <f t="shared" si="128"/>
        <v>296</v>
      </c>
      <c r="D301" s="127">
        <f t="shared" ref="D301" si="160">D296+D296*$C$1%</f>
        <v>24983.685861568374</v>
      </c>
      <c r="E301" s="128">
        <f t="shared" si="151"/>
        <v>999</v>
      </c>
      <c r="F301" s="128">
        <v>0</v>
      </c>
      <c r="G301" s="131">
        <f t="shared" ref="G301" si="161">G296+G296*$F$1%</f>
        <v>1307.4018707236446</v>
      </c>
      <c r="H301" s="127">
        <v>100</v>
      </c>
      <c r="I301" s="129">
        <f t="shared" si="131"/>
        <v>28.446839731052297</v>
      </c>
      <c r="J301" s="130">
        <v>200</v>
      </c>
      <c r="K301" s="129">
        <f t="shared" si="124"/>
        <v>13.323307573549128</v>
      </c>
      <c r="L301" s="128">
        <v>0</v>
      </c>
      <c r="M301" s="131">
        <f t="shared" ref="M301:M302" si="162">M302*$P$1</f>
        <v>968.19184066802961</v>
      </c>
      <c r="N301" s="129">
        <v>1.1399999999999899</v>
      </c>
      <c r="O301" s="129">
        <v>105.4</v>
      </c>
      <c r="P301" s="129">
        <v>4.8999999999999897</v>
      </c>
      <c r="Q301" s="131">
        <v>2</v>
      </c>
      <c r="R301" s="141">
        <f t="shared" si="126"/>
        <v>11</v>
      </c>
      <c r="S301" s="259"/>
      <c r="T301" s="239">
        <v>96</v>
      </c>
      <c r="U301" s="69">
        <f t="shared" si="127"/>
        <v>10</v>
      </c>
    </row>
    <row r="302" spans="1:21" x14ac:dyDescent="0.3">
      <c r="A302" s="47" t="b">
        <v>1</v>
      </c>
      <c r="B302" s="47" t="s">
        <v>1103</v>
      </c>
      <c r="C302" s="46">
        <f t="shared" si="128"/>
        <v>297</v>
      </c>
      <c r="D302" s="46">
        <f>INT(D301+D301*$D$1%)</f>
        <v>31229</v>
      </c>
      <c r="E302" s="49">
        <f t="shared" si="151"/>
        <v>1249</v>
      </c>
      <c r="F302" s="42">
        <v>0</v>
      </c>
      <c r="G302" s="296">
        <f t="shared" ref="G302" si="163">G301+G301*H$1%</f>
        <v>1634.2523384045558</v>
      </c>
      <c r="H302" s="133">
        <v>100</v>
      </c>
      <c r="I302" s="50">
        <f t="shared" si="131"/>
        <v>28.537869618191664</v>
      </c>
      <c r="J302" s="51">
        <v>200</v>
      </c>
      <c r="K302" s="50">
        <f t="shared" si="124"/>
        <v>13.461470273086832</v>
      </c>
      <c r="L302" s="42">
        <v>0</v>
      </c>
      <c r="M302" s="296">
        <f t="shared" si="162"/>
        <v>1210.2398008350369</v>
      </c>
      <c r="N302" s="50">
        <v>1.1399999999999899</v>
      </c>
      <c r="O302" s="50">
        <v>105.4</v>
      </c>
      <c r="P302" s="50">
        <v>4.8999999999999897</v>
      </c>
      <c r="Q302" s="53">
        <v>2</v>
      </c>
      <c r="R302" s="141">
        <f t="shared" si="126"/>
        <v>11</v>
      </c>
      <c r="S302" s="259"/>
      <c r="T302" s="239">
        <v>97</v>
      </c>
      <c r="U302" s="69">
        <f t="shared" si="127"/>
        <v>10</v>
      </c>
    </row>
    <row r="303" spans="1:21" x14ac:dyDescent="0.3">
      <c r="A303" s="47" t="b">
        <v>1</v>
      </c>
      <c r="B303" s="47" t="s">
        <v>1104</v>
      </c>
      <c r="C303" s="46">
        <f t="shared" si="128"/>
        <v>298</v>
      </c>
      <c r="D303" s="46">
        <f t="shared" si="135"/>
        <v>39036</v>
      </c>
      <c r="E303" s="49">
        <f t="shared" si="151"/>
        <v>1561</v>
      </c>
      <c r="F303" s="42">
        <v>0</v>
      </c>
      <c r="G303" s="296">
        <f t="shared" si="138"/>
        <v>2042.8154230056948</v>
      </c>
      <c r="H303" s="133">
        <v>100</v>
      </c>
      <c r="I303" s="50">
        <f t="shared" si="131"/>
        <v>28.629190800969877</v>
      </c>
      <c r="J303" s="51">
        <v>200</v>
      </c>
      <c r="K303" s="50">
        <f t="shared" si="124"/>
        <v>13.601065719818742</v>
      </c>
      <c r="L303" s="42">
        <v>0</v>
      </c>
      <c r="M303" s="296">
        <f t="shared" ref="M303" si="164">M298*$N$1</f>
        <v>1512.799751043796</v>
      </c>
      <c r="N303" s="50">
        <v>1.1399999999999899</v>
      </c>
      <c r="O303" s="50">
        <v>105.4</v>
      </c>
      <c r="P303" s="50">
        <v>4.8999999999999897</v>
      </c>
      <c r="Q303" s="53">
        <v>2</v>
      </c>
      <c r="R303" s="141">
        <f t="shared" si="126"/>
        <v>11</v>
      </c>
      <c r="S303" s="259"/>
      <c r="T303" s="239">
        <v>98</v>
      </c>
      <c r="U303" s="69">
        <f t="shared" si="127"/>
        <v>10</v>
      </c>
    </row>
    <row r="304" spans="1:21" x14ac:dyDescent="0.3">
      <c r="A304" s="47" t="b">
        <v>1</v>
      </c>
      <c r="B304" s="47" t="s">
        <v>1105</v>
      </c>
      <c r="C304" s="46">
        <f t="shared" si="128"/>
        <v>299</v>
      </c>
      <c r="D304" s="46">
        <f t="shared" si="135"/>
        <v>48795</v>
      </c>
      <c r="E304" s="49">
        <f t="shared" si="151"/>
        <v>1951</v>
      </c>
      <c r="F304" s="42">
        <v>0</v>
      </c>
      <c r="G304" s="296">
        <f t="shared" si="138"/>
        <v>2553.5192787571186</v>
      </c>
      <c r="H304" s="133">
        <v>100</v>
      </c>
      <c r="I304" s="50">
        <f t="shared" si="131"/>
        <v>28.720804211532979</v>
      </c>
      <c r="J304" s="51">
        <v>200</v>
      </c>
      <c r="K304" s="50">
        <f t="shared" si="124"/>
        <v>13.742108771333262</v>
      </c>
      <c r="L304" s="42">
        <v>0</v>
      </c>
      <c r="M304" s="296">
        <f t="shared" ref="M304:M305" si="165">M303*$O$1</f>
        <v>1815.3597012525552</v>
      </c>
      <c r="N304" s="50">
        <v>1.1399999999999899</v>
      </c>
      <c r="O304" s="50">
        <v>105.4</v>
      </c>
      <c r="P304" s="50">
        <v>4.8999999999999897</v>
      </c>
      <c r="Q304" s="53">
        <v>2</v>
      </c>
      <c r="R304" s="141">
        <f t="shared" si="126"/>
        <v>11</v>
      </c>
      <c r="S304" s="259"/>
      <c r="T304" s="239">
        <v>99</v>
      </c>
      <c r="U304" s="69">
        <f t="shared" si="127"/>
        <v>10</v>
      </c>
    </row>
    <row r="305" spans="1:21" x14ac:dyDescent="0.3">
      <c r="A305" s="47" t="b">
        <v>1</v>
      </c>
      <c r="B305" s="47" t="s">
        <v>1106</v>
      </c>
      <c r="C305" s="46">
        <f t="shared" si="128"/>
        <v>300</v>
      </c>
      <c r="D305" s="46">
        <f>INT(D304+D304*$D$1%)</f>
        <v>60993</v>
      </c>
      <c r="E305" s="49">
        <f t="shared" ref="E305:E324" si="166">INT(D305*E$1)</f>
        <v>2439</v>
      </c>
      <c r="F305" s="42">
        <v>0</v>
      </c>
      <c r="G305" s="296">
        <f t="shared" si="138"/>
        <v>3191.8990984463981</v>
      </c>
      <c r="H305" s="133">
        <v>100</v>
      </c>
      <c r="I305" s="50">
        <f t="shared" si="131"/>
        <v>28.812710785009884</v>
      </c>
      <c r="J305" s="51">
        <v>200</v>
      </c>
      <c r="K305" s="50">
        <f t="shared" si="124"/>
        <v>13.884614439291989</v>
      </c>
      <c r="L305" s="42">
        <v>0</v>
      </c>
      <c r="M305" s="296">
        <f t="shared" si="165"/>
        <v>2178.4316415030662</v>
      </c>
      <c r="N305" s="50">
        <v>1.1399999999999899</v>
      </c>
      <c r="O305" s="50">
        <v>105.4</v>
      </c>
      <c r="P305" s="50">
        <v>4.8999999999999897</v>
      </c>
      <c r="Q305" s="53">
        <v>2</v>
      </c>
      <c r="R305" s="141">
        <f t="shared" si="126"/>
        <v>12</v>
      </c>
      <c r="S305" s="259"/>
      <c r="T305" s="239">
        <v>100</v>
      </c>
      <c r="U305" s="69">
        <f t="shared" si="127"/>
        <v>11</v>
      </c>
    </row>
    <row r="306" spans="1:21" x14ac:dyDescent="0.3">
      <c r="A306" s="125" t="b">
        <v>1</v>
      </c>
      <c r="B306" s="125" t="s">
        <v>1107</v>
      </c>
      <c r="C306" s="127">
        <f t="shared" si="128"/>
        <v>301</v>
      </c>
      <c r="D306" s="127">
        <f t="shared" ref="D306" si="167">D301+D301*$C$1%</f>
        <v>28231.565023572264</v>
      </c>
      <c r="E306" s="128">
        <f t="shared" si="166"/>
        <v>1129</v>
      </c>
      <c r="F306" s="128">
        <v>0</v>
      </c>
      <c r="G306" s="131">
        <f>G301+G301*$F$1%</f>
        <v>1451.2160765032454</v>
      </c>
      <c r="H306" s="127">
        <v>100</v>
      </c>
      <c r="I306" s="129">
        <f t="shared" si="131"/>
        <v>28.904911459521916</v>
      </c>
      <c r="J306" s="130">
        <v>200</v>
      </c>
      <c r="K306" s="129">
        <f t="shared" si="124"/>
        <v>14.028597891027447</v>
      </c>
      <c r="L306" s="128">
        <v>0</v>
      </c>
      <c r="M306" s="131">
        <f t="shared" ref="M306:M307" si="168">M307*$P$1</f>
        <v>1026.2833511081114</v>
      </c>
      <c r="N306" s="129">
        <v>1.1399999999999899</v>
      </c>
      <c r="O306" s="129">
        <v>105.4</v>
      </c>
      <c r="P306" s="129">
        <v>4.8999999999999897</v>
      </c>
      <c r="Q306" s="131">
        <v>2</v>
      </c>
      <c r="R306" s="141">
        <f t="shared" si="126"/>
        <v>12</v>
      </c>
      <c r="S306" s="259"/>
      <c r="T306" s="239">
        <v>101</v>
      </c>
      <c r="U306" s="69">
        <f t="shared" si="127"/>
        <v>11</v>
      </c>
    </row>
    <row r="307" spans="1:21" x14ac:dyDescent="0.3">
      <c r="A307" s="47" t="b">
        <v>1</v>
      </c>
      <c r="B307" s="47" t="s">
        <v>1108</v>
      </c>
      <c r="C307" s="46">
        <f t="shared" si="128"/>
        <v>302</v>
      </c>
      <c r="D307" s="46">
        <f t="shared" ref="D307:D310" si="169">INT(D306+D306*$D$1%)</f>
        <v>35289</v>
      </c>
      <c r="E307" s="49">
        <f t="shared" si="166"/>
        <v>1411</v>
      </c>
      <c r="F307" s="42">
        <v>0</v>
      </c>
      <c r="G307" s="296">
        <f t="shared" ref="G307:G310" si="170">G306+G306*H$1%</f>
        <v>1814.0200956290569</v>
      </c>
      <c r="H307" s="133">
        <v>100</v>
      </c>
      <c r="I307" s="50">
        <f t="shared" si="131"/>
        <v>28.997407176192386</v>
      </c>
      <c r="J307" s="51">
        <v>200</v>
      </c>
      <c r="K307" s="50">
        <f t="shared" si="124"/>
        <v>14.174074451157402</v>
      </c>
      <c r="L307" s="42">
        <v>0</v>
      </c>
      <c r="M307" s="296">
        <f t="shared" si="168"/>
        <v>1282.8541888851391</v>
      </c>
      <c r="N307" s="50">
        <v>1.1399999999999899</v>
      </c>
      <c r="O307" s="50">
        <v>105.4</v>
      </c>
      <c r="P307" s="50">
        <v>4.8999999999999897</v>
      </c>
      <c r="Q307" s="53">
        <v>2</v>
      </c>
      <c r="R307" s="141">
        <f t="shared" si="126"/>
        <v>12</v>
      </c>
      <c r="S307" s="259"/>
      <c r="T307" s="239">
        <v>102</v>
      </c>
      <c r="U307" s="69">
        <f t="shared" si="127"/>
        <v>11</v>
      </c>
    </row>
    <row r="308" spans="1:21" x14ac:dyDescent="0.3">
      <c r="A308" s="47" t="b">
        <v>1</v>
      </c>
      <c r="B308" s="47" t="s">
        <v>1109</v>
      </c>
      <c r="C308" s="46">
        <f t="shared" si="128"/>
        <v>303</v>
      </c>
      <c r="D308" s="46">
        <f t="shared" si="169"/>
        <v>44111</v>
      </c>
      <c r="E308" s="49">
        <f t="shared" si="166"/>
        <v>1764</v>
      </c>
      <c r="F308" s="42">
        <v>0</v>
      </c>
      <c r="G308" s="296">
        <f t="shared" si="170"/>
        <v>2267.5251195363212</v>
      </c>
      <c r="H308" s="133">
        <v>100</v>
      </c>
      <c r="I308" s="50">
        <f t="shared" si="131"/>
        <v>29.090198879156201</v>
      </c>
      <c r="J308" s="51">
        <v>200</v>
      </c>
      <c r="K308" s="50">
        <f t="shared" si="124"/>
        <v>14.321059603215904</v>
      </c>
      <c r="L308" s="42">
        <v>0</v>
      </c>
      <c r="M308" s="296">
        <f t="shared" ref="M308" si="171">M303*$N$1</f>
        <v>1603.5677361064238</v>
      </c>
      <c r="N308" s="50">
        <v>1.1399999999999899</v>
      </c>
      <c r="O308" s="50">
        <v>105.4</v>
      </c>
      <c r="P308" s="50">
        <v>4.8999999999999897</v>
      </c>
      <c r="Q308" s="53">
        <v>2</v>
      </c>
      <c r="R308" s="141">
        <f t="shared" si="126"/>
        <v>12</v>
      </c>
      <c r="S308" s="259"/>
      <c r="T308" s="239">
        <v>103</v>
      </c>
      <c r="U308" s="69">
        <f t="shared" si="127"/>
        <v>11</v>
      </c>
    </row>
    <row r="309" spans="1:21" x14ac:dyDescent="0.3">
      <c r="A309" s="47" t="b">
        <v>1</v>
      </c>
      <c r="B309" s="47" t="s">
        <v>1110</v>
      </c>
      <c r="C309" s="46">
        <f t="shared" si="128"/>
        <v>304</v>
      </c>
      <c r="D309" s="46">
        <f t="shared" si="169"/>
        <v>55138</v>
      </c>
      <c r="E309" s="49">
        <f t="shared" si="166"/>
        <v>2205</v>
      </c>
      <c r="F309" s="42">
        <v>0</v>
      </c>
      <c r="G309" s="296">
        <f t="shared" si="170"/>
        <v>2834.4063994204016</v>
      </c>
      <c r="H309" s="133">
        <v>100</v>
      </c>
      <c r="I309" s="50">
        <f t="shared" si="131"/>
        <v>29.1832875155695</v>
      </c>
      <c r="J309" s="51">
        <v>200</v>
      </c>
      <c r="K309" s="50">
        <f t="shared" si="124"/>
        <v>14.469568991301253</v>
      </c>
      <c r="L309" s="42">
        <v>0</v>
      </c>
      <c r="M309" s="296">
        <f t="shared" ref="M309:M310" si="172">M308*$O$1</f>
        <v>1924.2812833277085</v>
      </c>
      <c r="N309" s="50">
        <v>1.1399999999999899</v>
      </c>
      <c r="O309" s="50">
        <v>105.4</v>
      </c>
      <c r="P309" s="50">
        <v>4.8999999999999897</v>
      </c>
      <c r="Q309" s="53">
        <v>2</v>
      </c>
      <c r="R309" s="141">
        <f t="shared" si="126"/>
        <v>12</v>
      </c>
      <c r="S309" s="259"/>
      <c r="T309" s="239">
        <v>104</v>
      </c>
      <c r="U309" s="69">
        <f t="shared" si="127"/>
        <v>11</v>
      </c>
    </row>
    <row r="310" spans="1:21" x14ac:dyDescent="0.3">
      <c r="A310" s="47" t="b">
        <v>1</v>
      </c>
      <c r="B310" s="47" t="s">
        <v>1111</v>
      </c>
      <c r="C310" s="46">
        <f t="shared" si="128"/>
        <v>305</v>
      </c>
      <c r="D310" s="46">
        <f t="shared" si="169"/>
        <v>68922</v>
      </c>
      <c r="E310" s="49">
        <f t="shared" si="166"/>
        <v>2756</v>
      </c>
      <c r="F310" s="42">
        <v>0</v>
      </c>
      <c r="G310" s="296">
        <f t="shared" si="170"/>
        <v>3543.0079992755018</v>
      </c>
      <c r="H310" s="133">
        <v>100</v>
      </c>
      <c r="I310" s="50">
        <f t="shared" si="131"/>
        <v>29.276674035619322</v>
      </c>
      <c r="J310" s="51">
        <v>200</v>
      </c>
      <c r="K310" s="50">
        <f t="shared" si="124"/>
        <v>14.619618421741047</v>
      </c>
      <c r="L310" s="42">
        <v>0</v>
      </c>
      <c r="M310" s="296">
        <f t="shared" si="172"/>
        <v>2309.1375399932499</v>
      </c>
      <c r="N310" s="50">
        <v>1.1399999999999899</v>
      </c>
      <c r="O310" s="50">
        <v>105.4</v>
      </c>
      <c r="P310" s="50">
        <v>4.8999999999999897</v>
      </c>
      <c r="Q310" s="53">
        <v>2</v>
      </c>
      <c r="R310" s="141">
        <f t="shared" si="126"/>
        <v>12</v>
      </c>
      <c r="S310" s="259"/>
      <c r="T310" s="239">
        <v>105</v>
      </c>
      <c r="U310" s="69">
        <f t="shared" si="127"/>
        <v>11</v>
      </c>
    </row>
    <row r="311" spans="1:21" x14ac:dyDescent="0.3">
      <c r="A311" s="125" t="b">
        <v>1</v>
      </c>
      <c r="B311" s="125" t="s">
        <v>1112</v>
      </c>
      <c r="C311" s="127">
        <f t="shared" si="128"/>
        <v>306</v>
      </c>
      <c r="D311" s="127">
        <f t="shared" ref="D311" si="173">D306+D306*$C$1%</f>
        <v>31901.66847663666</v>
      </c>
      <c r="E311" s="128">
        <f t="shared" si="166"/>
        <v>1276</v>
      </c>
      <c r="F311" s="128">
        <v>0</v>
      </c>
      <c r="G311" s="131">
        <f t="shared" ref="G311" si="174">G306+G306*$F$1%</f>
        <v>1610.8498449186025</v>
      </c>
      <c r="H311" s="127">
        <v>100</v>
      </c>
      <c r="I311" s="129">
        <f t="shared" si="131"/>
        <v>29.370359392533306</v>
      </c>
      <c r="J311" s="130">
        <v>200</v>
      </c>
      <c r="K311" s="129">
        <f t="shared" si="124"/>
        <v>14.771223864774502</v>
      </c>
      <c r="L311" s="128">
        <v>0</v>
      </c>
      <c r="M311" s="131">
        <f t="shared" ref="M311:M312" si="175">M312*$P$1</f>
        <v>1087.8603521745979</v>
      </c>
      <c r="N311" s="129">
        <v>1.1399999999999899</v>
      </c>
      <c r="O311" s="129">
        <v>105.4</v>
      </c>
      <c r="P311" s="129">
        <v>4.8999999999999897</v>
      </c>
      <c r="Q311" s="131">
        <v>2</v>
      </c>
      <c r="R311" s="141">
        <f t="shared" si="126"/>
        <v>12</v>
      </c>
      <c r="S311" s="259"/>
      <c r="T311" s="239">
        <v>106</v>
      </c>
      <c r="U311" s="69">
        <f t="shared" si="127"/>
        <v>11</v>
      </c>
    </row>
    <row r="312" spans="1:21" x14ac:dyDescent="0.3">
      <c r="A312" s="47" t="b">
        <v>1</v>
      </c>
      <c r="B312" s="47" t="s">
        <v>1113</v>
      </c>
      <c r="C312" s="46">
        <f t="shared" si="128"/>
        <v>307</v>
      </c>
      <c r="D312" s="46">
        <f>INT(D311+D311*$D$1%)</f>
        <v>39877</v>
      </c>
      <c r="E312" s="49">
        <f t="shared" si="166"/>
        <v>1595</v>
      </c>
      <c r="F312" s="42">
        <v>0</v>
      </c>
      <c r="G312" s="296">
        <f t="shared" ref="G312:G315" si="176">G311+G311*H$1%</f>
        <v>2013.5623061482531</v>
      </c>
      <c r="H312" s="133">
        <v>100</v>
      </c>
      <c r="I312" s="50">
        <f t="shared" si="131"/>
        <v>29.464344542589412</v>
      </c>
      <c r="J312" s="51">
        <v>200</v>
      </c>
      <c r="K312" s="50">
        <f t="shared" si="124"/>
        <v>14.924401456252212</v>
      </c>
      <c r="L312" s="42">
        <v>0</v>
      </c>
      <c r="M312" s="296">
        <f t="shared" si="175"/>
        <v>1359.8254402182474</v>
      </c>
      <c r="N312" s="50">
        <v>1.1399999999999899</v>
      </c>
      <c r="O312" s="50">
        <v>105.4</v>
      </c>
      <c r="P312" s="50">
        <v>4.8999999999999897</v>
      </c>
      <c r="Q312" s="53">
        <v>2</v>
      </c>
      <c r="R312" s="141">
        <f t="shared" si="126"/>
        <v>12</v>
      </c>
      <c r="S312" s="259"/>
      <c r="T312" s="239">
        <v>107</v>
      </c>
      <c r="U312" s="69">
        <f t="shared" si="127"/>
        <v>11</v>
      </c>
    </row>
    <row r="313" spans="1:21" x14ac:dyDescent="0.3">
      <c r="A313" s="47" t="b">
        <v>1</v>
      </c>
      <c r="B313" s="47" t="s">
        <v>1114</v>
      </c>
      <c r="C313" s="46">
        <f t="shared" si="128"/>
        <v>308</v>
      </c>
      <c r="D313" s="46">
        <f t="shared" ref="D313:D315" si="177">INT(D312+D312*$D$1%)</f>
        <v>49846</v>
      </c>
      <c r="E313" s="49">
        <f t="shared" si="166"/>
        <v>1993</v>
      </c>
      <c r="F313" s="42">
        <v>0</v>
      </c>
      <c r="G313" s="296">
        <f t="shared" si="176"/>
        <v>2516.9528826853166</v>
      </c>
      <c r="H313" s="133">
        <v>100</v>
      </c>
      <c r="I313" s="50">
        <f t="shared" si="131"/>
        <v>29.558630445125697</v>
      </c>
      <c r="J313" s="51">
        <v>200</v>
      </c>
      <c r="K313" s="50">
        <f t="shared" si="124"/>
        <v>15.079167499353549</v>
      </c>
      <c r="L313" s="42">
        <v>0</v>
      </c>
      <c r="M313" s="296">
        <f t="shared" ref="M313" si="178">M308*$N$1</f>
        <v>1699.7818002728093</v>
      </c>
      <c r="N313" s="50">
        <v>1.1399999999999899</v>
      </c>
      <c r="O313" s="50">
        <v>105.4</v>
      </c>
      <c r="P313" s="50">
        <v>4.8999999999999897</v>
      </c>
      <c r="Q313" s="53">
        <v>2</v>
      </c>
      <c r="R313" s="141">
        <f t="shared" si="126"/>
        <v>12</v>
      </c>
      <c r="S313" s="259"/>
      <c r="T313" s="239">
        <v>108</v>
      </c>
      <c r="U313" s="69">
        <f t="shared" si="127"/>
        <v>11</v>
      </c>
    </row>
    <row r="314" spans="1:21" x14ac:dyDescent="0.3">
      <c r="A314" s="47" t="b">
        <v>1</v>
      </c>
      <c r="B314" s="47" t="s">
        <v>1115</v>
      </c>
      <c r="C314" s="46">
        <f t="shared" si="128"/>
        <v>309</v>
      </c>
      <c r="D314" s="46">
        <f t="shared" si="177"/>
        <v>62307</v>
      </c>
      <c r="E314" s="49">
        <f t="shared" si="166"/>
        <v>2492</v>
      </c>
      <c r="F314" s="42">
        <v>0</v>
      </c>
      <c r="G314" s="296">
        <f t="shared" si="176"/>
        <v>3146.1911033566457</v>
      </c>
      <c r="H314" s="133">
        <v>100</v>
      </c>
      <c r="I314" s="50">
        <f t="shared" si="131"/>
        <v>29.653218062550099</v>
      </c>
      <c r="J314" s="51">
        <v>200</v>
      </c>
      <c r="K314" s="50">
        <f t="shared" si="124"/>
        <v>15.235538466321845</v>
      </c>
      <c r="L314" s="42">
        <v>0</v>
      </c>
      <c r="M314" s="296">
        <f t="shared" ref="M314:M315" si="179">M313*$O$1</f>
        <v>2039.7381603273711</v>
      </c>
      <c r="N314" s="50">
        <v>1.1399999999999899</v>
      </c>
      <c r="O314" s="50">
        <v>105.4</v>
      </c>
      <c r="P314" s="50">
        <v>4.8999999999999897</v>
      </c>
      <c r="Q314" s="53">
        <v>2</v>
      </c>
      <c r="R314" s="141">
        <f t="shared" si="126"/>
        <v>12</v>
      </c>
      <c r="S314" s="259"/>
      <c r="T314" s="239">
        <v>109</v>
      </c>
      <c r="U314" s="69">
        <f t="shared" si="127"/>
        <v>11</v>
      </c>
    </row>
    <row r="315" spans="1:21" x14ac:dyDescent="0.3">
      <c r="A315" s="47" t="b">
        <v>1</v>
      </c>
      <c r="B315" s="47" t="s">
        <v>1116</v>
      </c>
      <c r="C315" s="46">
        <f t="shared" si="128"/>
        <v>310</v>
      </c>
      <c r="D315" s="46">
        <f t="shared" si="177"/>
        <v>77883</v>
      </c>
      <c r="E315" s="49">
        <f t="shared" si="166"/>
        <v>3115</v>
      </c>
      <c r="F315" s="42">
        <v>0</v>
      </c>
      <c r="G315" s="296">
        <f t="shared" si="176"/>
        <v>3932.7388791958074</v>
      </c>
      <c r="H315" s="133">
        <v>100</v>
      </c>
      <c r="I315" s="50">
        <f t="shared" si="131"/>
        <v>29.748108360350258</v>
      </c>
      <c r="J315" s="51">
        <v>200</v>
      </c>
      <c r="K315" s="50">
        <f t="shared" si="124"/>
        <v>15.393531000217603</v>
      </c>
      <c r="L315" s="42">
        <v>0</v>
      </c>
      <c r="M315" s="296">
        <f t="shared" si="179"/>
        <v>2447.6857923928451</v>
      </c>
      <c r="N315" s="50">
        <v>1.1399999999999899</v>
      </c>
      <c r="O315" s="50">
        <v>105.4</v>
      </c>
      <c r="P315" s="50">
        <v>4.8999999999999897</v>
      </c>
      <c r="Q315" s="53">
        <v>2</v>
      </c>
      <c r="R315" s="141">
        <f t="shared" si="126"/>
        <v>13</v>
      </c>
      <c r="S315" s="259"/>
      <c r="T315" s="239">
        <v>110</v>
      </c>
      <c r="U315" s="69">
        <f t="shared" si="127"/>
        <v>12</v>
      </c>
    </row>
    <row r="316" spans="1:21" x14ac:dyDescent="0.3">
      <c r="A316" s="125" t="b">
        <v>1</v>
      </c>
      <c r="B316" s="125" t="s">
        <v>1117</v>
      </c>
      <c r="C316" s="127">
        <f t="shared" si="128"/>
        <v>311</v>
      </c>
      <c r="D316" s="127">
        <f t="shared" ref="D316" si="180">D311+D311*$C$1%</f>
        <v>36048.885378599429</v>
      </c>
      <c r="E316" s="128">
        <f t="shared" si="166"/>
        <v>1441</v>
      </c>
      <c r="F316" s="128">
        <v>0</v>
      </c>
      <c r="G316" s="131">
        <f t="shared" ref="G316" si="181">G311+G311*$F$1%</f>
        <v>1788.0433278596488</v>
      </c>
      <c r="H316" s="127">
        <v>100</v>
      </c>
      <c r="I316" s="129">
        <f t="shared" si="131"/>
        <v>29.843302307103379</v>
      </c>
      <c r="J316" s="130">
        <v>200</v>
      </c>
      <c r="K316" s="129">
        <f t="shared" si="124"/>
        <v>15.553161916689859</v>
      </c>
      <c r="L316" s="128">
        <v>0</v>
      </c>
      <c r="M316" s="131">
        <f t="shared" ref="M316:M317" si="182">M317*$P$1</f>
        <v>1153.1319733050739</v>
      </c>
      <c r="N316" s="129">
        <v>1.1399999999999899</v>
      </c>
      <c r="O316" s="129">
        <v>105.4</v>
      </c>
      <c r="P316" s="129">
        <v>4.8999999999999897</v>
      </c>
      <c r="Q316" s="131">
        <v>2</v>
      </c>
      <c r="R316" s="141">
        <f t="shared" si="126"/>
        <v>13</v>
      </c>
      <c r="S316" s="259"/>
      <c r="T316" s="239">
        <v>111</v>
      </c>
      <c r="U316" s="69">
        <f t="shared" si="127"/>
        <v>12</v>
      </c>
    </row>
    <row r="317" spans="1:21" x14ac:dyDescent="0.3">
      <c r="A317" s="47" t="b">
        <v>1</v>
      </c>
      <c r="B317" s="47" t="s">
        <v>1118</v>
      </c>
      <c r="C317" s="46">
        <f t="shared" si="128"/>
        <v>312</v>
      </c>
      <c r="D317" s="46">
        <f t="shared" ref="D317:D320" si="183">INT(D316+D316*$D$1%)</f>
        <v>45061</v>
      </c>
      <c r="E317" s="49">
        <f t="shared" si="166"/>
        <v>1802</v>
      </c>
      <c r="F317" s="42">
        <v>0</v>
      </c>
      <c r="G317" s="296">
        <f t="shared" ref="G317:G320" si="184">G316+G316*H$1%</f>
        <v>2235.0541598245609</v>
      </c>
      <c r="H317" s="133">
        <v>100</v>
      </c>
      <c r="I317" s="50">
        <f t="shared" si="131"/>
        <v>29.938800874486109</v>
      </c>
      <c r="J317" s="51">
        <v>200</v>
      </c>
      <c r="K317" s="50">
        <f t="shared" si="124"/>
        <v>15.714448205765933</v>
      </c>
      <c r="L317" s="42">
        <v>0</v>
      </c>
      <c r="M317" s="296">
        <f t="shared" si="182"/>
        <v>1441.4149666313424</v>
      </c>
      <c r="N317" s="50">
        <v>1.1399999999999899</v>
      </c>
      <c r="O317" s="50">
        <v>105.4</v>
      </c>
      <c r="P317" s="50">
        <v>4.8999999999999897</v>
      </c>
      <c r="Q317" s="53">
        <v>2</v>
      </c>
      <c r="R317" s="141">
        <f t="shared" si="126"/>
        <v>13</v>
      </c>
      <c r="S317" s="259"/>
      <c r="T317" s="239">
        <v>112</v>
      </c>
      <c r="U317" s="69">
        <f t="shared" si="127"/>
        <v>12</v>
      </c>
    </row>
    <row r="318" spans="1:21" x14ac:dyDescent="0.3">
      <c r="A318" s="47" t="b">
        <v>1</v>
      </c>
      <c r="B318" s="47" t="s">
        <v>1119</v>
      </c>
      <c r="C318" s="46">
        <f t="shared" si="128"/>
        <v>313</v>
      </c>
      <c r="D318" s="46">
        <f t="shared" si="183"/>
        <v>56326</v>
      </c>
      <c r="E318" s="49">
        <f t="shared" si="166"/>
        <v>2253</v>
      </c>
      <c r="F318" s="42">
        <v>0</v>
      </c>
      <c r="G318" s="296">
        <f t="shared" si="184"/>
        <v>2793.8176997807013</v>
      </c>
      <c r="H318" s="133">
        <v>100</v>
      </c>
      <c r="I318" s="50">
        <f t="shared" si="131"/>
        <v>30.034605037284464</v>
      </c>
      <c r="J318" s="51">
        <v>200</v>
      </c>
      <c r="K318" s="50">
        <f t="shared" si="124"/>
        <v>15.877407033659725</v>
      </c>
      <c r="L318" s="42">
        <v>0</v>
      </c>
      <c r="M318" s="296">
        <f t="shared" ref="M318" si="185">M313*$N$1</f>
        <v>1801.768708289178</v>
      </c>
      <c r="N318" s="50">
        <v>1.1399999999999899</v>
      </c>
      <c r="O318" s="50">
        <v>105.4</v>
      </c>
      <c r="P318" s="50">
        <v>4.8999999999999897</v>
      </c>
      <c r="Q318" s="53">
        <v>2</v>
      </c>
      <c r="R318" s="141">
        <f t="shared" si="126"/>
        <v>13</v>
      </c>
      <c r="S318" s="259"/>
      <c r="T318" s="239">
        <v>113</v>
      </c>
      <c r="U318" s="69">
        <f t="shared" si="127"/>
        <v>12</v>
      </c>
    </row>
    <row r="319" spans="1:21" x14ac:dyDescent="0.3">
      <c r="A319" s="47" t="b">
        <v>1</v>
      </c>
      <c r="B319" s="47" t="s">
        <v>1120</v>
      </c>
      <c r="C319" s="46">
        <f t="shared" si="128"/>
        <v>314</v>
      </c>
      <c r="D319" s="46">
        <f t="shared" si="183"/>
        <v>70407</v>
      </c>
      <c r="E319" s="49">
        <f t="shared" si="166"/>
        <v>2816</v>
      </c>
      <c r="F319" s="42">
        <v>0</v>
      </c>
      <c r="G319" s="296">
        <f t="shared" si="184"/>
        <v>3492.2721247258769</v>
      </c>
      <c r="H319" s="133">
        <v>100</v>
      </c>
      <c r="I319" s="50">
        <f t="shared" si="131"/>
        <v>30.130715773403775</v>
      </c>
      <c r="J319" s="51">
        <v>200</v>
      </c>
      <c r="K319" s="50">
        <f t="shared" si="124"/>
        <v>16.042055744598777</v>
      </c>
      <c r="L319" s="42">
        <v>0</v>
      </c>
      <c r="M319" s="296">
        <f t="shared" ref="M319:M320" si="186">M318*$O$1</f>
        <v>2162.1224499470136</v>
      </c>
      <c r="N319" s="50">
        <v>1.1399999999999899</v>
      </c>
      <c r="O319" s="50">
        <v>105.4</v>
      </c>
      <c r="P319" s="50">
        <v>4.8999999999999897</v>
      </c>
      <c r="Q319" s="53">
        <v>2</v>
      </c>
      <c r="R319" s="141">
        <f t="shared" si="126"/>
        <v>13</v>
      </c>
      <c r="S319" s="259"/>
      <c r="T319" s="239">
        <v>114</v>
      </c>
      <c r="U319" s="69">
        <f t="shared" si="127"/>
        <v>12</v>
      </c>
    </row>
    <row r="320" spans="1:21" x14ac:dyDescent="0.3">
      <c r="A320" s="47" t="b">
        <v>1</v>
      </c>
      <c r="B320" s="47" t="s">
        <v>1121</v>
      </c>
      <c r="C320" s="46">
        <f t="shared" si="128"/>
        <v>315</v>
      </c>
      <c r="D320" s="46">
        <f t="shared" si="183"/>
        <v>88008</v>
      </c>
      <c r="E320" s="49">
        <f t="shared" si="166"/>
        <v>3520</v>
      </c>
      <c r="F320" s="42">
        <v>0</v>
      </c>
      <c r="G320" s="296">
        <f t="shared" si="184"/>
        <v>4365.3401559073463</v>
      </c>
      <c r="H320" s="133">
        <v>100</v>
      </c>
      <c r="I320" s="50">
        <f t="shared" si="131"/>
        <v>30.227134063878669</v>
      </c>
      <c r="J320" s="51">
        <v>200</v>
      </c>
      <c r="K320" s="50">
        <f t="shared" si="124"/>
        <v>16.208411862670268</v>
      </c>
      <c r="L320" s="42">
        <v>0</v>
      </c>
      <c r="M320" s="296">
        <f t="shared" si="186"/>
        <v>2594.546939936416</v>
      </c>
      <c r="N320" s="50">
        <v>1.1399999999999899</v>
      </c>
      <c r="O320" s="50">
        <v>105.4</v>
      </c>
      <c r="P320" s="50">
        <v>4.8999999999999897</v>
      </c>
      <c r="Q320" s="53">
        <v>2</v>
      </c>
      <c r="R320" s="141">
        <f t="shared" si="126"/>
        <v>13</v>
      </c>
      <c r="S320" s="259"/>
      <c r="T320" s="239">
        <v>115</v>
      </c>
      <c r="U320" s="69">
        <f t="shared" si="127"/>
        <v>12</v>
      </c>
    </row>
    <row r="321" spans="1:21" x14ac:dyDescent="0.3">
      <c r="A321" s="125" t="b">
        <v>1</v>
      </c>
      <c r="B321" s="125" t="s">
        <v>1122</v>
      </c>
      <c r="C321" s="127">
        <f t="shared" si="128"/>
        <v>316</v>
      </c>
      <c r="D321" s="127">
        <f t="shared" ref="D321" si="187">D316+D316*$C$1%</f>
        <v>40735.240477817351</v>
      </c>
      <c r="E321" s="128">
        <f t="shared" si="166"/>
        <v>1629</v>
      </c>
      <c r="F321" s="128">
        <v>0</v>
      </c>
      <c r="G321" s="131">
        <f t="shared" ref="G321" si="188">G316+G316*$F$1%</f>
        <v>1984.72809392421</v>
      </c>
      <c r="H321" s="127">
        <v>100</v>
      </c>
      <c r="I321" s="129">
        <f t="shared" si="131"/>
        <v>30.323860892883079</v>
      </c>
      <c r="J321" s="130">
        <v>200</v>
      </c>
      <c r="K321" s="129">
        <f t="shared" si="124"/>
        <v>16.376493093686157</v>
      </c>
      <c r="L321" s="128">
        <v>0</v>
      </c>
      <c r="M321" s="131">
        <f t="shared" ref="M321:M322" si="189">M322*$P$1</f>
        <v>1222.3198917033785</v>
      </c>
      <c r="N321" s="129">
        <v>1.1399999999999899</v>
      </c>
      <c r="O321" s="129">
        <v>105.4</v>
      </c>
      <c r="P321" s="129">
        <v>4.8999999999999897</v>
      </c>
      <c r="Q321" s="131">
        <v>2</v>
      </c>
      <c r="R321" s="141">
        <f t="shared" si="126"/>
        <v>13</v>
      </c>
      <c r="S321" s="259"/>
      <c r="T321" s="239">
        <v>116</v>
      </c>
      <c r="U321" s="69">
        <f t="shared" si="127"/>
        <v>12</v>
      </c>
    </row>
    <row r="322" spans="1:21" x14ac:dyDescent="0.3">
      <c r="A322" s="47" t="b">
        <v>1</v>
      </c>
      <c r="B322" s="47" t="s">
        <v>1123</v>
      </c>
      <c r="C322" s="46">
        <f t="shared" si="128"/>
        <v>317</v>
      </c>
      <c r="D322" s="46">
        <f t="shared" ref="D322:D325" si="190">INT(D321+D321*$D$1%)</f>
        <v>50919</v>
      </c>
      <c r="E322" s="49">
        <f t="shared" si="166"/>
        <v>2036</v>
      </c>
      <c r="F322" s="42">
        <v>0</v>
      </c>
      <c r="G322" s="296">
        <f t="shared" ref="G322:G325" si="191">G321+G321*H$1%</f>
        <v>2480.9101174052626</v>
      </c>
      <c r="H322" s="133">
        <v>100</v>
      </c>
      <c r="I322" s="50">
        <f t="shared" si="131"/>
        <v>30.420897247740307</v>
      </c>
      <c r="J322" s="51">
        <v>200</v>
      </c>
      <c r="K322" s="50">
        <f t="shared" si="124"/>
        <v>16.546317327067683</v>
      </c>
      <c r="L322" s="42">
        <v>0</v>
      </c>
      <c r="M322" s="296">
        <f t="shared" si="189"/>
        <v>1527.899864629223</v>
      </c>
      <c r="N322" s="50">
        <v>1.1399999999999899</v>
      </c>
      <c r="O322" s="50">
        <v>105.4</v>
      </c>
      <c r="P322" s="50">
        <v>4.8999999999999897</v>
      </c>
      <c r="Q322" s="53">
        <v>2</v>
      </c>
      <c r="R322" s="141">
        <f t="shared" si="126"/>
        <v>13</v>
      </c>
      <c r="S322" s="259"/>
      <c r="T322" s="239">
        <v>117</v>
      </c>
      <c r="U322" s="69">
        <f t="shared" si="127"/>
        <v>12</v>
      </c>
    </row>
    <row r="323" spans="1:21" x14ac:dyDescent="0.3">
      <c r="A323" s="47" t="b">
        <v>1</v>
      </c>
      <c r="B323" s="47" t="s">
        <v>1124</v>
      </c>
      <c r="C323" s="46">
        <f t="shared" si="128"/>
        <v>318</v>
      </c>
      <c r="D323" s="46">
        <f t="shared" si="190"/>
        <v>63648</v>
      </c>
      <c r="E323" s="49">
        <f t="shared" si="166"/>
        <v>2545</v>
      </c>
      <c r="F323" s="42">
        <v>0</v>
      </c>
      <c r="G323" s="296">
        <f t="shared" si="191"/>
        <v>3101.1376467565783</v>
      </c>
      <c r="H323" s="133">
        <v>100</v>
      </c>
      <c r="I323" s="50">
        <f t="shared" si="131"/>
        <v>30.518244118933076</v>
      </c>
      <c r="J323" s="51">
        <v>200</v>
      </c>
      <c r="K323" s="50">
        <f t="shared" si="124"/>
        <v>16.717902637749376</v>
      </c>
      <c r="L323" s="42">
        <v>0</v>
      </c>
      <c r="M323" s="296">
        <f t="shared" ref="M323" si="192">M318*$N$1</f>
        <v>1909.8748307865287</v>
      </c>
      <c r="N323" s="50">
        <v>1.1399999999999899</v>
      </c>
      <c r="O323" s="50">
        <v>105.4</v>
      </c>
      <c r="P323" s="50">
        <v>4.8999999999999897</v>
      </c>
      <c r="Q323" s="53">
        <v>2</v>
      </c>
      <c r="R323" s="141">
        <f t="shared" si="126"/>
        <v>13</v>
      </c>
      <c r="S323" s="259"/>
      <c r="T323" s="239">
        <v>118</v>
      </c>
      <c r="U323" s="69">
        <f t="shared" si="127"/>
        <v>12</v>
      </c>
    </row>
    <row r="324" spans="1:21" x14ac:dyDescent="0.3">
      <c r="A324" s="47" t="b">
        <v>1</v>
      </c>
      <c r="B324" s="47" t="s">
        <v>1125</v>
      </c>
      <c r="C324" s="46">
        <f t="shared" si="128"/>
        <v>319</v>
      </c>
      <c r="D324" s="46">
        <f t="shared" si="190"/>
        <v>79560</v>
      </c>
      <c r="E324" s="49">
        <f t="shared" si="166"/>
        <v>3182</v>
      </c>
      <c r="F324" s="42">
        <v>0</v>
      </c>
      <c r="G324" s="296">
        <f t="shared" si="191"/>
        <v>3876.422058445723</v>
      </c>
      <c r="H324" s="133">
        <v>100</v>
      </c>
      <c r="I324" s="50">
        <f t="shared" si="131"/>
        <v>30.615902500113663</v>
      </c>
      <c r="J324" s="51">
        <v>200</v>
      </c>
      <c r="K324" s="50">
        <f t="shared" si="124"/>
        <v>16.891267288102835</v>
      </c>
      <c r="L324" s="42">
        <v>0</v>
      </c>
      <c r="M324" s="296">
        <f t="shared" ref="M324:M325" si="193">M323*$O$1</f>
        <v>2291.8497969438345</v>
      </c>
      <c r="N324" s="50">
        <v>1.1399999999999899</v>
      </c>
      <c r="O324" s="50">
        <v>105.4</v>
      </c>
      <c r="P324" s="50">
        <v>4.8999999999999897</v>
      </c>
      <c r="Q324" s="53">
        <v>2</v>
      </c>
      <c r="R324" s="141">
        <f t="shared" si="126"/>
        <v>13</v>
      </c>
      <c r="S324" s="259"/>
      <c r="T324" s="239">
        <v>119</v>
      </c>
      <c r="U324" s="69">
        <f t="shared" si="127"/>
        <v>12</v>
      </c>
    </row>
    <row r="325" spans="1:21" x14ac:dyDescent="0.3">
      <c r="A325" s="47" t="b">
        <v>1</v>
      </c>
      <c r="B325" s="47" t="s">
        <v>1126</v>
      </c>
      <c r="C325" s="46">
        <f t="shared" si="128"/>
        <v>320</v>
      </c>
      <c r="D325" s="46">
        <f t="shared" si="190"/>
        <v>99450</v>
      </c>
      <c r="E325" s="49">
        <f t="shared" ref="E325:E344" si="194">INT(D325*E$1)</f>
        <v>3978</v>
      </c>
      <c r="F325" s="42">
        <v>0</v>
      </c>
      <c r="G325" s="296">
        <f t="shared" si="191"/>
        <v>4845.5275730571539</v>
      </c>
      <c r="H325" s="133">
        <v>100</v>
      </c>
      <c r="I325" s="50">
        <f t="shared" si="131"/>
        <v>30.713873388114028</v>
      </c>
      <c r="J325" s="51">
        <v>200</v>
      </c>
      <c r="K325" s="50">
        <f t="shared" si="124"/>
        <v>17.066429729880461</v>
      </c>
      <c r="L325" s="42">
        <v>0</v>
      </c>
      <c r="M325" s="296">
        <f t="shared" si="193"/>
        <v>2750.2197563326013</v>
      </c>
      <c r="N325" s="50">
        <v>1.1399999999999899</v>
      </c>
      <c r="O325" s="50">
        <v>105.4</v>
      </c>
      <c r="P325" s="50">
        <v>4.8999999999999897</v>
      </c>
      <c r="Q325" s="53">
        <v>2</v>
      </c>
      <c r="R325" s="141">
        <f t="shared" si="126"/>
        <v>14</v>
      </c>
      <c r="S325" s="259"/>
      <c r="T325" s="239">
        <v>120</v>
      </c>
      <c r="U325" s="69">
        <f t="shared" si="127"/>
        <v>13</v>
      </c>
    </row>
    <row r="326" spans="1:21" x14ac:dyDescent="0.3">
      <c r="A326" s="125" t="b">
        <v>1</v>
      </c>
      <c r="B326" s="125" t="s">
        <v>1127</v>
      </c>
      <c r="C326" s="127">
        <f t="shared" si="128"/>
        <v>321</v>
      </c>
      <c r="D326" s="127">
        <f t="shared" ref="D326" si="195">D321+D321*$C$1%</f>
        <v>46030.821739933606</v>
      </c>
      <c r="E326" s="128">
        <f t="shared" si="194"/>
        <v>1841</v>
      </c>
      <c r="F326" s="128">
        <v>0</v>
      </c>
      <c r="G326" s="131">
        <f t="shared" ref="G326" si="196">G321+G321*$F$1%</f>
        <v>2203.0481842558729</v>
      </c>
      <c r="H326" s="127">
        <v>100</v>
      </c>
      <c r="I326" s="129">
        <f t="shared" si="131"/>
        <v>30.812157782955993</v>
      </c>
      <c r="J326" s="130">
        <v>200</v>
      </c>
      <c r="K326" s="129">
        <f t="shared" si="124"/>
        <v>17.243408606179322</v>
      </c>
      <c r="L326" s="128">
        <v>0</v>
      </c>
      <c r="M326" s="131">
        <f t="shared" ref="M326:M327" si="197">M327*$P$1</f>
        <v>1295.6590852055815</v>
      </c>
      <c r="N326" s="129">
        <v>1.1399999999999899</v>
      </c>
      <c r="O326" s="129">
        <v>105.4</v>
      </c>
      <c r="P326" s="129">
        <v>4.8999999999999897</v>
      </c>
      <c r="Q326" s="131">
        <v>2</v>
      </c>
      <c r="R326" s="141">
        <f t="shared" si="126"/>
        <v>14</v>
      </c>
      <c r="S326" s="259"/>
      <c r="T326" s="239">
        <v>121</v>
      </c>
      <c r="U326" s="69">
        <f t="shared" si="127"/>
        <v>13</v>
      </c>
    </row>
    <row r="327" spans="1:21" x14ac:dyDescent="0.3">
      <c r="A327" s="47" t="b">
        <v>1</v>
      </c>
      <c r="B327" s="47" t="s">
        <v>1128</v>
      </c>
      <c r="C327" s="46">
        <f t="shared" si="128"/>
        <v>322</v>
      </c>
      <c r="D327" s="46">
        <f t="shared" ref="D327:D330" si="198">INT(D326+D326*$D$1%)</f>
        <v>57538</v>
      </c>
      <c r="E327" s="49">
        <f t="shared" si="194"/>
        <v>2301</v>
      </c>
      <c r="F327" s="42">
        <v>0</v>
      </c>
      <c r="G327" s="296">
        <f t="shared" ref="G327:G330" si="199">G326+G326*H$1%</f>
        <v>2753.8102303198411</v>
      </c>
      <c r="H327" s="133">
        <v>100</v>
      </c>
      <c r="I327" s="50">
        <f t="shared" si="131"/>
        <v>30.910756687861451</v>
      </c>
      <c r="J327" s="51">
        <v>200</v>
      </c>
      <c r="K327" s="50">
        <f t="shared" si="124"/>
        <v>17.422222753425402</v>
      </c>
      <c r="L327" s="42">
        <v>0</v>
      </c>
      <c r="M327" s="296">
        <f t="shared" si="197"/>
        <v>1619.5738565069767</v>
      </c>
      <c r="N327" s="50">
        <v>1.1399999999999899</v>
      </c>
      <c r="O327" s="50">
        <v>105.4</v>
      </c>
      <c r="P327" s="50">
        <v>4.8999999999999897</v>
      </c>
      <c r="Q327" s="53">
        <v>2</v>
      </c>
      <c r="R327" s="141">
        <f t="shared" si="126"/>
        <v>14</v>
      </c>
      <c r="S327" s="259"/>
      <c r="T327" s="239">
        <v>122</v>
      </c>
      <c r="U327" s="69">
        <f t="shared" si="127"/>
        <v>13</v>
      </c>
    </row>
    <row r="328" spans="1:21" x14ac:dyDescent="0.3">
      <c r="A328" s="47" t="b">
        <v>1</v>
      </c>
      <c r="B328" s="47" t="s">
        <v>1129</v>
      </c>
      <c r="C328" s="46">
        <f t="shared" si="128"/>
        <v>323</v>
      </c>
      <c r="D328" s="46">
        <f t="shared" si="198"/>
        <v>71922</v>
      </c>
      <c r="E328" s="49">
        <f t="shared" si="194"/>
        <v>2876</v>
      </c>
      <c r="F328" s="42">
        <v>0</v>
      </c>
      <c r="G328" s="296">
        <f t="shared" si="199"/>
        <v>3442.2627878998014</v>
      </c>
      <c r="H328" s="133">
        <v>100</v>
      </c>
      <c r="I328" s="50">
        <f t="shared" si="131"/>
        <v>31.009671109262609</v>
      </c>
      <c r="J328" s="51">
        <v>200</v>
      </c>
      <c r="K328" s="50">
        <f t="shared" si="124"/>
        <v>17.602891203378423</v>
      </c>
      <c r="L328" s="42">
        <v>0</v>
      </c>
      <c r="M328" s="296">
        <f t="shared" ref="M328" si="200">M323*$N$1</f>
        <v>2024.4673206337206</v>
      </c>
      <c r="N328" s="50">
        <v>1.1399999999999899</v>
      </c>
      <c r="O328" s="50">
        <v>105.4</v>
      </c>
      <c r="P328" s="50">
        <v>4.8999999999999897</v>
      </c>
      <c r="Q328" s="53">
        <v>2</v>
      </c>
      <c r="R328" s="141">
        <f t="shared" si="126"/>
        <v>14</v>
      </c>
      <c r="S328" s="259"/>
      <c r="T328" s="239">
        <v>123</v>
      </c>
      <c r="U328" s="69">
        <f t="shared" si="127"/>
        <v>13</v>
      </c>
    </row>
    <row r="329" spans="1:21" x14ac:dyDescent="0.3">
      <c r="A329" s="47" t="b">
        <v>1</v>
      </c>
      <c r="B329" s="47" t="s">
        <v>1130</v>
      </c>
      <c r="C329" s="46">
        <f t="shared" si="128"/>
        <v>324</v>
      </c>
      <c r="D329" s="46">
        <f t="shared" si="198"/>
        <v>89902</v>
      </c>
      <c r="E329" s="49">
        <f t="shared" si="194"/>
        <v>3596</v>
      </c>
      <c r="F329" s="42">
        <v>0</v>
      </c>
      <c r="G329" s="296">
        <f t="shared" si="199"/>
        <v>4302.8284848747517</v>
      </c>
      <c r="H329" s="133">
        <v>100</v>
      </c>
      <c r="I329" s="50">
        <f t="shared" si="131"/>
        <v>31.108902056812248</v>
      </c>
      <c r="J329" s="51">
        <v>200</v>
      </c>
      <c r="K329" s="50">
        <f t="shared" si="124"/>
        <v>17.785433185157459</v>
      </c>
      <c r="L329" s="42">
        <v>0</v>
      </c>
      <c r="M329" s="296">
        <f t="shared" ref="M329:M330" si="201">M328*$O$1</f>
        <v>2429.3607847604649</v>
      </c>
      <c r="N329" s="50">
        <v>1.1399999999999899</v>
      </c>
      <c r="O329" s="50">
        <v>105.4</v>
      </c>
      <c r="P329" s="50">
        <v>4.8999999999999897</v>
      </c>
      <c r="Q329" s="53">
        <v>2</v>
      </c>
      <c r="R329" s="141">
        <f t="shared" si="126"/>
        <v>14</v>
      </c>
      <c r="S329" s="259"/>
      <c r="T329" s="239">
        <v>124</v>
      </c>
      <c r="U329" s="69">
        <f t="shared" si="127"/>
        <v>13</v>
      </c>
    </row>
    <row r="330" spans="1:21" x14ac:dyDescent="0.3">
      <c r="A330" s="47" t="b">
        <v>1</v>
      </c>
      <c r="B330" s="47" t="s">
        <v>1131</v>
      </c>
      <c r="C330" s="46">
        <f t="shared" si="128"/>
        <v>325</v>
      </c>
      <c r="D330" s="46">
        <f t="shared" si="198"/>
        <v>112377</v>
      </c>
      <c r="E330" s="49">
        <f t="shared" si="194"/>
        <v>4495</v>
      </c>
      <c r="F330" s="42">
        <v>0</v>
      </c>
      <c r="G330" s="296">
        <f t="shared" si="199"/>
        <v>5378.5356060934391</v>
      </c>
      <c r="H330" s="133">
        <v>100</v>
      </c>
      <c r="I330" s="50">
        <f t="shared" si="131"/>
        <v>31.208450543394047</v>
      </c>
      <c r="J330" s="51">
        <v>200</v>
      </c>
      <c r="K330" s="50">
        <f t="shared" si="124"/>
        <v>17.96986812728754</v>
      </c>
      <c r="L330" s="42">
        <v>0</v>
      </c>
      <c r="M330" s="296">
        <f t="shared" si="201"/>
        <v>2915.2329417125579</v>
      </c>
      <c r="N330" s="50">
        <v>1.1399999999999899</v>
      </c>
      <c r="O330" s="50">
        <v>105.4</v>
      </c>
      <c r="P330" s="50">
        <v>4.8999999999999897</v>
      </c>
      <c r="Q330" s="53">
        <v>2</v>
      </c>
      <c r="R330" s="141">
        <f t="shared" si="126"/>
        <v>14</v>
      </c>
      <c r="S330" s="259"/>
      <c r="T330" s="239">
        <v>125</v>
      </c>
      <c r="U330" s="69">
        <f t="shared" si="127"/>
        <v>13</v>
      </c>
    </row>
    <row r="331" spans="1:21" x14ac:dyDescent="0.3">
      <c r="A331" s="125" t="b">
        <v>1</v>
      </c>
      <c r="B331" s="125" t="s">
        <v>1132</v>
      </c>
      <c r="C331" s="127">
        <f t="shared" si="128"/>
        <v>326</v>
      </c>
      <c r="D331" s="127">
        <f t="shared" ref="D331" si="202">D326+D326*$C$1%</f>
        <v>52014.828566124976</v>
      </c>
      <c r="E331" s="128">
        <f t="shared" si="194"/>
        <v>2080</v>
      </c>
      <c r="F331" s="128">
        <v>0</v>
      </c>
      <c r="G331" s="131">
        <f t="shared" ref="G331" si="203">G326+G326*$F$1%</f>
        <v>2445.383484524019</v>
      </c>
      <c r="H331" s="127">
        <v>100</v>
      </c>
      <c r="I331" s="129">
        <f t="shared" si="131"/>
        <v>31.308317585132908</v>
      </c>
      <c r="J331" s="130">
        <v>200</v>
      </c>
      <c r="K331" s="129">
        <f t="shared" si="124"/>
        <v>18.156215659767511</v>
      </c>
      <c r="L331" s="128">
        <v>0</v>
      </c>
      <c r="M331" s="131">
        <f t="shared" ref="M331:M332" si="204">M332*$P$1</f>
        <v>1373.3986303179163</v>
      </c>
      <c r="N331" s="129">
        <v>1.1399999999999899</v>
      </c>
      <c r="O331" s="129">
        <v>105.4</v>
      </c>
      <c r="P331" s="129">
        <v>4.8999999999999897</v>
      </c>
      <c r="Q331" s="131">
        <v>2</v>
      </c>
      <c r="R331" s="141">
        <f t="shared" si="126"/>
        <v>14</v>
      </c>
      <c r="S331" s="259"/>
      <c r="T331" s="239">
        <v>126</v>
      </c>
      <c r="U331" s="69">
        <f t="shared" si="127"/>
        <v>13</v>
      </c>
    </row>
    <row r="332" spans="1:21" x14ac:dyDescent="0.3">
      <c r="A332" s="47" t="b">
        <v>1</v>
      </c>
      <c r="B332" s="47" t="s">
        <v>1133</v>
      </c>
      <c r="C332" s="46">
        <f t="shared" si="128"/>
        <v>327</v>
      </c>
      <c r="D332" s="46">
        <f t="shared" ref="D332:D335" si="205">INT(D331+D331*$D$1%)</f>
        <v>65018</v>
      </c>
      <c r="E332" s="49">
        <f t="shared" si="194"/>
        <v>2600</v>
      </c>
      <c r="F332" s="42">
        <v>0</v>
      </c>
      <c r="G332" s="296">
        <f t="shared" ref="G332:G335" si="206">G331+G331*H$1%</f>
        <v>3056.7293556550239</v>
      </c>
      <c r="H332" s="133">
        <v>100</v>
      </c>
      <c r="I332" s="50">
        <f t="shared" si="131"/>
        <v>31.408504201405332</v>
      </c>
      <c r="J332" s="51">
        <v>200</v>
      </c>
      <c r="K332" s="50">
        <f t="shared" si="124"/>
        <v>18.3444956161593</v>
      </c>
      <c r="L332" s="42">
        <v>0</v>
      </c>
      <c r="M332" s="296">
        <f t="shared" si="204"/>
        <v>1716.7482878973951</v>
      </c>
      <c r="N332" s="50">
        <v>1.1399999999999899</v>
      </c>
      <c r="O332" s="50">
        <v>105.4</v>
      </c>
      <c r="P332" s="50">
        <v>4.8999999999999897</v>
      </c>
      <c r="Q332" s="53">
        <v>2</v>
      </c>
      <c r="R332" s="141">
        <f t="shared" si="126"/>
        <v>14</v>
      </c>
      <c r="S332" s="259"/>
      <c r="T332" s="239">
        <v>127</v>
      </c>
      <c r="U332" s="69">
        <f t="shared" si="127"/>
        <v>13</v>
      </c>
    </row>
    <row r="333" spans="1:21" x14ac:dyDescent="0.3">
      <c r="A333" s="47" t="b">
        <v>1</v>
      </c>
      <c r="B333" s="47" t="s">
        <v>1134</v>
      </c>
      <c r="C333" s="46">
        <f t="shared" si="128"/>
        <v>328</v>
      </c>
      <c r="D333" s="46">
        <f t="shared" si="205"/>
        <v>81272</v>
      </c>
      <c r="E333" s="49">
        <f t="shared" si="194"/>
        <v>3250</v>
      </c>
      <c r="F333" s="42">
        <v>0</v>
      </c>
      <c r="G333" s="296">
        <f t="shared" si="206"/>
        <v>3820.9116945687801</v>
      </c>
      <c r="H333" s="133">
        <v>100</v>
      </c>
      <c r="I333" s="50">
        <f t="shared" si="131"/>
        <v>31.50901141484983</v>
      </c>
      <c r="J333" s="51">
        <v>200</v>
      </c>
      <c r="K333" s="50">
        <f t="shared" si="124"/>
        <v>18.534728035698873</v>
      </c>
      <c r="L333" s="42">
        <v>0</v>
      </c>
      <c r="M333" s="296">
        <f t="shared" ref="M333" si="207">M328*$N$1</f>
        <v>2145.9353598717439</v>
      </c>
      <c r="N333" s="50">
        <v>1.1399999999999899</v>
      </c>
      <c r="O333" s="50">
        <v>105.4</v>
      </c>
      <c r="P333" s="50">
        <v>4.8999999999999897</v>
      </c>
      <c r="Q333" s="53">
        <v>2</v>
      </c>
      <c r="R333" s="141">
        <f t="shared" si="126"/>
        <v>14</v>
      </c>
      <c r="S333" s="259"/>
      <c r="T333" s="239">
        <v>128</v>
      </c>
      <c r="U333" s="69">
        <f t="shared" si="127"/>
        <v>13</v>
      </c>
    </row>
    <row r="334" spans="1:21" x14ac:dyDescent="0.3">
      <c r="A334" s="47" t="b">
        <v>1</v>
      </c>
      <c r="B334" s="47" t="s">
        <v>1135</v>
      </c>
      <c r="C334" s="46">
        <f t="shared" si="128"/>
        <v>329</v>
      </c>
      <c r="D334" s="46">
        <f t="shared" si="205"/>
        <v>101590</v>
      </c>
      <c r="E334" s="49">
        <f t="shared" si="194"/>
        <v>4063</v>
      </c>
      <c r="F334" s="42">
        <v>0</v>
      </c>
      <c r="G334" s="296">
        <f t="shared" si="206"/>
        <v>4776.1396182109747</v>
      </c>
      <c r="H334" s="133">
        <v>100</v>
      </c>
      <c r="I334" s="50">
        <f t="shared" si="131"/>
        <v>31.609840251377349</v>
      </c>
      <c r="J334" s="51">
        <v>200</v>
      </c>
      <c r="K334" s="50">
        <f t="shared" si="124"/>
        <v>18.72693316542907</v>
      </c>
      <c r="L334" s="42">
        <v>0</v>
      </c>
      <c r="M334" s="296">
        <f t="shared" ref="M334:M335" si="208">M333*$O$1</f>
        <v>2575.1224318460927</v>
      </c>
      <c r="N334" s="50">
        <v>1.1399999999999899</v>
      </c>
      <c r="O334" s="50">
        <v>105.4</v>
      </c>
      <c r="P334" s="50">
        <v>4.8999999999999897</v>
      </c>
      <c r="Q334" s="53">
        <v>2</v>
      </c>
      <c r="R334" s="141">
        <f t="shared" si="126"/>
        <v>14</v>
      </c>
      <c r="S334" s="259"/>
      <c r="T334" s="239">
        <v>129</v>
      </c>
      <c r="U334" s="69">
        <f t="shared" si="127"/>
        <v>13</v>
      </c>
    </row>
    <row r="335" spans="1:21" x14ac:dyDescent="0.3">
      <c r="A335" s="47" t="b">
        <v>1</v>
      </c>
      <c r="B335" s="47" t="s">
        <v>1136</v>
      </c>
      <c r="C335" s="46">
        <f t="shared" si="128"/>
        <v>330</v>
      </c>
      <c r="D335" s="46">
        <f t="shared" si="205"/>
        <v>126987</v>
      </c>
      <c r="E335" s="49">
        <f t="shared" si="194"/>
        <v>5079</v>
      </c>
      <c r="F335" s="42">
        <v>0</v>
      </c>
      <c r="G335" s="296">
        <f t="shared" si="206"/>
        <v>5970.1745227637184</v>
      </c>
      <c r="H335" s="133">
        <v>100</v>
      </c>
      <c r="I335" s="50">
        <f t="shared" si="131"/>
        <v>31.710991740181758</v>
      </c>
      <c r="J335" s="51">
        <v>200</v>
      </c>
      <c r="K335" s="50">
        <f t="shared" ref="K335:K398" si="209">K334+K334*$I$1%</f>
        <v>18.92113146235457</v>
      </c>
      <c r="L335" s="42">
        <v>0</v>
      </c>
      <c r="M335" s="296">
        <f t="shared" si="208"/>
        <v>3090.146918215311</v>
      </c>
      <c r="N335" s="50">
        <v>1.1399999999999899</v>
      </c>
      <c r="O335" s="50">
        <v>105.4</v>
      </c>
      <c r="P335" s="50">
        <v>4.8999999999999897</v>
      </c>
      <c r="Q335" s="53">
        <v>2</v>
      </c>
      <c r="R335" s="141">
        <f t="shared" ref="R335:R398" si="210">INT(1+U335)</f>
        <v>15</v>
      </c>
      <c r="S335" s="259"/>
      <c r="T335" s="239">
        <v>130</v>
      </c>
      <c r="U335" s="69">
        <f t="shared" ref="U335:U398" si="211">INT(1+(T335/$U$1))</f>
        <v>14</v>
      </c>
    </row>
    <row r="336" spans="1:21" x14ac:dyDescent="0.3">
      <c r="A336" s="125" t="b">
        <v>1</v>
      </c>
      <c r="B336" s="125" t="s">
        <v>1137</v>
      </c>
      <c r="C336" s="127">
        <f t="shared" ref="C336:C399" si="212">C335+1</f>
        <v>331</v>
      </c>
      <c r="D336" s="127">
        <f t="shared" ref="D336" si="213">D331+D331*$C$1%</f>
        <v>58776.756279721223</v>
      </c>
      <c r="E336" s="128">
        <f t="shared" si="194"/>
        <v>2351</v>
      </c>
      <c r="F336" s="128">
        <v>0</v>
      </c>
      <c r="G336" s="131">
        <f t="shared" ref="G336" si="214">G331+G331*$F$1%</f>
        <v>2714.375667821661</v>
      </c>
      <c r="H336" s="127">
        <v>100</v>
      </c>
      <c r="I336" s="129">
        <f t="shared" ref="I336:I399" si="215">I335+I335*$J$1%</f>
        <v>31.812466913750338</v>
      </c>
      <c r="J336" s="130">
        <v>200</v>
      </c>
      <c r="K336" s="129">
        <f t="shared" si="209"/>
        <v>19.117343595619186</v>
      </c>
      <c r="L336" s="128">
        <v>0</v>
      </c>
      <c r="M336" s="131">
        <f t="shared" ref="M336:M337" si="216">M337*$P$1</f>
        <v>1455.8025481369914</v>
      </c>
      <c r="N336" s="129">
        <v>1.1399999999999899</v>
      </c>
      <c r="O336" s="129">
        <v>105.4</v>
      </c>
      <c r="P336" s="129">
        <v>4.8999999999999897</v>
      </c>
      <c r="Q336" s="131">
        <v>2</v>
      </c>
      <c r="R336" s="141">
        <f t="shared" si="210"/>
        <v>15</v>
      </c>
      <c r="S336" s="259"/>
      <c r="T336" s="239">
        <v>131</v>
      </c>
      <c r="U336" s="69">
        <f t="shared" si="211"/>
        <v>14</v>
      </c>
    </row>
    <row r="337" spans="1:21" x14ac:dyDescent="0.3">
      <c r="A337" s="47" t="b">
        <v>1</v>
      </c>
      <c r="B337" s="47" t="s">
        <v>1138</v>
      </c>
      <c r="C337" s="46">
        <f t="shared" si="212"/>
        <v>332</v>
      </c>
      <c r="D337" s="46">
        <f t="shared" ref="D337:D340" si="217">INT(D336+D336*$D$1%)</f>
        <v>73470</v>
      </c>
      <c r="E337" s="49">
        <f t="shared" si="194"/>
        <v>2938</v>
      </c>
      <c r="F337" s="42">
        <v>0</v>
      </c>
      <c r="G337" s="296">
        <f t="shared" ref="G337:G340" si="218">G336+G336*H$1%</f>
        <v>3392.9695847770763</v>
      </c>
      <c r="H337" s="133">
        <v>100</v>
      </c>
      <c r="I337" s="50">
        <f t="shared" si="215"/>
        <v>31.914266807874338</v>
      </c>
      <c r="J337" s="51">
        <v>200</v>
      </c>
      <c r="K337" s="50">
        <f t="shared" si="209"/>
        <v>19.315590448705755</v>
      </c>
      <c r="L337" s="42">
        <v>0</v>
      </c>
      <c r="M337" s="296">
        <f t="shared" si="216"/>
        <v>1819.753185171239</v>
      </c>
      <c r="N337" s="50">
        <v>1.1399999999999899</v>
      </c>
      <c r="O337" s="50">
        <v>105.4</v>
      </c>
      <c r="P337" s="50">
        <v>4.8999999999999897</v>
      </c>
      <c r="Q337" s="53">
        <v>2</v>
      </c>
      <c r="R337" s="141">
        <f t="shared" si="210"/>
        <v>15</v>
      </c>
      <c r="S337" s="259"/>
      <c r="T337" s="239">
        <v>132</v>
      </c>
      <c r="U337" s="69">
        <f t="shared" si="211"/>
        <v>14</v>
      </c>
    </row>
    <row r="338" spans="1:21" x14ac:dyDescent="0.3">
      <c r="A338" s="47" t="b">
        <v>1</v>
      </c>
      <c r="B338" s="47" t="s">
        <v>1139</v>
      </c>
      <c r="C338" s="46">
        <f t="shared" si="212"/>
        <v>333</v>
      </c>
      <c r="D338" s="46">
        <f t="shared" si="217"/>
        <v>91837</v>
      </c>
      <c r="E338" s="49">
        <f t="shared" si="194"/>
        <v>3673</v>
      </c>
      <c r="F338" s="42">
        <v>0</v>
      </c>
      <c r="G338" s="296">
        <f t="shared" si="218"/>
        <v>4241.2119809713458</v>
      </c>
      <c r="H338" s="133">
        <v>100</v>
      </c>
      <c r="I338" s="50">
        <f t="shared" si="215"/>
        <v>32.016392461659535</v>
      </c>
      <c r="J338" s="51">
        <v>200</v>
      </c>
      <c r="K338" s="50">
        <f t="shared" si="209"/>
        <v>19.515893121658834</v>
      </c>
      <c r="L338" s="42">
        <v>0</v>
      </c>
      <c r="M338" s="296">
        <f t="shared" ref="M338" si="219">M333*$N$1</f>
        <v>2274.6914814640486</v>
      </c>
      <c r="N338" s="50">
        <v>1.1399999999999899</v>
      </c>
      <c r="O338" s="50">
        <v>105.4</v>
      </c>
      <c r="P338" s="50">
        <v>4.8999999999999897</v>
      </c>
      <c r="Q338" s="53">
        <v>2</v>
      </c>
      <c r="R338" s="141">
        <f t="shared" si="210"/>
        <v>15</v>
      </c>
      <c r="S338" s="259"/>
      <c r="T338" s="239">
        <v>133</v>
      </c>
      <c r="U338" s="69">
        <f t="shared" si="211"/>
        <v>14</v>
      </c>
    </row>
    <row r="339" spans="1:21" x14ac:dyDescent="0.3">
      <c r="A339" s="47" t="b">
        <v>1</v>
      </c>
      <c r="B339" s="47" t="s">
        <v>1140</v>
      </c>
      <c r="C339" s="46">
        <f t="shared" si="212"/>
        <v>334</v>
      </c>
      <c r="D339" s="46">
        <f t="shared" si="217"/>
        <v>114796</v>
      </c>
      <c r="E339" s="49">
        <f t="shared" si="194"/>
        <v>4591</v>
      </c>
      <c r="F339" s="42">
        <v>0</v>
      </c>
      <c r="G339" s="296">
        <f t="shared" si="218"/>
        <v>5301.5149762141828</v>
      </c>
      <c r="H339" s="133">
        <v>100</v>
      </c>
      <c r="I339" s="50">
        <f t="shared" si="215"/>
        <v>32.118844917536848</v>
      </c>
      <c r="J339" s="51">
        <v>200</v>
      </c>
      <c r="K339" s="50">
        <f t="shared" si="209"/>
        <v>19.718272933330436</v>
      </c>
      <c r="L339" s="42">
        <v>0</v>
      </c>
      <c r="M339" s="296">
        <f t="shared" ref="M339:M340" si="220">M338*$O$1</f>
        <v>2729.6297777568584</v>
      </c>
      <c r="N339" s="50">
        <v>1.1399999999999899</v>
      </c>
      <c r="O339" s="50">
        <v>105.4</v>
      </c>
      <c r="P339" s="50">
        <v>4.8999999999999897</v>
      </c>
      <c r="Q339" s="53">
        <v>2</v>
      </c>
      <c r="R339" s="141">
        <f t="shared" si="210"/>
        <v>15</v>
      </c>
      <c r="S339" s="259"/>
      <c r="T339" s="239">
        <v>134</v>
      </c>
      <c r="U339" s="69">
        <f t="shared" si="211"/>
        <v>14</v>
      </c>
    </row>
    <row r="340" spans="1:21" x14ac:dyDescent="0.3">
      <c r="A340" s="47" t="b">
        <v>1</v>
      </c>
      <c r="B340" s="47" t="s">
        <v>1141</v>
      </c>
      <c r="C340" s="46">
        <f t="shared" si="212"/>
        <v>335</v>
      </c>
      <c r="D340" s="46">
        <f t="shared" si="217"/>
        <v>143495</v>
      </c>
      <c r="E340" s="49">
        <f t="shared" si="194"/>
        <v>5739</v>
      </c>
      <c r="F340" s="42">
        <v>0</v>
      </c>
      <c r="G340" s="296">
        <f t="shared" si="218"/>
        <v>6626.893720267728</v>
      </c>
      <c r="H340" s="133">
        <v>100</v>
      </c>
      <c r="I340" s="50">
        <f t="shared" si="215"/>
        <v>32.221625221272966</v>
      </c>
      <c r="J340" s="51">
        <v>200</v>
      </c>
      <c r="K340" s="50">
        <f t="shared" si="209"/>
        <v>19.922751423649071</v>
      </c>
      <c r="L340" s="42">
        <v>0</v>
      </c>
      <c r="M340" s="296">
        <f t="shared" si="220"/>
        <v>3275.5557333082302</v>
      </c>
      <c r="N340" s="50">
        <v>1.1399999999999899</v>
      </c>
      <c r="O340" s="50">
        <v>105.4</v>
      </c>
      <c r="P340" s="50">
        <v>4.8999999999999897</v>
      </c>
      <c r="Q340" s="53">
        <v>2</v>
      </c>
      <c r="R340" s="141">
        <f t="shared" si="210"/>
        <v>15</v>
      </c>
      <c r="S340" s="259"/>
      <c r="T340" s="239">
        <v>135</v>
      </c>
      <c r="U340" s="69">
        <f t="shared" si="211"/>
        <v>14</v>
      </c>
    </row>
    <row r="341" spans="1:21" x14ac:dyDescent="0.3">
      <c r="A341" s="125" t="b">
        <v>1</v>
      </c>
      <c r="B341" s="125" t="s">
        <v>1142</v>
      </c>
      <c r="C341" s="127">
        <f t="shared" si="212"/>
        <v>336</v>
      </c>
      <c r="D341" s="127">
        <f t="shared" ref="D341" si="221">D336+D336*$C$1%</f>
        <v>66417.734596084978</v>
      </c>
      <c r="E341" s="128">
        <f t="shared" si="194"/>
        <v>2656</v>
      </c>
      <c r="F341" s="128">
        <v>0</v>
      </c>
      <c r="G341" s="131">
        <f t="shared" ref="G341" si="222">G336+G336*$F$1%</f>
        <v>3012.9569912820434</v>
      </c>
      <c r="H341" s="127">
        <v>100</v>
      </c>
      <c r="I341" s="129">
        <f t="shared" si="215"/>
        <v>32.324734421981042</v>
      </c>
      <c r="J341" s="130">
        <v>200</v>
      </c>
      <c r="K341" s="129">
        <f t="shared" si="209"/>
        <v>20.129350355912312</v>
      </c>
      <c r="L341" s="128">
        <v>0</v>
      </c>
      <c r="M341" s="131">
        <f t="shared" ref="M341:M342" si="223">M342*$P$1</f>
        <v>1543.1507010252108</v>
      </c>
      <c r="N341" s="129">
        <v>1.1399999999999899</v>
      </c>
      <c r="O341" s="129">
        <v>105.4</v>
      </c>
      <c r="P341" s="129">
        <v>4.8999999999999897</v>
      </c>
      <c r="Q341" s="131">
        <v>2</v>
      </c>
      <c r="R341" s="141">
        <f t="shared" si="210"/>
        <v>15</v>
      </c>
      <c r="S341" s="259"/>
      <c r="T341" s="239">
        <v>136</v>
      </c>
      <c r="U341" s="69">
        <f t="shared" si="211"/>
        <v>14</v>
      </c>
    </row>
    <row r="342" spans="1:21" x14ac:dyDescent="0.3">
      <c r="A342" s="47" t="b">
        <v>1</v>
      </c>
      <c r="B342" s="47" t="s">
        <v>1143</v>
      </c>
      <c r="C342" s="46">
        <f t="shared" si="212"/>
        <v>337</v>
      </c>
      <c r="D342" s="46">
        <f t="shared" ref="D342:D345" si="224">INT(D341+D341*$D$1%)</f>
        <v>83022</v>
      </c>
      <c r="E342" s="49">
        <f t="shared" si="194"/>
        <v>3320</v>
      </c>
      <c r="F342" s="42">
        <v>0</v>
      </c>
      <c r="G342" s="296">
        <f t="shared" ref="G342:G345" si="225">G341+G341*H$1%</f>
        <v>3766.1962391025545</v>
      </c>
      <c r="H342" s="133">
        <v>100</v>
      </c>
      <c r="I342" s="50">
        <f t="shared" si="215"/>
        <v>32.428173572131378</v>
      </c>
      <c r="J342" s="51">
        <v>200</v>
      </c>
      <c r="K342" s="50">
        <f t="shared" si="209"/>
        <v>20.338091719103122</v>
      </c>
      <c r="L342" s="42">
        <v>0</v>
      </c>
      <c r="M342" s="296">
        <f t="shared" si="223"/>
        <v>1928.9383762815135</v>
      </c>
      <c r="N342" s="50">
        <v>1.1399999999999899</v>
      </c>
      <c r="O342" s="50">
        <v>105.4</v>
      </c>
      <c r="P342" s="50">
        <v>4.8999999999999897</v>
      </c>
      <c r="Q342" s="53">
        <v>2</v>
      </c>
      <c r="R342" s="141">
        <f t="shared" si="210"/>
        <v>15</v>
      </c>
      <c r="S342" s="259"/>
      <c r="T342" s="239">
        <v>137</v>
      </c>
      <c r="U342" s="69">
        <f t="shared" si="211"/>
        <v>14</v>
      </c>
    </row>
    <row r="343" spans="1:21" x14ac:dyDescent="0.3">
      <c r="A343" s="47" t="b">
        <v>1</v>
      </c>
      <c r="B343" s="47" t="s">
        <v>1144</v>
      </c>
      <c r="C343" s="46">
        <f t="shared" si="212"/>
        <v>338</v>
      </c>
      <c r="D343" s="46">
        <f t="shared" si="224"/>
        <v>103777</v>
      </c>
      <c r="E343" s="49">
        <f t="shared" si="194"/>
        <v>4151</v>
      </c>
      <c r="F343" s="42">
        <v>0</v>
      </c>
      <c r="G343" s="296">
        <f t="shared" si="225"/>
        <v>4707.7452988781934</v>
      </c>
      <c r="H343" s="133">
        <v>100</v>
      </c>
      <c r="I343" s="50">
        <f t="shared" si="215"/>
        <v>32.531943727562201</v>
      </c>
      <c r="J343" s="51">
        <v>200</v>
      </c>
      <c r="K343" s="50">
        <f t="shared" si="209"/>
        <v>20.548997730230223</v>
      </c>
      <c r="L343" s="42">
        <v>0</v>
      </c>
      <c r="M343" s="296">
        <f t="shared" ref="M343" si="226">M338*$N$1</f>
        <v>2411.1729703518918</v>
      </c>
      <c r="N343" s="50">
        <v>1.1399999999999899</v>
      </c>
      <c r="O343" s="50">
        <v>105.4</v>
      </c>
      <c r="P343" s="50">
        <v>4.8999999999999897</v>
      </c>
      <c r="Q343" s="53">
        <v>2</v>
      </c>
      <c r="R343" s="141">
        <f t="shared" si="210"/>
        <v>15</v>
      </c>
      <c r="S343" s="259"/>
      <c r="T343" s="239">
        <v>138</v>
      </c>
      <c r="U343" s="69">
        <f t="shared" si="211"/>
        <v>14</v>
      </c>
    </row>
    <row r="344" spans="1:21" x14ac:dyDescent="0.3">
      <c r="A344" s="47" t="b">
        <v>1</v>
      </c>
      <c r="B344" s="47" t="s">
        <v>1145</v>
      </c>
      <c r="C344" s="46">
        <f t="shared" si="212"/>
        <v>339</v>
      </c>
      <c r="D344" s="46">
        <f t="shared" si="224"/>
        <v>129721</v>
      </c>
      <c r="E344" s="49">
        <f t="shared" si="194"/>
        <v>5188</v>
      </c>
      <c r="F344" s="42">
        <v>0</v>
      </c>
      <c r="G344" s="296">
        <f t="shared" si="225"/>
        <v>5884.6816235977421</v>
      </c>
      <c r="H344" s="133">
        <v>100</v>
      </c>
      <c r="I344" s="50">
        <f t="shared" si="215"/>
        <v>32.636045947490402</v>
      </c>
      <c r="J344" s="51">
        <v>200</v>
      </c>
      <c r="K344" s="50">
        <f t="shared" si="209"/>
        <v>20.76209083669271</v>
      </c>
      <c r="L344" s="42">
        <v>0</v>
      </c>
      <c r="M344" s="296">
        <f t="shared" ref="M344:M345" si="227">M343*$O$1</f>
        <v>2893.4075644222698</v>
      </c>
      <c r="N344" s="50">
        <v>1.1399999999999899</v>
      </c>
      <c r="O344" s="50">
        <v>105.4</v>
      </c>
      <c r="P344" s="50">
        <v>4.8999999999999897</v>
      </c>
      <c r="Q344" s="53">
        <v>2</v>
      </c>
      <c r="R344" s="141">
        <f t="shared" si="210"/>
        <v>15</v>
      </c>
      <c r="S344" s="259"/>
      <c r="T344" s="239">
        <v>139</v>
      </c>
      <c r="U344" s="69">
        <f t="shared" si="211"/>
        <v>14</v>
      </c>
    </row>
    <row r="345" spans="1:21" x14ac:dyDescent="0.3">
      <c r="A345" s="47" t="b">
        <v>1</v>
      </c>
      <c r="B345" s="47" t="s">
        <v>1146</v>
      </c>
      <c r="C345" s="46">
        <f t="shared" si="212"/>
        <v>340</v>
      </c>
      <c r="D345" s="46">
        <f t="shared" si="224"/>
        <v>162151</v>
      </c>
      <c r="E345" s="49">
        <f t="shared" ref="E345:E364" si="228">INT(D345*E$1)</f>
        <v>6486</v>
      </c>
      <c r="F345" s="42">
        <v>0</v>
      </c>
      <c r="G345" s="296">
        <f t="shared" si="225"/>
        <v>7355.8520294971777</v>
      </c>
      <c r="H345" s="133">
        <v>100</v>
      </c>
      <c r="I345" s="50">
        <f t="shared" si="215"/>
        <v>32.740481294522368</v>
      </c>
      <c r="J345" s="51">
        <v>200</v>
      </c>
      <c r="K345" s="50">
        <f t="shared" si="209"/>
        <v>20.977393718669212</v>
      </c>
      <c r="L345" s="42">
        <v>0</v>
      </c>
      <c r="M345" s="296">
        <f t="shared" si="227"/>
        <v>3472.0890773067235</v>
      </c>
      <c r="N345" s="50">
        <v>1.1399999999999899</v>
      </c>
      <c r="O345" s="50">
        <v>105.4</v>
      </c>
      <c r="P345" s="50">
        <v>4.8999999999999897</v>
      </c>
      <c r="Q345" s="53">
        <v>2</v>
      </c>
      <c r="R345" s="141">
        <f t="shared" si="210"/>
        <v>16</v>
      </c>
      <c r="S345" s="259"/>
      <c r="T345" s="239">
        <v>140</v>
      </c>
      <c r="U345" s="69">
        <f t="shared" si="211"/>
        <v>15</v>
      </c>
    </row>
    <row r="346" spans="1:21" x14ac:dyDescent="0.3">
      <c r="A346" s="125" t="b">
        <v>1</v>
      </c>
      <c r="B346" s="125" t="s">
        <v>1147</v>
      </c>
      <c r="C346" s="127">
        <f t="shared" si="212"/>
        <v>341</v>
      </c>
      <c r="D346" s="127">
        <f t="shared" ref="D346" si="229">D341+D341*$C$1%</f>
        <v>75052.040093576026</v>
      </c>
      <c r="E346" s="128">
        <f t="shared" si="228"/>
        <v>3002</v>
      </c>
      <c r="F346" s="128">
        <v>0</v>
      </c>
      <c r="G346" s="131">
        <f t="shared" ref="G346" si="230">G341+G341*$F$1%</f>
        <v>3344.3822603230683</v>
      </c>
      <c r="H346" s="127">
        <v>100</v>
      </c>
      <c r="I346" s="129">
        <f t="shared" si="215"/>
        <v>32.845250834664839</v>
      </c>
      <c r="J346" s="130">
        <v>200</v>
      </c>
      <c r="K346" s="129">
        <f t="shared" si="209"/>
        <v>21.19492929153181</v>
      </c>
      <c r="L346" s="128">
        <v>0</v>
      </c>
      <c r="M346" s="131">
        <f t="shared" ref="M346:M347" si="231">M347*$P$1</f>
        <v>1635.7397430867234</v>
      </c>
      <c r="N346" s="129">
        <v>1.1399999999999899</v>
      </c>
      <c r="O346" s="129">
        <v>105.4</v>
      </c>
      <c r="P346" s="129">
        <v>4.8999999999999897</v>
      </c>
      <c r="Q346" s="131">
        <v>2</v>
      </c>
      <c r="R346" s="141">
        <f t="shared" si="210"/>
        <v>16</v>
      </c>
      <c r="S346" s="259"/>
      <c r="T346" s="239">
        <v>141</v>
      </c>
      <c r="U346" s="69">
        <f t="shared" si="211"/>
        <v>15</v>
      </c>
    </row>
    <row r="347" spans="1:21" x14ac:dyDescent="0.3">
      <c r="A347" s="47" t="b">
        <v>1</v>
      </c>
      <c r="B347" s="47" t="s">
        <v>1148</v>
      </c>
      <c r="C347" s="46">
        <f t="shared" si="212"/>
        <v>342</v>
      </c>
      <c r="D347" s="46">
        <f t="shared" ref="D347:D350" si="232">INT(D346+D346*$D$1%)</f>
        <v>93815</v>
      </c>
      <c r="E347" s="49">
        <f t="shared" si="228"/>
        <v>3752</v>
      </c>
      <c r="F347" s="42">
        <v>0</v>
      </c>
      <c r="G347" s="296">
        <f t="shared" ref="G347:G350" si="233">G346+G346*H$1%</f>
        <v>4180.4778254038356</v>
      </c>
      <c r="H347" s="133">
        <v>100</v>
      </c>
      <c r="I347" s="50">
        <f t="shared" si="215"/>
        <v>32.950355637335768</v>
      </c>
      <c r="J347" s="51">
        <v>200</v>
      </c>
      <c r="K347" s="50">
        <f t="shared" si="209"/>
        <v>21.414720708284996</v>
      </c>
      <c r="L347" s="42">
        <v>0</v>
      </c>
      <c r="M347" s="296">
        <f t="shared" si="231"/>
        <v>2044.6746788584041</v>
      </c>
      <c r="N347" s="50">
        <v>1.1399999999999899</v>
      </c>
      <c r="O347" s="50">
        <v>105.4</v>
      </c>
      <c r="P347" s="50">
        <v>4.8999999999999897</v>
      </c>
      <c r="Q347" s="53">
        <v>2</v>
      </c>
      <c r="R347" s="141">
        <f t="shared" si="210"/>
        <v>16</v>
      </c>
      <c r="S347" s="259"/>
      <c r="T347" s="239">
        <v>142</v>
      </c>
      <c r="U347" s="69">
        <f t="shared" si="211"/>
        <v>15</v>
      </c>
    </row>
    <row r="348" spans="1:21" x14ac:dyDescent="0.3">
      <c r="A348" s="47" t="b">
        <v>1</v>
      </c>
      <c r="B348" s="47" t="s">
        <v>1149</v>
      </c>
      <c r="C348" s="46">
        <f t="shared" si="212"/>
        <v>343</v>
      </c>
      <c r="D348" s="46">
        <f t="shared" si="232"/>
        <v>117268</v>
      </c>
      <c r="E348" s="49">
        <f t="shared" si="228"/>
        <v>4690</v>
      </c>
      <c r="F348" s="42">
        <v>0</v>
      </c>
      <c r="G348" s="296">
        <f t="shared" si="233"/>
        <v>5225.5972817547945</v>
      </c>
      <c r="H348" s="133">
        <v>100</v>
      </c>
      <c r="I348" s="50">
        <f t="shared" si="215"/>
        <v>33.055796775375242</v>
      </c>
      <c r="J348" s="51">
        <v>200</v>
      </c>
      <c r="K348" s="50">
        <f t="shared" si="209"/>
        <v>21.636791362029911</v>
      </c>
      <c r="L348" s="42">
        <v>0</v>
      </c>
      <c r="M348" s="296">
        <f t="shared" ref="M348" si="234">M343*$N$1</f>
        <v>2555.8433485730052</v>
      </c>
      <c r="N348" s="50">
        <v>1.1399999999999899</v>
      </c>
      <c r="O348" s="50">
        <v>105.4</v>
      </c>
      <c r="P348" s="50">
        <v>4.8999999999999897</v>
      </c>
      <c r="Q348" s="53">
        <v>2</v>
      </c>
      <c r="R348" s="141">
        <f t="shared" si="210"/>
        <v>16</v>
      </c>
      <c r="S348" s="259"/>
      <c r="T348" s="239">
        <v>143</v>
      </c>
      <c r="U348" s="69">
        <f t="shared" si="211"/>
        <v>15</v>
      </c>
    </row>
    <row r="349" spans="1:21" x14ac:dyDescent="0.3">
      <c r="A349" s="47" t="b">
        <v>1</v>
      </c>
      <c r="B349" s="47" t="s">
        <v>1150</v>
      </c>
      <c r="C349" s="46">
        <f t="shared" si="212"/>
        <v>344</v>
      </c>
      <c r="D349" s="46">
        <f t="shared" si="232"/>
        <v>146585</v>
      </c>
      <c r="E349" s="49">
        <f t="shared" si="228"/>
        <v>5863</v>
      </c>
      <c r="F349" s="42">
        <v>0</v>
      </c>
      <c r="G349" s="296">
        <f t="shared" si="233"/>
        <v>6531.9966021934933</v>
      </c>
      <c r="H349" s="133">
        <v>100</v>
      </c>
      <c r="I349" s="50">
        <f t="shared" si="215"/>
        <v>33.16157532505644</v>
      </c>
      <c r="J349" s="51">
        <v>200</v>
      </c>
      <c r="K349" s="50">
        <f t="shared" si="209"/>
        <v>21.861164888454162</v>
      </c>
      <c r="L349" s="42">
        <v>0</v>
      </c>
      <c r="M349" s="296">
        <f t="shared" ref="M349:M350" si="235">M348*$O$1</f>
        <v>3067.0120182876062</v>
      </c>
      <c r="N349" s="50">
        <v>1.1399999999999899</v>
      </c>
      <c r="O349" s="50">
        <v>105.4</v>
      </c>
      <c r="P349" s="50">
        <v>4.8999999999999897</v>
      </c>
      <c r="Q349" s="53">
        <v>2</v>
      </c>
      <c r="R349" s="141">
        <f t="shared" si="210"/>
        <v>16</v>
      </c>
      <c r="S349" s="259"/>
      <c r="T349" s="239">
        <v>144</v>
      </c>
      <c r="U349" s="69">
        <f t="shared" si="211"/>
        <v>15</v>
      </c>
    </row>
    <row r="350" spans="1:21" x14ac:dyDescent="0.3">
      <c r="A350" s="47" t="b">
        <v>1</v>
      </c>
      <c r="B350" s="47" t="s">
        <v>1151</v>
      </c>
      <c r="C350" s="46">
        <f t="shared" si="212"/>
        <v>345</v>
      </c>
      <c r="D350" s="46">
        <f t="shared" si="232"/>
        <v>183231</v>
      </c>
      <c r="E350" s="49">
        <f t="shared" si="228"/>
        <v>7329</v>
      </c>
      <c r="F350" s="42">
        <v>0</v>
      </c>
      <c r="G350" s="296">
        <f t="shared" si="233"/>
        <v>8164.9957527418665</v>
      </c>
      <c r="H350" s="133">
        <v>100</v>
      </c>
      <c r="I350" s="50">
        <f t="shared" si="215"/>
        <v>33.267692366096618</v>
      </c>
      <c r="J350" s="51">
        <v>200</v>
      </c>
      <c r="K350" s="50">
        <f t="shared" si="209"/>
        <v>22.087865168347431</v>
      </c>
      <c r="L350" s="42">
        <v>0</v>
      </c>
      <c r="M350" s="296">
        <f t="shared" si="235"/>
        <v>3680.4144219451273</v>
      </c>
      <c r="N350" s="50">
        <v>1.1399999999999899</v>
      </c>
      <c r="O350" s="50">
        <v>105.4</v>
      </c>
      <c r="P350" s="50">
        <v>4.8999999999999897</v>
      </c>
      <c r="Q350" s="53">
        <v>2</v>
      </c>
      <c r="R350" s="141">
        <f t="shared" si="210"/>
        <v>16</v>
      </c>
      <c r="S350" s="259"/>
      <c r="T350" s="239">
        <v>145</v>
      </c>
      <c r="U350" s="69">
        <f t="shared" si="211"/>
        <v>15</v>
      </c>
    </row>
    <row r="351" spans="1:21" x14ac:dyDescent="0.3">
      <c r="A351" s="125" t="b">
        <v>1</v>
      </c>
      <c r="B351" s="125" t="s">
        <v>1152</v>
      </c>
      <c r="C351" s="127">
        <f t="shared" si="212"/>
        <v>346</v>
      </c>
      <c r="D351" s="127">
        <f t="shared" ref="D351" si="236">D346+D346*$C$1%</f>
        <v>84808.805305740912</v>
      </c>
      <c r="E351" s="128">
        <f t="shared" si="228"/>
        <v>3392</v>
      </c>
      <c r="F351" s="128">
        <v>0</v>
      </c>
      <c r="G351" s="131">
        <f t="shared" ref="G351" si="237">G346+G346*$F$1%</f>
        <v>3712.2643089586059</v>
      </c>
      <c r="H351" s="127">
        <v>100</v>
      </c>
      <c r="I351" s="129">
        <f t="shared" si="215"/>
        <v>33.374148981668128</v>
      </c>
      <c r="J351" s="130">
        <v>200</v>
      </c>
      <c r="K351" s="129">
        <f t="shared" si="209"/>
        <v>22.316916330143194</v>
      </c>
      <c r="L351" s="128">
        <v>0</v>
      </c>
      <c r="M351" s="131">
        <f t="shared" ref="M351:M352" si="238">M352*$P$1</f>
        <v>1733.8841276719268</v>
      </c>
      <c r="N351" s="129">
        <v>1.1399999999999899</v>
      </c>
      <c r="O351" s="129">
        <v>105.4</v>
      </c>
      <c r="P351" s="129">
        <v>4.8999999999999897</v>
      </c>
      <c r="Q351" s="131">
        <v>2</v>
      </c>
      <c r="R351" s="141">
        <f t="shared" si="210"/>
        <v>16</v>
      </c>
      <c r="S351" s="259"/>
      <c r="T351" s="239">
        <v>146</v>
      </c>
      <c r="U351" s="69">
        <f t="shared" si="211"/>
        <v>15</v>
      </c>
    </row>
    <row r="352" spans="1:21" x14ac:dyDescent="0.3">
      <c r="A352" s="47" t="b">
        <v>1</v>
      </c>
      <c r="B352" s="47" t="s">
        <v>1153</v>
      </c>
      <c r="C352" s="46">
        <f t="shared" si="212"/>
        <v>347</v>
      </c>
      <c r="D352" s="46">
        <f t="shared" ref="D352:D355" si="239">INT(D351+D351*$D$1%)</f>
        <v>106011</v>
      </c>
      <c r="E352" s="49">
        <f t="shared" si="228"/>
        <v>4240</v>
      </c>
      <c r="F352" s="42">
        <v>0</v>
      </c>
      <c r="G352" s="296">
        <f t="shared" ref="G352:G355" si="240">G351+G351*H$1%</f>
        <v>4640.3303861982577</v>
      </c>
      <c r="H352" s="133">
        <v>100</v>
      </c>
      <c r="I352" s="50">
        <f t="shared" si="215"/>
        <v>33.480946258409467</v>
      </c>
      <c r="J352" s="51">
        <v>200</v>
      </c>
      <c r="K352" s="50">
        <f t="shared" si="209"/>
        <v>22.548342752486779</v>
      </c>
      <c r="L352" s="42">
        <v>0</v>
      </c>
      <c r="M352" s="296">
        <f t="shared" si="238"/>
        <v>2167.3551595899085</v>
      </c>
      <c r="N352" s="50">
        <v>1.1399999999999899</v>
      </c>
      <c r="O352" s="50">
        <v>105.4</v>
      </c>
      <c r="P352" s="50">
        <v>4.8999999999999897</v>
      </c>
      <c r="Q352" s="53">
        <v>2</v>
      </c>
      <c r="R352" s="141">
        <f t="shared" si="210"/>
        <v>16</v>
      </c>
      <c r="S352" s="259"/>
      <c r="T352" s="239">
        <v>147</v>
      </c>
      <c r="U352" s="69">
        <f t="shared" si="211"/>
        <v>15</v>
      </c>
    </row>
    <row r="353" spans="1:21" x14ac:dyDescent="0.3">
      <c r="A353" s="47" t="b">
        <v>1</v>
      </c>
      <c r="B353" s="47" t="s">
        <v>1154</v>
      </c>
      <c r="C353" s="46">
        <f t="shared" si="212"/>
        <v>348</v>
      </c>
      <c r="D353" s="46">
        <f t="shared" si="239"/>
        <v>132513</v>
      </c>
      <c r="E353" s="49">
        <f t="shared" si="228"/>
        <v>5300</v>
      </c>
      <c r="F353" s="42">
        <v>0</v>
      </c>
      <c r="G353" s="296">
        <f t="shared" si="240"/>
        <v>5800.4129827478218</v>
      </c>
      <c r="H353" s="133">
        <v>100</v>
      </c>
      <c r="I353" s="50">
        <f t="shared" si="215"/>
        <v>33.588085286436375</v>
      </c>
      <c r="J353" s="51">
        <v>200</v>
      </c>
      <c r="K353" s="50">
        <f t="shared" si="209"/>
        <v>22.782169066830065</v>
      </c>
      <c r="L353" s="42">
        <v>0</v>
      </c>
      <c r="M353" s="296">
        <f t="shared" ref="M353" si="241">M348*$N$1</f>
        <v>2709.1939494873855</v>
      </c>
      <c r="N353" s="50">
        <v>1.1399999999999899</v>
      </c>
      <c r="O353" s="50">
        <v>105.4</v>
      </c>
      <c r="P353" s="50">
        <v>4.8999999999999897</v>
      </c>
      <c r="Q353" s="53">
        <v>2</v>
      </c>
      <c r="R353" s="141">
        <f t="shared" si="210"/>
        <v>16</v>
      </c>
      <c r="S353" s="259"/>
      <c r="T353" s="239">
        <v>148</v>
      </c>
      <c r="U353" s="69">
        <f t="shared" si="211"/>
        <v>15</v>
      </c>
    </row>
    <row r="354" spans="1:21" x14ac:dyDescent="0.3">
      <c r="A354" s="47" t="b">
        <v>1</v>
      </c>
      <c r="B354" s="47" t="s">
        <v>1155</v>
      </c>
      <c r="C354" s="46">
        <f t="shared" si="212"/>
        <v>349</v>
      </c>
      <c r="D354" s="46">
        <f t="shared" si="239"/>
        <v>165641</v>
      </c>
      <c r="E354" s="49">
        <f t="shared" si="228"/>
        <v>6625</v>
      </c>
      <c r="F354" s="42">
        <v>0</v>
      </c>
      <c r="G354" s="296">
        <f t="shared" si="240"/>
        <v>7250.5162284347771</v>
      </c>
      <c r="H354" s="133">
        <v>100</v>
      </c>
      <c r="I354" s="50">
        <f t="shared" si="215"/>
        <v>33.695567159352969</v>
      </c>
      <c r="J354" s="51">
        <v>200</v>
      </c>
      <c r="K354" s="50">
        <f t="shared" si="209"/>
        <v>23.018420160053093</v>
      </c>
      <c r="L354" s="42">
        <v>0</v>
      </c>
      <c r="M354" s="296">
        <f t="shared" ref="M354:M355" si="242">M353*$O$1</f>
        <v>3251.0327393848625</v>
      </c>
      <c r="N354" s="50">
        <v>1.1399999999999899</v>
      </c>
      <c r="O354" s="50">
        <v>105.4</v>
      </c>
      <c r="P354" s="50">
        <v>4.8999999999999897</v>
      </c>
      <c r="Q354" s="53">
        <v>2</v>
      </c>
      <c r="R354" s="141">
        <f t="shared" si="210"/>
        <v>16</v>
      </c>
      <c r="S354" s="259"/>
      <c r="T354" s="239">
        <v>149</v>
      </c>
      <c r="U354" s="69">
        <f t="shared" si="211"/>
        <v>15</v>
      </c>
    </row>
    <row r="355" spans="1:21" x14ac:dyDescent="0.3">
      <c r="A355" s="47" t="b">
        <v>1</v>
      </c>
      <c r="B355" s="47" t="s">
        <v>1156</v>
      </c>
      <c r="C355" s="46">
        <f t="shared" si="212"/>
        <v>350</v>
      </c>
      <c r="D355" s="46">
        <f t="shared" si="239"/>
        <v>207051</v>
      </c>
      <c r="E355" s="49">
        <f t="shared" si="228"/>
        <v>8282</v>
      </c>
      <c r="F355" s="42">
        <v>0</v>
      </c>
      <c r="G355" s="296">
        <f t="shared" si="240"/>
        <v>9063.1452855434709</v>
      </c>
      <c r="H355" s="133">
        <v>100</v>
      </c>
      <c r="I355" s="50">
        <f t="shared" si="215"/>
        <v>33.803392974262898</v>
      </c>
      <c r="J355" s="51">
        <v>200</v>
      </c>
      <c r="K355" s="50">
        <f t="shared" si="209"/>
        <v>23.257121177112843</v>
      </c>
      <c r="L355" s="42">
        <v>0</v>
      </c>
      <c r="M355" s="296">
        <f t="shared" si="242"/>
        <v>3901.2392872618348</v>
      </c>
      <c r="N355" s="50">
        <v>1.1399999999999899</v>
      </c>
      <c r="O355" s="50">
        <v>105.4</v>
      </c>
      <c r="P355" s="50">
        <v>4.8999999999999897</v>
      </c>
      <c r="Q355" s="53">
        <v>2</v>
      </c>
      <c r="R355" s="141">
        <f t="shared" si="210"/>
        <v>17</v>
      </c>
      <c r="S355" s="259"/>
      <c r="T355" s="239">
        <v>150</v>
      </c>
      <c r="U355" s="69">
        <f t="shared" si="211"/>
        <v>16</v>
      </c>
    </row>
    <row r="356" spans="1:21" x14ac:dyDescent="0.3">
      <c r="A356" s="125" t="b">
        <v>1</v>
      </c>
      <c r="B356" s="125" t="s">
        <v>1157</v>
      </c>
      <c r="C356" s="127">
        <f t="shared" si="212"/>
        <v>351</v>
      </c>
      <c r="D356" s="127">
        <f t="shared" ref="D356" si="243">D351+D351*$C$1%</f>
        <v>95833.94999548723</v>
      </c>
      <c r="E356" s="128">
        <f t="shared" si="228"/>
        <v>3833</v>
      </c>
      <c r="F356" s="128">
        <v>0</v>
      </c>
      <c r="G356" s="131">
        <f t="shared" ref="G356" si="244">G351+G351*$F$1%</f>
        <v>4120.6133829440523</v>
      </c>
      <c r="H356" s="127">
        <v>100</v>
      </c>
      <c r="I356" s="129">
        <f t="shared" si="215"/>
        <v>33.911563831780541</v>
      </c>
      <c r="J356" s="130">
        <v>200</v>
      </c>
      <c r="K356" s="129">
        <f t="shared" si="209"/>
        <v>23.498297523719504</v>
      </c>
      <c r="L356" s="128">
        <v>0</v>
      </c>
      <c r="M356" s="131">
        <f t="shared" ref="M356:M357" si="245">M357*$P$1</f>
        <v>1837.9171753322426</v>
      </c>
      <c r="N356" s="129">
        <v>1.1399999999999899</v>
      </c>
      <c r="O356" s="129">
        <v>105.4</v>
      </c>
      <c r="P356" s="129">
        <v>4.8999999999999897</v>
      </c>
      <c r="Q356" s="131">
        <v>2</v>
      </c>
      <c r="R356" s="141">
        <f t="shared" si="210"/>
        <v>17</v>
      </c>
      <c r="S356" s="259"/>
      <c r="T356" s="239">
        <v>151</v>
      </c>
      <c r="U356" s="69">
        <f t="shared" si="211"/>
        <v>16</v>
      </c>
    </row>
    <row r="357" spans="1:21" x14ac:dyDescent="0.3">
      <c r="A357" s="47" t="b">
        <v>1</v>
      </c>
      <c r="B357" s="47" t="s">
        <v>1158</v>
      </c>
      <c r="C357" s="46">
        <f t="shared" si="212"/>
        <v>352</v>
      </c>
      <c r="D357" s="46">
        <f t="shared" ref="D357:D360" si="246">INT(D356+D356*$D$1%)</f>
        <v>119792</v>
      </c>
      <c r="E357" s="49">
        <f t="shared" si="228"/>
        <v>4791</v>
      </c>
      <c r="F357" s="42">
        <v>0</v>
      </c>
      <c r="G357" s="296">
        <f t="shared" ref="G357:G360" si="247">G356+G356*H$1%</f>
        <v>5150.7667286800652</v>
      </c>
      <c r="H357" s="133">
        <v>100</v>
      </c>
      <c r="I357" s="50">
        <f t="shared" si="215"/>
        <v>34.02008083604224</v>
      </c>
      <c r="J357" s="51">
        <v>200</v>
      </c>
      <c r="K357" s="50">
        <f t="shared" si="209"/>
        <v>23.741974869040476</v>
      </c>
      <c r="L357" s="42">
        <v>0</v>
      </c>
      <c r="M357" s="296">
        <f t="shared" si="245"/>
        <v>2297.3964691653032</v>
      </c>
      <c r="N357" s="50">
        <v>1.1399999999999899</v>
      </c>
      <c r="O357" s="50">
        <v>105.4</v>
      </c>
      <c r="P357" s="50">
        <v>4.8999999999999897</v>
      </c>
      <c r="Q357" s="53">
        <v>2</v>
      </c>
      <c r="R357" s="141">
        <f t="shared" si="210"/>
        <v>17</v>
      </c>
      <c r="S357" s="259"/>
      <c r="T357" s="239">
        <v>152</v>
      </c>
      <c r="U357" s="69">
        <f t="shared" si="211"/>
        <v>16</v>
      </c>
    </row>
    <row r="358" spans="1:21" x14ac:dyDescent="0.3">
      <c r="A358" s="47" t="b">
        <v>1</v>
      </c>
      <c r="B358" s="47" t="s">
        <v>1159</v>
      </c>
      <c r="C358" s="46">
        <f t="shared" si="212"/>
        <v>353</v>
      </c>
      <c r="D358" s="46">
        <f t="shared" si="246"/>
        <v>149740</v>
      </c>
      <c r="E358" s="49">
        <f t="shared" si="228"/>
        <v>5989</v>
      </c>
      <c r="F358" s="42">
        <v>0</v>
      </c>
      <c r="G358" s="296">
        <f t="shared" si="247"/>
        <v>6438.4584108500812</v>
      </c>
      <c r="H358" s="133">
        <v>100</v>
      </c>
      <c r="I358" s="50">
        <f t="shared" si="215"/>
        <v>34.128945094717572</v>
      </c>
      <c r="J358" s="51">
        <v>200</v>
      </c>
      <c r="K358" s="50">
        <f t="shared" si="209"/>
        <v>23.988179148432426</v>
      </c>
      <c r="L358" s="42">
        <v>0</v>
      </c>
      <c r="M358" s="296">
        <f t="shared" ref="M358" si="248">M353*$N$1</f>
        <v>2871.7455864566286</v>
      </c>
      <c r="N358" s="50">
        <v>1.1399999999999899</v>
      </c>
      <c r="O358" s="50">
        <v>105.4</v>
      </c>
      <c r="P358" s="50">
        <v>4.8999999999999897</v>
      </c>
      <c r="Q358" s="53">
        <v>2</v>
      </c>
      <c r="R358" s="141">
        <f t="shared" si="210"/>
        <v>17</v>
      </c>
      <c r="S358" s="259"/>
      <c r="T358" s="239">
        <v>153</v>
      </c>
      <c r="U358" s="69">
        <f t="shared" si="211"/>
        <v>16</v>
      </c>
    </row>
    <row r="359" spans="1:21" x14ac:dyDescent="0.3">
      <c r="A359" s="47" t="b">
        <v>1</v>
      </c>
      <c r="B359" s="47" t="s">
        <v>1160</v>
      </c>
      <c r="C359" s="46">
        <f t="shared" si="212"/>
        <v>354</v>
      </c>
      <c r="D359" s="46">
        <f t="shared" si="246"/>
        <v>187175</v>
      </c>
      <c r="E359" s="49">
        <f t="shared" si="228"/>
        <v>7487</v>
      </c>
      <c r="F359" s="42">
        <v>0</v>
      </c>
      <c r="G359" s="296">
        <f t="shared" si="247"/>
        <v>8048.0730135626018</v>
      </c>
      <c r="H359" s="133">
        <v>100</v>
      </c>
      <c r="I359" s="50">
        <f t="shared" si="215"/>
        <v>34.23815771902067</v>
      </c>
      <c r="J359" s="51">
        <v>200</v>
      </c>
      <c r="K359" s="50">
        <f t="shared" si="209"/>
        <v>24.23693656620167</v>
      </c>
      <c r="L359" s="42">
        <v>0</v>
      </c>
      <c r="M359" s="296">
        <f t="shared" ref="M359:M360" si="249">M358*$O$1</f>
        <v>3446.0947037479541</v>
      </c>
      <c r="N359" s="50">
        <v>1.1399999999999899</v>
      </c>
      <c r="O359" s="50">
        <v>105.4</v>
      </c>
      <c r="P359" s="50">
        <v>4.8999999999999897</v>
      </c>
      <c r="Q359" s="53">
        <v>2</v>
      </c>
      <c r="R359" s="141">
        <f t="shared" si="210"/>
        <v>17</v>
      </c>
      <c r="S359" s="259"/>
      <c r="T359" s="239">
        <v>154</v>
      </c>
      <c r="U359" s="69">
        <f t="shared" si="211"/>
        <v>16</v>
      </c>
    </row>
    <row r="360" spans="1:21" x14ac:dyDescent="0.3">
      <c r="A360" s="47" t="b">
        <v>1</v>
      </c>
      <c r="B360" s="47" t="s">
        <v>1161</v>
      </c>
      <c r="C360" s="46">
        <f t="shared" si="212"/>
        <v>355</v>
      </c>
      <c r="D360" s="46">
        <f t="shared" si="246"/>
        <v>233968</v>
      </c>
      <c r="E360" s="49">
        <f t="shared" si="228"/>
        <v>9358</v>
      </c>
      <c r="F360" s="42">
        <v>0</v>
      </c>
      <c r="G360" s="296">
        <f t="shared" si="247"/>
        <v>10060.091266953252</v>
      </c>
      <c r="H360" s="133">
        <v>100</v>
      </c>
      <c r="I360" s="50">
        <f t="shared" si="215"/>
        <v>34.347719823721533</v>
      </c>
      <c r="J360" s="51">
        <v>200</v>
      </c>
      <c r="K360" s="50">
        <f t="shared" si="209"/>
        <v>24.488273598393182</v>
      </c>
      <c r="L360" s="42">
        <v>0</v>
      </c>
      <c r="M360" s="296">
        <f t="shared" si="249"/>
        <v>4135.3136444975444</v>
      </c>
      <c r="N360" s="50">
        <v>1.1399999999999899</v>
      </c>
      <c r="O360" s="50">
        <v>105.4</v>
      </c>
      <c r="P360" s="50">
        <v>4.8999999999999897</v>
      </c>
      <c r="Q360" s="53">
        <v>2</v>
      </c>
      <c r="R360" s="141">
        <f t="shared" si="210"/>
        <v>17</v>
      </c>
      <c r="S360" s="259"/>
      <c r="T360" s="239">
        <v>155</v>
      </c>
      <c r="U360" s="69">
        <f t="shared" si="211"/>
        <v>16</v>
      </c>
    </row>
    <row r="361" spans="1:21" x14ac:dyDescent="0.3">
      <c r="A361" s="125" t="b">
        <v>1</v>
      </c>
      <c r="B361" s="125" t="s">
        <v>1162</v>
      </c>
      <c r="C361" s="127">
        <f t="shared" si="212"/>
        <v>356</v>
      </c>
      <c r="D361" s="127">
        <f t="shared" ref="D361" si="250">D356+D356*$C$1%</f>
        <v>108292.36349490056</v>
      </c>
      <c r="E361" s="128">
        <f t="shared" si="228"/>
        <v>4331</v>
      </c>
      <c r="F361" s="128">
        <v>0</v>
      </c>
      <c r="G361" s="131">
        <f>G356+G356*$F$1%</f>
        <v>4573.8808550678978</v>
      </c>
      <c r="H361" s="127">
        <v>100</v>
      </c>
      <c r="I361" s="129">
        <f t="shared" si="215"/>
        <v>34.457632527157443</v>
      </c>
      <c r="J361" s="130">
        <v>200</v>
      </c>
      <c r="K361" s="129">
        <f t="shared" si="209"/>
        <v>24.742216995608519</v>
      </c>
      <c r="L361" s="128">
        <v>0</v>
      </c>
      <c r="M361" s="131">
        <f t="shared" ref="M361:M362" si="251">M362*$P$1</f>
        <v>1948.192205852177</v>
      </c>
      <c r="N361" s="129">
        <v>1.1399999999999899</v>
      </c>
      <c r="O361" s="129">
        <v>105.4</v>
      </c>
      <c r="P361" s="129">
        <v>4.8999999999999897</v>
      </c>
      <c r="Q361" s="131">
        <v>2</v>
      </c>
      <c r="R361" s="141">
        <f t="shared" si="210"/>
        <v>17</v>
      </c>
      <c r="S361" s="259"/>
      <c r="T361" s="239">
        <v>156</v>
      </c>
      <c r="U361" s="69">
        <f t="shared" si="211"/>
        <v>16</v>
      </c>
    </row>
    <row r="362" spans="1:21" x14ac:dyDescent="0.3">
      <c r="A362" s="47" t="b">
        <v>1</v>
      </c>
      <c r="B362" s="47" t="s">
        <v>1163</v>
      </c>
      <c r="C362" s="46">
        <f t="shared" si="212"/>
        <v>357</v>
      </c>
      <c r="D362" s="46">
        <f t="shared" ref="D362:D365" si="252">INT(D361+D361*$D$1%)</f>
        <v>135365</v>
      </c>
      <c r="E362" s="49">
        <f t="shared" si="228"/>
        <v>5414</v>
      </c>
      <c r="F362" s="42">
        <v>0</v>
      </c>
      <c r="G362" s="296">
        <f t="shared" ref="G362:G365" si="253">G361+G361*H$1%</f>
        <v>5717.3510688348724</v>
      </c>
      <c r="H362" s="133">
        <v>100</v>
      </c>
      <c r="I362" s="50">
        <f t="shared" si="215"/>
        <v>34.56789695124435</v>
      </c>
      <c r="J362" s="51">
        <v>200</v>
      </c>
      <c r="K362" s="50">
        <f t="shared" si="209"/>
        <v>24.998793785852978</v>
      </c>
      <c r="L362" s="42">
        <v>0</v>
      </c>
      <c r="M362" s="296">
        <f t="shared" si="251"/>
        <v>2435.2402573152212</v>
      </c>
      <c r="N362" s="50">
        <v>1.1399999999999899</v>
      </c>
      <c r="O362" s="50">
        <v>105.4</v>
      </c>
      <c r="P362" s="50">
        <v>4.8999999999999897</v>
      </c>
      <c r="Q362" s="53">
        <v>2</v>
      </c>
      <c r="R362" s="141">
        <f t="shared" si="210"/>
        <v>17</v>
      </c>
      <c r="S362" s="259"/>
      <c r="T362" s="239">
        <v>157</v>
      </c>
      <c r="U362" s="69">
        <f t="shared" si="211"/>
        <v>16</v>
      </c>
    </row>
    <row r="363" spans="1:21" x14ac:dyDescent="0.3">
      <c r="A363" s="47" t="b">
        <v>1</v>
      </c>
      <c r="B363" s="47" t="s">
        <v>1164</v>
      </c>
      <c r="C363" s="46">
        <f t="shared" si="212"/>
        <v>358</v>
      </c>
      <c r="D363" s="46">
        <f t="shared" si="252"/>
        <v>169206</v>
      </c>
      <c r="E363" s="49">
        <f t="shared" si="228"/>
        <v>6768</v>
      </c>
      <c r="F363" s="42">
        <v>0</v>
      </c>
      <c r="G363" s="296">
        <f t="shared" si="253"/>
        <v>7146.6888360435905</v>
      </c>
      <c r="H363" s="133">
        <v>100</v>
      </c>
      <c r="I363" s="50">
        <f t="shared" si="215"/>
        <v>34.678514221488335</v>
      </c>
      <c r="J363" s="51">
        <v>200</v>
      </c>
      <c r="K363" s="50">
        <f t="shared" si="209"/>
        <v>25.258031277412275</v>
      </c>
      <c r="L363" s="42">
        <v>0</v>
      </c>
      <c r="M363" s="296">
        <f t="shared" ref="M363" si="254">M358*$N$1</f>
        <v>3044.0503216440266</v>
      </c>
      <c r="N363" s="50">
        <v>1.1399999999999899</v>
      </c>
      <c r="O363" s="50">
        <v>105.4</v>
      </c>
      <c r="P363" s="50">
        <v>4.8999999999999897</v>
      </c>
      <c r="Q363" s="53">
        <v>2</v>
      </c>
      <c r="R363" s="141">
        <f t="shared" si="210"/>
        <v>17</v>
      </c>
      <c r="S363" s="259"/>
      <c r="T363" s="239">
        <v>158</v>
      </c>
      <c r="U363" s="69">
        <f t="shared" si="211"/>
        <v>16</v>
      </c>
    </row>
    <row r="364" spans="1:21" x14ac:dyDescent="0.3">
      <c r="A364" s="47" t="b">
        <v>1</v>
      </c>
      <c r="B364" s="47" t="s">
        <v>1165</v>
      </c>
      <c r="C364" s="46">
        <f t="shared" si="212"/>
        <v>359</v>
      </c>
      <c r="D364" s="46">
        <f t="shared" si="252"/>
        <v>211507</v>
      </c>
      <c r="E364" s="49">
        <f t="shared" si="228"/>
        <v>8460</v>
      </c>
      <c r="F364" s="42">
        <v>0</v>
      </c>
      <c r="G364" s="296">
        <f t="shared" si="253"/>
        <v>8933.3610450544875</v>
      </c>
      <c r="H364" s="133">
        <v>100</v>
      </c>
      <c r="I364" s="50">
        <f t="shared" si="215"/>
        <v>34.7894854669971</v>
      </c>
      <c r="J364" s="51">
        <v>200</v>
      </c>
      <c r="K364" s="50">
        <f t="shared" si="209"/>
        <v>25.51995706175904</v>
      </c>
      <c r="L364" s="42">
        <v>0</v>
      </c>
      <c r="M364" s="296">
        <f t="shared" ref="M364:M365" si="255">M363*$O$1</f>
        <v>3652.8603859728319</v>
      </c>
      <c r="N364" s="50">
        <v>1.1399999999999899</v>
      </c>
      <c r="O364" s="50">
        <v>105.4</v>
      </c>
      <c r="P364" s="50">
        <v>4.8999999999999897</v>
      </c>
      <c r="Q364" s="53">
        <v>2</v>
      </c>
      <c r="R364" s="141">
        <f t="shared" si="210"/>
        <v>17</v>
      </c>
      <c r="S364" s="259"/>
      <c r="T364" s="239">
        <v>159</v>
      </c>
      <c r="U364" s="69">
        <f t="shared" si="211"/>
        <v>16</v>
      </c>
    </row>
    <row r="365" spans="1:21" x14ac:dyDescent="0.3">
      <c r="A365" s="47" t="b">
        <v>1</v>
      </c>
      <c r="B365" s="47" t="s">
        <v>1166</v>
      </c>
      <c r="C365" s="46">
        <f t="shared" si="212"/>
        <v>360</v>
      </c>
      <c r="D365" s="46">
        <f t="shared" si="252"/>
        <v>264383</v>
      </c>
      <c r="E365" s="49">
        <f t="shared" ref="E365:E384" si="256">INT(D365*E$1)</f>
        <v>10575</v>
      </c>
      <c r="F365" s="42">
        <v>0</v>
      </c>
      <c r="G365" s="296">
        <f t="shared" si="253"/>
        <v>11166.701306318109</v>
      </c>
      <c r="H365" s="133">
        <v>100</v>
      </c>
      <c r="I365" s="50">
        <f t="shared" si="215"/>
        <v>34.900811820491491</v>
      </c>
      <c r="J365" s="51">
        <v>200</v>
      </c>
      <c r="K365" s="50">
        <f t="shared" si="209"/>
        <v>25.78459901648948</v>
      </c>
      <c r="L365" s="42">
        <v>0</v>
      </c>
      <c r="M365" s="296">
        <f t="shared" si="255"/>
        <v>4383.4324631673981</v>
      </c>
      <c r="N365" s="50">
        <v>1.1399999999999899</v>
      </c>
      <c r="O365" s="50">
        <v>105.4</v>
      </c>
      <c r="P365" s="50">
        <v>4.8999999999999897</v>
      </c>
      <c r="Q365" s="53">
        <v>2</v>
      </c>
      <c r="R365" s="141">
        <f t="shared" si="210"/>
        <v>18</v>
      </c>
      <c r="S365" s="259"/>
      <c r="T365" s="239">
        <v>160</v>
      </c>
      <c r="U365" s="69">
        <f t="shared" si="211"/>
        <v>17</v>
      </c>
    </row>
    <row r="366" spans="1:21" x14ac:dyDescent="0.3">
      <c r="A366" s="125" t="b">
        <v>1</v>
      </c>
      <c r="B366" s="125" t="s">
        <v>1167</v>
      </c>
      <c r="C366" s="127">
        <f t="shared" si="212"/>
        <v>361</v>
      </c>
      <c r="D366" s="127">
        <f t="shared" ref="D366" si="257">D361+D361*$C$1%</f>
        <v>122370.37074923764</v>
      </c>
      <c r="E366" s="128">
        <f t="shared" si="256"/>
        <v>4894</v>
      </c>
      <c r="F366" s="128">
        <v>0</v>
      </c>
      <c r="G366" s="131">
        <f t="shared" ref="G366" si="258">G361+G361*$F$1%</f>
        <v>5077.0077491253669</v>
      </c>
      <c r="H366" s="127">
        <v>100</v>
      </c>
      <c r="I366" s="129">
        <f t="shared" si="215"/>
        <v>35.012494418317061</v>
      </c>
      <c r="J366" s="130">
        <v>200</v>
      </c>
      <c r="K366" s="129">
        <f t="shared" si="209"/>
        <v>26.051985308290476</v>
      </c>
      <c r="L366" s="128">
        <v>0</v>
      </c>
      <c r="M366" s="131">
        <f t="shared" ref="M366:M367" si="259">M367*$P$1</f>
        <v>2065.0837382033078</v>
      </c>
      <c r="N366" s="129">
        <v>1.1399999999999899</v>
      </c>
      <c r="O366" s="129">
        <v>105.4</v>
      </c>
      <c r="P366" s="129">
        <v>4.8999999999999897</v>
      </c>
      <c r="Q366" s="131">
        <v>2</v>
      </c>
      <c r="R366" s="141">
        <f t="shared" si="210"/>
        <v>18</v>
      </c>
      <c r="S366" s="259"/>
      <c r="T366" s="239">
        <v>161</v>
      </c>
      <c r="U366" s="69">
        <f t="shared" si="211"/>
        <v>17</v>
      </c>
    </row>
    <row r="367" spans="1:21" x14ac:dyDescent="0.3">
      <c r="A367" s="47" t="b">
        <v>1</v>
      </c>
      <c r="B367" s="47" t="s">
        <v>1168</v>
      </c>
      <c r="C367" s="46">
        <f t="shared" si="212"/>
        <v>362</v>
      </c>
      <c r="D367" s="46">
        <f t="shared" ref="D367:D370" si="260">INT(D366+D366*$D$1%)</f>
        <v>152962</v>
      </c>
      <c r="E367" s="49">
        <f t="shared" si="256"/>
        <v>6118</v>
      </c>
      <c r="F367" s="42">
        <v>0</v>
      </c>
      <c r="G367" s="296">
        <f t="shared" ref="G367:G370" si="261">G366+G366*H$1%</f>
        <v>6346.2596864067091</v>
      </c>
      <c r="H367" s="133">
        <v>100</v>
      </c>
      <c r="I367" s="50">
        <f t="shared" si="215"/>
        <v>35.124534400455673</v>
      </c>
      <c r="J367" s="51">
        <v>200</v>
      </c>
      <c r="K367" s="50">
        <f t="shared" si="209"/>
        <v>26.32214439593745</v>
      </c>
      <c r="L367" s="42">
        <v>0</v>
      </c>
      <c r="M367" s="296">
        <f t="shared" si="259"/>
        <v>2581.3546727541348</v>
      </c>
      <c r="N367" s="50">
        <v>1.1399999999999899</v>
      </c>
      <c r="O367" s="50">
        <v>105.4</v>
      </c>
      <c r="P367" s="50">
        <v>4.8999999999999897</v>
      </c>
      <c r="Q367" s="53">
        <v>2</v>
      </c>
      <c r="R367" s="141">
        <f t="shared" si="210"/>
        <v>18</v>
      </c>
      <c r="S367" s="259"/>
      <c r="T367" s="239">
        <v>162</v>
      </c>
      <c r="U367" s="69">
        <f t="shared" si="211"/>
        <v>17</v>
      </c>
    </row>
    <row r="368" spans="1:21" x14ac:dyDescent="0.3">
      <c r="A368" s="47" t="b">
        <v>1</v>
      </c>
      <c r="B368" s="47" t="s">
        <v>1169</v>
      </c>
      <c r="C368" s="46">
        <f t="shared" si="212"/>
        <v>363</v>
      </c>
      <c r="D368" s="46">
        <f t="shared" si="260"/>
        <v>191202</v>
      </c>
      <c r="E368" s="49">
        <f t="shared" si="256"/>
        <v>7648</v>
      </c>
      <c r="F368" s="42">
        <v>0</v>
      </c>
      <c r="G368" s="296">
        <f t="shared" si="261"/>
        <v>7932.8246080083863</v>
      </c>
      <c r="H368" s="133">
        <v>100</v>
      </c>
      <c r="I368" s="50">
        <f t="shared" si="215"/>
        <v>35.236932910537128</v>
      </c>
      <c r="J368" s="51">
        <v>200</v>
      </c>
      <c r="K368" s="50">
        <f t="shared" si="209"/>
        <v>26.595105033323321</v>
      </c>
      <c r="L368" s="42">
        <v>0</v>
      </c>
      <c r="M368" s="296">
        <f t="shared" ref="M368" si="262">M363*$N$1</f>
        <v>3226.6933409426683</v>
      </c>
      <c r="N368" s="50">
        <v>1.1399999999999899</v>
      </c>
      <c r="O368" s="50">
        <v>105.4</v>
      </c>
      <c r="P368" s="50">
        <v>4.8999999999999897</v>
      </c>
      <c r="Q368" s="53">
        <v>2</v>
      </c>
      <c r="R368" s="141">
        <f t="shared" si="210"/>
        <v>18</v>
      </c>
      <c r="S368" s="259"/>
      <c r="T368" s="239">
        <v>163</v>
      </c>
      <c r="U368" s="69">
        <f t="shared" si="211"/>
        <v>17</v>
      </c>
    </row>
    <row r="369" spans="1:21" x14ac:dyDescent="0.3">
      <c r="A369" s="47" t="b">
        <v>1</v>
      </c>
      <c r="B369" s="47" t="s">
        <v>1170</v>
      </c>
      <c r="C369" s="46">
        <f t="shared" si="212"/>
        <v>364</v>
      </c>
      <c r="D369" s="46">
        <f t="shared" si="260"/>
        <v>239002</v>
      </c>
      <c r="E369" s="49">
        <f t="shared" si="256"/>
        <v>9560</v>
      </c>
      <c r="F369" s="42">
        <v>0</v>
      </c>
      <c r="G369" s="296">
        <f t="shared" si="261"/>
        <v>9916.0307600104825</v>
      </c>
      <c r="H369" s="133">
        <v>100</v>
      </c>
      <c r="I369" s="50">
        <f t="shared" si="215"/>
        <v>35.349691095850844</v>
      </c>
      <c r="J369" s="51">
        <v>200</v>
      </c>
      <c r="K369" s="50">
        <f t="shared" si="209"/>
        <v>26.870896272518884</v>
      </c>
      <c r="L369" s="42">
        <v>0</v>
      </c>
      <c r="M369" s="296">
        <f t="shared" ref="M369:M370" si="263">M368*$O$1</f>
        <v>3872.0320091312019</v>
      </c>
      <c r="N369" s="50">
        <v>1.1399999999999899</v>
      </c>
      <c r="O369" s="50">
        <v>105.4</v>
      </c>
      <c r="P369" s="50">
        <v>4.8999999999999897</v>
      </c>
      <c r="Q369" s="53">
        <v>2</v>
      </c>
      <c r="R369" s="141">
        <f t="shared" si="210"/>
        <v>18</v>
      </c>
      <c r="S369" s="259"/>
      <c r="T369" s="239">
        <v>164</v>
      </c>
      <c r="U369" s="69">
        <f t="shared" si="211"/>
        <v>17</v>
      </c>
    </row>
    <row r="370" spans="1:21" x14ac:dyDescent="0.3">
      <c r="A370" s="47" t="b">
        <v>1</v>
      </c>
      <c r="B370" s="47" t="s">
        <v>1171</v>
      </c>
      <c r="C370" s="46">
        <f t="shared" si="212"/>
        <v>365</v>
      </c>
      <c r="D370" s="46">
        <f t="shared" si="260"/>
        <v>298752</v>
      </c>
      <c r="E370" s="49">
        <f t="shared" si="256"/>
        <v>11950</v>
      </c>
      <c r="F370" s="42">
        <v>0</v>
      </c>
      <c r="G370" s="296">
        <f t="shared" si="261"/>
        <v>12395.038450013104</v>
      </c>
      <c r="H370" s="133">
        <v>100</v>
      </c>
      <c r="I370" s="50">
        <f t="shared" si="215"/>
        <v>35.462810107357569</v>
      </c>
      <c r="J370" s="51">
        <v>200</v>
      </c>
      <c r="K370" s="50">
        <f t="shared" si="209"/>
        <v>27.149547466864906</v>
      </c>
      <c r="L370" s="42">
        <v>0</v>
      </c>
      <c r="M370" s="296">
        <f t="shared" si="263"/>
        <v>4646.4384109574421</v>
      </c>
      <c r="N370" s="50">
        <v>1.1399999999999899</v>
      </c>
      <c r="O370" s="50">
        <v>105.4</v>
      </c>
      <c r="P370" s="50">
        <v>4.8999999999999897</v>
      </c>
      <c r="Q370" s="53">
        <v>2</v>
      </c>
      <c r="R370" s="141">
        <f t="shared" si="210"/>
        <v>18</v>
      </c>
      <c r="S370" s="259"/>
      <c r="T370" s="239">
        <v>165</v>
      </c>
      <c r="U370" s="69">
        <f t="shared" si="211"/>
        <v>17</v>
      </c>
    </row>
    <row r="371" spans="1:21" x14ac:dyDescent="0.3">
      <c r="A371" s="125" t="b">
        <v>1</v>
      </c>
      <c r="B371" s="125" t="s">
        <v>1172</v>
      </c>
      <c r="C371" s="127">
        <f t="shared" si="212"/>
        <v>366</v>
      </c>
      <c r="D371" s="127">
        <f t="shared" ref="D371" si="264">D366+D366*$C$1%</f>
        <v>138278.51894663853</v>
      </c>
      <c r="E371" s="128">
        <f t="shared" si="256"/>
        <v>5531</v>
      </c>
      <c r="F371" s="128">
        <v>0</v>
      </c>
      <c r="G371" s="131">
        <f t="shared" ref="G371" si="265">G366+G366*$F$1%</f>
        <v>5635.4786015291575</v>
      </c>
      <c r="H371" s="127">
        <v>100</v>
      </c>
      <c r="I371" s="129">
        <f t="shared" si="215"/>
        <v>35.576291099701116</v>
      </c>
      <c r="J371" s="130">
        <v>200</v>
      </c>
      <c r="K371" s="129">
        <f t="shared" si="209"/>
        <v>27.431088274096297</v>
      </c>
      <c r="L371" s="128">
        <v>0</v>
      </c>
      <c r="M371" s="131">
        <f t="shared" ref="M371:M372" si="266">M372*$P$1</f>
        <v>2188.9887624955068</v>
      </c>
      <c r="N371" s="129">
        <v>1.1399999999999899</v>
      </c>
      <c r="O371" s="129">
        <v>105.4</v>
      </c>
      <c r="P371" s="129">
        <v>4.8999999999999897</v>
      </c>
      <c r="Q371" s="131">
        <v>2</v>
      </c>
      <c r="R371" s="141">
        <f t="shared" si="210"/>
        <v>18</v>
      </c>
      <c r="S371" s="259"/>
      <c r="T371" s="239">
        <v>166</v>
      </c>
      <c r="U371" s="69">
        <f t="shared" si="211"/>
        <v>17</v>
      </c>
    </row>
    <row r="372" spans="1:21" x14ac:dyDescent="0.3">
      <c r="A372" s="47" t="b">
        <v>1</v>
      </c>
      <c r="B372" s="47" t="s">
        <v>1173</v>
      </c>
      <c r="C372" s="46">
        <f t="shared" si="212"/>
        <v>367</v>
      </c>
      <c r="D372" s="46">
        <f t="shared" ref="D372:D375" si="267">INT(D371+D371*$D$1%)</f>
        <v>172848</v>
      </c>
      <c r="E372" s="49">
        <f t="shared" si="256"/>
        <v>6913</v>
      </c>
      <c r="F372" s="42">
        <v>0</v>
      </c>
      <c r="G372" s="296">
        <f t="shared" ref="G372:G375" si="268">G371+G371*H$1%</f>
        <v>7044.3482519114468</v>
      </c>
      <c r="H372" s="133">
        <v>100</v>
      </c>
      <c r="I372" s="50">
        <f t="shared" si="215"/>
        <v>35.690135231220161</v>
      </c>
      <c r="J372" s="51">
        <v>200</v>
      </c>
      <c r="K372" s="50">
        <f t="shared" si="209"/>
        <v>27.715548659498676</v>
      </c>
      <c r="L372" s="42">
        <v>0</v>
      </c>
      <c r="M372" s="296">
        <f t="shared" si="266"/>
        <v>2736.2359531193833</v>
      </c>
      <c r="N372" s="50">
        <v>1.1399999999999899</v>
      </c>
      <c r="O372" s="50">
        <v>105.4</v>
      </c>
      <c r="P372" s="50">
        <v>4.8999999999999897</v>
      </c>
      <c r="Q372" s="53">
        <v>2</v>
      </c>
      <c r="R372" s="141">
        <f t="shared" si="210"/>
        <v>18</v>
      </c>
      <c r="S372" s="259"/>
      <c r="T372" s="239">
        <v>167</v>
      </c>
      <c r="U372" s="69">
        <f t="shared" si="211"/>
        <v>17</v>
      </c>
    </row>
    <row r="373" spans="1:21" x14ac:dyDescent="0.3">
      <c r="A373" s="47" t="b">
        <v>1</v>
      </c>
      <c r="B373" s="47" t="s">
        <v>1174</v>
      </c>
      <c r="C373" s="46">
        <f t="shared" si="212"/>
        <v>368</v>
      </c>
      <c r="D373" s="46">
        <f t="shared" si="267"/>
        <v>216060</v>
      </c>
      <c r="E373" s="49">
        <f t="shared" si="256"/>
        <v>8642</v>
      </c>
      <c r="F373" s="42">
        <v>0</v>
      </c>
      <c r="G373" s="296">
        <f t="shared" si="268"/>
        <v>8805.4353148893078</v>
      </c>
      <c r="H373" s="133">
        <v>100</v>
      </c>
      <c r="I373" s="50">
        <f t="shared" si="215"/>
        <v>35.804343663960069</v>
      </c>
      <c r="J373" s="51">
        <v>200</v>
      </c>
      <c r="K373" s="50">
        <f t="shared" si="209"/>
        <v>28.002958899097678</v>
      </c>
      <c r="L373" s="42">
        <v>0</v>
      </c>
      <c r="M373" s="296">
        <f t="shared" ref="M373" si="269">M368*$N$1</f>
        <v>3420.2949413992287</v>
      </c>
      <c r="N373" s="50">
        <v>1.1399999999999899</v>
      </c>
      <c r="O373" s="50">
        <v>105.4</v>
      </c>
      <c r="P373" s="50">
        <v>4.8999999999999897</v>
      </c>
      <c r="Q373" s="53">
        <v>2</v>
      </c>
      <c r="R373" s="141">
        <f t="shared" si="210"/>
        <v>18</v>
      </c>
      <c r="S373" s="259"/>
      <c r="T373" s="239">
        <v>168</v>
      </c>
      <c r="U373" s="69">
        <f t="shared" si="211"/>
        <v>17</v>
      </c>
    </row>
    <row r="374" spans="1:21" x14ac:dyDescent="0.3">
      <c r="A374" s="47" t="b">
        <v>1</v>
      </c>
      <c r="B374" s="47" t="s">
        <v>1175</v>
      </c>
      <c r="C374" s="46">
        <f t="shared" si="212"/>
        <v>369</v>
      </c>
      <c r="D374" s="46">
        <f t="shared" si="267"/>
        <v>270075</v>
      </c>
      <c r="E374" s="49">
        <f t="shared" si="256"/>
        <v>10803</v>
      </c>
      <c r="F374" s="42">
        <v>0</v>
      </c>
      <c r="G374" s="296">
        <f t="shared" si="268"/>
        <v>11006.794143611634</v>
      </c>
      <c r="H374" s="133">
        <v>100</v>
      </c>
      <c r="I374" s="50">
        <f t="shared" si="215"/>
        <v>35.918917563684744</v>
      </c>
      <c r="J374" s="51">
        <v>200</v>
      </c>
      <c r="K374" s="50">
        <f t="shared" si="209"/>
        <v>28.293349582881319</v>
      </c>
      <c r="L374" s="42">
        <v>0</v>
      </c>
      <c r="M374" s="296">
        <f t="shared" ref="M374:M375" si="270">M373*$O$1</f>
        <v>4104.3539296790741</v>
      </c>
      <c r="N374" s="50">
        <v>1.1399999999999899</v>
      </c>
      <c r="O374" s="50">
        <v>105.4</v>
      </c>
      <c r="P374" s="50">
        <v>4.8999999999999897</v>
      </c>
      <c r="Q374" s="53">
        <v>2</v>
      </c>
      <c r="R374" s="141">
        <f t="shared" si="210"/>
        <v>18</v>
      </c>
      <c r="S374" s="259"/>
      <c r="T374" s="239">
        <v>169</v>
      </c>
      <c r="U374" s="69">
        <f t="shared" si="211"/>
        <v>17</v>
      </c>
    </row>
    <row r="375" spans="1:21" x14ac:dyDescent="0.3">
      <c r="A375" s="47" t="b">
        <v>1</v>
      </c>
      <c r="B375" s="47" t="s">
        <v>1176</v>
      </c>
      <c r="C375" s="46">
        <f t="shared" si="212"/>
        <v>370</v>
      </c>
      <c r="D375" s="46">
        <f t="shared" si="267"/>
        <v>337593</v>
      </c>
      <c r="E375" s="49">
        <f t="shared" si="256"/>
        <v>13503</v>
      </c>
      <c r="F375" s="42">
        <v>0</v>
      </c>
      <c r="G375" s="296">
        <f t="shared" si="268"/>
        <v>13758.492679514544</v>
      </c>
      <c r="H375" s="133">
        <v>100</v>
      </c>
      <c r="I375" s="50">
        <f t="shared" si="215"/>
        <v>36.033858099888533</v>
      </c>
      <c r="J375" s="51">
        <v>200</v>
      </c>
      <c r="K375" s="50">
        <f t="shared" si="209"/>
        <v>28.5867516180558</v>
      </c>
      <c r="L375" s="42">
        <v>0</v>
      </c>
      <c r="M375" s="296">
        <f t="shared" si="270"/>
        <v>4925.2247156148887</v>
      </c>
      <c r="N375" s="50">
        <v>1.1399999999999899</v>
      </c>
      <c r="O375" s="50">
        <v>105.4</v>
      </c>
      <c r="P375" s="50">
        <v>4.8999999999999897</v>
      </c>
      <c r="Q375" s="53">
        <v>2</v>
      </c>
      <c r="R375" s="141">
        <f t="shared" si="210"/>
        <v>19</v>
      </c>
      <c r="S375" s="259"/>
      <c r="T375" s="239">
        <v>170</v>
      </c>
      <c r="U375" s="69">
        <f t="shared" si="211"/>
        <v>18</v>
      </c>
    </row>
    <row r="376" spans="1:21" x14ac:dyDescent="0.3">
      <c r="A376" s="125" t="b">
        <v>1</v>
      </c>
      <c r="B376" s="125" t="s">
        <v>1177</v>
      </c>
      <c r="C376" s="127">
        <f t="shared" si="212"/>
        <v>371</v>
      </c>
      <c r="D376" s="127">
        <f t="shared" ref="D376" si="271">D371+D371*$C$1%</f>
        <v>156254.72640970154</v>
      </c>
      <c r="E376" s="128">
        <f t="shared" si="256"/>
        <v>6250</v>
      </c>
      <c r="F376" s="128">
        <v>0</v>
      </c>
      <c r="G376" s="131">
        <f t="shared" ref="G376" si="272">G371+G371*$F$1%</f>
        <v>6255.3812476973644</v>
      </c>
      <c r="H376" s="127">
        <v>100</v>
      </c>
      <c r="I376" s="129">
        <f t="shared" si="215"/>
        <v>36.149166445808177</v>
      </c>
      <c r="J376" s="130">
        <v>200</v>
      </c>
      <c r="K376" s="129">
        <f t="shared" si="209"/>
        <v>28.883196232335038</v>
      </c>
      <c r="L376" s="128">
        <v>0</v>
      </c>
      <c r="M376" s="131">
        <f t="shared" ref="M376:M377" si="273">M377*$P$1</f>
        <v>2320.3280882452373</v>
      </c>
      <c r="N376" s="129">
        <v>1.1399999999999899</v>
      </c>
      <c r="O376" s="129">
        <v>105.4</v>
      </c>
      <c r="P376" s="129">
        <v>4.8999999999999897</v>
      </c>
      <c r="Q376" s="131">
        <v>2</v>
      </c>
      <c r="R376" s="141">
        <f t="shared" si="210"/>
        <v>19</v>
      </c>
      <c r="S376" s="259"/>
      <c r="T376" s="239">
        <v>171</v>
      </c>
      <c r="U376" s="69">
        <f t="shared" si="211"/>
        <v>18</v>
      </c>
    </row>
    <row r="377" spans="1:21" x14ac:dyDescent="0.3">
      <c r="A377" s="47" t="b">
        <v>1</v>
      </c>
      <c r="B377" s="47" t="s">
        <v>1178</v>
      </c>
      <c r="C377" s="46">
        <f t="shared" si="212"/>
        <v>372</v>
      </c>
      <c r="D377" s="46">
        <f t="shared" ref="D377:D380" si="274">INT(D376+D376*$D$1%)</f>
        <v>195318</v>
      </c>
      <c r="E377" s="49">
        <f t="shared" si="256"/>
        <v>7812</v>
      </c>
      <c r="F377" s="42">
        <v>0</v>
      </c>
      <c r="G377" s="296">
        <f t="shared" ref="G377:G380" si="275">G376+G376*H$1%</f>
        <v>7819.2265596217057</v>
      </c>
      <c r="H377" s="133">
        <v>100</v>
      </c>
      <c r="I377" s="50">
        <f t="shared" si="215"/>
        <v>36.264843778434766</v>
      </c>
      <c r="J377" s="51">
        <v>200</v>
      </c>
      <c r="K377" s="50">
        <f t="shared" si="209"/>
        <v>29.182714977264354</v>
      </c>
      <c r="L377" s="42">
        <v>0</v>
      </c>
      <c r="M377" s="296">
        <f t="shared" si="273"/>
        <v>2900.4101103065464</v>
      </c>
      <c r="N377" s="50">
        <v>1.1399999999999899</v>
      </c>
      <c r="O377" s="50">
        <v>105.4</v>
      </c>
      <c r="P377" s="50">
        <v>4.8999999999999897</v>
      </c>
      <c r="Q377" s="53">
        <v>2</v>
      </c>
      <c r="R377" s="141">
        <f t="shared" si="210"/>
        <v>19</v>
      </c>
      <c r="S377" s="259"/>
      <c r="T377" s="239">
        <v>172</v>
      </c>
      <c r="U377" s="69">
        <f t="shared" si="211"/>
        <v>18</v>
      </c>
    </row>
    <row r="378" spans="1:21" x14ac:dyDescent="0.3">
      <c r="A378" s="47" t="b">
        <v>1</v>
      </c>
      <c r="B378" s="47" t="s">
        <v>1179</v>
      </c>
      <c r="C378" s="46">
        <f t="shared" si="212"/>
        <v>373</v>
      </c>
      <c r="D378" s="46">
        <f t="shared" si="274"/>
        <v>244147</v>
      </c>
      <c r="E378" s="49">
        <f t="shared" si="256"/>
        <v>9765</v>
      </c>
      <c r="F378" s="42">
        <v>0</v>
      </c>
      <c r="G378" s="296">
        <f t="shared" si="275"/>
        <v>9774.0331995271317</v>
      </c>
      <c r="H378" s="133">
        <v>100</v>
      </c>
      <c r="I378" s="50">
        <f t="shared" si="215"/>
        <v>36.380891278525759</v>
      </c>
      <c r="J378" s="51">
        <v>200</v>
      </c>
      <c r="K378" s="50">
        <f t="shared" si="209"/>
        <v>29.485339731578584</v>
      </c>
      <c r="L378" s="42">
        <v>0</v>
      </c>
      <c r="M378" s="296">
        <f t="shared" ref="M378" si="276">M373*$N$1</f>
        <v>3625.5126378831828</v>
      </c>
      <c r="N378" s="50">
        <v>1.1399999999999899</v>
      </c>
      <c r="O378" s="50">
        <v>105.4</v>
      </c>
      <c r="P378" s="50">
        <v>4.8999999999999897</v>
      </c>
      <c r="Q378" s="53">
        <v>2</v>
      </c>
      <c r="R378" s="141">
        <f t="shared" si="210"/>
        <v>19</v>
      </c>
      <c r="S378" s="259"/>
      <c r="T378" s="239">
        <v>173</v>
      </c>
      <c r="U378" s="69">
        <f t="shared" si="211"/>
        <v>18</v>
      </c>
    </row>
    <row r="379" spans="1:21" x14ac:dyDescent="0.3">
      <c r="A379" s="47" t="b">
        <v>1</v>
      </c>
      <c r="B379" s="47" t="s">
        <v>1180</v>
      </c>
      <c r="C379" s="46">
        <f t="shared" si="212"/>
        <v>374</v>
      </c>
      <c r="D379" s="46">
        <f t="shared" si="274"/>
        <v>305183</v>
      </c>
      <c r="E379" s="49">
        <f t="shared" si="256"/>
        <v>12207</v>
      </c>
      <c r="F379" s="42">
        <v>0</v>
      </c>
      <c r="G379" s="296">
        <f t="shared" si="275"/>
        <v>12217.541499408915</v>
      </c>
      <c r="H379" s="133">
        <v>100</v>
      </c>
      <c r="I379" s="50">
        <f t="shared" si="215"/>
        <v>36.497310130617045</v>
      </c>
      <c r="J379" s="51">
        <v>200</v>
      </c>
      <c r="K379" s="50">
        <f t="shared" si="209"/>
        <v>29.791102704595055</v>
      </c>
      <c r="L379" s="42">
        <v>0</v>
      </c>
      <c r="M379" s="296">
        <f t="shared" ref="M379:M380" si="277">M378*$O$1</f>
        <v>4350.6151654598189</v>
      </c>
      <c r="N379" s="50">
        <v>1.1399999999999899</v>
      </c>
      <c r="O379" s="50">
        <v>105.4</v>
      </c>
      <c r="P379" s="50">
        <v>4.8999999999999897</v>
      </c>
      <c r="Q379" s="53">
        <v>2</v>
      </c>
      <c r="R379" s="141">
        <f t="shared" si="210"/>
        <v>19</v>
      </c>
      <c r="S379" s="259"/>
      <c r="T379" s="239">
        <v>174</v>
      </c>
      <c r="U379" s="69">
        <f t="shared" si="211"/>
        <v>18</v>
      </c>
    </row>
    <row r="380" spans="1:21" x14ac:dyDescent="0.3">
      <c r="A380" s="47" t="b">
        <v>1</v>
      </c>
      <c r="B380" s="47" t="s">
        <v>1181</v>
      </c>
      <c r="C380" s="46">
        <f t="shared" si="212"/>
        <v>375</v>
      </c>
      <c r="D380" s="46">
        <f t="shared" si="274"/>
        <v>381478</v>
      </c>
      <c r="E380" s="49">
        <f t="shared" si="256"/>
        <v>15259</v>
      </c>
      <c r="F380" s="42">
        <v>0</v>
      </c>
      <c r="G380" s="296">
        <f t="shared" si="275"/>
        <v>15271.926874261144</v>
      </c>
      <c r="H380" s="133">
        <v>100</v>
      </c>
      <c r="I380" s="50">
        <f t="shared" si="215"/>
        <v>36.614101523035018</v>
      </c>
      <c r="J380" s="51">
        <v>200</v>
      </c>
      <c r="K380" s="50">
        <f t="shared" si="209"/>
        <v>30.100036439641705</v>
      </c>
      <c r="L380" s="42">
        <v>0</v>
      </c>
      <c r="M380" s="296">
        <f t="shared" si="277"/>
        <v>5220.7381985517823</v>
      </c>
      <c r="N380" s="50">
        <v>1.1399999999999899</v>
      </c>
      <c r="O380" s="50">
        <v>105.4</v>
      </c>
      <c r="P380" s="50">
        <v>4.8999999999999897</v>
      </c>
      <c r="Q380" s="53">
        <v>2</v>
      </c>
      <c r="R380" s="141">
        <f t="shared" si="210"/>
        <v>19</v>
      </c>
      <c r="S380" s="259"/>
      <c r="T380" s="239">
        <v>175</v>
      </c>
      <c r="U380" s="69">
        <f t="shared" si="211"/>
        <v>18</v>
      </c>
    </row>
    <row r="381" spans="1:21" x14ac:dyDescent="0.3">
      <c r="A381" s="125" t="b">
        <v>1</v>
      </c>
      <c r="B381" s="125" t="s">
        <v>1182</v>
      </c>
      <c r="C381" s="127">
        <f t="shared" si="212"/>
        <v>376</v>
      </c>
      <c r="D381" s="127">
        <f t="shared" ref="D381" si="278">D376+D376*$C$1%</f>
        <v>176567.84084296273</v>
      </c>
      <c r="E381" s="128">
        <f t="shared" si="256"/>
        <v>7062</v>
      </c>
      <c r="F381" s="128">
        <v>0</v>
      </c>
      <c r="G381" s="131">
        <f t="shared" ref="G381" si="279">G376+G376*$F$1%</f>
        <v>6943.4731849440741</v>
      </c>
      <c r="H381" s="127">
        <v>100</v>
      </c>
      <c r="I381" s="129">
        <f t="shared" si="215"/>
        <v>36.731266647908733</v>
      </c>
      <c r="J381" s="130">
        <v>200</v>
      </c>
      <c r="K381" s="129">
        <f t="shared" si="209"/>
        <v>30.412173817520792</v>
      </c>
      <c r="L381" s="128">
        <v>0</v>
      </c>
      <c r="M381" s="131">
        <f t="shared" ref="M381:M382" si="280">M382*$P$1</f>
        <v>2459.5477735399518</v>
      </c>
      <c r="N381" s="129">
        <v>1.1399999999999899</v>
      </c>
      <c r="O381" s="129">
        <v>105.4</v>
      </c>
      <c r="P381" s="129">
        <v>4.8999999999999897</v>
      </c>
      <c r="Q381" s="131">
        <v>2</v>
      </c>
      <c r="R381" s="141">
        <f t="shared" si="210"/>
        <v>19</v>
      </c>
      <c r="S381" s="259"/>
      <c r="T381" s="239">
        <v>176</v>
      </c>
      <c r="U381" s="69">
        <f t="shared" si="211"/>
        <v>18</v>
      </c>
    </row>
    <row r="382" spans="1:21" x14ac:dyDescent="0.3">
      <c r="A382" s="47" t="b">
        <v>1</v>
      </c>
      <c r="B382" s="47" t="s">
        <v>1183</v>
      </c>
      <c r="C382" s="46">
        <f t="shared" si="212"/>
        <v>377</v>
      </c>
      <c r="D382" s="46">
        <f t="shared" ref="D382:D384" si="281">INT(D381+D381*$D$1%)</f>
        <v>220709</v>
      </c>
      <c r="E382" s="49">
        <f t="shared" si="256"/>
        <v>8828</v>
      </c>
      <c r="F382" s="42">
        <v>0</v>
      </c>
      <c r="G382" s="296">
        <f t="shared" ref="G382:G385" si="282">G381+G381*H$1%</f>
        <v>8679.3414811800922</v>
      </c>
      <c r="H382" s="133">
        <v>100</v>
      </c>
      <c r="I382" s="50">
        <f t="shared" si="215"/>
        <v>36.848806701182042</v>
      </c>
      <c r="J382" s="51">
        <v>200</v>
      </c>
      <c r="K382" s="50">
        <f t="shared" si="209"/>
        <v>30.72754806000848</v>
      </c>
      <c r="L382" s="42">
        <v>0</v>
      </c>
      <c r="M382" s="296">
        <f t="shared" si="280"/>
        <v>3074.4347169249395</v>
      </c>
      <c r="N382" s="50">
        <v>1.1399999999999899</v>
      </c>
      <c r="O382" s="50">
        <v>105.4</v>
      </c>
      <c r="P382" s="50">
        <v>4.8999999999999897</v>
      </c>
      <c r="Q382" s="53">
        <v>2</v>
      </c>
      <c r="R382" s="141">
        <f t="shared" si="210"/>
        <v>19</v>
      </c>
      <c r="S382" s="259"/>
      <c r="T382" s="239">
        <v>177</v>
      </c>
      <c r="U382" s="69">
        <f t="shared" si="211"/>
        <v>18</v>
      </c>
    </row>
    <row r="383" spans="1:21" x14ac:dyDescent="0.3">
      <c r="A383" s="47" t="b">
        <v>1</v>
      </c>
      <c r="B383" s="47" t="s">
        <v>1184</v>
      </c>
      <c r="C383" s="46">
        <f t="shared" si="212"/>
        <v>378</v>
      </c>
      <c r="D383" s="46">
        <f t="shared" si="281"/>
        <v>275886</v>
      </c>
      <c r="E383" s="49">
        <f t="shared" si="256"/>
        <v>11035</v>
      </c>
      <c r="F383" s="42">
        <v>0</v>
      </c>
      <c r="G383" s="296">
        <f t="shared" si="282"/>
        <v>10849.176851475115</v>
      </c>
      <c r="H383" s="133">
        <v>100</v>
      </c>
      <c r="I383" s="50">
        <f t="shared" si="215"/>
        <v>36.966722882625824</v>
      </c>
      <c r="J383" s="51">
        <v>200</v>
      </c>
      <c r="K383" s="50">
        <f t="shared" si="209"/>
        <v>31.046192733390768</v>
      </c>
      <c r="L383" s="42">
        <v>0</v>
      </c>
      <c r="M383" s="296">
        <f t="shared" ref="M383" si="283">M378*$N$1</f>
        <v>3843.0433961561739</v>
      </c>
      <c r="N383" s="50">
        <v>1.1399999999999899</v>
      </c>
      <c r="O383" s="50">
        <v>105.4</v>
      </c>
      <c r="P383" s="50">
        <v>4.8999999999999897</v>
      </c>
      <c r="Q383" s="53">
        <v>2</v>
      </c>
      <c r="R383" s="141">
        <f t="shared" si="210"/>
        <v>19</v>
      </c>
      <c r="S383" s="259"/>
      <c r="T383" s="239">
        <v>178</v>
      </c>
      <c r="U383" s="69">
        <f t="shared" si="211"/>
        <v>18</v>
      </c>
    </row>
    <row r="384" spans="1:21" x14ac:dyDescent="0.3">
      <c r="A384" s="47" t="b">
        <v>1</v>
      </c>
      <c r="B384" s="47" t="s">
        <v>1185</v>
      </c>
      <c r="C384" s="46">
        <f t="shared" si="212"/>
        <v>379</v>
      </c>
      <c r="D384" s="46">
        <f t="shared" si="281"/>
        <v>344857</v>
      </c>
      <c r="E384" s="49">
        <f t="shared" si="256"/>
        <v>13794</v>
      </c>
      <c r="F384" s="42">
        <v>0</v>
      </c>
      <c r="G384" s="296">
        <f t="shared" si="282"/>
        <v>13561.471064343894</v>
      </c>
      <c r="H384" s="133">
        <v>100</v>
      </c>
      <c r="I384" s="50">
        <f t="shared" si="215"/>
        <v>37.085016395850225</v>
      </c>
      <c r="J384" s="51">
        <v>200</v>
      </c>
      <c r="K384" s="50">
        <f t="shared" si="209"/>
        <v>31.368141752036031</v>
      </c>
      <c r="L384" s="42">
        <v>0</v>
      </c>
      <c r="M384" s="296">
        <f t="shared" ref="M384:M385" si="284">M383*$O$1</f>
        <v>4611.6520753874083</v>
      </c>
      <c r="N384" s="50">
        <v>1.1399999999999899</v>
      </c>
      <c r="O384" s="50">
        <v>105.4</v>
      </c>
      <c r="P384" s="50">
        <v>4.8999999999999897</v>
      </c>
      <c r="Q384" s="53">
        <v>2</v>
      </c>
      <c r="R384" s="141">
        <f t="shared" si="210"/>
        <v>19</v>
      </c>
      <c r="S384" s="259"/>
      <c r="T384" s="239">
        <v>179</v>
      </c>
      <c r="U384" s="69">
        <f t="shared" si="211"/>
        <v>18</v>
      </c>
    </row>
    <row r="385" spans="1:21" x14ac:dyDescent="0.3">
      <c r="A385" s="47" t="b">
        <v>1</v>
      </c>
      <c r="B385" s="47" t="s">
        <v>1186</v>
      </c>
      <c r="C385" s="46">
        <f t="shared" si="212"/>
        <v>380</v>
      </c>
      <c r="D385" s="46">
        <f>INT(D384+D384*$D$1%)</f>
        <v>431071</v>
      </c>
      <c r="E385" s="49">
        <f t="shared" ref="E385:E404" si="285">INT(D385*E$1)</f>
        <v>17242</v>
      </c>
      <c r="F385" s="42">
        <v>0</v>
      </c>
      <c r="G385" s="296">
        <f t="shared" si="282"/>
        <v>16951.838830429868</v>
      </c>
      <c r="H385" s="133">
        <v>100</v>
      </c>
      <c r="I385" s="50">
        <f t="shared" si="215"/>
        <v>37.203688448316946</v>
      </c>
      <c r="J385" s="51">
        <v>200</v>
      </c>
      <c r="K385" s="50">
        <f t="shared" si="209"/>
        <v>31.693429382004645</v>
      </c>
      <c r="L385" s="42">
        <v>0</v>
      </c>
      <c r="M385" s="296">
        <f t="shared" si="284"/>
        <v>5533.9824904648895</v>
      </c>
      <c r="N385" s="50">
        <v>1.1399999999999899</v>
      </c>
      <c r="O385" s="50">
        <v>105.4</v>
      </c>
      <c r="P385" s="50">
        <v>4.8999999999999897</v>
      </c>
      <c r="Q385" s="53">
        <v>2</v>
      </c>
      <c r="R385" s="141">
        <f t="shared" si="210"/>
        <v>20</v>
      </c>
      <c r="S385" s="259"/>
      <c r="T385" s="239">
        <v>180</v>
      </c>
      <c r="U385" s="69">
        <f t="shared" si="211"/>
        <v>19</v>
      </c>
    </row>
    <row r="386" spans="1:21" x14ac:dyDescent="0.3">
      <c r="A386" s="125" t="b">
        <v>1</v>
      </c>
      <c r="B386" s="125" t="s">
        <v>1187</v>
      </c>
      <c r="C386" s="127">
        <f t="shared" si="212"/>
        <v>381</v>
      </c>
      <c r="D386" s="127">
        <f t="shared" ref="D386" si="286">D381+D381*$C$1%</f>
        <v>199521.66015254788</v>
      </c>
      <c r="E386" s="128">
        <f t="shared" si="285"/>
        <v>7980</v>
      </c>
      <c r="F386" s="128">
        <v>0</v>
      </c>
      <c r="G386" s="131">
        <f t="shared" ref="G386" si="287">G381+G381*$F$1%</f>
        <v>7707.255235287922</v>
      </c>
      <c r="H386" s="127">
        <v>100</v>
      </c>
      <c r="I386" s="129">
        <f t="shared" si="215"/>
        <v>37.322740251351561</v>
      </c>
      <c r="J386" s="130">
        <v>200</v>
      </c>
      <c r="K386" s="129">
        <f t="shared" si="209"/>
        <v>32.022090244696031</v>
      </c>
      <c r="L386" s="128">
        <v>0</v>
      </c>
      <c r="M386" s="131">
        <f t="shared" ref="M386:M387" si="288">M387*$P$1</f>
        <v>2607.1206399523489</v>
      </c>
      <c r="N386" s="129">
        <v>1.1399999999999899</v>
      </c>
      <c r="O386" s="129">
        <v>105.4</v>
      </c>
      <c r="P386" s="129">
        <v>4.8999999999999897</v>
      </c>
      <c r="Q386" s="131">
        <v>2</v>
      </c>
      <c r="R386" s="141">
        <f t="shared" si="210"/>
        <v>20</v>
      </c>
      <c r="S386" s="259"/>
      <c r="T386" s="239">
        <v>181</v>
      </c>
      <c r="U386" s="69">
        <f t="shared" si="211"/>
        <v>19</v>
      </c>
    </row>
    <row r="387" spans="1:21" x14ac:dyDescent="0.3">
      <c r="A387" s="47" t="b">
        <v>1</v>
      </c>
      <c r="B387" s="47" t="s">
        <v>1188</v>
      </c>
      <c r="C387" s="46">
        <f t="shared" si="212"/>
        <v>382</v>
      </c>
      <c r="D387" s="46">
        <f t="shared" ref="D387:D390" si="289">INT(D386+D386*$D$1%)</f>
        <v>249402</v>
      </c>
      <c r="E387" s="49">
        <f t="shared" si="285"/>
        <v>9976</v>
      </c>
      <c r="F387" s="42">
        <v>0</v>
      </c>
      <c r="G387" s="296">
        <f t="shared" ref="G387:G390" si="290">G386+G386*H$1%</f>
        <v>9634.0690441099032</v>
      </c>
      <c r="H387" s="133">
        <v>100</v>
      </c>
      <c r="I387" s="50">
        <f t="shared" si="215"/>
        <v>37.442173020155884</v>
      </c>
      <c r="J387" s="51">
        <v>200</v>
      </c>
      <c r="K387" s="50">
        <f t="shared" si="209"/>
        <v>32.354159320533526</v>
      </c>
      <c r="L387" s="42">
        <v>0</v>
      </c>
      <c r="M387" s="296">
        <f t="shared" si="288"/>
        <v>3258.9007999404357</v>
      </c>
      <c r="N387" s="50">
        <v>1.1399999999999899</v>
      </c>
      <c r="O387" s="50">
        <v>105.4</v>
      </c>
      <c r="P387" s="50">
        <v>4.8999999999999897</v>
      </c>
      <c r="Q387" s="53">
        <v>2</v>
      </c>
      <c r="R387" s="141">
        <f t="shared" si="210"/>
        <v>20</v>
      </c>
      <c r="S387" s="259"/>
      <c r="T387" s="239">
        <v>182</v>
      </c>
      <c r="U387" s="69">
        <f t="shared" si="211"/>
        <v>19</v>
      </c>
    </row>
    <row r="388" spans="1:21" x14ac:dyDescent="0.3">
      <c r="A388" s="47" t="b">
        <v>1</v>
      </c>
      <c r="B388" s="47" t="s">
        <v>1189</v>
      </c>
      <c r="C388" s="46">
        <f t="shared" si="212"/>
        <v>383</v>
      </c>
      <c r="D388" s="46">
        <f t="shared" si="289"/>
        <v>311752</v>
      </c>
      <c r="E388" s="49">
        <f t="shared" si="285"/>
        <v>12470</v>
      </c>
      <c r="F388" s="42">
        <v>0</v>
      </c>
      <c r="G388" s="296">
        <f t="shared" si="290"/>
        <v>12042.586305137378</v>
      </c>
      <c r="H388" s="133">
        <v>100</v>
      </c>
      <c r="I388" s="50">
        <f t="shared" si="215"/>
        <v>37.561987973820386</v>
      </c>
      <c r="J388" s="51">
        <v>200</v>
      </c>
      <c r="K388" s="50">
        <f t="shared" si="209"/>
        <v>32.689671952687462</v>
      </c>
      <c r="L388" s="42">
        <v>0</v>
      </c>
      <c r="M388" s="296">
        <f t="shared" ref="M388" si="291">M383*$N$1</f>
        <v>4073.6259999255444</v>
      </c>
      <c r="N388" s="50">
        <v>1.1399999999999899</v>
      </c>
      <c r="O388" s="50">
        <v>105.4</v>
      </c>
      <c r="P388" s="50">
        <v>4.8999999999999897</v>
      </c>
      <c r="Q388" s="53">
        <v>2</v>
      </c>
      <c r="R388" s="141">
        <f t="shared" si="210"/>
        <v>20</v>
      </c>
      <c r="S388" s="259"/>
      <c r="T388" s="239">
        <v>183</v>
      </c>
      <c r="U388" s="69">
        <f t="shared" si="211"/>
        <v>19</v>
      </c>
    </row>
    <row r="389" spans="1:21" x14ac:dyDescent="0.3">
      <c r="A389" s="47" t="b">
        <v>1</v>
      </c>
      <c r="B389" s="47" t="s">
        <v>1190</v>
      </c>
      <c r="C389" s="46">
        <f t="shared" si="212"/>
        <v>384</v>
      </c>
      <c r="D389" s="46">
        <f>INT(D388+D388*$D$1%)</f>
        <v>389690</v>
      </c>
      <c r="E389" s="49">
        <f t="shared" si="285"/>
        <v>15587</v>
      </c>
      <c r="F389" s="42">
        <v>0</v>
      </c>
      <c r="G389" s="296">
        <f t="shared" si="290"/>
        <v>15053.232881421722</v>
      </c>
      <c r="H389" s="133">
        <v>100</v>
      </c>
      <c r="I389" s="50">
        <f t="shared" si="215"/>
        <v>37.68218633533661</v>
      </c>
      <c r="J389" s="51">
        <v>200</v>
      </c>
      <c r="K389" s="50">
        <f t="shared" si="209"/>
        <v>33.028663850836828</v>
      </c>
      <c r="L389" s="42">
        <v>0</v>
      </c>
      <c r="M389" s="296">
        <f t="shared" ref="M389:M390" si="292">M388*$O$1</f>
        <v>4888.3511999106531</v>
      </c>
      <c r="N389" s="50">
        <v>1.1399999999999899</v>
      </c>
      <c r="O389" s="50">
        <v>105.4</v>
      </c>
      <c r="P389" s="50">
        <v>4.8999999999999897</v>
      </c>
      <c r="Q389" s="53">
        <v>2</v>
      </c>
      <c r="R389" s="141">
        <f t="shared" si="210"/>
        <v>20</v>
      </c>
      <c r="S389" s="259"/>
      <c r="T389" s="239">
        <v>184</v>
      </c>
      <c r="U389" s="69">
        <f t="shared" si="211"/>
        <v>19</v>
      </c>
    </row>
    <row r="390" spans="1:21" x14ac:dyDescent="0.3">
      <c r="A390" s="47" t="b">
        <v>1</v>
      </c>
      <c r="B390" s="47" t="s">
        <v>1191</v>
      </c>
      <c r="C390" s="46">
        <f t="shared" si="212"/>
        <v>385</v>
      </c>
      <c r="D390" s="46">
        <f t="shared" si="289"/>
        <v>487112</v>
      </c>
      <c r="E390" s="49">
        <f t="shared" si="285"/>
        <v>19484</v>
      </c>
      <c r="F390" s="42">
        <v>0</v>
      </c>
      <c r="G390" s="296">
        <f t="shared" si="290"/>
        <v>18816.541101777151</v>
      </c>
      <c r="H390" s="133">
        <v>100</v>
      </c>
      <c r="I390" s="50">
        <f t="shared" si="215"/>
        <v>37.802769331609689</v>
      </c>
      <c r="J390" s="51">
        <v>200</v>
      </c>
      <c r="K390" s="50">
        <f t="shared" si="209"/>
        <v>33.371171094970009</v>
      </c>
      <c r="L390" s="42">
        <v>0</v>
      </c>
      <c r="M390" s="296">
        <f t="shared" si="292"/>
        <v>5866.0214398927837</v>
      </c>
      <c r="N390" s="50">
        <v>1.1399999999999899</v>
      </c>
      <c r="O390" s="50">
        <v>105.4</v>
      </c>
      <c r="P390" s="50">
        <v>4.8999999999999897</v>
      </c>
      <c r="Q390" s="53">
        <v>2</v>
      </c>
      <c r="R390" s="141">
        <f t="shared" si="210"/>
        <v>20</v>
      </c>
      <c r="S390" s="259"/>
      <c r="T390" s="239">
        <v>185</v>
      </c>
      <c r="U390" s="69">
        <f t="shared" si="211"/>
        <v>19</v>
      </c>
    </row>
    <row r="391" spans="1:21" x14ac:dyDescent="0.3">
      <c r="A391" s="125" t="b">
        <v>1</v>
      </c>
      <c r="B391" s="125" t="s">
        <v>1192</v>
      </c>
      <c r="C391" s="127">
        <f t="shared" si="212"/>
        <v>386</v>
      </c>
      <c r="D391" s="127">
        <f t="shared" ref="D391" si="293">D386+D386*$C$1%</f>
        <v>225459.47597237909</v>
      </c>
      <c r="E391" s="128">
        <f t="shared" si="285"/>
        <v>9018</v>
      </c>
      <c r="F391" s="128">
        <v>0</v>
      </c>
      <c r="G391" s="131">
        <f t="shared" ref="G391" si="294">G386+G386*$F$1%</f>
        <v>8555.0533111695931</v>
      </c>
      <c r="H391" s="127">
        <v>100</v>
      </c>
      <c r="I391" s="129">
        <f t="shared" si="215"/>
        <v>37.92373819347084</v>
      </c>
      <c r="J391" s="130">
        <v>200</v>
      </c>
      <c r="K391" s="129">
        <f t="shared" si="209"/>
        <v>33.717230139224846</v>
      </c>
      <c r="L391" s="128">
        <v>0</v>
      </c>
      <c r="M391" s="131">
        <f t="shared" ref="M391:M392" si="295">M392*$P$1</f>
        <v>2763.5478783494896</v>
      </c>
      <c r="N391" s="129">
        <v>1.1399999999999899</v>
      </c>
      <c r="O391" s="129">
        <v>105.4</v>
      </c>
      <c r="P391" s="129">
        <v>4.8999999999999897</v>
      </c>
      <c r="Q391" s="131">
        <v>2</v>
      </c>
      <c r="R391" s="141">
        <f t="shared" si="210"/>
        <v>20</v>
      </c>
      <c r="S391" s="259"/>
      <c r="T391" s="239">
        <v>186</v>
      </c>
      <c r="U391" s="69">
        <f t="shared" si="211"/>
        <v>19</v>
      </c>
    </row>
    <row r="392" spans="1:21" x14ac:dyDescent="0.3">
      <c r="A392" s="47" t="b">
        <v>1</v>
      </c>
      <c r="B392" s="47" t="s">
        <v>1193</v>
      </c>
      <c r="C392" s="46">
        <f t="shared" si="212"/>
        <v>387</v>
      </c>
      <c r="D392" s="46">
        <f t="shared" ref="D392:D395" si="296">INT(D391+D391*$D$1%)</f>
        <v>281824</v>
      </c>
      <c r="E392" s="49">
        <f t="shared" si="285"/>
        <v>11272</v>
      </c>
      <c r="F392" s="42">
        <v>0</v>
      </c>
      <c r="G392" s="296">
        <f t="shared" ref="G392:G395" si="297">G391+G391*H$1%</f>
        <v>10693.816638961991</v>
      </c>
      <c r="H392" s="133">
        <v>100</v>
      </c>
      <c r="I392" s="50">
        <f t="shared" si="215"/>
        <v>38.045094155689945</v>
      </c>
      <c r="J392" s="51">
        <v>200</v>
      </c>
      <c r="K392" s="50">
        <f t="shared" si="209"/>
        <v>34.066877815768606</v>
      </c>
      <c r="L392" s="42">
        <v>0</v>
      </c>
      <c r="M392" s="296">
        <f t="shared" si="295"/>
        <v>3454.4348479368618</v>
      </c>
      <c r="N392" s="50">
        <v>1.1399999999999899</v>
      </c>
      <c r="O392" s="50">
        <v>105.4</v>
      </c>
      <c r="P392" s="50">
        <v>4.8999999999999897</v>
      </c>
      <c r="Q392" s="53">
        <v>2</v>
      </c>
      <c r="R392" s="141">
        <f t="shared" si="210"/>
        <v>20</v>
      </c>
      <c r="S392" s="259"/>
      <c r="T392" s="239">
        <v>187</v>
      </c>
      <c r="U392" s="69">
        <f t="shared" si="211"/>
        <v>19</v>
      </c>
    </row>
    <row r="393" spans="1:21" x14ac:dyDescent="0.3">
      <c r="A393" s="47" t="b">
        <v>1</v>
      </c>
      <c r="B393" s="47" t="s">
        <v>1194</v>
      </c>
      <c r="C393" s="46">
        <f t="shared" si="212"/>
        <v>388</v>
      </c>
      <c r="D393" s="46">
        <f t="shared" si="296"/>
        <v>352280</v>
      </c>
      <c r="E393" s="49">
        <f t="shared" si="285"/>
        <v>14091</v>
      </c>
      <c r="F393" s="42">
        <v>0</v>
      </c>
      <c r="G393" s="296">
        <f t="shared" si="297"/>
        <v>13367.270798702488</v>
      </c>
      <c r="H393" s="133">
        <v>100</v>
      </c>
      <c r="I393" s="50">
        <f t="shared" si="215"/>
        <v>38.166838456988152</v>
      </c>
      <c r="J393" s="51">
        <v>200</v>
      </c>
      <c r="K393" s="50">
        <f t="shared" si="209"/>
        <v>34.420151338718128</v>
      </c>
      <c r="L393" s="42">
        <v>0</v>
      </c>
      <c r="M393" s="296">
        <f t="shared" ref="M393" si="298">M388*$N$1</f>
        <v>4318.0435599210768</v>
      </c>
      <c r="N393" s="50">
        <v>1.1399999999999899</v>
      </c>
      <c r="O393" s="50">
        <v>105.4</v>
      </c>
      <c r="P393" s="50">
        <v>4.8999999999999897</v>
      </c>
      <c r="Q393" s="53">
        <v>2</v>
      </c>
      <c r="R393" s="141">
        <f t="shared" si="210"/>
        <v>20</v>
      </c>
      <c r="S393" s="259"/>
      <c r="T393" s="239">
        <v>188</v>
      </c>
      <c r="U393" s="69">
        <f t="shared" si="211"/>
        <v>19</v>
      </c>
    </row>
    <row r="394" spans="1:21" x14ac:dyDescent="0.3">
      <c r="A394" s="47" t="b">
        <v>1</v>
      </c>
      <c r="B394" s="47" t="s">
        <v>1195</v>
      </c>
      <c r="C394" s="46">
        <f t="shared" si="212"/>
        <v>389</v>
      </c>
      <c r="D394" s="46">
        <f t="shared" si="296"/>
        <v>440350</v>
      </c>
      <c r="E394" s="49">
        <f t="shared" si="285"/>
        <v>17614</v>
      </c>
      <c r="F394" s="42">
        <v>0</v>
      </c>
      <c r="G394" s="296">
        <f t="shared" si="297"/>
        <v>16709.088498378111</v>
      </c>
      <c r="H394" s="133">
        <v>100</v>
      </c>
      <c r="I394" s="50">
        <f t="shared" si="215"/>
        <v>38.288972340050513</v>
      </c>
      <c r="J394" s="51">
        <v>200</v>
      </c>
      <c r="K394" s="50">
        <f t="shared" si="209"/>
        <v>34.777088308100637</v>
      </c>
      <c r="L394" s="42">
        <v>0</v>
      </c>
      <c r="M394" s="296">
        <f t="shared" ref="M394:M395" si="299">M393*$O$1</f>
        <v>5181.6522719052919</v>
      </c>
      <c r="N394" s="50">
        <v>1.1399999999999899</v>
      </c>
      <c r="O394" s="50">
        <v>105.4</v>
      </c>
      <c r="P394" s="50">
        <v>4.8999999999999897</v>
      </c>
      <c r="Q394" s="53">
        <v>2</v>
      </c>
      <c r="R394" s="141">
        <f t="shared" si="210"/>
        <v>20</v>
      </c>
      <c r="S394" s="259"/>
      <c r="T394" s="239">
        <v>189</v>
      </c>
      <c r="U394" s="69">
        <f t="shared" si="211"/>
        <v>19</v>
      </c>
    </row>
    <row r="395" spans="1:21" x14ac:dyDescent="0.3">
      <c r="A395" s="47" t="b">
        <v>1</v>
      </c>
      <c r="B395" s="47" t="s">
        <v>1196</v>
      </c>
      <c r="C395" s="46">
        <f t="shared" si="212"/>
        <v>390</v>
      </c>
      <c r="D395" s="46">
        <f t="shared" si="296"/>
        <v>550437</v>
      </c>
      <c r="E395" s="49">
        <f t="shared" si="285"/>
        <v>22017</v>
      </c>
      <c r="F395" s="42">
        <v>0</v>
      </c>
      <c r="G395" s="296">
        <f t="shared" si="297"/>
        <v>20886.360622972639</v>
      </c>
      <c r="H395" s="133">
        <v>100</v>
      </c>
      <c r="I395" s="50">
        <f t="shared" si="215"/>
        <v>38.411497051538674</v>
      </c>
      <c r="J395" s="51">
        <v>200</v>
      </c>
      <c r="K395" s="50">
        <f t="shared" si="209"/>
        <v>35.137726713855642</v>
      </c>
      <c r="L395" s="42">
        <v>0</v>
      </c>
      <c r="M395" s="296">
        <f t="shared" si="299"/>
        <v>6217.98272628635</v>
      </c>
      <c r="N395" s="50">
        <v>1.1399999999999899</v>
      </c>
      <c r="O395" s="50">
        <v>105.4</v>
      </c>
      <c r="P395" s="50">
        <v>4.8999999999999897</v>
      </c>
      <c r="Q395" s="53">
        <v>2</v>
      </c>
      <c r="R395" s="141">
        <f t="shared" si="210"/>
        <v>21</v>
      </c>
      <c r="S395" s="259"/>
      <c r="T395" s="239">
        <v>190</v>
      </c>
      <c r="U395" s="69">
        <f t="shared" si="211"/>
        <v>20</v>
      </c>
    </row>
    <row r="396" spans="1:21" x14ac:dyDescent="0.3">
      <c r="A396" s="125" t="b">
        <v>1</v>
      </c>
      <c r="B396" s="125" t="s">
        <v>1197</v>
      </c>
      <c r="C396" s="127">
        <f t="shared" si="212"/>
        <v>391</v>
      </c>
      <c r="D396" s="127">
        <f t="shared" ref="D396" si="300">D391+D391*$C$1%</f>
        <v>254769.20784878838</v>
      </c>
      <c r="E396" s="128">
        <f t="shared" si="285"/>
        <v>10190</v>
      </c>
      <c r="F396" s="128">
        <v>0</v>
      </c>
      <c r="G396" s="131">
        <f>G391+G391*$F$1%</f>
        <v>9496.1091753982491</v>
      </c>
      <c r="H396" s="127">
        <v>100</v>
      </c>
      <c r="I396" s="129">
        <f t="shared" si="215"/>
        <v>38.534413842103596</v>
      </c>
      <c r="J396" s="130">
        <v>200</v>
      </c>
      <c r="K396" s="129">
        <f t="shared" si="209"/>
        <v>35.502104939878322</v>
      </c>
      <c r="L396" s="128">
        <v>0</v>
      </c>
      <c r="M396" s="131">
        <f t="shared" ref="M396:M397" si="301">M397*$P$1</f>
        <v>2929.3607510504589</v>
      </c>
      <c r="N396" s="129">
        <v>1.1399999999999899</v>
      </c>
      <c r="O396" s="129">
        <v>105.4</v>
      </c>
      <c r="P396" s="129">
        <v>4.8999999999999897</v>
      </c>
      <c r="Q396" s="131">
        <v>2</v>
      </c>
      <c r="R396" s="141">
        <f t="shared" si="210"/>
        <v>21</v>
      </c>
      <c r="S396" s="259"/>
      <c r="T396" s="239">
        <v>191</v>
      </c>
      <c r="U396" s="69">
        <f t="shared" si="211"/>
        <v>20</v>
      </c>
    </row>
    <row r="397" spans="1:21" x14ac:dyDescent="0.3">
      <c r="A397" s="47" t="b">
        <v>1</v>
      </c>
      <c r="B397" s="47" t="s">
        <v>1198</v>
      </c>
      <c r="C397" s="46">
        <f t="shared" si="212"/>
        <v>392</v>
      </c>
      <c r="D397" s="46">
        <f>INT(D396+D396*$D$1%)</f>
        <v>318461</v>
      </c>
      <c r="E397" s="49">
        <f t="shared" si="285"/>
        <v>12738</v>
      </c>
      <c r="F397" s="42">
        <v>0</v>
      </c>
      <c r="G397" s="296">
        <f t="shared" ref="G397:G400" si="302">G396+G396*H$1%</f>
        <v>11870.136469247811</v>
      </c>
      <c r="H397" s="133">
        <v>100</v>
      </c>
      <c r="I397" s="50">
        <f t="shared" si="215"/>
        <v>38.657723966398329</v>
      </c>
      <c r="J397" s="51">
        <v>200</v>
      </c>
      <c r="K397" s="50">
        <f t="shared" si="209"/>
        <v>35.870261768104861</v>
      </c>
      <c r="L397" s="42">
        <v>0</v>
      </c>
      <c r="M397" s="296">
        <f t="shared" si="301"/>
        <v>3661.7009388130737</v>
      </c>
      <c r="N397" s="50">
        <v>1.1399999999999899</v>
      </c>
      <c r="O397" s="50">
        <v>105.4</v>
      </c>
      <c r="P397" s="50">
        <v>4.8999999999999897</v>
      </c>
      <c r="Q397" s="53">
        <v>2</v>
      </c>
      <c r="R397" s="141">
        <f t="shared" si="210"/>
        <v>21</v>
      </c>
      <c r="S397" s="259"/>
      <c r="T397" s="239">
        <v>192</v>
      </c>
      <c r="U397" s="69">
        <f t="shared" si="211"/>
        <v>20</v>
      </c>
    </row>
    <row r="398" spans="1:21" x14ac:dyDescent="0.3">
      <c r="A398" s="47" t="b">
        <v>1</v>
      </c>
      <c r="B398" s="47" t="s">
        <v>1199</v>
      </c>
      <c r="C398" s="46">
        <f t="shared" si="212"/>
        <v>393</v>
      </c>
      <c r="D398" s="46">
        <f t="shared" ref="D398:D400" si="303">INT(D397+D397*$D$1%)</f>
        <v>398076</v>
      </c>
      <c r="E398" s="49">
        <f t="shared" si="285"/>
        <v>15923</v>
      </c>
      <c r="F398" s="42">
        <v>0</v>
      </c>
      <c r="G398" s="296">
        <f t="shared" si="302"/>
        <v>14837.670586559763</v>
      </c>
      <c r="H398" s="133">
        <v>100</v>
      </c>
      <c r="I398" s="50">
        <f t="shared" si="215"/>
        <v>38.781428683090802</v>
      </c>
      <c r="J398" s="51">
        <v>200</v>
      </c>
      <c r="K398" s="50">
        <f t="shared" si="209"/>
        <v>36.242236382640108</v>
      </c>
      <c r="L398" s="42">
        <v>0</v>
      </c>
      <c r="M398" s="296">
        <f t="shared" ref="M398" si="304">M393*$N$1</f>
        <v>4577.1261735163416</v>
      </c>
      <c r="N398" s="50">
        <v>1.1399999999999899</v>
      </c>
      <c r="O398" s="50">
        <v>105.4</v>
      </c>
      <c r="P398" s="50">
        <v>4.8999999999999897</v>
      </c>
      <c r="Q398" s="53">
        <v>2</v>
      </c>
      <c r="R398" s="141">
        <f t="shared" si="210"/>
        <v>21</v>
      </c>
      <c r="S398" s="259"/>
      <c r="T398" s="239">
        <v>193</v>
      </c>
      <c r="U398" s="69">
        <f t="shared" si="211"/>
        <v>20</v>
      </c>
    </row>
    <row r="399" spans="1:21" x14ac:dyDescent="0.3">
      <c r="A399" s="47" t="b">
        <v>1</v>
      </c>
      <c r="B399" s="47" t="s">
        <v>1200</v>
      </c>
      <c r="C399" s="46">
        <f t="shared" si="212"/>
        <v>394</v>
      </c>
      <c r="D399" s="46">
        <f t="shared" si="303"/>
        <v>497595</v>
      </c>
      <c r="E399" s="49">
        <f t="shared" si="285"/>
        <v>19903</v>
      </c>
      <c r="F399" s="42">
        <v>0</v>
      </c>
      <c r="G399" s="296">
        <f t="shared" si="302"/>
        <v>18547.088233199705</v>
      </c>
      <c r="H399" s="133">
        <v>100</v>
      </c>
      <c r="I399" s="50">
        <f t="shared" si="215"/>
        <v>38.90552925487669</v>
      </c>
      <c r="J399" s="51">
        <v>200</v>
      </c>
      <c r="K399" s="50">
        <f t="shared" ref="K399:K462" si="305">K398+K398*$I$1%</f>
        <v>36.618068373928089</v>
      </c>
      <c r="L399" s="42">
        <v>0</v>
      </c>
      <c r="M399" s="296">
        <f t="shared" ref="M399:M400" si="306">M398*$O$1</f>
        <v>5492.5514082196096</v>
      </c>
      <c r="N399" s="50">
        <v>1.1399999999999899</v>
      </c>
      <c r="O399" s="50">
        <v>105.4</v>
      </c>
      <c r="P399" s="50">
        <v>4.8999999999999897</v>
      </c>
      <c r="Q399" s="53">
        <v>2</v>
      </c>
      <c r="R399" s="141">
        <f t="shared" ref="R399:R405" si="307">INT(1+U399)</f>
        <v>21</v>
      </c>
      <c r="S399" s="259"/>
      <c r="T399" s="239">
        <v>194</v>
      </c>
      <c r="U399" s="69">
        <f t="shared" ref="U399:U405" si="308">INT(1+(T399/$U$1))</f>
        <v>20</v>
      </c>
    </row>
    <row r="400" spans="1:21" x14ac:dyDescent="0.3">
      <c r="A400" s="47" t="b">
        <v>1</v>
      </c>
      <c r="B400" s="47" t="s">
        <v>1201</v>
      </c>
      <c r="C400" s="46">
        <f t="shared" ref="C400:C405" si="309">C399+1</f>
        <v>395</v>
      </c>
      <c r="D400" s="46">
        <f t="shared" si="303"/>
        <v>621993</v>
      </c>
      <c r="E400" s="49">
        <f t="shared" si="285"/>
        <v>24879</v>
      </c>
      <c r="F400" s="42">
        <v>0</v>
      </c>
      <c r="G400" s="296">
        <f t="shared" si="302"/>
        <v>23183.86029149963</v>
      </c>
      <c r="H400" s="133">
        <v>100</v>
      </c>
      <c r="I400" s="50">
        <f t="shared" ref="I400:I405" si="310">I399+I399*$J$1%</f>
        <v>39.030026948492292</v>
      </c>
      <c r="J400" s="51">
        <v>200</v>
      </c>
      <c r="K400" s="50">
        <f t="shared" si="305"/>
        <v>36.997797742965723</v>
      </c>
      <c r="L400" s="42">
        <v>0</v>
      </c>
      <c r="M400" s="296">
        <f t="shared" si="306"/>
        <v>6591.0616898635317</v>
      </c>
      <c r="N400" s="50">
        <v>1.1399999999999899</v>
      </c>
      <c r="O400" s="50">
        <v>105.4</v>
      </c>
      <c r="P400" s="50">
        <v>4.8999999999999897</v>
      </c>
      <c r="Q400" s="53">
        <v>2</v>
      </c>
      <c r="R400" s="141">
        <f t="shared" si="307"/>
        <v>21</v>
      </c>
      <c r="S400" s="259"/>
      <c r="T400" s="239">
        <v>195</v>
      </c>
      <c r="U400" s="69">
        <f t="shared" si="308"/>
        <v>20</v>
      </c>
    </row>
    <row r="401" spans="1:21" x14ac:dyDescent="0.3">
      <c r="A401" s="125" t="b">
        <v>1</v>
      </c>
      <c r="B401" s="125" t="s">
        <v>1202</v>
      </c>
      <c r="C401" s="127">
        <f t="shared" si="309"/>
        <v>396</v>
      </c>
      <c r="D401" s="127">
        <f t="shared" ref="D401" si="311">D396+D396*$C$1%</f>
        <v>287889.20486913086</v>
      </c>
      <c r="E401" s="128">
        <f t="shared" si="285"/>
        <v>11515</v>
      </c>
      <c r="F401" s="128">
        <v>0</v>
      </c>
      <c r="G401" s="131">
        <f t="shared" ref="G401" si="312">G396+G396*$F$1%</f>
        <v>10540.681184692057</v>
      </c>
      <c r="H401" s="127">
        <v>100</v>
      </c>
      <c r="I401" s="129">
        <f t="shared" si="310"/>
        <v>39.154923034727467</v>
      </c>
      <c r="J401" s="130">
        <v>200</v>
      </c>
      <c r="K401" s="129">
        <f t="shared" si="305"/>
        <v>37.381464905560279</v>
      </c>
      <c r="L401" s="128">
        <v>0</v>
      </c>
      <c r="M401" s="131">
        <f t="shared" ref="M401:M402" si="313">M402*$P$1</f>
        <v>3105.1223961134865</v>
      </c>
      <c r="N401" s="129">
        <v>1.1399999999999899</v>
      </c>
      <c r="O401" s="129">
        <v>105.4</v>
      </c>
      <c r="P401" s="129">
        <v>4.8999999999999897</v>
      </c>
      <c r="Q401" s="131">
        <v>2</v>
      </c>
      <c r="R401" s="141">
        <f t="shared" si="307"/>
        <v>21</v>
      </c>
      <c r="S401" s="259"/>
      <c r="T401" s="239">
        <v>196</v>
      </c>
      <c r="U401" s="69">
        <f t="shared" si="308"/>
        <v>20</v>
      </c>
    </row>
    <row r="402" spans="1:21" x14ac:dyDescent="0.3">
      <c r="A402" s="47" t="b">
        <v>1</v>
      </c>
      <c r="B402" s="47" t="s">
        <v>1203</v>
      </c>
      <c r="C402" s="46">
        <f t="shared" si="309"/>
        <v>397</v>
      </c>
      <c r="D402" s="46">
        <f t="shared" ref="D402:D404" si="314">INT(D401+D401*$D$1%)</f>
        <v>359861</v>
      </c>
      <c r="E402" s="49">
        <f t="shared" si="285"/>
        <v>14394</v>
      </c>
      <c r="F402" s="42">
        <v>0</v>
      </c>
      <c r="G402" s="296">
        <f t="shared" ref="G402:G405" si="315">G401+G401*H$1%</f>
        <v>13175.851480865073</v>
      </c>
      <c r="H402" s="133">
        <v>100</v>
      </c>
      <c r="I402" s="50">
        <f t="shared" si="310"/>
        <v>39.280218788438596</v>
      </c>
      <c r="J402" s="51">
        <v>200</v>
      </c>
      <c r="K402" s="50">
        <f t="shared" si="305"/>
        <v>37.769110696630939</v>
      </c>
      <c r="L402" s="42">
        <v>0</v>
      </c>
      <c r="M402" s="296">
        <f t="shared" si="313"/>
        <v>3881.4029951418579</v>
      </c>
      <c r="N402" s="50">
        <v>1.1399999999999899</v>
      </c>
      <c r="O402" s="50">
        <v>105.4</v>
      </c>
      <c r="P402" s="50">
        <v>4.8999999999999897</v>
      </c>
      <c r="Q402" s="53">
        <v>2</v>
      </c>
      <c r="R402" s="141">
        <f t="shared" si="307"/>
        <v>21</v>
      </c>
      <c r="S402" s="259"/>
      <c r="T402" s="239">
        <v>197</v>
      </c>
      <c r="U402" s="69">
        <f t="shared" si="308"/>
        <v>20</v>
      </c>
    </row>
    <row r="403" spans="1:21" x14ac:dyDescent="0.3">
      <c r="A403" s="47" t="b">
        <v>1</v>
      </c>
      <c r="B403" s="47" t="s">
        <v>1204</v>
      </c>
      <c r="C403" s="46">
        <f t="shared" si="309"/>
        <v>398</v>
      </c>
      <c r="D403" s="46">
        <f t="shared" si="314"/>
        <v>449826</v>
      </c>
      <c r="E403" s="49">
        <f t="shared" si="285"/>
        <v>17993</v>
      </c>
      <c r="F403" s="42">
        <v>0</v>
      </c>
      <c r="G403" s="296">
        <f>G402+G402*H$1%</f>
        <v>16469.814351081339</v>
      </c>
      <c r="H403" s="133">
        <v>100</v>
      </c>
      <c r="I403" s="50">
        <f t="shared" si="310"/>
        <v>39.405915488561597</v>
      </c>
      <c r="J403" s="51">
        <v>200</v>
      </c>
      <c r="K403" s="50">
        <f>K402+K402*$I$1%</f>
        <v>38.160776374554999</v>
      </c>
      <c r="L403" s="42">
        <v>0</v>
      </c>
      <c r="M403" s="296">
        <f t="shared" ref="M403" si="316">M398*$N$1</f>
        <v>4851.7537439273219</v>
      </c>
      <c r="N403" s="50">
        <v>1.1399999999999899</v>
      </c>
      <c r="O403" s="50">
        <v>105.4</v>
      </c>
      <c r="P403" s="50">
        <v>4.8999999999999897</v>
      </c>
      <c r="Q403" s="53">
        <v>2</v>
      </c>
      <c r="R403" s="141">
        <f t="shared" si="307"/>
        <v>21</v>
      </c>
      <c r="S403" s="259"/>
      <c r="T403" s="239">
        <v>198</v>
      </c>
      <c r="U403" s="69">
        <f t="shared" si="308"/>
        <v>20</v>
      </c>
    </row>
    <row r="404" spans="1:21" x14ac:dyDescent="0.3">
      <c r="A404" s="47" t="b">
        <v>1</v>
      </c>
      <c r="B404" s="47" t="s">
        <v>1205</v>
      </c>
      <c r="C404" s="46">
        <f t="shared" si="309"/>
        <v>399</v>
      </c>
      <c r="D404" s="46">
        <f t="shared" si="314"/>
        <v>562282</v>
      </c>
      <c r="E404" s="49">
        <f t="shared" si="285"/>
        <v>22491</v>
      </c>
      <c r="F404" s="42">
        <v>0</v>
      </c>
      <c r="G404" s="296">
        <f t="shared" si="315"/>
        <v>20587.267938851674</v>
      </c>
      <c r="H404" s="133">
        <v>100</v>
      </c>
      <c r="I404" s="50">
        <f t="shared" si="310"/>
        <v>39.532014418124994</v>
      </c>
      <c r="J404" s="51">
        <v>200</v>
      </c>
      <c r="K404" s="50">
        <f t="shared" si="305"/>
        <v>38.556503625559131</v>
      </c>
      <c r="L404" s="42">
        <v>0</v>
      </c>
      <c r="M404" s="296">
        <f t="shared" ref="M404:M405" si="317">M403*$O$1</f>
        <v>5822.1044927127859</v>
      </c>
      <c r="N404" s="50">
        <v>1.1399999999999899</v>
      </c>
      <c r="O404" s="50">
        <v>105.4</v>
      </c>
      <c r="P404" s="50">
        <v>4.8999999999999897</v>
      </c>
      <c r="Q404" s="53">
        <v>2</v>
      </c>
      <c r="R404" s="141">
        <f t="shared" si="307"/>
        <v>21</v>
      </c>
      <c r="S404" s="259"/>
      <c r="T404" s="239">
        <v>199</v>
      </c>
      <c r="U404" s="69">
        <f t="shared" si="308"/>
        <v>20</v>
      </c>
    </row>
    <row r="405" spans="1:21" x14ac:dyDescent="0.3">
      <c r="A405" s="47" t="b">
        <v>1</v>
      </c>
      <c r="B405" s="47" t="s">
        <v>1206</v>
      </c>
      <c r="C405" s="46">
        <f t="shared" si="309"/>
        <v>400</v>
      </c>
      <c r="D405" s="46">
        <f>INT(D404+D404*$D$1%)</f>
        <v>702852</v>
      </c>
      <c r="E405" s="49">
        <f>INT(D405*E$1)</f>
        <v>28114</v>
      </c>
      <c r="F405" s="42">
        <v>0</v>
      </c>
      <c r="G405" s="296">
        <f t="shared" si="315"/>
        <v>25734.084923564591</v>
      </c>
      <c r="H405" s="133">
        <v>100</v>
      </c>
      <c r="I405" s="50">
        <f t="shared" si="310"/>
        <v>39.658516864262992</v>
      </c>
      <c r="J405" s="51">
        <v>200</v>
      </c>
      <c r="K405" s="50">
        <f t="shared" si="305"/>
        <v>38.95633456815618</v>
      </c>
      <c r="L405" s="42">
        <v>0</v>
      </c>
      <c r="M405" s="296">
        <f t="shared" si="317"/>
        <v>6986.5253912553426</v>
      </c>
      <c r="N405" s="50">
        <v>1.1399999999999899</v>
      </c>
      <c r="O405" s="50">
        <v>105.4</v>
      </c>
      <c r="P405" s="50">
        <v>4.8999999999999897</v>
      </c>
      <c r="Q405" s="53">
        <v>2</v>
      </c>
      <c r="R405" s="141">
        <f t="shared" si="307"/>
        <v>22</v>
      </c>
      <c r="S405" s="259"/>
      <c r="T405" s="239">
        <v>200</v>
      </c>
      <c r="U405" s="69">
        <f t="shared" si="308"/>
        <v>21</v>
      </c>
    </row>
    <row r="406" spans="1:21" x14ac:dyDescent="0.3">
      <c r="A406" s="54" t="b">
        <v>1</v>
      </c>
      <c r="B406" s="55" t="s">
        <v>2725</v>
      </c>
      <c r="C406" s="54">
        <v>401</v>
      </c>
      <c r="D406" s="40">
        <v>2000</v>
      </c>
      <c r="E406" s="56">
        <f>INT(D406*E$1)</f>
        <v>80</v>
      </c>
      <c r="F406" s="42">
        <v>0</v>
      </c>
      <c r="G406" s="91">
        <v>500</v>
      </c>
      <c r="H406" s="134">
        <v>100</v>
      </c>
      <c r="I406" s="57">
        <v>13</v>
      </c>
      <c r="J406" s="58">
        <v>200</v>
      </c>
      <c r="K406" s="57">
        <v>1</v>
      </c>
      <c r="L406" s="42">
        <v>0</v>
      </c>
      <c r="M406" s="91">
        <v>500</v>
      </c>
      <c r="N406" s="57">
        <v>1.125</v>
      </c>
      <c r="O406" s="57">
        <v>103.4</v>
      </c>
      <c r="P406" s="57">
        <v>4.1499999999999977</v>
      </c>
      <c r="Q406" s="59">
        <v>2</v>
      </c>
      <c r="R406" s="42">
        <v>20</v>
      </c>
      <c r="S406" s="260"/>
    </row>
    <row r="407" spans="1:21" x14ac:dyDescent="0.3">
      <c r="A407" s="54" t="b">
        <v>1</v>
      </c>
      <c r="B407" s="55" t="s">
        <v>772</v>
      </c>
      <c r="C407" s="54">
        <f>C406+1</f>
        <v>402</v>
      </c>
      <c r="D407" s="46">
        <f>INT(D406+D406*15.5%)</f>
        <v>2310</v>
      </c>
      <c r="E407" s="56">
        <f t="shared" si="100"/>
        <v>92</v>
      </c>
      <c r="F407" s="42">
        <v>0</v>
      </c>
      <c r="G407" s="296">
        <f>G406*1.062</f>
        <v>531</v>
      </c>
      <c r="H407" s="134">
        <v>100</v>
      </c>
      <c r="I407" s="57">
        <f>I406+I406*$J$1%</f>
        <v>13.041600000000001</v>
      </c>
      <c r="J407" s="58">
        <v>200</v>
      </c>
      <c r="K407" s="57">
        <f t="shared" si="305"/>
        <v>1.01037</v>
      </c>
      <c r="L407" s="42">
        <v>0</v>
      </c>
      <c r="M407" s="296">
        <f>M406*1.11</f>
        <v>555</v>
      </c>
      <c r="N407" s="57">
        <v>1.1255999999999999</v>
      </c>
      <c r="O407" s="57">
        <v>103.47999999999999</v>
      </c>
      <c r="P407" s="57">
        <v>4.1799999999999979</v>
      </c>
      <c r="Q407" s="59">
        <v>2</v>
      </c>
      <c r="R407" s="42">
        <v>20</v>
      </c>
      <c r="S407" s="260"/>
    </row>
    <row r="408" spans="1:21" x14ac:dyDescent="0.3">
      <c r="A408" s="54" t="b">
        <v>1</v>
      </c>
      <c r="B408" s="55" t="s">
        <v>773</v>
      </c>
      <c r="C408" s="54">
        <f t="shared" ref="C408:C471" si="318">C407+1</f>
        <v>403</v>
      </c>
      <c r="D408" s="46">
        <f t="shared" ref="D408:D414" si="319">INT(D407+D407*15.5%)</f>
        <v>2668</v>
      </c>
      <c r="E408" s="56">
        <f t="shared" si="100"/>
        <v>106</v>
      </c>
      <c r="F408" s="42">
        <v>0</v>
      </c>
      <c r="G408" s="296">
        <f t="shared" ref="G408:G414" si="320">G407*1.062</f>
        <v>563.92200000000003</v>
      </c>
      <c r="H408" s="134">
        <v>100</v>
      </c>
      <c r="I408" s="57">
        <f t="shared" ref="I408:I471" si="321">I407+I407*$J$1%</f>
        <v>13.083333120000001</v>
      </c>
      <c r="J408" s="58">
        <v>200</v>
      </c>
      <c r="K408" s="57">
        <f t="shared" si="305"/>
        <v>1.0208475369000001</v>
      </c>
      <c r="L408" s="42">
        <v>0</v>
      </c>
      <c r="M408" s="296">
        <f t="shared" ref="M408:M414" si="322">M407*1.11</f>
        <v>616.05000000000007</v>
      </c>
      <c r="N408" s="57">
        <v>1.1262000000000001</v>
      </c>
      <c r="O408" s="57">
        <v>103.56000000000002</v>
      </c>
      <c r="P408" s="57">
        <v>4.2099999999999973</v>
      </c>
      <c r="Q408" s="59">
        <v>2</v>
      </c>
      <c r="R408" s="42">
        <v>20</v>
      </c>
      <c r="S408" s="260"/>
    </row>
    <row r="409" spans="1:21" x14ac:dyDescent="0.3">
      <c r="A409" s="54" t="b">
        <v>1</v>
      </c>
      <c r="B409" s="55" t="s">
        <v>774</v>
      </c>
      <c r="C409" s="54">
        <f t="shared" si="318"/>
        <v>404</v>
      </c>
      <c r="D409" s="46">
        <f t="shared" si="319"/>
        <v>3081</v>
      </c>
      <c r="E409" s="56">
        <f t="shared" si="100"/>
        <v>123</v>
      </c>
      <c r="F409" s="42">
        <v>0</v>
      </c>
      <c r="G409" s="296">
        <f t="shared" si="320"/>
        <v>598.88516400000003</v>
      </c>
      <c r="H409" s="134">
        <v>100</v>
      </c>
      <c r="I409" s="57">
        <f t="shared" si="321"/>
        <v>13.125199785984</v>
      </c>
      <c r="J409" s="58">
        <v>200</v>
      </c>
      <c r="K409" s="57">
        <f t="shared" si="305"/>
        <v>1.0314337258576531</v>
      </c>
      <c r="L409" s="42">
        <v>0</v>
      </c>
      <c r="M409" s="296">
        <f t="shared" si="322"/>
        <v>683.81550000000016</v>
      </c>
      <c r="N409" s="57">
        <v>1.1268</v>
      </c>
      <c r="O409" s="57">
        <v>103.63999999999999</v>
      </c>
      <c r="P409" s="57">
        <v>4.2399999999999975</v>
      </c>
      <c r="Q409" s="59">
        <v>2</v>
      </c>
      <c r="R409" s="42">
        <v>20</v>
      </c>
      <c r="S409" s="260"/>
    </row>
    <row r="410" spans="1:21" x14ac:dyDescent="0.3">
      <c r="A410" s="54" t="b">
        <v>1</v>
      </c>
      <c r="B410" s="55" t="s">
        <v>775</v>
      </c>
      <c r="C410" s="54">
        <f t="shared" si="318"/>
        <v>405</v>
      </c>
      <c r="D410" s="46">
        <f t="shared" si="319"/>
        <v>3558</v>
      </c>
      <c r="E410" s="56">
        <f t="shared" si="100"/>
        <v>142</v>
      </c>
      <c r="F410" s="42">
        <v>0</v>
      </c>
      <c r="G410" s="296">
        <f t="shared" si="320"/>
        <v>636.01604416800012</v>
      </c>
      <c r="H410" s="134">
        <v>100</v>
      </c>
      <c r="I410" s="57">
        <f t="shared" si="321"/>
        <v>13.167200425299148</v>
      </c>
      <c r="J410" s="58">
        <v>200</v>
      </c>
      <c r="K410" s="57">
        <f t="shared" si="305"/>
        <v>1.042129693594797</v>
      </c>
      <c r="L410" s="42">
        <v>0</v>
      </c>
      <c r="M410" s="296">
        <f t="shared" si="322"/>
        <v>759.03520500000025</v>
      </c>
      <c r="N410" s="57">
        <v>1.1274000000000002</v>
      </c>
      <c r="O410" s="57">
        <v>103.72</v>
      </c>
      <c r="P410" s="57">
        <v>4.2699999999999978</v>
      </c>
      <c r="Q410" s="59">
        <v>2</v>
      </c>
      <c r="R410" s="42">
        <v>20</v>
      </c>
      <c r="S410" s="260"/>
    </row>
    <row r="411" spans="1:21" x14ac:dyDescent="0.3">
      <c r="A411" s="54" t="b">
        <v>1</v>
      </c>
      <c r="B411" s="55" t="s">
        <v>776</v>
      </c>
      <c r="C411" s="54">
        <f t="shared" si="318"/>
        <v>406</v>
      </c>
      <c r="D411" s="46">
        <f t="shared" si="319"/>
        <v>4109</v>
      </c>
      <c r="E411" s="56">
        <f t="shared" si="100"/>
        <v>164</v>
      </c>
      <c r="F411" s="42">
        <v>0</v>
      </c>
      <c r="G411" s="296">
        <f t="shared" si="320"/>
        <v>675.44903890641615</v>
      </c>
      <c r="H411" s="134">
        <v>100</v>
      </c>
      <c r="I411" s="57">
        <f t="shared" si="321"/>
        <v>13.209335466660105</v>
      </c>
      <c r="J411" s="58">
        <v>200</v>
      </c>
      <c r="K411" s="57">
        <f t="shared" si="305"/>
        <v>1.052936578517375</v>
      </c>
      <c r="L411" s="42">
        <v>0</v>
      </c>
      <c r="M411" s="296">
        <f t="shared" si="322"/>
        <v>842.52907755000035</v>
      </c>
      <c r="N411" s="57">
        <v>1.1279999999999999</v>
      </c>
      <c r="O411" s="57">
        <v>103.8</v>
      </c>
      <c r="P411" s="57">
        <v>4.2999999999999972</v>
      </c>
      <c r="Q411" s="59">
        <v>2</v>
      </c>
      <c r="R411" s="42">
        <v>20</v>
      </c>
      <c r="S411" s="260"/>
    </row>
    <row r="412" spans="1:21" x14ac:dyDescent="0.3">
      <c r="A412" s="54" t="b">
        <v>1</v>
      </c>
      <c r="B412" s="55" t="s">
        <v>777</v>
      </c>
      <c r="C412" s="54">
        <f t="shared" si="318"/>
        <v>407</v>
      </c>
      <c r="D412" s="46">
        <f t="shared" si="319"/>
        <v>4745</v>
      </c>
      <c r="E412" s="56">
        <f t="shared" si="100"/>
        <v>189</v>
      </c>
      <c r="F412" s="42">
        <v>0</v>
      </c>
      <c r="G412" s="296">
        <f t="shared" si="320"/>
        <v>717.32687931861403</v>
      </c>
      <c r="H412" s="134">
        <v>100</v>
      </c>
      <c r="I412" s="57">
        <f t="shared" si="321"/>
        <v>13.251605340153418</v>
      </c>
      <c r="J412" s="58">
        <v>200</v>
      </c>
      <c r="K412" s="57">
        <f t="shared" si="305"/>
        <v>1.0638555308366002</v>
      </c>
      <c r="L412" s="42">
        <v>0</v>
      </c>
      <c r="M412" s="296">
        <f t="shared" si="322"/>
        <v>935.20727608050049</v>
      </c>
      <c r="N412" s="57">
        <v>1.1286</v>
      </c>
      <c r="O412" s="57">
        <v>103.88000000000002</v>
      </c>
      <c r="P412" s="57">
        <v>4.3299999999999974</v>
      </c>
      <c r="Q412" s="59">
        <v>2</v>
      </c>
      <c r="R412" s="42">
        <v>20</v>
      </c>
      <c r="S412" s="260"/>
    </row>
    <row r="413" spans="1:21" x14ac:dyDescent="0.3">
      <c r="A413" s="54" t="b">
        <v>1</v>
      </c>
      <c r="B413" s="55" t="s">
        <v>778</v>
      </c>
      <c r="C413" s="54">
        <f t="shared" si="318"/>
        <v>408</v>
      </c>
      <c r="D413" s="46">
        <f t="shared" si="319"/>
        <v>5480</v>
      </c>
      <c r="E413" s="56">
        <f t="shared" si="100"/>
        <v>219</v>
      </c>
      <c r="F413" s="42">
        <v>0</v>
      </c>
      <c r="G413" s="296">
        <f t="shared" si="320"/>
        <v>761.80114583636816</v>
      </c>
      <c r="H413" s="134">
        <v>100</v>
      </c>
      <c r="I413" s="57">
        <f t="shared" si="321"/>
        <v>13.294010477241908</v>
      </c>
      <c r="J413" s="58">
        <v>200</v>
      </c>
      <c r="K413" s="57">
        <f t="shared" si="305"/>
        <v>1.0748877126913758</v>
      </c>
      <c r="L413" s="42">
        <v>0</v>
      </c>
      <c r="M413" s="296">
        <f t="shared" si="322"/>
        <v>1038.0800764493556</v>
      </c>
      <c r="N413" s="57">
        <v>1.1292</v>
      </c>
      <c r="O413" s="57">
        <v>103.96000000000001</v>
      </c>
      <c r="P413" s="57">
        <v>4.3599999999999968</v>
      </c>
      <c r="Q413" s="59">
        <v>2</v>
      </c>
      <c r="R413" s="42">
        <v>20</v>
      </c>
      <c r="S413" s="260"/>
    </row>
    <row r="414" spans="1:21" x14ac:dyDescent="0.3">
      <c r="A414" s="54" t="b">
        <v>1</v>
      </c>
      <c r="B414" s="55" t="s">
        <v>779</v>
      </c>
      <c r="C414" s="54">
        <f t="shared" si="318"/>
        <v>409</v>
      </c>
      <c r="D414" s="46">
        <f t="shared" si="319"/>
        <v>6329</v>
      </c>
      <c r="E414" s="56">
        <f t="shared" si="100"/>
        <v>253</v>
      </c>
      <c r="F414" s="42">
        <v>0</v>
      </c>
      <c r="G414" s="296">
        <f t="shared" si="320"/>
        <v>809.032816878223</v>
      </c>
      <c r="H414" s="134">
        <v>100</v>
      </c>
      <c r="I414" s="57">
        <f t="shared" si="321"/>
        <v>13.336551310769082</v>
      </c>
      <c r="J414" s="58">
        <v>200</v>
      </c>
      <c r="K414" s="57">
        <f t="shared" si="305"/>
        <v>1.0860342982719855</v>
      </c>
      <c r="L414" s="42">
        <v>0</v>
      </c>
      <c r="M414" s="296">
        <f t="shared" si="322"/>
        <v>1152.2688848587848</v>
      </c>
      <c r="N414" s="57">
        <v>1.1297999999999999</v>
      </c>
      <c r="O414" s="57">
        <v>104.03999999999999</v>
      </c>
      <c r="P414" s="57">
        <v>4.389999999999997</v>
      </c>
      <c r="Q414" s="59">
        <v>2</v>
      </c>
      <c r="R414" s="42">
        <v>20</v>
      </c>
      <c r="S414" s="260"/>
    </row>
    <row r="415" spans="1:21" x14ac:dyDescent="0.3">
      <c r="A415" s="54" t="b">
        <v>1</v>
      </c>
      <c r="B415" s="55" t="s">
        <v>780</v>
      </c>
      <c r="C415" s="54">
        <f t="shared" si="318"/>
        <v>410</v>
      </c>
      <c r="D415" s="40">
        <v>7100</v>
      </c>
      <c r="E415" s="56">
        <f t="shared" si="100"/>
        <v>284</v>
      </c>
      <c r="F415" s="42">
        <v>0</v>
      </c>
      <c r="G415" s="91">
        <v>830</v>
      </c>
      <c r="H415" s="134">
        <v>100</v>
      </c>
      <c r="I415" s="57">
        <f t="shared" si="321"/>
        <v>13.379228274963543</v>
      </c>
      <c r="J415" s="58">
        <v>200</v>
      </c>
      <c r="K415" s="57">
        <f t="shared" si="305"/>
        <v>1.0972964739450659</v>
      </c>
      <c r="L415" s="42">
        <v>0</v>
      </c>
      <c r="M415" s="91">
        <v>1200</v>
      </c>
      <c r="N415" s="57">
        <v>1.1304000000000001</v>
      </c>
      <c r="O415" s="57">
        <v>104.12</v>
      </c>
      <c r="P415" s="57">
        <v>4.4199999999999964</v>
      </c>
      <c r="Q415" s="59">
        <v>2</v>
      </c>
      <c r="R415" s="42">
        <v>20</v>
      </c>
      <c r="S415" s="260"/>
    </row>
    <row r="416" spans="1:21" x14ac:dyDescent="0.3">
      <c r="A416" s="54" t="b">
        <v>1</v>
      </c>
      <c r="B416" s="55" t="s">
        <v>781</v>
      </c>
      <c r="C416" s="54">
        <f t="shared" si="318"/>
        <v>411</v>
      </c>
      <c r="D416" s="46">
        <f t="shared" ref="D416:D424" si="323">INT(D415+D415*5%)</f>
        <v>7455</v>
      </c>
      <c r="E416" s="56">
        <f t="shared" si="100"/>
        <v>298</v>
      </c>
      <c r="F416" s="42">
        <v>0</v>
      </c>
      <c r="G416" s="296">
        <f t="shared" ref="G416:G438" si="324">G415*I$1</f>
        <v>860.70999999999992</v>
      </c>
      <c r="H416" s="134">
        <v>100</v>
      </c>
      <c r="I416" s="57">
        <f t="shared" si="321"/>
        <v>13.422041805443426</v>
      </c>
      <c r="J416" s="58">
        <v>200</v>
      </c>
      <c r="K416" s="57">
        <f t="shared" si="305"/>
        <v>1.1086754383798763</v>
      </c>
      <c r="L416" s="42">
        <v>0</v>
      </c>
      <c r="M416" s="296">
        <f>M415*Q$1</f>
        <v>1224</v>
      </c>
      <c r="N416" s="57">
        <v>1.131</v>
      </c>
      <c r="O416" s="57">
        <v>104.2</v>
      </c>
      <c r="P416" s="57">
        <v>4.4499999999999966</v>
      </c>
      <c r="Q416" s="59">
        <v>2</v>
      </c>
      <c r="R416" s="42">
        <v>20</v>
      </c>
      <c r="S416" s="260"/>
    </row>
    <row r="417" spans="1:19" x14ac:dyDescent="0.3">
      <c r="A417" s="54" t="b">
        <v>1</v>
      </c>
      <c r="B417" s="55" t="s">
        <v>782</v>
      </c>
      <c r="C417" s="54">
        <f t="shared" si="318"/>
        <v>412</v>
      </c>
      <c r="D417" s="46">
        <f t="shared" si="323"/>
        <v>7827</v>
      </c>
      <c r="E417" s="56">
        <f t="shared" si="100"/>
        <v>313</v>
      </c>
      <c r="F417" s="42">
        <v>0</v>
      </c>
      <c r="G417" s="296">
        <f t="shared" si="324"/>
        <v>892.55626999999981</v>
      </c>
      <c r="H417" s="134">
        <v>100</v>
      </c>
      <c r="I417" s="57">
        <f t="shared" si="321"/>
        <v>13.464992339220844</v>
      </c>
      <c r="J417" s="58">
        <v>200</v>
      </c>
      <c r="K417" s="57">
        <f t="shared" si="305"/>
        <v>1.1201724026758755</v>
      </c>
      <c r="L417" s="42">
        <v>0</v>
      </c>
      <c r="M417" s="296">
        <f t="shared" ref="M417:M438" si="325">M416*Q$1</f>
        <v>1248.48</v>
      </c>
      <c r="N417" s="57">
        <v>1.1316000000000002</v>
      </c>
      <c r="O417" s="57">
        <v>104.28000000000002</v>
      </c>
      <c r="P417" s="57">
        <v>4.4799999999999969</v>
      </c>
      <c r="Q417" s="59">
        <v>2</v>
      </c>
      <c r="R417" s="42">
        <v>20</v>
      </c>
      <c r="S417" s="260"/>
    </row>
    <row r="418" spans="1:19" x14ac:dyDescent="0.3">
      <c r="A418" s="54" t="b">
        <v>1</v>
      </c>
      <c r="B418" s="55" t="s">
        <v>783</v>
      </c>
      <c r="C418" s="54">
        <f t="shared" si="318"/>
        <v>413</v>
      </c>
      <c r="D418" s="46">
        <f t="shared" si="323"/>
        <v>8218</v>
      </c>
      <c r="E418" s="56">
        <f t="shared" si="100"/>
        <v>328</v>
      </c>
      <c r="F418" s="42">
        <v>0</v>
      </c>
      <c r="G418" s="296">
        <f t="shared" si="324"/>
        <v>925.5808519899997</v>
      </c>
      <c r="H418" s="134">
        <v>100</v>
      </c>
      <c r="I418" s="57">
        <f t="shared" si="321"/>
        <v>13.508080314706351</v>
      </c>
      <c r="J418" s="58">
        <v>200</v>
      </c>
      <c r="K418" s="57">
        <f t="shared" si="305"/>
        <v>1.1317885904916243</v>
      </c>
      <c r="L418" s="42">
        <v>0</v>
      </c>
      <c r="M418" s="296">
        <f t="shared" si="325"/>
        <v>1273.4496000000001</v>
      </c>
      <c r="N418" s="57">
        <v>1.1322000000000001</v>
      </c>
      <c r="O418" s="57">
        <v>104.36000000000001</v>
      </c>
      <c r="P418" s="57">
        <v>4.5099999999999962</v>
      </c>
      <c r="Q418" s="59">
        <v>2</v>
      </c>
      <c r="R418" s="42">
        <v>20</v>
      </c>
      <c r="S418" s="260"/>
    </row>
    <row r="419" spans="1:19" x14ac:dyDescent="0.3">
      <c r="A419" s="54" t="b">
        <v>1</v>
      </c>
      <c r="B419" s="55" t="s">
        <v>784</v>
      </c>
      <c r="C419" s="54">
        <f t="shared" si="318"/>
        <v>414</v>
      </c>
      <c r="D419" s="46">
        <f t="shared" si="323"/>
        <v>8628</v>
      </c>
      <c r="E419" s="56">
        <f t="shared" si="100"/>
        <v>345</v>
      </c>
      <c r="F419" s="42">
        <v>0</v>
      </c>
      <c r="G419" s="296">
        <f t="shared" si="324"/>
        <v>959.82734351362967</v>
      </c>
      <c r="H419" s="134">
        <v>100</v>
      </c>
      <c r="I419" s="57">
        <f t="shared" si="321"/>
        <v>13.551306171713412</v>
      </c>
      <c r="J419" s="58">
        <v>200</v>
      </c>
      <c r="K419" s="57">
        <f t="shared" si="305"/>
        <v>1.1435252381750225</v>
      </c>
      <c r="L419" s="42">
        <v>0</v>
      </c>
      <c r="M419" s="296">
        <f t="shared" si="325"/>
        <v>1298.9185920000002</v>
      </c>
      <c r="N419" s="57">
        <v>1.1328</v>
      </c>
      <c r="O419" s="57">
        <v>104.43999999999998</v>
      </c>
      <c r="P419" s="57">
        <v>4.5399999999999965</v>
      </c>
      <c r="Q419" s="59">
        <v>2</v>
      </c>
      <c r="R419" s="42">
        <v>20</v>
      </c>
      <c r="S419" s="260"/>
    </row>
    <row r="420" spans="1:19" x14ac:dyDescent="0.3">
      <c r="A420" s="54" t="b">
        <v>1</v>
      </c>
      <c r="B420" s="55" t="s">
        <v>785</v>
      </c>
      <c r="C420" s="54">
        <f t="shared" si="318"/>
        <v>415</v>
      </c>
      <c r="D420" s="46">
        <f t="shared" si="323"/>
        <v>9059</v>
      </c>
      <c r="E420" s="56">
        <f t="shared" si="100"/>
        <v>362</v>
      </c>
      <c r="F420" s="42">
        <v>0</v>
      </c>
      <c r="G420" s="296">
        <f t="shared" si="324"/>
        <v>995.34095522363384</v>
      </c>
      <c r="H420" s="134">
        <v>100</v>
      </c>
      <c r="I420" s="57">
        <f t="shared" si="321"/>
        <v>13.594670351462895</v>
      </c>
      <c r="J420" s="58">
        <v>200</v>
      </c>
      <c r="K420" s="57">
        <f t="shared" si="305"/>
        <v>1.1553835948948974</v>
      </c>
      <c r="L420" s="42">
        <v>0</v>
      </c>
      <c r="M420" s="296">
        <f t="shared" si="325"/>
        <v>1324.8969638400004</v>
      </c>
      <c r="N420" s="57">
        <v>1.1334000000000002</v>
      </c>
      <c r="O420" s="57">
        <v>104.52000000000001</v>
      </c>
      <c r="P420" s="57">
        <v>4.5699999999999967</v>
      </c>
      <c r="Q420" s="59">
        <v>2</v>
      </c>
      <c r="R420" s="42">
        <v>20</v>
      </c>
      <c r="S420" s="260"/>
    </row>
    <row r="421" spans="1:19" x14ac:dyDescent="0.3">
      <c r="A421" s="54" t="b">
        <v>1</v>
      </c>
      <c r="B421" s="55" t="s">
        <v>786</v>
      </c>
      <c r="C421" s="54">
        <f t="shared" si="318"/>
        <v>416</v>
      </c>
      <c r="D421" s="46">
        <f t="shared" si="323"/>
        <v>9511</v>
      </c>
      <c r="E421" s="56">
        <f t="shared" si="100"/>
        <v>380</v>
      </c>
      <c r="F421" s="42">
        <v>0</v>
      </c>
      <c r="G421" s="296">
        <f t="shared" si="324"/>
        <v>1032.1685705669083</v>
      </c>
      <c r="H421" s="134">
        <v>100</v>
      </c>
      <c r="I421" s="57">
        <f t="shared" si="321"/>
        <v>13.638173296587576</v>
      </c>
      <c r="J421" s="58">
        <v>200</v>
      </c>
      <c r="K421" s="57">
        <f t="shared" si="305"/>
        <v>1.1673649227739575</v>
      </c>
      <c r="L421" s="42">
        <v>0</v>
      </c>
      <c r="M421" s="296">
        <f t="shared" si="325"/>
        <v>1351.3949031168004</v>
      </c>
      <c r="N421" s="57">
        <v>1.1339999999999999</v>
      </c>
      <c r="O421" s="57">
        <v>104.6</v>
      </c>
      <c r="P421" s="57">
        <v>4.5999999999999961</v>
      </c>
      <c r="Q421" s="59">
        <v>2</v>
      </c>
      <c r="R421" s="42">
        <v>20</v>
      </c>
      <c r="S421" s="260"/>
    </row>
    <row r="422" spans="1:19" x14ac:dyDescent="0.3">
      <c r="A422" s="54" t="b">
        <v>1</v>
      </c>
      <c r="B422" s="55" t="s">
        <v>787</v>
      </c>
      <c r="C422" s="54">
        <f t="shared" si="318"/>
        <v>417</v>
      </c>
      <c r="D422" s="46">
        <f t="shared" si="323"/>
        <v>9986</v>
      </c>
      <c r="E422" s="56">
        <f t="shared" si="100"/>
        <v>399</v>
      </c>
      <c r="F422" s="42">
        <v>0</v>
      </c>
      <c r="G422" s="296">
        <f t="shared" si="324"/>
        <v>1070.3588076778838</v>
      </c>
      <c r="H422" s="134">
        <v>100</v>
      </c>
      <c r="I422" s="57">
        <f t="shared" si="321"/>
        <v>13.681815451136655</v>
      </c>
      <c r="J422" s="58">
        <v>200</v>
      </c>
      <c r="K422" s="57">
        <f t="shared" si="305"/>
        <v>1.1794704970231236</v>
      </c>
      <c r="L422" s="42">
        <v>0</v>
      </c>
      <c r="M422" s="296">
        <f t="shared" si="325"/>
        <v>1378.4228011791365</v>
      </c>
      <c r="N422" s="57">
        <v>1.1345999999999901</v>
      </c>
      <c r="O422" s="57">
        <v>104.68</v>
      </c>
      <c r="P422" s="57">
        <v>4.6299999999999901</v>
      </c>
      <c r="Q422" s="59">
        <v>2</v>
      </c>
      <c r="R422" s="42">
        <v>20</v>
      </c>
      <c r="S422" s="260"/>
    </row>
    <row r="423" spans="1:19" x14ac:dyDescent="0.3">
      <c r="A423" s="54" t="b">
        <v>1</v>
      </c>
      <c r="B423" s="55" t="s">
        <v>788</v>
      </c>
      <c r="C423" s="54">
        <f t="shared" si="318"/>
        <v>418</v>
      </c>
      <c r="D423" s="46">
        <f t="shared" si="323"/>
        <v>10485</v>
      </c>
      <c r="E423" s="56">
        <f t="shared" si="100"/>
        <v>419</v>
      </c>
      <c r="F423" s="42">
        <v>0</v>
      </c>
      <c r="G423" s="296">
        <f t="shared" si="324"/>
        <v>1109.9620835619653</v>
      </c>
      <c r="H423" s="134">
        <v>100</v>
      </c>
      <c r="I423" s="57">
        <f t="shared" si="321"/>
        <v>13.725597260580292</v>
      </c>
      <c r="J423" s="58">
        <v>200</v>
      </c>
      <c r="K423" s="57">
        <f t="shared" si="305"/>
        <v>1.1917016060772534</v>
      </c>
      <c r="L423" s="42">
        <v>0</v>
      </c>
      <c r="M423" s="296">
        <f t="shared" si="325"/>
        <v>1405.9912572027192</v>
      </c>
      <c r="N423" s="57">
        <v>1.13519999999999</v>
      </c>
      <c r="O423" s="57">
        <v>104.76</v>
      </c>
      <c r="P423" s="57">
        <v>4.6599999999999904</v>
      </c>
      <c r="Q423" s="59">
        <v>2</v>
      </c>
      <c r="R423" s="42">
        <v>20</v>
      </c>
      <c r="S423" s="260"/>
    </row>
    <row r="424" spans="1:19" x14ac:dyDescent="0.3">
      <c r="A424" s="54" t="b">
        <v>1</v>
      </c>
      <c r="B424" s="55" t="s">
        <v>789</v>
      </c>
      <c r="C424" s="54">
        <f t="shared" si="318"/>
        <v>419</v>
      </c>
      <c r="D424" s="46">
        <f t="shared" si="323"/>
        <v>11009</v>
      </c>
      <c r="E424" s="56">
        <f t="shared" si="100"/>
        <v>440</v>
      </c>
      <c r="F424" s="42">
        <v>0</v>
      </c>
      <c r="G424" s="296">
        <f t="shared" si="324"/>
        <v>1151.0306806537578</v>
      </c>
      <c r="H424" s="134">
        <v>100</v>
      </c>
      <c r="I424" s="57">
        <f t="shared" si="321"/>
        <v>13.769519171814149</v>
      </c>
      <c r="J424" s="58">
        <v>200</v>
      </c>
      <c r="K424" s="57">
        <f t="shared" si="305"/>
        <v>1.2040595517322745</v>
      </c>
      <c r="L424" s="42">
        <v>0</v>
      </c>
      <c r="M424" s="296">
        <f t="shared" si="325"/>
        <v>1434.1110823467736</v>
      </c>
      <c r="N424" s="57">
        <v>1.1357999999999899</v>
      </c>
      <c r="O424" s="57">
        <v>104.84</v>
      </c>
      <c r="P424" s="57">
        <v>4.6899999999999897</v>
      </c>
      <c r="Q424" s="59">
        <v>2</v>
      </c>
      <c r="R424" s="42">
        <v>20</v>
      </c>
      <c r="S424" s="260"/>
    </row>
    <row r="425" spans="1:19" x14ac:dyDescent="0.3">
      <c r="A425" s="54" t="b">
        <v>1</v>
      </c>
      <c r="B425" s="55" t="s">
        <v>790</v>
      </c>
      <c r="C425" s="54">
        <f t="shared" si="318"/>
        <v>420</v>
      </c>
      <c r="D425" s="40">
        <f>INT(D424+D424*4%)</f>
        <v>11449</v>
      </c>
      <c r="E425" s="56">
        <f t="shared" si="100"/>
        <v>457</v>
      </c>
      <c r="F425" s="42">
        <v>0</v>
      </c>
      <c r="G425" s="296">
        <f t="shared" si="324"/>
        <v>1193.6188158379468</v>
      </c>
      <c r="H425" s="134">
        <v>100</v>
      </c>
      <c r="I425" s="57">
        <f t="shared" si="321"/>
        <v>13.813581633163954</v>
      </c>
      <c r="J425" s="58">
        <v>200</v>
      </c>
      <c r="K425" s="57">
        <f t="shared" si="305"/>
        <v>1.2165456492837383</v>
      </c>
      <c r="L425" s="42">
        <v>0</v>
      </c>
      <c r="M425" s="296">
        <f t="shared" si="325"/>
        <v>1462.7933039937091</v>
      </c>
      <c r="N425" s="57">
        <v>1.1363999999999901</v>
      </c>
      <c r="O425" s="57">
        <v>104.92</v>
      </c>
      <c r="P425" s="57">
        <v>4.71999999999999</v>
      </c>
      <c r="Q425" s="59">
        <v>2</v>
      </c>
      <c r="R425" s="42">
        <v>20</v>
      </c>
      <c r="S425" s="260"/>
    </row>
    <row r="426" spans="1:19" x14ac:dyDescent="0.3">
      <c r="A426" s="54" t="b">
        <v>1</v>
      </c>
      <c r="B426" s="55" t="s">
        <v>791</v>
      </c>
      <c r="C426" s="54">
        <f t="shared" si="318"/>
        <v>421</v>
      </c>
      <c r="D426" s="46">
        <f>INT(D425+D425*4%)</f>
        <v>11906</v>
      </c>
      <c r="E426" s="56">
        <f t="shared" si="100"/>
        <v>476</v>
      </c>
      <c r="F426" s="42">
        <v>0</v>
      </c>
      <c r="G426" s="296">
        <f t="shared" si="324"/>
        <v>1237.7827120239508</v>
      </c>
      <c r="H426" s="134">
        <v>100</v>
      </c>
      <c r="I426" s="57">
        <f t="shared" si="321"/>
        <v>13.85778509439008</v>
      </c>
      <c r="J426" s="58">
        <v>200</v>
      </c>
      <c r="K426" s="57">
        <f t="shared" si="305"/>
        <v>1.2291612276668107</v>
      </c>
      <c r="L426" s="42">
        <v>0</v>
      </c>
      <c r="M426" s="296">
        <f t="shared" si="325"/>
        <v>1492.0491700735834</v>
      </c>
      <c r="N426" s="57">
        <v>1.13699999999999</v>
      </c>
      <c r="O426" s="57">
        <v>105</v>
      </c>
      <c r="P426" s="57">
        <v>4.7499999999999902</v>
      </c>
      <c r="Q426" s="59">
        <v>2</v>
      </c>
      <c r="R426" s="42">
        <v>20</v>
      </c>
      <c r="S426" s="260"/>
    </row>
    <row r="427" spans="1:19" x14ac:dyDescent="0.3">
      <c r="A427" s="54" t="b">
        <v>1</v>
      </c>
      <c r="B427" s="55" t="s">
        <v>792</v>
      </c>
      <c r="C427" s="54">
        <f t="shared" si="318"/>
        <v>422</v>
      </c>
      <c r="D427" s="46">
        <f t="shared" ref="D427:D454" si="326">INT(D426+D426*4%)</f>
        <v>12382</v>
      </c>
      <c r="E427" s="56">
        <f t="shared" si="100"/>
        <v>495</v>
      </c>
      <c r="F427" s="42">
        <v>0</v>
      </c>
      <c r="G427" s="296">
        <f t="shared" si="324"/>
        <v>1283.580672368837</v>
      </c>
      <c r="H427" s="134">
        <v>100</v>
      </c>
      <c r="I427" s="57">
        <f t="shared" si="321"/>
        <v>13.902130006692127</v>
      </c>
      <c r="J427" s="58">
        <v>200</v>
      </c>
      <c r="K427" s="57">
        <f t="shared" si="305"/>
        <v>1.2419076295977156</v>
      </c>
      <c r="L427" s="42">
        <v>0</v>
      </c>
      <c r="M427" s="296">
        <f t="shared" si="325"/>
        <v>1521.8901534750551</v>
      </c>
      <c r="N427" s="57">
        <v>1.13759999999999</v>
      </c>
      <c r="O427" s="57">
        <v>105.08</v>
      </c>
      <c r="P427" s="57">
        <v>4.7799999999999896</v>
      </c>
      <c r="Q427" s="59">
        <v>2</v>
      </c>
      <c r="R427" s="42">
        <v>20</v>
      </c>
      <c r="S427" s="260"/>
    </row>
    <row r="428" spans="1:19" x14ac:dyDescent="0.3">
      <c r="A428" s="54" t="b">
        <v>1</v>
      </c>
      <c r="B428" s="55" t="s">
        <v>793</v>
      </c>
      <c r="C428" s="54">
        <f t="shared" si="318"/>
        <v>423</v>
      </c>
      <c r="D428" s="46">
        <f t="shared" si="326"/>
        <v>12877</v>
      </c>
      <c r="E428" s="56">
        <f t="shared" si="100"/>
        <v>515</v>
      </c>
      <c r="F428" s="42">
        <v>0</v>
      </c>
      <c r="G428" s="296">
        <f t="shared" si="324"/>
        <v>1331.0731572464838</v>
      </c>
      <c r="H428" s="134">
        <v>100</v>
      </c>
      <c r="I428" s="57">
        <f t="shared" si="321"/>
        <v>13.946616822713542</v>
      </c>
      <c r="J428" s="58">
        <v>200</v>
      </c>
      <c r="K428" s="57">
        <f t="shared" si="305"/>
        <v>1.254786211716644</v>
      </c>
      <c r="L428" s="42">
        <v>0</v>
      </c>
      <c r="M428" s="296">
        <f t="shared" si="325"/>
        <v>1552.3279565445562</v>
      </c>
      <c r="N428" s="57">
        <v>1.1381999999999901</v>
      </c>
      <c r="O428" s="57">
        <v>105.16</v>
      </c>
      <c r="P428" s="57">
        <v>4.8099999999999898</v>
      </c>
      <c r="Q428" s="59">
        <v>2</v>
      </c>
      <c r="R428" s="42">
        <v>20</v>
      </c>
      <c r="S428" s="260"/>
    </row>
    <row r="429" spans="1:19" x14ac:dyDescent="0.3">
      <c r="A429" s="54" t="b">
        <v>1</v>
      </c>
      <c r="B429" s="55" t="s">
        <v>794</v>
      </c>
      <c r="C429" s="54">
        <f t="shared" si="318"/>
        <v>424</v>
      </c>
      <c r="D429" s="46">
        <f t="shared" si="326"/>
        <v>13392</v>
      </c>
      <c r="E429" s="56">
        <f t="shared" si="100"/>
        <v>535</v>
      </c>
      <c r="F429" s="42">
        <v>0</v>
      </c>
      <c r="G429" s="296">
        <f t="shared" si="324"/>
        <v>1380.3228640646037</v>
      </c>
      <c r="H429" s="134">
        <v>100</v>
      </c>
      <c r="I429" s="57">
        <f t="shared" si="321"/>
        <v>13.991245996546226</v>
      </c>
      <c r="J429" s="58">
        <v>200</v>
      </c>
      <c r="K429" s="57">
        <f t="shared" si="305"/>
        <v>1.2677983447321455</v>
      </c>
      <c r="L429" s="42">
        <v>0</v>
      </c>
      <c r="M429" s="296">
        <f t="shared" si="325"/>
        <v>1583.3745156754474</v>
      </c>
      <c r="N429" s="57">
        <v>1.13879999999999</v>
      </c>
      <c r="O429" s="57">
        <v>105.24</v>
      </c>
      <c r="P429" s="57">
        <v>4.8399999999999901</v>
      </c>
      <c r="Q429" s="59">
        <v>2</v>
      </c>
      <c r="R429" s="42">
        <v>20</v>
      </c>
      <c r="S429" s="260"/>
    </row>
    <row r="430" spans="1:19" x14ac:dyDescent="0.3">
      <c r="A430" s="54" t="b">
        <v>1</v>
      </c>
      <c r="B430" s="55" t="s">
        <v>795</v>
      </c>
      <c r="C430" s="54">
        <f t="shared" si="318"/>
        <v>425</v>
      </c>
      <c r="D430" s="46">
        <f t="shared" si="326"/>
        <v>13927</v>
      </c>
      <c r="E430" s="56">
        <f t="shared" si="100"/>
        <v>557</v>
      </c>
      <c r="F430" s="42">
        <v>0</v>
      </c>
      <c r="G430" s="296">
        <f t="shared" si="324"/>
        <v>1431.394810034994</v>
      </c>
      <c r="H430" s="134">
        <v>100</v>
      </c>
      <c r="I430" s="57">
        <f t="shared" si="321"/>
        <v>14.036017983735174</v>
      </c>
      <c r="J430" s="58">
        <v>200</v>
      </c>
      <c r="K430" s="57">
        <f t="shared" si="305"/>
        <v>1.2809454135670177</v>
      </c>
      <c r="L430" s="42">
        <v>0</v>
      </c>
      <c r="M430" s="296">
        <f t="shared" si="325"/>
        <v>1615.0420059889564</v>
      </c>
      <c r="N430" s="57">
        <v>1.13939999999999</v>
      </c>
      <c r="O430" s="57">
        <v>105.32</v>
      </c>
      <c r="P430" s="57">
        <v>4.8699999999999903</v>
      </c>
      <c r="Q430" s="59">
        <v>2</v>
      </c>
      <c r="R430" s="42">
        <v>20</v>
      </c>
      <c r="S430" s="260"/>
    </row>
    <row r="431" spans="1:19" x14ac:dyDescent="0.3">
      <c r="A431" s="54" t="b">
        <v>1</v>
      </c>
      <c r="B431" s="55" t="s">
        <v>796</v>
      </c>
      <c r="C431" s="54">
        <f t="shared" si="318"/>
        <v>426</v>
      </c>
      <c r="D431" s="46">
        <f t="shared" si="326"/>
        <v>14484</v>
      </c>
      <c r="E431" s="56">
        <f t="shared" si="100"/>
        <v>579</v>
      </c>
      <c r="F431" s="42">
        <v>0</v>
      </c>
      <c r="G431" s="296">
        <f t="shared" si="324"/>
        <v>1484.3564180062885</v>
      </c>
      <c r="H431" s="134">
        <v>100</v>
      </c>
      <c r="I431" s="57">
        <f t="shared" si="321"/>
        <v>14.080933241283127</v>
      </c>
      <c r="J431" s="58">
        <v>200</v>
      </c>
      <c r="K431" s="57">
        <f t="shared" si="305"/>
        <v>1.2942288175057077</v>
      </c>
      <c r="L431" s="42">
        <v>0</v>
      </c>
      <c r="M431" s="296">
        <f t="shared" si="325"/>
        <v>1647.3428461087356</v>
      </c>
      <c r="N431" s="57">
        <v>1.1399999999999899</v>
      </c>
      <c r="O431" s="57">
        <v>105.4</v>
      </c>
      <c r="P431" s="57">
        <v>4.8999999999999897</v>
      </c>
      <c r="Q431" s="59">
        <v>2</v>
      </c>
      <c r="R431" s="42">
        <v>20</v>
      </c>
      <c r="S431" s="260"/>
    </row>
    <row r="432" spans="1:19" x14ac:dyDescent="0.3">
      <c r="A432" s="54" t="b">
        <v>1</v>
      </c>
      <c r="B432" s="55" t="s">
        <v>797</v>
      </c>
      <c r="C432" s="54">
        <f t="shared" si="318"/>
        <v>427</v>
      </c>
      <c r="D432" s="46">
        <f t="shared" si="326"/>
        <v>15063</v>
      </c>
      <c r="E432" s="56">
        <f t="shared" si="100"/>
        <v>602</v>
      </c>
      <c r="F432" s="42">
        <v>0</v>
      </c>
      <c r="G432" s="296">
        <f t="shared" si="324"/>
        <v>1539.2776054725211</v>
      </c>
      <c r="H432" s="134">
        <v>100</v>
      </c>
      <c r="I432" s="57">
        <f t="shared" si="321"/>
        <v>14.125992227655233</v>
      </c>
      <c r="J432" s="58">
        <v>200</v>
      </c>
      <c r="K432" s="57">
        <f t="shared" si="305"/>
        <v>1.3076499703432418</v>
      </c>
      <c r="L432" s="42">
        <v>0</v>
      </c>
      <c r="M432" s="296">
        <f t="shared" si="325"/>
        <v>1680.2897030309102</v>
      </c>
      <c r="N432" s="57">
        <v>1.1399999999999899</v>
      </c>
      <c r="O432" s="57">
        <v>105.4</v>
      </c>
      <c r="P432" s="57">
        <v>4.8999999999999897</v>
      </c>
      <c r="Q432" s="59">
        <v>2</v>
      </c>
      <c r="R432" s="42">
        <v>20</v>
      </c>
      <c r="S432" s="260"/>
    </row>
    <row r="433" spans="1:21" x14ac:dyDescent="0.3">
      <c r="A433" s="54" t="b">
        <v>1</v>
      </c>
      <c r="B433" s="55" t="s">
        <v>798</v>
      </c>
      <c r="C433" s="54">
        <f t="shared" si="318"/>
        <v>428</v>
      </c>
      <c r="D433" s="46">
        <f t="shared" si="326"/>
        <v>15665</v>
      </c>
      <c r="E433" s="56">
        <f t="shared" si="100"/>
        <v>626</v>
      </c>
      <c r="F433" s="42">
        <v>0</v>
      </c>
      <c r="G433" s="296">
        <f t="shared" si="324"/>
        <v>1596.2308768750042</v>
      </c>
      <c r="H433" s="134">
        <v>100</v>
      </c>
      <c r="I433" s="57">
        <f t="shared" si="321"/>
        <v>14.171195402783731</v>
      </c>
      <c r="J433" s="58">
        <v>200</v>
      </c>
      <c r="K433" s="57">
        <f t="shared" si="305"/>
        <v>1.3212103005357012</v>
      </c>
      <c r="L433" s="42">
        <v>0</v>
      </c>
      <c r="M433" s="296">
        <f t="shared" si="325"/>
        <v>1713.8954970915286</v>
      </c>
      <c r="N433" s="57">
        <v>1.1399999999999899</v>
      </c>
      <c r="O433" s="57">
        <v>105.4</v>
      </c>
      <c r="P433" s="57">
        <v>4.8999999999999897</v>
      </c>
      <c r="Q433" s="59">
        <v>2</v>
      </c>
      <c r="R433" s="42">
        <v>20</v>
      </c>
      <c r="S433" s="260"/>
    </row>
    <row r="434" spans="1:21" x14ac:dyDescent="0.3">
      <c r="A434" s="54" t="b">
        <v>1</v>
      </c>
      <c r="B434" s="55" t="s">
        <v>799</v>
      </c>
      <c r="C434" s="54">
        <f t="shared" si="318"/>
        <v>429</v>
      </c>
      <c r="D434" s="46">
        <f t="shared" si="326"/>
        <v>16291</v>
      </c>
      <c r="E434" s="56">
        <f t="shared" si="100"/>
        <v>651</v>
      </c>
      <c r="F434" s="42">
        <v>0</v>
      </c>
      <c r="G434" s="296">
        <f t="shared" si="324"/>
        <v>1655.2914193193792</v>
      </c>
      <c r="H434" s="134">
        <v>100</v>
      </c>
      <c r="I434" s="57">
        <f t="shared" si="321"/>
        <v>14.21654322807264</v>
      </c>
      <c r="J434" s="58">
        <v>200</v>
      </c>
      <c r="K434" s="57">
        <f t="shared" si="305"/>
        <v>1.3349112513522565</v>
      </c>
      <c r="L434" s="42">
        <v>0</v>
      </c>
      <c r="M434" s="296">
        <f t="shared" si="325"/>
        <v>1748.1734070333591</v>
      </c>
      <c r="N434" s="57">
        <v>1.1399999999999899</v>
      </c>
      <c r="O434" s="57">
        <v>105.4</v>
      </c>
      <c r="P434" s="57">
        <v>4.8999999999999897</v>
      </c>
      <c r="Q434" s="59">
        <v>2</v>
      </c>
      <c r="R434" s="42">
        <v>20</v>
      </c>
      <c r="S434" s="260"/>
    </row>
    <row r="435" spans="1:21" x14ac:dyDescent="0.3">
      <c r="A435" s="54" t="b">
        <v>1</v>
      </c>
      <c r="B435" s="55" t="s">
        <v>800</v>
      </c>
      <c r="C435" s="54">
        <f t="shared" si="318"/>
        <v>430</v>
      </c>
      <c r="D435" s="46">
        <f t="shared" si="326"/>
        <v>16942</v>
      </c>
      <c r="E435" s="56">
        <f t="shared" si="100"/>
        <v>677</v>
      </c>
      <c r="F435" s="42">
        <v>0</v>
      </c>
      <c r="G435" s="296">
        <f t="shared" si="324"/>
        <v>1716.5372018341961</v>
      </c>
      <c r="H435" s="134">
        <v>100</v>
      </c>
      <c r="I435" s="57">
        <f t="shared" si="321"/>
        <v>14.262036166402472</v>
      </c>
      <c r="J435" s="58">
        <v>200</v>
      </c>
      <c r="K435" s="57">
        <f t="shared" si="305"/>
        <v>1.3487542810287794</v>
      </c>
      <c r="L435" s="42">
        <v>0</v>
      </c>
      <c r="M435" s="296">
        <f t="shared" si="325"/>
        <v>1783.1368751740263</v>
      </c>
      <c r="N435" s="57">
        <v>1.1399999999999899</v>
      </c>
      <c r="O435" s="57">
        <v>105.4</v>
      </c>
      <c r="P435" s="57">
        <v>4.8999999999999897</v>
      </c>
      <c r="Q435" s="59">
        <v>2</v>
      </c>
      <c r="R435" s="42">
        <v>20</v>
      </c>
      <c r="S435" s="260"/>
    </row>
    <row r="436" spans="1:21" x14ac:dyDescent="0.3">
      <c r="A436" s="54" t="b">
        <v>1</v>
      </c>
      <c r="B436" s="55" t="s">
        <v>801</v>
      </c>
      <c r="C436" s="54">
        <f t="shared" si="318"/>
        <v>431</v>
      </c>
      <c r="D436" s="46">
        <f t="shared" si="326"/>
        <v>17619</v>
      </c>
      <c r="E436" s="56">
        <f t="shared" si="100"/>
        <v>704</v>
      </c>
      <c r="F436" s="42">
        <v>0</v>
      </c>
      <c r="G436" s="296">
        <f t="shared" si="324"/>
        <v>1780.0490783020612</v>
      </c>
      <c r="H436" s="134">
        <v>100</v>
      </c>
      <c r="I436" s="57">
        <f t="shared" si="321"/>
        <v>14.307674682134961</v>
      </c>
      <c r="J436" s="58">
        <v>200</v>
      </c>
      <c r="K436" s="57">
        <f t="shared" si="305"/>
        <v>1.3627408629230477</v>
      </c>
      <c r="L436" s="42">
        <v>0</v>
      </c>
      <c r="M436" s="296">
        <f t="shared" si="325"/>
        <v>1818.7996126775067</v>
      </c>
      <c r="N436" s="57">
        <v>1.1399999999999899</v>
      </c>
      <c r="O436" s="57">
        <v>105.4</v>
      </c>
      <c r="P436" s="57">
        <v>4.8999999999999897</v>
      </c>
      <c r="Q436" s="59">
        <v>2</v>
      </c>
      <c r="R436" s="42">
        <v>20</v>
      </c>
      <c r="S436" s="260"/>
    </row>
    <row r="437" spans="1:21" x14ac:dyDescent="0.3">
      <c r="A437" s="54" t="b">
        <v>1</v>
      </c>
      <c r="B437" s="55" t="s">
        <v>802</v>
      </c>
      <c r="C437" s="54">
        <f t="shared" si="318"/>
        <v>432</v>
      </c>
      <c r="D437" s="46">
        <f t="shared" si="326"/>
        <v>18323</v>
      </c>
      <c r="E437" s="56">
        <f t="shared" si="100"/>
        <v>732</v>
      </c>
      <c r="F437" s="42">
        <v>0</v>
      </c>
      <c r="G437" s="296">
        <f t="shared" si="324"/>
        <v>1845.9108941992372</v>
      </c>
      <c r="H437" s="134">
        <v>100</v>
      </c>
      <c r="I437" s="57">
        <f t="shared" si="321"/>
        <v>14.353459241117793</v>
      </c>
      <c r="J437" s="58">
        <v>200</v>
      </c>
      <c r="K437" s="57">
        <f t="shared" si="305"/>
        <v>1.3768724856715597</v>
      </c>
      <c r="L437" s="42">
        <v>0</v>
      </c>
      <c r="M437" s="296">
        <f t="shared" si="325"/>
        <v>1855.1756049310568</v>
      </c>
      <c r="N437" s="57">
        <v>1.1399999999999899</v>
      </c>
      <c r="O437" s="57">
        <v>105.4</v>
      </c>
      <c r="P437" s="57">
        <v>4.8999999999999897</v>
      </c>
      <c r="Q437" s="59">
        <v>2</v>
      </c>
      <c r="R437" s="42">
        <v>20</v>
      </c>
      <c r="S437" s="260"/>
    </row>
    <row r="438" spans="1:21" x14ac:dyDescent="0.3">
      <c r="A438" s="54" t="b">
        <v>1</v>
      </c>
      <c r="B438" s="55" t="s">
        <v>803</v>
      </c>
      <c r="C438" s="54">
        <f t="shared" si="318"/>
        <v>433</v>
      </c>
      <c r="D438" s="46">
        <f t="shared" si="326"/>
        <v>19055</v>
      </c>
      <c r="E438" s="56">
        <f t="shared" si="100"/>
        <v>762</v>
      </c>
      <c r="F438" s="42">
        <v>0</v>
      </c>
      <c r="G438" s="296">
        <f t="shared" si="324"/>
        <v>1914.2095972846089</v>
      </c>
      <c r="H438" s="134">
        <v>100</v>
      </c>
      <c r="I438" s="57">
        <f t="shared" si="321"/>
        <v>14.39939031068937</v>
      </c>
      <c r="J438" s="58">
        <v>200</v>
      </c>
      <c r="K438" s="57">
        <f t="shared" si="305"/>
        <v>1.3911506533479738</v>
      </c>
      <c r="L438" s="42">
        <v>0</v>
      </c>
      <c r="M438" s="296">
        <f t="shared" si="325"/>
        <v>1892.279117029678</v>
      </c>
      <c r="N438" s="57">
        <v>1.1399999999999899</v>
      </c>
      <c r="O438" s="57">
        <v>105.4</v>
      </c>
      <c r="P438" s="57">
        <v>4.8999999999999897</v>
      </c>
      <c r="Q438" s="59">
        <v>2</v>
      </c>
      <c r="R438" s="42">
        <v>20</v>
      </c>
      <c r="S438" s="260"/>
    </row>
    <row r="439" spans="1:21" x14ac:dyDescent="0.3">
      <c r="A439" s="54" t="b">
        <v>1</v>
      </c>
      <c r="B439" s="55" t="s">
        <v>804</v>
      </c>
      <c r="C439" s="54">
        <f t="shared" si="318"/>
        <v>434</v>
      </c>
      <c r="D439" s="46">
        <f t="shared" si="326"/>
        <v>19817</v>
      </c>
      <c r="E439" s="56">
        <f t="shared" si="100"/>
        <v>792</v>
      </c>
      <c r="F439" s="42">
        <v>0</v>
      </c>
      <c r="G439" s="296">
        <f t="shared" ref="G439:G444" si="327">G438*I$1</f>
        <v>1985.0353523841393</v>
      </c>
      <c r="H439" s="134">
        <v>100</v>
      </c>
      <c r="I439" s="57">
        <f t="shared" si="321"/>
        <v>14.445468359683575</v>
      </c>
      <c r="J439" s="58">
        <v>200</v>
      </c>
      <c r="K439" s="57">
        <f t="shared" si="305"/>
        <v>1.4055768856231923</v>
      </c>
      <c r="L439" s="42">
        <v>0</v>
      </c>
      <c r="M439" s="296">
        <f t="shared" ref="M439:M470" si="328">M438*Q$1</f>
        <v>1930.1246993702716</v>
      </c>
      <c r="N439" s="57">
        <v>1.1399999999999899</v>
      </c>
      <c r="O439" s="57">
        <v>105.4</v>
      </c>
      <c r="P439" s="57">
        <v>4.8999999999999897</v>
      </c>
      <c r="Q439" s="59">
        <v>2</v>
      </c>
      <c r="R439" s="42">
        <v>20</v>
      </c>
      <c r="S439" s="260"/>
    </row>
    <row r="440" spans="1:21" x14ac:dyDescent="0.3">
      <c r="A440" s="54" t="b">
        <v>1</v>
      </c>
      <c r="B440" s="55" t="s">
        <v>805</v>
      </c>
      <c r="C440" s="54">
        <f t="shared" si="318"/>
        <v>435</v>
      </c>
      <c r="D440" s="46">
        <f t="shared" si="326"/>
        <v>20609</v>
      </c>
      <c r="E440" s="56">
        <f t="shared" si="100"/>
        <v>824</v>
      </c>
      <c r="F440" s="42">
        <v>0</v>
      </c>
      <c r="G440" s="296">
        <f t="shared" si="327"/>
        <v>2058.4816604223524</v>
      </c>
      <c r="H440" s="134">
        <v>100</v>
      </c>
      <c r="I440" s="57">
        <f t="shared" si="321"/>
        <v>14.491693858434562</v>
      </c>
      <c r="J440" s="58">
        <v>200</v>
      </c>
      <c r="K440" s="57">
        <f t="shared" si="305"/>
        <v>1.4201527179271047</v>
      </c>
      <c r="L440" s="42">
        <v>0</v>
      </c>
      <c r="M440" s="296">
        <f t="shared" si="328"/>
        <v>1968.7271933576772</v>
      </c>
      <c r="N440" s="57">
        <v>1.1399999999999899</v>
      </c>
      <c r="O440" s="57">
        <v>105.4</v>
      </c>
      <c r="P440" s="57">
        <v>4.8999999999999897</v>
      </c>
      <c r="Q440" s="59">
        <v>2</v>
      </c>
      <c r="R440" s="42">
        <v>20</v>
      </c>
      <c r="S440" s="260"/>
    </row>
    <row r="441" spans="1:21" x14ac:dyDescent="0.3">
      <c r="A441" s="54" t="b">
        <v>1</v>
      </c>
      <c r="B441" s="55" t="s">
        <v>806</v>
      </c>
      <c r="C441" s="54">
        <f t="shared" si="318"/>
        <v>436</v>
      </c>
      <c r="D441" s="46">
        <f t="shared" si="326"/>
        <v>21433</v>
      </c>
      <c r="E441" s="56">
        <f t="shared" si="100"/>
        <v>857</v>
      </c>
      <c r="F441" s="42">
        <v>0</v>
      </c>
      <c r="G441" s="296">
        <f t="shared" si="327"/>
        <v>2134.6454818579791</v>
      </c>
      <c r="H441" s="134">
        <v>100</v>
      </c>
      <c r="I441" s="57">
        <f t="shared" si="321"/>
        <v>14.538067278781552</v>
      </c>
      <c r="J441" s="58">
        <v>200</v>
      </c>
      <c r="K441" s="57">
        <f t="shared" si="305"/>
        <v>1.4348797016120087</v>
      </c>
      <c r="L441" s="42">
        <v>0</v>
      </c>
      <c r="M441" s="296">
        <f t="shared" si="328"/>
        <v>2008.1017372248307</v>
      </c>
      <c r="N441" s="57">
        <v>1.1399999999999899</v>
      </c>
      <c r="O441" s="57">
        <v>105.4</v>
      </c>
      <c r="P441" s="57">
        <v>4.8999999999999897</v>
      </c>
      <c r="Q441" s="59">
        <v>2</v>
      </c>
      <c r="R441" s="42">
        <v>20</v>
      </c>
      <c r="S441" s="260"/>
    </row>
    <row r="442" spans="1:21" x14ac:dyDescent="0.3">
      <c r="A442" s="54" t="b">
        <v>1</v>
      </c>
      <c r="B442" s="55" t="s">
        <v>807</v>
      </c>
      <c r="C442" s="54">
        <f t="shared" si="318"/>
        <v>437</v>
      </c>
      <c r="D442" s="46">
        <f t="shared" si="326"/>
        <v>22290</v>
      </c>
      <c r="E442" s="56">
        <f t="shared" si="100"/>
        <v>891</v>
      </c>
      <c r="F442" s="42">
        <v>0</v>
      </c>
      <c r="G442" s="296">
        <f t="shared" si="327"/>
        <v>2213.6273646867244</v>
      </c>
      <c r="H442" s="134">
        <v>100</v>
      </c>
      <c r="I442" s="57">
        <f t="shared" si="321"/>
        <v>14.584589094073653</v>
      </c>
      <c r="J442" s="58">
        <v>200</v>
      </c>
      <c r="K442" s="57">
        <f t="shared" si="305"/>
        <v>1.4497594041177253</v>
      </c>
      <c r="L442" s="42">
        <v>0</v>
      </c>
      <c r="M442" s="296">
        <f t="shared" si="328"/>
        <v>2048.2637719693275</v>
      </c>
      <c r="N442" s="57">
        <v>1.1399999999999899</v>
      </c>
      <c r="O442" s="57">
        <v>105.4</v>
      </c>
      <c r="P442" s="57">
        <v>4.8999999999999897</v>
      </c>
      <c r="Q442" s="59">
        <v>2</v>
      </c>
      <c r="R442" s="42">
        <v>20</v>
      </c>
      <c r="S442" s="260"/>
    </row>
    <row r="443" spans="1:21" x14ac:dyDescent="0.3">
      <c r="A443" s="54" t="b">
        <v>1</v>
      </c>
      <c r="B443" s="55" t="s">
        <v>808</v>
      </c>
      <c r="C443" s="54">
        <f t="shared" si="318"/>
        <v>438</v>
      </c>
      <c r="D443" s="46">
        <f t="shared" si="326"/>
        <v>23181</v>
      </c>
      <c r="E443" s="56">
        <f t="shared" si="100"/>
        <v>927</v>
      </c>
      <c r="F443" s="42">
        <v>0</v>
      </c>
      <c r="G443" s="296">
        <f t="shared" si="327"/>
        <v>2295.5315771801329</v>
      </c>
      <c r="H443" s="134">
        <v>100</v>
      </c>
      <c r="I443" s="57">
        <f t="shared" si="321"/>
        <v>14.631259779174689</v>
      </c>
      <c r="J443" s="58">
        <v>200</v>
      </c>
      <c r="K443" s="57">
        <f t="shared" si="305"/>
        <v>1.464793409138426</v>
      </c>
      <c r="L443" s="42">
        <v>0</v>
      </c>
      <c r="M443" s="296">
        <f t="shared" si="328"/>
        <v>2089.229047408714</v>
      </c>
      <c r="N443" s="57">
        <v>1.1399999999999899</v>
      </c>
      <c r="O443" s="57">
        <v>105.4</v>
      </c>
      <c r="P443" s="57">
        <v>4.8999999999999897</v>
      </c>
      <c r="Q443" s="59">
        <v>2</v>
      </c>
      <c r="R443" s="42">
        <v>20</v>
      </c>
      <c r="S443" s="260"/>
    </row>
    <row r="444" spans="1:21" x14ac:dyDescent="0.3">
      <c r="A444" s="54" t="b">
        <v>1</v>
      </c>
      <c r="B444" s="55" t="s">
        <v>809</v>
      </c>
      <c r="C444" s="54">
        <f t="shared" si="318"/>
        <v>439</v>
      </c>
      <c r="D444" s="46">
        <f t="shared" si="326"/>
        <v>24108</v>
      </c>
      <c r="E444" s="56">
        <f t="shared" si="100"/>
        <v>964</v>
      </c>
      <c r="F444" s="42">
        <v>0</v>
      </c>
      <c r="G444" s="296">
        <f t="shared" si="327"/>
        <v>2380.4662455357975</v>
      </c>
      <c r="H444" s="134">
        <v>100</v>
      </c>
      <c r="I444" s="57">
        <f t="shared" si="321"/>
        <v>14.678079810468049</v>
      </c>
      <c r="J444" s="58">
        <v>200</v>
      </c>
      <c r="K444" s="57">
        <f t="shared" si="305"/>
        <v>1.4799833167911915</v>
      </c>
      <c r="L444" s="42">
        <v>0</v>
      </c>
      <c r="M444" s="296">
        <f t="shared" si="328"/>
        <v>2131.0136283568881</v>
      </c>
      <c r="N444" s="57">
        <v>1.1399999999999899</v>
      </c>
      <c r="O444" s="57">
        <v>105.4</v>
      </c>
      <c r="P444" s="57">
        <v>4.8999999999999897</v>
      </c>
      <c r="Q444" s="59">
        <v>2</v>
      </c>
      <c r="R444" s="42">
        <v>20</v>
      </c>
      <c r="S444" s="260"/>
    </row>
    <row r="445" spans="1:21" x14ac:dyDescent="0.3">
      <c r="A445" s="54" t="b">
        <v>1</v>
      </c>
      <c r="B445" s="55" t="s">
        <v>810</v>
      </c>
      <c r="C445" s="54">
        <f t="shared" si="318"/>
        <v>440</v>
      </c>
      <c r="D445" s="46">
        <f t="shared" si="326"/>
        <v>25072</v>
      </c>
      <c r="E445" s="56">
        <f t="shared" si="100"/>
        <v>1002</v>
      </c>
      <c r="F445" s="42">
        <v>0</v>
      </c>
      <c r="G445" s="91">
        <f>G444*(I$1-0.01)</f>
        <v>2444.7388341652636</v>
      </c>
      <c r="H445" s="134">
        <v>100</v>
      </c>
      <c r="I445" s="57">
        <f t="shared" si="321"/>
        <v>14.725049665861546</v>
      </c>
      <c r="J445" s="58">
        <v>200</v>
      </c>
      <c r="K445" s="57">
        <f t="shared" si="305"/>
        <v>1.4953307437863161</v>
      </c>
      <c r="L445" s="42">
        <v>0</v>
      </c>
      <c r="M445" s="296">
        <f t="shared" si="328"/>
        <v>2173.633900924026</v>
      </c>
      <c r="N445" s="57">
        <v>1.1399999999999899</v>
      </c>
      <c r="O445" s="57">
        <v>105.4</v>
      </c>
      <c r="P445" s="57">
        <v>4.8999999999999897</v>
      </c>
      <c r="Q445" s="59">
        <v>2</v>
      </c>
      <c r="R445" s="42">
        <v>20</v>
      </c>
      <c r="S445" s="260"/>
    </row>
    <row r="446" spans="1:21" x14ac:dyDescent="0.3">
      <c r="A446" s="54" t="b">
        <v>1</v>
      </c>
      <c r="B446" s="55" t="s">
        <v>811</v>
      </c>
      <c r="C446" s="54">
        <f t="shared" si="318"/>
        <v>441</v>
      </c>
      <c r="D446" s="46">
        <f t="shared" si="326"/>
        <v>26074</v>
      </c>
      <c r="E446" s="56">
        <f t="shared" si="100"/>
        <v>1042</v>
      </c>
      <c r="F446" s="42">
        <v>0</v>
      </c>
      <c r="G446" s="296">
        <f>G445*(I$1-0.01)</f>
        <v>2510.7467826877255</v>
      </c>
      <c r="H446" s="134">
        <v>100</v>
      </c>
      <c r="I446" s="57">
        <f t="shared" si="321"/>
        <v>14.772169824792302</v>
      </c>
      <c r="J446" s="58">
        <v>200</v>
      </c>
      <c r="K446" s="57">
        <f t="shared" si="305"/>
        <v>1.5108373235993802</v>
      </c>
      <c r="L446" s="42">
        <v>0</v>
      </c>
      <c r="M446" s="296">
        <f t="shared" si="328"/>
        <v>2217.1065789425065</v>
      </c>
      <c r="N446" s="57">
        <v>1.1399999999999899</v>
      </c>
      <c r="O446" s="57">
        <v>105.4</v>
      </c>
      <c r="P446" s="57">
        <v>4.8999999999999897</v>
      </c>
      <c r="Q446" s="59">
        <v>2</v>
      </c>
      <c r="R446" s="42">
        <v>20</v>
      </c>
      <c r="S446" s="260"/>
    </row>
    <row r="447" spans="1:21" x14ac:dyDescent="0.3">
      <c r="A447" s="54" t="b">
        <v>1</v>
      </c>
      <c r="B447" s="55" t="s">
        <v>812</v>
      </c>
      <c r="C447" s="54">
        <f t="shared" si="318"/>
        <v>442</v>
      </c>
      <c r="D447" s="46">
        <f t="shared" si="326"/>
        <v>27116</v>
      </c>
      <c r="E447" s="56">
        <f t="shared" si="100"/>
        <v>1084</v>
      </c>
      <c r="F447" s="42">
        <v>0</v>
      </c>
      <c r="G447" s="296">
        <f t="shared" ref="G447:G467" si="329">G446*(I$1-0.01)</f>
        <v>2578.536945820294</v>
      </c>
      <c r="H447" s="134">
        <v>100</v>
      </c>
      <c r="I447" s="57">
        <f t="shared" si="321"/>
        <v>14.819440768231637</v>
      </c>
      <c r="J447" s="58">
        <v>200</v>
      </c>
      <c r="K447" s="57">
        <f t="shared" si="305"/>
        <v>1.5265047066451056</v>
      </c>
      <c r="L447" s="42">
        <v>0</v>
      </c>
      <c r="M447" s="296">
        <f t="shared" si="328"/>
        <v>2261.4487105213566</v>
      </c>
      <c r="N447" s="57">
        <v>1.1399999999999899</v>
      </c>
      <c r="O447" s="57">
        <v>105.4</v>
      </c>
      <c r="P447" s="57">
        <v>4.8999999999999897</v>
      </c>
      <c r="Q447" s="59">
        <v>2</v>
      </c>
      <c r="R447" s="141">
        <f>INT(20+U447)</f>
        <v>21</v>
      </c>
      <c r="S447" s="259"/>
      <c r="T447" s="239">
        <v>1</v>
      </c>
      <c r="U447" s="69">
        <f>INT(1+(T447/$U$1))</f>
        <v>1</v>
      </c>
    </row>
    <row r="448" spans="1:21" x14ac:dyDescent="0.3">
      <c r="A448" s="54" t="b">
        <v>1</v>
      </c>
      <c r="B448" s="55" t="s">
        <v>813</v>
      </c>
      <c r="C448" s="54">
        <f t="shared" si="318"/>
        <v>443</v>
      </c>
      <c r="D448" s="46">
        <f t="shared" si="326"/>
        <v>28200</v>
      </c>
      <c r="E448" s="56">
        <f t="shared" si="100"/>
        <v>1128</v>
      </c>
      <c r="F448" s="42">
        <v>0</v>
      </c>
      <c r="G448" s="296">
        <f>G447*(I$1-0.01)</f>
        <v>2648.1574433574419</v>
      </c>
      <c r="H448" s="134">
        <v>100</v>
      </c>
      <c r="I448" s="57">
        <f t="shared" si="321"/>
        <v>14.866862978689978</v>
      </c>
      <c r="J448" s="58">
        <v>200</v>
      </c>
      <c r="K448" s="57">
        <f t="shared" si="305"/>
        <v>1.5423345604530154</v>
      </c>
      <c r="L448" s="42">
        <v>0</v>
      </c>
      <c r="M448" s="296">
        <f t="shared" si="328"/>
        <v>2306.6776847317838</v>
      </c>
      <c r="N448" s="57">
        <v>1.1399999999999899</v>
      </c>
      <c r="O448" s="57">
        <v>105.4</v>
      </c>
      <c r="P448" s="57">
        <v>4.8999999999999897</v>
      </c>
      <c r="Q448" s="59">
        <v>2</v>
      </c>
      <c r="R448" s="141">
        <f t="shared" ref="R448:R511" si="330">INT(20+U448)</f>
        <v>21</v>
      </c>
      <c r="S448" s="259"/>
      <c r="T448" s="239">
        <v>2</v>
      </c>
      <c r="U448" s="69">
        <f t="shared" ref="U448:U511" si="331">INT(1+(T448/$U$1))</f>
        <v>1</v>
      </c>
    </row>
    <row r="449" spans="1:21" x14ac:dyDescent="0.3">
      <c r="A449" s="54" t="b">
        <v>1</v>
      </c>
      <c r="B449" s="55" t="s">
        <v>814</v>
      </c>
      <c r="C449" s="54">
        <f t="shared" si="318"/>
        <v>444</v>
      </c>
      <c r="D449" s="46">
        <f t="shared" si="326"/>
        <v>29328</v>
      </c>
      <c r="E449" s="56">
        <f t="shared" si="100"/>
        <v>1173</v>
      </c>
      <c r="F449" s="42">
        <v>0</v>
      </c>
      <c r="G449" s="296">
        <f t="shared" si="329"/>
        <v>2719.6576943280925</v>
      </c>
      <c r="H449" s="134">
        <v>100</v>
      </c>
      <c r="I449" s="57">
        <f t="shared" si="321"/>
        <v>14.914436940221787</v>
      </c>
      <c r="J449" s="58">
        <v>200</v>
      </c>
      <c r="K449" s="57">
        <f t="shared" si="305"/>
        <v>1.5583285698449132</v>
      </c>
      <c r="L449" s="42">
        <v>0</v>
      </c>
      <c r="M449" s="296">
        <f t="shared" si="328"/>
        <v>2352.8112384264195</v>
      </c>
      <c r="N449" s="57">
        <v>1.1399999999999899</v>
      </c>
      <c r="O449" s="57">
        <v>105.4</v>
      </c>
      <c r="P449" s="57">
        <v>4.8999999999999897</v>
      </c>
      <c r="Q449" s="59">
        <v>2</v>
      </c>
      <c r="R449" s="141">
        <f t="shared" si="330"/>
        <v>21</v>
      </c>
      <c r="S449" s="259"/>
      <c r="T449" s="239">
        <v>3</v>
      </c>
      <c r="U449" s="69">
        <f t="shared" si="331"/>
        <v>1</v>
      </c>
    </row>
    <row r="450" spans="1:21" x14ac:dyDescent="0.3">
      <c r="A450" s="54" t="b">
        <v>1</v>
      </c>
      <c r="B450" s="55" t="s">
        <v>815</v>
      </c>
      <c r="C450" s="54">
        <f t="shared" si="318"/>
        <v>445</v>
      </c>
      <c r="D450" s="46">
        <f t="shared" si="326"/>
        <v>30501</v>
      </c>
      <c r="E450" s="56">
        <f t="shared" si="100"/>
        <v>1220</v>
      </c>
      <c r="F450" s="42">
        <v>0</v>
      </c>
      <c r="G450" s="296">
        <f t="shared" si="329"/>
        <v>2793.0884520749505</v>
      </c>
      <c r="H450" s="134">
        <v>100</v>
      </c>
      <c r="I450" s="57">
        <f t="shared" si="321"/>
        <v>14.962163138430496</v>
      </c>
      <c r="J450" s="58">
        <v>200</v>
      </c>
      <c r="K450" s="57">
        <f t="shared" si="305"/>
        <v>1.5744884371142049</v>
      </c>
      <c r="L450" s="42">
        <v>0</v>
      </c>
      <c r="M450" s="296">
        <f>M449*Q$1</f>
        <v>2399.867463194948</v>
      </c>
      <c r="N450" s="57">
        <v>1.1399999999999899</v>
      </c>
      <c r="O450" s="57">
        <v>105.4</v>
      </c>
      <c r="P450" s="57">
        <v>4.8999999999999897</v>
      </c>
      <c r="Q450" s="59">
        <v>2</v>
      </c>
      <c r="R450" s="141">
        <f t="shared" si="330"/>
        <v>21</v>
      </c>
      <c r="S450" s="259"/>
      <c r="T450" s="239">
        <v>4</v>
      </c>
      <c r="U450" s="69">
        <f t="shared" si="331"/>
        <v>1</v>
      </c>
    </row>
    <row r="451" spans="1:21" x14ac:dyDescent="0.3">
      <c r="A451" s="54" t="b">
        <v>1</v>
      </c>
      <c r="B451" s="55" t="s">
        <v>816</v>
      </c>
      <c r="C451" s="54">
        <f t="shared" si="318"/>
        <v>446</v>
      </c>
      <c r="D451" s="46">
        <f t="shared" si="326"/>
        <v>31721</v>
      </c>
      <c r="E451" s="56">
        <f t="shared" ref="E451:E514" si="332">INT(D451*E$1)</f>
        <v>1268</v>
      </c>
      <c r="F451" s="42">
        <v>0</v>
      </c>
      <c r="G451" s="296">
        <f t="shared" si="329"/>
        <v>2868.5018402809737</v>
      </c>
      <c r="H451" s="134">
        <v>100</v>
      </c>
      <c r="I451" s="57">
        <f t="shared" si="321"/>
        <v>15.010042060473474</v>
      </c>
      <c r="J451" s="58">
        <v>200</v>
      </c>
      <c r="K451" s="57">
        <f t="shared" si="305"/>
        <v>1.5908158822070793</v>
      </c>
      <c r="L451" s="42">
        <v>0</v>
      </c>
      <c r="M451" s="296">
        <f t="shared" si="328"/>
        <v>2447.8648124588472</v>
      </c>
      <c r="N451" s="57">
        <v>1.1399999999999899</v>
      </c>
      <c r="O451" s="57">
        <v>105.4</v>
      </c>
      <c r="P451" s="57">
        <v>4.8999999999999897</v>
      </c>
      <c r="Q451" s="59">
        <v>2</v>
      </c>
      <c r="R451" s="141">
        <f t="shared" si="330"/>
        <v>21</v>
      </c>
      <c r="S451" s="259"/>
      <c r="T451" s="239">
        <v>5</v>
      </c>
      <c r="U451" s="69">
        <f t="shared" si="331"/>
        <v>1</v>
      </c>
    </row>
    <row r="452" spans="1:21" x14ac:dyDescent="0.3">
      <c r="A452" s="54" t="b">
        <v>1</v>
      </c>
      <c r="B452" s="55" t="s">
        <v>817</v>
      </c>
      <c r="C452" s="54">
        <f t="shared" si="318"/>
        <v>447</v>
      </c>
      <c r="D452" s="46">
        <f t="shared" si="326"/>
        <v>32989</v>
      </c>
      <c r="E452" s="56">
        <f t="shared" si="332"/>
        <v>1319</v>
      </c>
      <c r="F452" s="42">
        <v>0</v>
      </c>
      <c r="G452" s="296">
        <f t="shared" si="329"/>
        <v>2945.9513899685599</v>
      </c>
      <c r="H452" s="134">
        <v>100</v>
      </c>
      <c r="I452" s="57">
        <f t="shared" si="321"/>
        <v>15.05807419506699</v>
      </c>
      <c r="J452" s="58">
        <v>200</v>
      </c>
      <c r="K452" s="57">
        <f t="shared" si="305"/>
        <v>1.6073126429055666</v>
      </c>
      <c r="L452" s="42">
        <v>0</v>
      </c>
      <c r="M452" s="296">
        <f t="shared" si="328"/>
        <v>2496.8221087080242</v>
      </c>
      <c r="N452" s="57">
        <v>1.1399999999999899</v>
      </c>
      <c r="O452" s="57">
        <v>105.4</v>
      </c>
      <c r="P452" s="57">
        <v>4.8999999999999897</v>
      </c>
      <c r="Q452" s="59">
        <v>2</v>
      </c>
      <c r="R452" s="141">
        <f t="shared" si="330"/>
        <v>21</v>
      </c>
      <c r="S452" s="259"/>
      <c r="T452" s="239">
        <v>6</v>
      </c>
      <c r="U452" s="69">
        <f t="shared" si="331"/>
        <v>1</v>
      </c>
    </row>
    <row r="453" spans="1:21" x14ac:dyDescent="0.3">
      <c r="A453" s="54" t="b">
        <v>1</v>
      </c>
      <c r="B453" s="55" t="s">
        <v>818</v>
      </c>
      <c r="C453" s="54">
        <f t="shared" si="318"/>
        <v>448</v>
      </c>
      <c r="D453" s="46">
        <f t="shared" si="326"/>
        <v>34308</v>
      </c>
      <c r="E453" s="56">
        <f t="shared" si="332"/>
        <v>1372</v>
      </c>
      <c r="F453" s="42">
        <v>0</v>
      </c>
      <c r="G453" s="296">
        <f t="shared" si="329"/>
        <v>3025.4920774977109</v>
      </c>
      <c r="H453" s="134">
        <v>100</v>
      </c>
      <c r="I453" s="57">
        <f t="shared" si="321"/>
        <v>15.106260032491203</v>
      </c>
      <c r="J453" s="58">
        <v>200</v>
      </c>
      <c r="K453" s="57">
        <f t="shared" si="305"/>
        <v>1.6239804750124973</v>
      </c>
      <c r="L453" s="42">
        <v>0</v>
      </c>
      <c r="M453" s="296">
        <f t="shared" si="328"/>
        <v>2546.7585508821849</v>
      </c>
      <c r="N453" s="57">
        <v>1.1399999999999899</v>
      </c>
      <c r="O453" s="57">
        <v>105.4</v>
      </c>
      <c r="P453" s="57">
        <v>4.8999999999999897</v>
      </c>
      <c r="Q453" s="59">
        <v>2</v>
      </c>
      <c r="R453" s="141">
        <f t="shared" si="330"/>
        <v>21</v>
      </c>
      <c r="S453" s="259"/>
      <c r="T453" s="239">
        <v>7</v>
      </c>
      <c r="U453" s="69">
        <f t="shared" si="331"/>
        <v>1</v>
      </c>
    </row>
    <row r="454" spans="1:21" x14ac:dyDescent="0.3">
      <c r="A454" s="54" t="b">
        <v>1</v>
      </c>
      <c r="B454" s="55" t="s">
        <v>819</v>
      </c>
      <c r="C454" s="54">
        <f t="shared" si="318"/>
        <v>449</v>
      </c>
      <c r="D454" s="46">
        <f t="shared" si="326"/>
        <v>35680</v>
      </c>
      <c r="E454" s="56">
        <f t="shared" si="332"/>
        <v>1427</v>
      </c>
      <c r="F454" s="42">
        <v>0</v>
      </c>
      <c r="G454" s="296">
        <f t="shared" si="329"/>
        <v>3107.1803635901488</v>
      </c>
      <c r="H454" s="134">
        <v>100</v>
      </c>
      <c r="I454" s="57">
        <f t="shared" si="321"/>
        <v>15.154600064595176</v>
      </c>
      <c r="J454" s="58">
        <v>200</v>
      </c>
      <c r="K454" s="57">
        <f t="shared" si="305"/>
        <v>1.6408211525383769</v>
      </c>
      <c r="L454" s="42">
        <v>0</v>
      </c>
      <c r="M454" s="296">
        <f t="shared" si="328"/>
        <v>2597.6937218998287</v>
      </c>
      <c r="N454" s="57">
        <v>1.1399999999999899</v>
      </c>
      <c r="O454" s="57">
        <v>105.4</v>
      </c>
      <c r="P454" s="57">
        <v>4.8999999999999897</v>
      </c>
      <c r="Q454" s="59">
        <v>2</v>
      </c>
      <c r="R454" s="141">
        <f t="shared" si="330"/>
        <v>21</v>
      </c>
      <c r="S454" s="259"/>
      <c r="T454" s="239">
        <v>8</v>
      </c>
      <c r="U454" s="69">
        <f t="shared" si="331"/>
        <v>1</v>
      </c>
    </row>
    <row r="455" spans="1:21" x14ac:dyDescent="0.3">
      <c r="A455" s="54" t="b">
        <v>1</v>
      </c>
      <c r="B455" s="55" t="s">
        <v>820</v>
      </c>
      <c r="C455" s="54">
        <f t="shared" si="318"/>
        <v>450</v>
      </c>
      <c r="D455" s="40">
        <f>INT(D454+D454*3%)</f>
        <v>36750</v>
      </c>
      <c r="E455" s="56">
        <f t="shared" si="332"/>
        <v>1470</v>
      </c>
      <c r="F455" s="42">
        <v>0</v>
      </c>
      <c r="G455" s="296">
        <f t="shared" si="329"/>
        <v>3191.0742334070824</v>
      </c>
      <c r="H455" s="134">
        <v>100</v>
      </c>
      <c r="I455" s="57">
        <f t="shared" si="321"/>
        <v>15.20309478480188</v>
      </c>
      <c r="J455" s="58">
        <v>200</v>
      </c>
      <c r="K455" s="57">
        <f t="shared" si="305"/>
        <v>1.6578364678901998</v>
      </c>
      <c r="L455" s="42">
        <v>0</v>
      </c>
      <c r="M455" s="296">
        <f t="shared" si="328"/>
        <v>2649.6475963378252</v>
      </c>
      <c r="N455" s="57">
        <v>1.1399999999999899</v>
      </c>
      <c r="O455" s="57">
        <v>105.4</v>
      </c>
      <c r="P455" s="57">
        <v>4.8999999999999897</v>
      </c>
      <c r="Q455" s="59">
        <v>2</v>
      </c>
      <c r="R455" s="141">
        <f t="shared" si="330"/>
        <v>21</v>
      </c>
      <c r="S455" s="259"/>
      <c r="T455" s="239">
        <v>9</v>
      </c>
      <c r="U455" s="69">
        <f t="shared" si="331"/>
        <v>1</v>
      </c>
    </row>
    <row r="456" spans="1:21" x14ac:dyDescent="0.3">
      <c r="A456" s="54" t="b">
        <v>1</v>
      </c>
      <c r="B456" s="55" t="s">
        <v>887</v>
      </c>
      <c r="C456" s="54">
        <f t="shared" si="318"/>
        <v>451</v>
      </c>
      <c r="D456" s="46">
        <f>INT(D455+D455*3%)</f>
        <v>37852</v>
      </c>
      <c r="E456" s="56">
        <f t="shared" si="332"/>
        <v>1514</v>
      </c>
      <c r="F456" s="42">
        <v>0</v>
      </c>
      <c r="G456" s="296">
        <f t="shared" si="329"/>
        <v>3277.2332377090734</v>
      </c>
      <c r="H456" s="134">
        <v>100</v>
      </c>
      <c r="I456" s="57">
        <f t="shared" si="321"/>
        <v>15.251744688113247</v>
      </c>
      <c r="J456" s="58">
        <v>200</v>
      </c>
      <c r="K456" s="57">
        <f t="shared" si="305"/>
        <v>1.6750282320622212</v>
      </c>
      <c r="L456" s="42">
        <v>0</v>
      </c>
      <c r="M456" s="296">
        <f t="shared" si="328"/>
        <v>2702.6405482645819</v>
      </c>
      <c r="N456" s="57">
        <v>1.1399999999999899</v>
      </c>
      <c r="O456" s="57">
        <v>105.4</v>
      </c>
      <c r="P456" s="57">
        <v>4.8999999999999897</v>
      </c>
      <c r="Q456" s="59">
        <v>2</v>
      </c>
      <c r="R456" s="141">
        <f t="shared" si="330"/>
        <v>22</v>
      </c>
      <c r="S456" s="259"/>
      <c r="T456" s="239">
        <v>10</v>
      </c>
      <c r="U456" s="69">
        <f t="shared" si="331"/>
        <v>2</v>
      </c>
    </row>
    <row r="457" spans="1:21" x14ac:dyDescent="0.3">
      <c r="A457" s="54" t="b">
        <v>1</v>
      </c>
      <c r="B457" s="55" t="s">
        <v>888</v>
      </c>
      <c r="C457" s="54">
        <f t="shared" si="318"/>
        <v>452</v>
      </c>
      <c r="D457" s="46">
        <f t="shared" ref="D457:D474" si="333">INT(D456+D456*3%)</f>
        <v>38987</v>
      </c>
      <c r="E457" s="56">
        <f t="shared" si="332"/>
        <v>1559</v>
      </c>
      <c r="F457" s="42">
        <v>0</v>
      </c>
      <c r="G457" s="296">
        <f t="shared" si="329"/>
        <v>3365.7185351272183</v>
      </c>
      <c r="H457" s="134">
        <v>100</v>
      </c>
      <c r="I457" s="57">
        <f t="shared" si="321"/>
        <v>15.30055027111521</v>
      </c>
      <c r="J457" s="58">
        <v>200</v>
      </c>
      <c r="K457" s="57">
        <f t="shared" si="305"/>
        <v>1.6923982748287063</v>
      </c>
      <c r="L457" s="42">
        <v>0</v>
      </c>
      <c r="M457" s="296">
        <f t="shared" si="328"/>
        <v>2756.6933592298737</v>
      </c>
      <c r="N457" s="57">
        <v>1.1399999999999899</v>
      </c>
      <c r="O457" s="57">
        <v>105.4</v>
      </c>
      <c r="P457" s="57">
        <v>4.8999999999999897</v>
      </c>
      <c r="Q457" s="59">
        <v>2</v>
      </c>
      <c r="R457" s="141">
        <f t="shared" si="330"/>
        <v>22</v>
      </c>
      <c r="S457" s="259"/>
      <c r="T457" s="239">
        <v>11</v>
      </c>
      <c r="U457" s="69">
        <f t="shared" si="331"/>
        <v>2</v>
      </c>
    </row>
    <row r="458" spans="1:21" x14ac:dyDescent="0.3">
      <c r="A458" s="54" t="b">
        <v>1</v>
      </c>
      <c r="B458" s="55" t="s">
        <v>889</v>
      </c>
      <c r="C458" s="54">
        <f t="shared" si="318"/>
        <v>453</v>
      </c>
      <c r="D458" s="46">
        <f t="shared" si="333"/>
        <v>40156</v>
      </c>
      <c r="E458" s="56">
        <f t="shared" si="332"/>
        <v>1606</v>
      </c>
      <c r="F458" s="42">
        <v>0</v>
      </c>
      <c r="G458" s="296">
        <f t="shared" si="329"/>
        <v>3456.592935575653</v>
      </c>
      <c r="H458" s="134">
        <v>100</v>
      </c>
      <c r="I458" s="57">
        <f t="shared" si="321"/>
        <v>15.349512031982778</v>
      </c>
      <c r="J458" s="58">
        <v>200</v>
      </c>
      <c r="K458" s="57">
        <f t="shared" si="305"/>
        <v>1.7099484449386799</v>
      </c>
      <c r="L458" s="42">
        <v>0</v>
      </c>
      <c r="M458" s="296">
        <f t="shared" si="328"/>
        <v>2811.8272264144712</v>
      </c>
      <c r="N458" s="57">
        <v>1.1399999999999899</v>
      </c>
      <c r="O458" s="57">
        <v>105.4</v>
      </c>
      <c r="P458" s="57">
        <v>4.8999999999999897</v>
      </c>
      <c r="Q458" s="59">
        <v>2</v>
      </c>
      <c r="R458" s="141">
        <f t="shared" si="330"/>
        <v>22</v>
      </c>
      <c r="S458" s="259"/>
      <c r="T458" s="239">
        <v>12</v>
      </c>
      <c r="U458" s="69">
        <f t="shared" si="331"/>
        <v>2</v>
      </c>
    </row>
    <row r="459" spans="1:21" x14ac:dyDescent="0.3">
      <c r="A459" s="54" t="b">
        <v>1</v>
      </c>
      <c r="B459" s="55" t="s">
        <v>890</v>
      </c>
      <c r="C459" s="54">
        <f t="shared" si="318"/>
        <v>454</v>
      </c>
      <c r="D459" s="46">
        <f t="shared" si="333"/>
        <v>41360</v>
      </c>
      <c r="E459" s="56">
        <f t="shared" si="332"/>
        <v>1654</v>
      </c>
      <c r="F459" s="42">
        <v>0</v>
      </c>
      <c r="G459" s="296">
        <f t="shared" si="329"/>
        <v>3549.9209448361953</v>
      </c>
      <c r="H459" s="134">
        <v>100</v>
      </c>
      <c r="I459" s="57">
        <f t="shared" si="321"/>
        <v>15.398630470485124</v>
      </c>
      <c r="J459" s="58">
        <v>200</v>
      </c>
      <c r="K459" s="57">
        <f t="shared" si="305"/>
        <v>1.727680610312694</v>
      </c>
      <c r="L459" s="42">
        <v>0</v>
      </c>
      <c r="M459" s="296">
        <f t="shared" si="328"/>
        <v>2868.0637709427606</v>
      </c>
      <c r="N459" s="57">
        <v>1.1399999999999899</v>
      </c>
      <c r="O459" s="57">
        <v>105.4</v>
      </c>
      <c r="P459" s="57">
        <v>4.8999999999999897</v>
      </c>
      <c r="Q459" s="59">
        <v>2</v>
      </c>
      <c r="R459" s="141">
        <f t="shared" si="330"/>
        <v>22</v>
      </c>
      <c r="S459" s="259"/>
      <c r="T459" s="239">
        <v>13</v>
      </c>
      <c r="U459" s="69">
        <f t="shared" si="331"/>
        <v>2</v>
      </c>
    </row>
    <row r="460" spans="1:21" x14ac:dyDescent="0.3">
      <c r="A460" s="54" t="b">
        <v>1</v>
      </c>
      <c r="B460" s="55" t="s">
        <v>891</v>
      </c>
      <c r="C460" s="54">
        <f t="shared" si="318"/>
        <v>455</v>
      </c>
      <c r="D460" s="46">
        <f t="shared" si="333"/>
        <v>42600</v>
      </c>
      <c r="E460" s="56">
        <f t="shared" si="332"/>
        <v>1704</v>
      </c>
      <c r="F460" s="42">
        <v>0</v>
      </c>
      <c r="G460" s="296">
        <f t="shared" si="329"/>
        <v>3645.7688103467722</v>
      </c>
      <c r="H460" s="134">
        <v>100</v>
      </c>
      <c r="I460" s="57">
        <f t="shared" si="321"/>
        <v>15.447906087990676</v>
      </c>
      <c r="J460" s="58">
        <v>200</v>
      </c>
      <c r="K460" s="57">
        <f t="shared" si="305"/>
        <v>1.7455966582416367</v>
      </c>
      <c r="L460" s="42">
        <v>0</v>
      </c>
      <c r="M460" s="296">
        <f t="shared" si="328"/>
        <v>2925.4250463616158</v>
      </c>
      <c r="N460" s="57">
        <v>1.1399999999999899</v>
      </c>
      <c r="O460" s="57">
        <v>105.4</v>
      </c>
      <c r="P460" s="57">
        <v>4.8999999999999897</v>
      </c>
      <c r="Q460" s="59">
        <v>2</v>
      </c>
      <c r="R460" s="141">
        <f t="shared" si="330"/>
        <v>22</v>
      </c>
      <c r="S460" s="259"/>
      <c r="T460" s="239">
        <v>14</v>
      </c>
      <c r="U460" s="69">
        <f t="shared" si="331"/>
        <v>2</v>
      </c>
    </row>
    <row r="461" spans="1:21" x14ac:dyDescent="0.3">
      <c r="A461" s="54" t="b">
        <v>1</v>
      </c>
      <c r="B461" s="55" t="s">
        <v>892</v>
      </c>
      <c r="C461" s="54">
        <f t="shared" si="318"/>
        <v>456</v>
      </c>
      <c r="D461" s="46">
        <f t="shared" si="333"/>
        <v>43878</v>
      </c>
      <c r="E461" s="56">
        <f t="shared" si="332"/>
        <v>1755</v>
      </c>
      <c r="F461" s="42">
        <v>0</v>
      </c>
      <c r="G461" s="296">
        <f t="shared" si="329"/>
        <v>3744.2045682261346</v>
      </c>
      <c r="H461" s="134">
        <v>100</v>
      </c>
      <c r="I461" s="57">
        <f t="shared" si="321"/>
        <v>15.497339387472246</v>
      </c>
      <c r="J461" s="58">
        <v>200</v>
      </c>
      <c r="K461" s="57">
        <f t="shared" si="305"/>
        <v>1.7636984955876025</v>
      </c>
      <c r="L461" s="42">
        <v>0</v>
      </c>
      <c r="M461" s="296">
        <f t="shared" si="328"/>
        <v>2983.9335472888483</v>
      </c>
      <c r="N461" s="57">
        <v>1.1399999999999899</v>
      </c>
      <c r="O461" s="57">
        <v>105.4</v>
      </c>
      <c r="P461" s="57">
        <v>4.8999999999999897</v>
      </c>
      <c r="Q461" s="59">
        <v>2</v>
      </c>
      <c r="R461" s="141">
        <f t="shared" si="330"/>
        <v>22</v>
      </c>
      <c r="S461" s="259"/>
      <c r="T461" s="239">
        <v>15</v>
      </c>
      <c r="U461" s="69">
        <f t="shared" si="331"/>
        <v>2</v>
      </c>
    </row>
    <row r="462" spans="1:21" x14ac:dyDescent="0.3">
      <c r="A462" s="54" t="b">
        <v>1</v>
      </c>
      <c r="B462" s="55" t="s">
        <v>893</v>
      </c>
      <c r="C462" s="54">
        <f t="shared" si="318"/>
        <v>457</v>
      </c>
      <c r="D462" s="46">
        <f t="shared" si="333"/>
        <v>45194</v>
      </c>
      <c r="E462" s="56">
        <f t="shared" si="332"/>
        <v>1807</v>
      </c>
      <c r="F462" s="42">
        <v>0</v>
      </c>
      <c r="G462" s="296">
        <f t="shared" si="329"/>
        <v>3845.2980915682401</v>
      </c>
      <c r="H462" s="134">
        <v>100</v>
      </c>
      <c r="I462" s="57">
        <f t="shared" si="321"/>
        <v>15.546930873512158</v>
      </c>
      <c r="J462" s="58">
        <v>200</v>
      </c>
      <c r="K462" s="57">
        <f t="shared" si="305"/>
        <v>1.781988048986846</v>
      </c>
      <c r="L462" s="42">
        <v>0</v>
      </c>
      <c r="M462" s="296">
        <f t="shared" si="328"/>
        <v>3043.6122182346253</v>
      </c>
      <c r="N462" s="57">
        <v>1.1399999999999899</v>
      </c>
      <c r="O462" s="57">
        <v>105.4</v>
      </c>
      <c r="P462" s="57">
        <v>4.8999999999999897</v>
      </c>
      <c r="Q462" s="59">
        <v>2</v>
      </c>
      <c r="R462" s="141">
        <f t="shared" si="330"/>
        <v>22</v>
      </c>
      <c r="S462" s="259"/>
      <c r="T462" s="239">
        <v>16</v>
      </c>
      <c r="U462" s="69">
        <f t="shared" si="331"/>
        <v>2</v>
      </c>
    </row>
    <row r="463" spans="1:21" x14ac:dyDescent="0.3">
      <c r="A463" s="54" t="b">
        <v>1</v>
      </c>
      <c r="B463" s="55" t="s">
        <v>894</v>
      </c>
      <c r="C463" s="54">
        <f t="shared" si="318"/>
        <v>458</v>
      </c>
      <c r="D463" s="46">
        <f t="shared" si="333"/>
        <v>46549</v>
      </c>
      <c r="E463" s="56">
        <f t="shared" si="332"/>
        <v>1861</v>
      </c>
      <c r="F463" s="42">
        <v>0</v>
      </c>
      <c r="G463" s="296">
        <f t="shared" si="329"/>
        <v>3949.1211400405823</v>
      </c>
      <c r="H463" s="134">
        <v>100</v>
      </c>
      <c r="I463" s="57">
        <f t="shared" si="321"/>
        <v>15.596681052307398</v>
      </c>
      <c r="J463" s="58">
        <v>200</v>
      </c>
      <c r="K463" s="57">
        <f t="shared" ref="K463:K526" si="334">K462+K462*$I$1%</f>
        <v>1.8004672650548397</v>
      </c>
      <c r="L463" s="42">
        <v>0</v>
      </c>
      <c r="M463" s="296">
        <f t="shared" si="328"/>
        <v>3104.4844625993178</v>
      </c>
      <c r="N463" s="57">
        <v>1.1399999999999899</v>
      </c>
      <c r="O463" s="57">
        <v>105.4</v>
      </c>
      <c r="P463" s="57">
        <v>4.8999999999999897</v>
      </c>
      <c r="Q463" s="59">
        <v>2</v>
      </c>
      <c r="R463" s="141">
        <f t="shared" si="330"/>
        <v>22</v>
      </c>
      <c r="S463" s="259"/>
      <c r="T463" s="239">
        <v>17</v>
      </c>
      <c r="U463" s="69">
        <f t="shared" si="331"/>
        <v>2</v>
      </c>
    </row>
    <row r="464" spans="1:21" x14ac:dyDescent="0.3">
      <c r="A464" s="54" t="b">
        <v>1</v>
      </c>
      <c r="B464" s="55" t="s">
        <v>895</v>
      </c>
      <c r="C464" s="54">
        <f t="shared" si="318"/>
        <v>459</v>
      </c>
      <c r="D464" s="46">
        <f t="shared" si="333"/>
        <v>47945</v>
      </c>
      <c r="E464" s="56">
        <f t="shared" si="332"/>
        <v>1917</v>
      </c>
      <c r="F464" s="42">
        <v>0</v>
      </c>
      <c r="G464" s="296">
        <f t="shared" si="329"/>
        <v>4055.7474108216775</v>
      </c>
      <c r="H464" s="134">
        <v>100</v>
      </c>
      <c r="I464" s="57">
        <f t="shared" si="321"/>
        <v>15.646590431674781</v>
      </c>
      <c r="J464" s="58">
        <v>200</v>
      </c>
      <c r="K464" s="57">
        <f t="shared" si="334"/>
        <v>1.8191381105934583</v>
      </c>
      <c r="L464" s="42">
        <v>0</v>
      </c>
      <c r="M464" s="296">
        <f t="shared" si="328"/>
        <v>3166.5741518513041</v>
      </c>
      <c r="N464" s="57">
        <v>1.1399999999999899</v>
      </c>
      <c r="O464" s="57">
        <v>105.4</v>
      </c>
      <c r="P464" s="57">
        <v>4.8999999999999897</v>
      </c>
      <c r="Q464" s="59">
        <v>2</v>
      </c>
      <c r="R464" s="141">
        <f t="shared" si="330"/>
        <v>22</v>
      </c>
      <c r="S464" s="259"/>
      <c r="T464" s="239">
        <v>18</v>
      </c>
      <c r="U464" s="69">
        <f t="shared" si="331"/>
        <v>2</v>
      </c>
    </row>
    <row r="465" spans="1:21" x14ac:dyDescent="0.3">
      <c r="A465" s="54" t="b">
        <v>1</v>
      </c>
      <c r="B465" s="55" t="s">
        <v>896</v>
      </c>
      <c r="C465" s="54">
        <f t="shared" si="318"/>
        <v>460</v>
      </c>
      <c r="D465" s="46">
        <f t="shared" si="333"/>
        <v>49383</v>
      </c>
      <c r="E465" s="56">
        <f t="shared" si="332"/>
        <v>1975</v>
      </c>
      <c r="F465" s="42">
        <v>0</v>
      </c>
      <c r="G465" s="296">
        <f t="shared" si="329"/>
        <v>4165.2525909138622</v>
      </c>
      <c r="H465" s="134">
        <v>100</v>
      </c>
      <c r="I465" s="57">
        <f t="shared" si="321"/>
        <v>15.696659521056141</v>
      </c>
      <c r="J465" s="58">
        <v>200</v>
      </c>
      <c r="K465" s="57">
        <f t="shared" si="334"/>
        <v>1.8380025728003124</v>
      </c>
      <c r="L465" s="42">
        <v>0</v>
      </c>
      <c r="M465" s="296">
        <f>M464*Q$1</f>
        <v>3229.90563488833</v>
      </c>
      <c r="N465" s="57">
        <v>1.1399999999999899</v>
      </c>
      <c r="O465" s="57">
        <v>105.4</v>
      </c>
      <c r="P465" s="57">
        <v>4.8999999999999897</v>
      </c>
      <c r="Q465" s="59">
        <v>2</v>
      </c>
      <c r="R465" s="141">
        <f t="shared" si="330"/>
        <v>22</v>
      </c>
      <c r="S465" s="259"/>
      <c r="T465" s="239">
        <v>19</v>
      </c>
      <c r="U465" s="69">
        <f t="shared" si="331"/>
        <v>2</v>
      </c>
    </row>
    <row r="466" spans="1:21" x14ac:dyDescent="0.3">
      <c r="A466" s="54" t="b">
        <v>1</v>
      </c>
      <c r="B466" s="55" t="s">
        <v>897</v>
      </c>
      <c r="C466" s="54">
        <f t="shared" si="318"/>
        <v>461</v>
      </c>
      <c r="D466" s="46">
        <f t="shared" si="333"/>
        <v>50864</v>
      </c>
      <c r="E466" s="56">
        <f t="shared" si="332"/>
        <v>2034</v>
      </c>
      <c r="F466" s="42">
        <v>0</v>
      </c>
      <c r="G466" s="296">
        <f t="shared" si="329"/>
        <v>4277.7144108685361</v>
      </c>
      <c r="H466" s="134">
        <v>100</v>
      </c>
      <c r="I466" s="57">
        <f t="shared" si="321"/>
        <v>15.74688883152352</v>
      </c>
      <c r="J466" s="58">
        <v>200</v>
      </c>
      <c r="K466" s="57">
        <f t="shared" si="334"/>
        <v>1.8570626594802517</v>
      </c>
      <c r="L466" s="42">
        <v>0</v>
      </c>
      <c r="M466" s="296">
        <f t="shared" si="328"/>
        <v>3294.5037475860968</v>
      </c>
      <c r="N466" s="57">
        <v>1.1399999999999899</v>
      </c>
      <c r="O466" s="57">
        <v>105.4</v>
      </c>
      <c r="P466" s="57">
        <v>4.8999999999999897</v>
      </c>
      <c r="Q466" s="59">
        <v>2</v>
      </c>
      <c r="R466" s="141">
        <f t="shared" si="330"/>
        <v>23</v>
      </c>
      <c r="S466" s="259"/>
      <c r="T466" s="239">
        <v>20</v>
      </c>
      <c r="U466" s="69">
        <f t="shared" si="331"/>
        <v>3</v>
      </c>
    </row>
    <row r="467" spans="1:21" x14ac:dyDescent="0.3">
      <c r="A467" s="54" t="b">
        <v>1</v>
      </c>
      <c r="B467" s="55" t="s">
        <v>898</v>
      </c>
      <c r="C467" s="54">
        <f t="shared" si="318"/>
        <v>462</v>
      </c>
      <c r="D467" s="46">
        <f t="shared" si="333"/>
        <v>52389</v>
      </c>
      <c r="E467" s="56">
        <f t="shared" si="332"/>
        <v>2095</v>
      </c>
      <c r="F467" s="42">
        <v>0</v>
      </c>
      <c r="G467" s="296">
        <f t="shared" si="329"/>
        <v>4393.2126999619859</v>
      </c>
      <c r="H467" s="134">
        <v>100</v>
      </c>
      <c r="I467" s="57">
        <f t="shared" si="321"/>
        <v>15.797278875784396</v>
      </c>
      <c r="J467" s="58">
        <v>200</v>
      </c>
      <c r="K467" s="57">
        <f t="shared" si="334"/>
        <v>1.876320399259062</v>
      </c>
      <c r="L467" s="42">
        <v>0</v>
      </c>
      <c r="M467" s="296">
        <f t="shared" si="328"/>
        <v>3360.3938225378188</v>
      </c>
      <c r="N467" s="57">
        <v>1.1399999999999899</v>
      </c>
      <c r="O467" s="57">
        <v>105.4</v>
      </c>
      <c r="P467" s="57">
        <v>4.8999999999999897</v>
      </c>
      <c r="Q467" s="59">
        <v>2</v>
      </c>
      <c r="R467" s="141">
        <f t="shared" si="330"/>
        <v>23</v>
      </c>
      <c r="S467" s="259"/>
      <c r="T467" s="239">
        <v>21</v>
      </c>
      <c r="U467" s="69">
        <f t="shared" si="331"/>
        <v>3</v>
      </c>
    </row>
    <row r="468" spans="1:21" x14ac:dyDescent="0.3">
      <c r="A468" s="54" t="b">
        <v>1</v>
      </c>
      <c r="B468" s="55" t="s">
        <v>899</v>
      </c>
      <c r="C468" s="54">
        <f t="shared" si="318"/>
        <v>463</v>
      </c>
      <c r="D468" s="46">
        <f t="shared" si="333"/>
        <v>53960</v>
      </c>
      <c r="E468" s="56">
        <f t="shared" si="332"/>
        <v>2158</v>
      </c>
      <c r="F468" s="42">
        <v>0</v>
      </c>
      <c r="G468" s="296">
        <f t="shared" ref="G468:G484" si="335">G467*(I$1-0.01)</f>
        <v>4511.8294428609588</v>
      </c>
      <c r="H468" s="134">
        <v>100</v>
      </c>
      <c r="I468" s="57">
        <f t="shared" si="321"/>
        <v>15.847830168186906</v>
      </c>
      <c r="J468" s="58">
        <v>200</v>
      </c>
      <c r="K468" s="57">
        <f t="shared" si="334"/>
        <v>1.8957778417993785</v>
      </c>
      <c r="L468" s="42">
        <v>0</v>
      </c>
      <c r="M468" s="296">
        <f t="shared" si="328"/>
        <v>3427.6016989885752</v>
      </c>
      <c r="N468" s="57">
        <v>1.1399999999999899</v>
      </c>
      <c r="O468" s="57">
        <v>105.4</v>
      </c>
      <c r="P468" s="57">
        <v>4.8999999999999897</v>
      </c>
      <c r="Q468" s="59">
        <v>2</v>
      </c>
      <c r="R468" s="141">
        <f t="shared" si="330"/>
        <v>23</v>
      </c>
      <c r="S468" s="259"/>
      <c r="T468" s="239">
        <v>22</v>
      </c>
      <c r="U468" s="69">
        <f t="shared" si="331"/>
        <v>3</v>
      </c>
    </row>
    <row r="469" spans="1:21" x14ac:dyDescent="0.3">
      <c r="A469" s="54" t="b">
        <v>1</v>
      </c>
      <c r="B469" s="55" t="s">
        <v>900</v>
      </c>
      <c r="C469" s="54">
        <f t="shared" si="318"/>
        <v>464</v>
      </c>
      <c r="D469" s="46">
        <f t="shared" si="333"/>
        <v>55578</v>
      </c>
      <c r="E469" s="56">
        <f t="shared" si="332"/>
        <v>2223</v>
      </c>
      <c r="F469" s="42">
        <v>0</v>
      </c>
      <c r="G469" s="296">
        <f t="shared" si="335"/>
        <v>4633.6488378182039</v>
      </c>
      <c r="H469" s="134">
        <v>100</v>
      </c>
      <c r="I469" s="57">
        <f t="shared" si="321"/>
        <v>15.898543224725104</v>
      </c>
      <c r="J469" s="58">
        <v>200</v>
      </c>
      <c r="K469" s="57">
        <f t="shared" si="334"/>
        <v>1.915437058018838</v>
      </c>
      <c r="L469" s="42">
        <v>0</v>
      </c>
      <c r="M469" s="296">
        <f t="shared" si="328"/>
        <v>3496.153732968347</v>
      </c>
      <c r="N469" s="57">
        <v>1.1399999999999899</v>
      </c>
      <c r="O469" s="57">
        <v>105.4</v>
      </c>
      <c r="P469" s="57">
        <v>4.8999999999999897</v>
      </c>
      <c r="Q469" s="59">
        <v>2</v>
      </c>
      <c r="R469" s="141">
        <f t="shared" si="330"/>
        <v>23</v>
      </c>
      <c r="S469" s="259"/>
      <c r="T469" s="239">
        <v>23</v>
      </c>
      <c r="U469" s="69">
        <f t="shared" si="331"/>
        <v>3</v>
      </c>
    </row>
    <row r="470" spans="1:21" x14ac:dyDescent="0.3">
      <c r="A470" s="54" t="b">
        <v>1</v>
      </c>
      <c r="B470" s="55" t="s">
        <v>901</v>
      </c>
      <c r="C470" s="54">
        <f t="shared" si="318"/>
        <v>465</v>
      </c>
      <c r="D470" s="46">
        <f t="shared" si="333"/>
        <v>57245</v>
      </c>
      <c r="E470" s="56">
        <f t="shared" si="332"/>
        <v>2289</v>
      </c>
      <c r="F470" s="42">
        <v>0</v>
      </c>
      <c r="G470" s="296">
        <f t="shared" si="335"/>
        <v>4758.7573564392951</v>
      </c>
      <c r="H470" s="134">
        <v>100</v>
      </c>
      <c r="I470" s="57">
        <f t="shared" si="321"/>
        <v>15.949418563044224</v>
      </c>
      <c r="J470" s="58">
        <v>200</v>
      </c>
      <c r="K470" s="57">
        <f t="shared" si="334"/>
        <v>1.9353001403104935</v>
      </c>
      <c r="L470" s="42">
        <v>0</v>
      </c>
      <c r="M470" s="296">
        <f t="shared" si="328"/>
        <v>3566.0768076277141</v>
      </c>
      <c r="N470" s="57">
        <v>1.1399999999999899</v>
      </c>
      <c r="O470" s="57">
        <v>105.4</v>
      </c>
      <c r="P470" s="57">
        <v>4.8999999999999897</v>
      </c>
      <c r="Q470" s="59">
        <v>2</v>
      </c>
      <c r="R470" s="141">
        <f t="shared" si="330"/>
        <v>23</v>
      </c>
      <c r="S470" s="259"/>
      <c r="T470" s="239">
        <v>24</v>
      </c>
      <c r="U470" s="69">
        <f t="shared" si="331"/>
        <v>3</v>
      </c>
    </row>
    <row r="471" spans="1:21" x14ac:dyDescent="0.3">
      <c r="A471" s="54" t="b">
        <v>1</v>
      </c>
      <c r="B471" s="55" t="s">
        <v>902</v>
      </c>
      <c r="C471" s="54">
        <f t="shared" si="318"/>
        <v>466</v>
      </c>
      <c r="D471" s="46">
        <f t="shared" si="333"/>
        <v>58962</v>
      </c>
      <c r="E471" s="56">
        <f t="shared" si="332"/>
        <v>2358</v>
      </c>
      <c r="F471" s="42">
        <v>0</v>
      </c>
      <c r="G471" s="296">
        <f t="shared" si="335"/>
        <v>4887.2438050631554</v>
      </c>
      <c r="H471" s="134">
        <v>100</v>
      </c>
      <c r="I471" s="57">
        <f t="shared" si="321"/>
        <v>16.000456702445966</v>
      </c>
      <c r="J471" s="58">
        <v>200</v>
      </c>
      <c r="K471" s="57">
        <f t="shared" si="334"/>
        <v>1.9553692027655132</v>
      </c>
      <c r="L471" s="42">
        <v>0</v>
      </c>
      <c r="M471" s="296">
        <f t="shared" ref="M471:M494" si="336">M470*Q$1</f>
        <v>3637.3983437802685</v>
      </c>
      <c r="N471" s="57">
        <v>1.1399999999999899</v>
      </c>
      <c r="O471" s="57">
        <v>105.4</v>
      </c>
      <c r="P471" s="57">
        <v>4.8999999999999897</v>
      </c>
      <c r="Q471" s="59">
        <v>2</v>
      </c>
      <c r="R471" s="141">
        <f t="shared" si="330"/>
        <v>23</v>
      </c>
      <c r="S471" s="259"/>
      <c r="T471" s="239">
        <v>25</v>
      </c>
      <c r="U471" s="69">
        <f t="shared" si="331"/>
        <v>3</v>
      </c>
    </row>
    <row r="472" spans="1:21" x14ac:dyDescent="0.3">
      <c r="A472" s="54" t="b">
        <v>1</v>
      </c>
      <c r="B472" s="55" t="s">
        <v>903</v>
      </c>
      <c r="C472" s="54">
        <f t="shared" ref="C472:C535" si="337">C471+1</f>
        <v>467</v>
      </c>
      <c r="D472" s="46">
        <f t="shared" si="333"/>
        <v>60730</v>
      </c>
      <c r="E472" s="56">
        <f t="shared" si="332"/>
        <v>2429</v>
      </c>
      <c r="F472" s="42">
        <v>0</v>
      </c>
      <c r="G472" s="296">
        <f t="shared" si="335"/>
        <v>5019.1993877998602</v>
      </c>
      <c r="H472" s="134">
        <v>100</v>
      </c>
      <c r="I472" s="57">
        <f t="shared" ref="I472:I535" si="338">I471+I471*$J$1%</f>
        <v>16.051658163893794</v>
      </c>
      <c r="J472" s="58">
        <v>200</v>
      </c>
      <c r="K472" s="57">
        <f t="shared" si="334"/>
        <v>1.9756463813981915</v>
      </c>
      <c r="L472" s="42">
        <v>0</v>
      </c>
      <c r="M472" s="296">
        <f t="shared" si="336"/>
        <v>3710.146310655874</v>
      </c>
      <c r="N472" s="57">
        <v>1.1399999999999899</v>
      </c>
      <c r="O472" s="57">
        <v>105.4</v>
      </c>
      <c r="P472" s="57">
        <v>4.8999999999999897</v>
      </c>
      <c r="Q472" s="59">
        <v>2</v>
      </c>
      <c r="R472" s="141">
        <f t="shared" si="330"/>
        <v>23</v>
      </c>
      <c r="S472" s="259"/>
      <c r="T472" s="239">
        <v>26</v>
      </c>
      <c r="U472" s="69">
        <f t="shared" si="331"/>
        <v>3</v>
      </c>
    </row>
    <row r="473" spans="1:21" x14ac:dyDescent="0.3">
      <c r="A473" s="54" t="b">
        <v>1</v>
      </c>
      <c r="B473" s="55" t="s">
        <v>904</v>
      </c>
      <c r="C473" s="54">
        <f t="shared" si="337"/>
        <v>468</v>
      </c>
      <c r="D473" s="46">
        <f t="shared" si="333"/>
        <v>62551</v>
      </c>
      <c r="E473" s="56">
        <f t="shared" si="332"/>
        <v>2502</v>
      </c>
      <c r="F473" s="42">
        <v>0</v>
      </c>
      <c r="G473" s="296">
        <f t="shared" si="335"/>
        <v>5154.7177712704561</v>
      </c>
      <c r="H473" s="134">
        <v>100</v>
      </c>
      <c r="I473" s="57">
        <f t="shared" si="338"/>
        <v>16.103023470018254</v>
      </c>
      <c r="J473" s="58">
        <v>200</v>
      </c>
      <c r="K473" s="57">
        <f t="shared" si="334"/>
        <v>1.9961338343732908</v>
      </c>
      <c r="L473" s="42">
        <v>0</v>
      </c>
      <c r="M473" s="296">
        <f t="shared" si="336"/>
        <v>3784.3492368689917</v>
      </c>
      <c r="N473" s="57">
        <v>1.1399999999999899</v>
      </c>
      <c r="O473" s="57">
        <v>105.4</v>
      </c>
      <c r="P473" s="57">
        <v>4.8999999999999897</v>
      </c>
      <c r="Q473" s="59">
        <v>2</v>
      </c>
      <c r="R473" s="141">
        <f t="shared" si="330"/>
        <v>23</v>
      </c>
      <c r="S473" s="259"/>
      <c r="T473" s="239">
        <v>27</v>
      </c>
      <c r="U473" s="69">
        <f t="shared" si="331"/>
        <v>3</v>
      </c>
    </row>
    <row r="474" spans="1:21" x14ac:dyDescent="0.3">
      <c r="A474" s="54" t="b">
        <v>1</v>
      </c>
      <c r="B474" s="55" t="s">
        <v>905</v>
      </c>
      <c r="C474" s="54">
        <f t="shared" si="337"/>
        <v>469</v>
      </c>
      <c r="D474" s="46">
        <f t="shared" si="333"/>
        <v>64427</v>
      </c>
      <c r="E474" s="56">
        <f t="shared" si="332"/>
        <v>2577</v>
      </c>
      <c r="F474" s="42">
        <v>0</v>
      </c>
      <c r="G474" s="296">
        <f t="shared" si="335"/>
        <v>5293.8951510947581</v>
      </c>
      <c r="H474" s="134">
        <v>100</v>
      </c>
      <c r="I474" s="57">
        <f t="shared" si="338"/>
        <v>16.154553145122314</v>
      </c>
      <c r="J474" s="58">
        <v>200</v>
      </c>
      <c r="K474" s="57">
        <f t="shared" si="334"/>
        <v>2.0168337422357419</v>
      </c>
      <c r="L474" s="42">
        <v>0</v>
      </c>
      <c r="M474" s="296">
        <f t="shared" si="336"/>
        <v>3860.0362216063718</v>
      </c>
      <c r="N474" s="57">
        <v>1.1399999999999899</v>
      </c>
      <c r="O474" s="57">
        <v>105.4</v>
      </c>
      <c r="P474" s="57">
        <v>4.8999999999999897</v>
      </c>
      <c r="Q474" s="59">
        <v>2</v>
      </c>
      <c r="R474" s="141">
        <f t="shared" si="330"/>
        <v>23</v>
      </c>
      <c r="S474" s="259"/>
      <c r="T474" s="239">
        <v>28</v>
      </c>
      <c r="U474" s="69">
        <f t="shared" si="331"/>
        <v>3</v>
      </c>
    </row>
    <row r="475" spans="1:21" x14ac:dyDescent="0.3">
      <c r="A475" s="54" t="b">
        <v>1</v>
      </c>
      <c r="B475" s="55" t="s">
        <v>906</v>
      </c>
      <c r="C475" s="54">
        <f t="shared" si="337"/>
        <v>470</v>
      </c>
      <c r="D475" s="40">
        <f>INT(D474+D474*2%)</f>
        <v>65715</v>
      </c>
      <c r="E475" s="56">
        <f t="shared" si="332"/>
        <v>2628</v>
      </c>
      <c r="F475" s="42">
        <v>0</v>
      </c>
      <c r="G475" s="296">
        <f t="shared" si="335"/>
        <v>5436.8303201743165</v>
      </c>
      <c r="H475" s="134">
        <v>100</v>
      </c>
      <c r="I475" s="57">
        <f t="shared" si="338"/>
        <v>16.206247715186706</v>
      </c>
      <c r="J475" s="58">
        <v>200</v>
      </c>
      <c r="K475" s="57">
        <f t="shared" si="334"/>
        <v>2.0377483081427266</v>
      </c>
      <c r="L475" s="42">
        <v>0</v>
      </c>
      <c r="M475" s="296">
        <f t="shared" si="336"/>
        <v>3937.2369460384994</v>
      </c>
      <c r="N475" s="57">
        <v>1.1399999999999899</v>
      </c>
      <c r="O475" s="57">
        <v>105.4</v>
      </c>
      <c r="P475" s="57">
        <v>4.8999999999999897</v>
      </c>
      <c r="Q475" s="59">
        <v>2</v>
      </c>
      <c r="R475" s="141">
        <f t="shared" si="330"/>
        <v>23</v>
      </c>
      <c r="S475" s="259"/>
      <c r="T475" s="239">
        <v>29</v>
      </c>
      <c r="U475" s="69">
        <f t="shared" si="331"/>
        <v>3</v>
      </c>
    </row>
    <row r="476" spans="1:21" x14ac:dyDescent="0.3">
      <c r="A476" s="54" t="b">
        <v>1</v>
      </c>
      <c r="B476" s="55" t="s">
        <v>907</v>
      </c>
      <c r="C476" s="54">
        <f t="shared" si="337"/>
        <v>471</v>
      </c>
      <c r="D476" s="46">
        <f>INT(D475+D475*2%)</f>
        <v>67029</v>
      </c>
      <c r="E476" s="56">
        <f t="shared" si="332"/>
        <v>2681</v>
      </c>
      <c r="F476" s="42">
        <v>0</v>
      </c>
      <c r="G476" s="296">
        <f t="shared" si="335"/>
        <v>5583.6247388190222</v>
      </c>
      <c r="H476" s="134">
        <v>100</v>
      </c>
      <c r="I476" s="57">
        <f t="shared" si="338"/>
        <v>16.258107707875304</v>
      </c>
      <c r="J476" s="58">
        <v>200</v>
      </c>
      <c r="K476" s="57">
        <f t="shared" si="334"/>
        <v>2.0588797580981666</v>
      </c>
      <c r="L476" s="42">
        <v>0</v>
      </c>
      <c r="M476" s="296">
        <f t="shared" si="336"/>
        <v>4015.9816849592694</v>
      </c>
      <c r="N476" s="57">
        <v>1.1399999999999899</v>
      </c>
      <c r="O476" s="57">
        <v>105.4</v>
      </c>
      <c r="P476" s="57">
        <v>4.8999999999999897</v>
      </c>
      <c r="Q476" s="59">
        <v>2</v>
      </c>
      <c r="R476" s="141">
        <f t="shared" si="330"/>
        <v>24</v>
      </c>
      <c r="S476" s="259"/>
      <c r="T476" s="239">
        <v>30</v>
      </c>
      <c r="U476" s="69">
        <f t="shared" si="331"/>
        <v>4</v>
      </c>
    </row>
    <row r="477" spans="1:21" x14ac:dyDescent="0.3">
      <c r="A477" s="54" t="b">
        <v>1</v>
      </c>
      <c r="B477" s="55" t="s">
        <v>908</v>
      </c>
      <c r="C477" s="54">
        <f t="shared" si="337"/>
        <v>472</v>
      </c>
      <c r="D477" s="46">
        <f t="shared" ref="D477:D494" si="339">INT(D476+D476*2%)</f>
        <v>68369</v>
      </c>
      <c r="E477" s="56">
        <f t="shared" si="332"/>
        <v>2734</v>
      </c>
      <c r="F477" s="42">
        <v>0</v>
      </c>
      <c r="G477" s="296">
        <f t="shared" si="335"/>
        <v>5734.3826067671353</v>
      </c>
      <c r="H477" s="134">
        <v>100</v>
      </c>
      <c r="I477" s="57">
        <f t="shared" si="338"/>
        <v>16.310133652540504</v>
      </c>
      <c r="J477" s="58">
        <v>200</v>
      </c>
      <c r="K477" s="57">
        <f t="shared" si="334"/>
        <v>2.0802303411896448</v>
      </c>
      <c r="L477" s="42">
        <v>0</v>
      </c>
      <c r="M477" s="296">
        <f t="shared" si="336"/>
        <v>4096.3013186584549</v>
      </c>
      <c r="N477" s="57">
        <v>1.1399999999999899</v>
      </c>
      <c r="O477" s="57">
        <v>105.4</v>
      </c>
      <c r="P477" s="57">
        <v>4.8999999999999897</v>
      </c>
      <c r="Q477" s="59">
        <v>2</v>
      </c>
      <c r="R477" s="141">
        <f t="shared" si="330"/>
        <v>24</v>
      </c>
      <c r="S477" s="259"/>
      <c r="T477" s="239">
        <v>31</v>
      </c>
      <c r="U477" s="69">
        <f t="shared" si="331"/>
        <v>4</v>
      </c>
    </row>
    <row r="478" spans="1:21" x14ac:dyDescent="0.3">
      <c r="A478" s="54" t="b">
        <v>1</v>
      </c>
      <c r="B478" s="55" t="s">
        <v>909</v>
      </c>
      <c r="C478" s="54">
        <f t="shared" si="337"/>
        <v>473</v>
      </c>
      <c r="D478" s="46">
        <f t="shared" si="339"/>
        <v>69736</v>
      </c>
      <c r="E478" s="56">
        <f t="shared" si="332"/>
        <v>2789</v>
      </c>
      <c r="F478" s="42">
        <v>0</v>
      </c>
      <c r="G478" s="296">
        <f t="shared" si="335"/>
        <v>5889.2109371498473</v>
      </c>
      <c r="H478" s="134">
        <v>100</v>
      </c>
      <c r="I478" s="57">
        <f t="shared" si="338"/>
        <v>16.362326080228634</v>
      </c>
      <c r="J478" s="58">
        <v>200</v>
      </c>
      <c r="K478" s="57">
        <f t="shared" si="334"/>
        <v>2.1018023298277813</v>
      </c>
      <c r="L478" s="42">
        <v>0</v>
      </c>
      <c r="M478" s="296">
        <f t="shared" si="336"/>
        <v>4178.2273450316243</v>
      </c>
      <c r="N478" s="57">
        <v>1.1399999999999899</v>
      </c>
      <c r="O478" s="57">
        <v>105.4</v>
      </c>
      <c r="P478" s="57">
        <v>4.8999999999999897</v>
      </c>
      <c r="Q478" s="59">
        <v>2</v>
      </c>
      <c r="R478" s="141">
        <f t="shared" si="330"/>
        <v>24</v>
      </c>
      <c r="S478" s="259"/>
      <c r="T478" s="239">
        <v>32</v>
      </c>
      <c r="U478" s="69">
        <f t="shared" si="331"/>
        <v>4</v>
      </c>
    </row>
    <row r="479" spans="1:21" x14ac:dyDescent="0.3">
      <c r="A479" s="54" t="b">
        <v>1</v>
      </c>
      <c r="B479" s="55" t="s">
        <v>910</v>
      </c>
      <c r="C479" s="54">
        <f t="shared" si="337"/>
        <v>474</v>
      </c>
      <c r="D479" s="46">
        <f t="shared" si="339"/>
        <v>71130</v>
      </c>
      <c r="E479" s="56">
        <f t="shared" si="332"/>
        <v>2845</v>
      </c>
      <c r="F479" s="42">
        <v>0</v>
      </c>
      <c r="G479" s="296">
        <f t="shared" si="335"/>
        <v>6048.2196324528923</v>
      </c>
      <c r="H479" s="134">
        <v>100</v>
      </c>
      <c r="I479" s="57">
        <f t="shared" si="338"/>
        <v>16.414685523685364</v>
      </c>
      <c r="J479" s="58">
        <v>200</v>
      </c>
      <c r="K479" s="57">
        <f t="shared" si="334"/>
        <v>2.1235980199880955</v>
      </c>
      <c r="L479" s="42">
        <v>0</v>
      </c>
      <c r="M479" s="296">
        <f t="shared" si="336"/>
        <v>4261.7918919322565</v>
      </c>
      <c r="N479" s="57">
        <v>1.1399999999999899</v>
      </c>
      <c r="O479" s="57">
        <v>105.4</v>
      </c>
      <c r="P479" s="57">
        <v>4.8999999999999897</v>
      </c>
      <c r="Q479" s="59">
        <v>2</v>
      </c>
      <c r="R479" s="141">
        <f t="shared" si="330"/>
        <v>24</v>
      </c>
      <c r="S479" s="259"/>
      <c r="T479" s="239">
        <v>33</v>
      </c>
      <c r="U479" s="69">
        <f t="shared" si="331"/>
        <v>4</v>
      </c>
    </row>
    <row r="480" spans="1:21" x14ac:dyDescent="0.3">
      <c r="A480" s="54" t="b">
        <v>1</v>
      </c>
      <c r="B480" s="55" t="s">
        <v>911</v>
      </c>
      <c r="C480" s="54">
        <f t="shared" si="337"/>
        <v>475</v>
      </c>
      <c r="D480" s="46">
        <f t="shared" si="339"/>
        <v>72552</v>
      </c>
      <c r="E480" s="56">
        <f t="shared" si="332"/>
        <v>2902</v>
      </c>
      <c r="F480" s="42">
        <v>0</v>
      </c>
      <c r="G480" s="296">
        <f t="shared" si="335"/>
        <v>6211.5215625291203</v>
      </c>
      <c r="H480" s="134">
        <v>100</v>
      </c>
      <c r="I480" s="57">
        <f t="shared" si="338"/>
        <v>16.467212517361158</v>
      </c>
      <c r="J480" s="58">
        <v>200</v>
      </c>
      <c r="K480" s="57">
        <f t="shared" si="334"/>
        <v>2.1456197314553722</v>
      </c>
      <c r="L480" s="42">
        <v>0</v>
      </c>
      <c r="M480" s="296">
        <f t="shared" si="336"/>
        <v>4347.0277297709017</v>
      </c>
      <c r="N480" s="57">
        <v>1.1399999999999899</v>
      </c>
      <c r="O480" s="57">
        <v>105.4</v>
      </c>
      <c r="P480" s="57">
        <v>4.8999999999999897</v>
      </c>
      <c r="Q480" s="59">
        <v>2</v>
      </c>
      <c r="R480" s="141">
        <f t="shared" si="330"/>
        <v>24</v>
      </c>
      <c r="S480" s="259"/>
      <c r="T480" s="239">
        <v>34</v>
      </c>
      <c r="U480" s="69">
        <f t="shared" si="331"/>
        <v>4</v>
      </c>
    </row>
    <row r="481" spans="1:21" x14ac:dyDescent="0.3">
      <c r="A481" s="54" t="b">
        <v>1</v>
      </c>
      <c r="B481" s="55" t="s">
        <v>912</v>
      </c>
      <c r="C481" s="54">
        <f t="shared" si="337"/>
        <v>476</v>
      </c>
      <c r="D481" s="46">
        <f t="shared" si="339"/>
        <v>74003</v>
      </c>
      <c r="E481" s="56">
        <f t="shared" si="332"/>
        <v>2960</v>
      </c>
      <c r="F481" s="42">
        <v>0</v>
      </c>
      <c r="G481" s="296">
        <f t="shared" si="335"/>
        <v>6379.2326447174064</v>
      </c>
      <c r="H481" s="134">
        <v>100</v>
      </c>
      <c r="I481" s="57">
        <f t="shared" si="338"/>
        <v>16.519907597416715</v>
      </c>
      <c r="J481" s="58">
        <v>200</v>
      </c>
      <c r="K481" s="57">
        <f t="shared" si="334"/>
        <v>2.1678698080705643</v>
      </c>
      <c r="L481" s="42">
        <v>0</v>
      </c>
      <c r="M481" s="296">
        <f t="shared" si="336"/>
        <v>4433.9682843663195</v>
      </c>
      <c r="N481" s="57">
        <v>1.1399999999999899</v>
      </c>
      <c r="O481" s="57">
        <v>105.4</v>
      </c>
      <c r="P481" s="57">
        <v>4.8999999999999897</v>
      </c>
      <c r="Q481" s="59">
        <v>2</v>
      </c>
      <c r="R481" s="141">
        <f t="shared" si="330"/>
        <v>24</v>
      </c>
      <c r="S481" s="259"/>
      <c r="T481" s="239">
        <v>35</v>
      </c>
      <c r="U481" s="69">
        <f t="shared" si="331"/>
        <v>4</v>
      </c>
    </row>
    <row r="482" spans="1:21" x14ac:dyDescent="0.3">
      <c r="A482" s="54" t="b">
        <v>1</v>
      </c>
      <c r="B482" s="55" t="s">
        <v>913</v>
      </c>
      <c r="C482" s="54">
        <f t="shared" si="337"/>
        <v>477</v>
      </c>
      <c r="D482" s="46">
        <f t="shared" si="339"/>
        <v>75483</v>
      </c>
      <c r="E482" s="56">
        <f t="shared" si="332"/>
        <v>3019</v>
      </c>
      <c r="F482" s="42">
        <v>0</v>
      </c>
      <c r="G482" s="296">
        <f t="shared" si="335"/>
        <v>6551.4719261247756</v>
      </c>
      <c r="H482" s="134">
        <v>100</v>
      </c>
      <c r="I482" s="57">
        <f t="shared" si="338"/>
        <v>16.572771301728448</v>
      </c>
      <c r="J482" s="58">
        <v>200</v>
      </c>
      <c r="K482" s="57">
        <f t="shared" si="334"/>
        <v>2.1903506179802559</v>
      </c>
      <c r="L482" s="42">
        <v>0</v>
      </c>
      <c r="M482" s="296">
        <f t="shared" si="336"/>
        <v>4522.6476500536455</v>
      </c>
      <c r="N482" s="57">
        <v>1.1399999999999899</v>
      </c>
      <c r="O482" s="57">
        <v>105.4</v>
      </c>
      <c r="P482" s="57">
        <v>4.8999999999999897</v>
      </c>
      <c r="Q482" s="59">
        <v>2</v>
      </c>
      <c r="R482" s="141">
        <f t="shared" si="330"/>
        <v>24</v>
      </c>
      <c r="S482" s="259"/>
      <c r="T482" s="239">
        <v>36</v>
      </c>
      <c r="U482" s="69">
        <f t="shared" si="331"/>
        <v>4</v>
      </c>
    </row>
    <row r="483" spans="1:21" x14ac:dyDescent="0.3">
      <c r="A483" s="54" t="b">
        <v>1</v>
      </c>
      <c r="B483" s="55" t="s">
        <v>914</v>
      </c>
      <c r="C483" s="54">
        <f t="shared" si="337"/>
        <v>478</v>
      </c>
      <c r="D483" s="46">
        <f t="shared" si="339"/>
        <v>76992</v>
      </c>
      <c r="E483" s="56">
        <f t="shared" si="332"/>
        <v>3079</v>
      </c>
      <c r="F483" s="42">
        <v>0</v>
      </c>
      <c r="G483" s="296">
        <f t="shared" si="335"/>
        <v>6728.3616681301437</v>
      </c>
      <c r="H483" s="134">
        <v>100</v>
      </c>
      <c r="I483" s="57">
        <f t="shared" si="338"/>
        <v>16.625804169893978</v>
      </c>
      <c r="J483" s="58">
        <v>200</v>
      </c>
      <c r="K483" s="57">
        <f t="shared" si="334"/>
        <v>2.213064553888711</v>
      </c>
      <c r="L483" s="42">
        <v>0</v>
      </c>
      <c r="M483" s="296">
        <f t="shared" si="336"/>
        <v>4613.1006030547187</v>
      </c>
      <c r="N483" s="57">
        <v>1.1399999999999899</v>
      </c>
      <c r="O483" s="57">
        <v>105.4</v>
      </c>
      <c r="P483" s="57">
        <v>4.8999999999999897</v>
      </c>
      <c r="Q483" s="59">
        <v>2</v>
      </c>
      <c r="R483" s="141">
        <f t="shared" si="330"/>
        <v>24</v>
      </c>
      <c r="S483" s="259"/>
      <c r="T483" s="239">
        <v>37</v>
      </c>
      <c r="U483" s="69">
        <f t="shared" si="331"/>
        <v>4</v>
      </c>
    </row>
    <row r="484" spans="1:21" x14ac:dyDescent="0.3">
      <c r="A484" s="54" t="b">
        <v>1</v>
      </c>
      <c r="B484" s="55" t="s">
        <v>915</v>
      </c>
      <c r="C484" s="54">
        <f t="shared" si="337"/>
        <v>479</v>
      </c>
      <c r="D484" s="46">
        <f t="shared" si="339"/>
        <v>78531</v>
      </c>
      <c r="E484" s="56">
        <f t="shared" si="332"/>
        <v>3141</v>
      </c>
      <c r="F484" s="42">
        <v>0</v>
      </c>
      <c r="G484" s="296">
        <f t="shared" si="335"/>
        <v>6910.0274331696573</v>
      </c>
      <c r="H484" s="134">
        <v>100</v>
      </c>
      <c r="I484" s="57">
        <f t="shared" si="338"/>
        <v>16.67900674323764</v>
      </c>
      <c r="J484" s="58">
        <v>200</v>
      </c>
      <c r="K484" s="57">
        <f t="shared" si="334"/>
        <v>2.2360140333125371</v>
      </c>
      <c r="L484" s="42">
        <v>0</v>
      </c>
      <c r="M484" s="296">
        <f t="shared" si="336"/>
        <v>4705.3626151158132</v>
      </c>
      <c r="N484" s="57">
        <v>1.1399999999999899</v>
      </c>
      <c r="O484" s="57">
        <v>105.4</v>
      </c>
      <c r="P484" s="57">
        <v>4.8999999999999897</v>
      </c>
      <c r="Q484" s="59">
        <v>2</v>
      </c>
      <c r="R484" s="141">
        <f t="shared" si="330"/>
        <v>24</v>
      </c>
      <c r="S484" s="259"/>
      <c r="T484" s="239">
        <v>38</v>
      </c>
      <c r="U484" s="69">
        <f t="shared" si="331"/>
        <v>4</v>
      </c>
    </row>
    <row r="485" spans="1:21" x14ac:dyDescent="0.3">
      <c r="A485" s="54" t="b">
        <v>1</v>
      </c>
      <c r="B485" s="55" t="s">
        <v>916</v>
      </c>
      <c r="C485" s="54">
        <f t="shared" si="337"/>
        <v>480</v>
      </c>
      <c r="D485" s="46">
        <f t="shared" si="339"/>
        <v>80101</v>
      </c>
      <c r="E485" s="56">
        <f t="shared" si="332"/>
        <v>3204</v>
      </c>
      <c r="F485" s="42">
        <v>0</v>
      </c>
      <c r="G485" s="91">
        <f>G484*(I$1-0.02)</f>
        <v>7027.4978995335405</v>
      </c>
      <c r="H485" s="134">
        <v>100</v>
      </c>
      <c r="I485" s="57">
        <f t="shared" si="338"/>
        <v>16.732379564816</v>
      </c>
      <c r="J485" s="58">
        <v>200</v>
      </c>
      <c r="K485" s="57">
        <f t="shared" si="334"/>
        <v>2.2592014988379883</v>
      </c>
      <c r="L485" s="42">
        <v>0</v>
      </c>
      <c r="M485" s="296">
        <f t="shared" si="336"/>
        <v>4799.46986741813</v>
      </c>
      <c r="N485" s="57">
        <v>1.1399999999999899</v>
      </c>
      <c r="O485" s="57">
        <v>105.4</v>
      </c>
      <c r="P485" s="57">
        <v>4.8999999999999897</v>
      </c>
      <c r="Q485" s="59">
        <v>2</v>
      </c>
      <c r="R485" s="141">
        <f t="shared" si="330"/>
        <v>24</v>
      </c>
      <c r="S485" s="259"/>
      <c r="T485" s="239">
        <v>39</v>
      </c>
      <c r="U485" s="69">
        <f t="shared" si="331"/>
        <v>4</v>
      </c>
    </row>
    <row r="486" spans="1:21" x14ac:dyDescent="0.3">
      <c r="A486" s="54" t="b">
        <v>1</v>
      </c>
      <c r="B486" s="55" t="s">
        <v>917</v>
      </c>
      <c r="C486" s="54">
        <f t="shared" si="337"/>
        <v>481</v>
      </c>
      <c r="D486" s="46">
        <f t="shared" si="339"/>
        <v>81703</v>
      </c>
      <c r="E486" s="56">
        <f t="shared" si="332"/>
        <v>3268</v>
      </c>
      <c r="F486" s="42">
        <v>0</v>
      </c>
      <c r="G486" s="296">
        <f>G485*(I$1-0.02)</f>
        <v>7146.9653638256104</v>
      </c>
      <c r="H486" s="134">
        <v>100</v>
      </c>
      <c r="I486" s="57">
        <f t="shared" si="338"/>
        <v>16.78592317942341</v>
      </c>
      <c r="J486" s="58">
        <v>200</v>
      </c>
      <c r="K486" s="57">
        <f t="shared" si="334"/>
        <v>2.2826294183809384</v>
      </c>
      <c r="L486" s="42">
        <v>0</v>
      </c>
      <c r="M486" s="296">
        <f>M485*Q$1</f>
        <v>4895.4592647664931</v>
      </c>
      <c r="N486" s="57">
        <v>1.1399999999999899</v>
      </c>
      <c r="O486" s="57">
        <v>105.4</v>
      </c>
      <c r="P486" s="57">
        <v>4.8999999999999897</v>
      </c>
      <c r="Q486" s="59">
        <v>2</v>
      </c>
      <c r="R486" s="141">
        <f t="shared" si="330"/>
        <v>25</v>
      </c>
      <c r="S486" s="259"/>
      <c r="T486" s="239">
        <v>40</v>
      </c>
      <c r="U486" s="69">
        <f t="shared" si="331"/>
        <v>5</v>
      </c>
    </row>
    <row r="487" spans="1:21" x14ac:dyDescent="0.3">
      <c r="A487" s="54" t="b">
        <v>1</v>
      </c>
      <c r="B487" s="55" t="s">
        <v>918</v>
      </c>
      <c r="C487" s="54">
        <f t="shared" si="337"/>
        <v>482</v>
      </c>
      <c r="D487" s="46">
        <f t="shared" si="339"/>
        <v>83337</v>
      </c>
      <c r="E487" s="56">
        <f t="shared" si="332"/>
        <v>3333</v>
      </c>
      <c r="F487" s="42">
        <v>0</v>
      </c>
      <c r="G487" s="296">
        <f t="shared" ref="G487:G497" si="340">G486*(I$1-0.02)</f>
        <v>7268.4637750106449</v>
      </c>
      <c r="H487" s="134">
        <v>100</v>
      </c>
      <c r="I487" s="57">
        <f t="shared" si="338"/>
        <v>16.839638133597564</v>
      </c>
      <c r="J487" s="58">
        <v>200</v>
      </c>
      <c r="K487" s="57">
        <f t="shared" si="334"/>
        <v>2.3063002854495487</v>
      </c>
      <c r="L487" s="42">
        <v>0</v>
      </c>
      <c r="M487" s="296">
        <f t="shared" si="336"/>
        <v>4993.3684500618228</v>
      </c>
      <c r="N487" s="57">
        <v>1.1399999999999899</v>
      </c>
      <c r="O487" s="57">
        <v>105.4</v>
      </c>
      <c r="P487" s="57">
        <v>4.8999999999999897</v>
      </c>
      <c r="Q487" s="59">
        <v>2</v>
      </c>
      <c r="R487" s="141">
        <f t="shared" si="330"/>
        <v>25</v>
      </c>
      <c r="S487" s="259"/>
      <c r="T487" s="239">
        <v>41</v>
      </c>
      <c r="U487" s="69">
        <f t="shared" si="331"/>
        <v>5</v>
      </c>
    </row>
    <row r="488" spans="1:21" x14ac:dyDescent="0.3">
      <c r="A488" s="54" t="b">
        <v>1</v>
      </c>
      <c r="B488" s="55" t="s">
        <v>919</v>
      </c>
      <c r="C488" s="54">
        <f t="shared" si="337"/>
        <v>483</v>
      </c>
      <c r="D488" s="46">
        <f t="shared" si="339"/>
        <v>85003</v>
      </c>
      <c r="E488" s="56">
        <f t="shared" si="332"/>
        <v>3400</v>
      </c>
      <c r="F488" s="42">
        <v>0</v>
      </c>
      <c r="G488" s="296">
        <f t="shared" si="340"/>
        <v>7392.0276591858255</v>
      </c>
      <c r="H488" s="134">
        <v>100</v>
      </c>
      <c r="I488" s="57">
        <f t="shared" si="338"/>
        <v>16.893524975625077</v>
      </c>
      <c r="J488" s="58">
        <v>200</v>
      </c>
      <c r="K488" s="57">
        <f t="shared" si="334"/>
        <v>2.3302166194096605</v>
      </c>
      <c r="L488" s="42">
        <v>0</v>
      </c>
      <c r="M488" s="296">
        <f t="shared" si="336"/>
        <v>5093.2358190630594</v>
      </c>
      <c r="N488" s="57">
        <v>1.1399999999999899</v>
      </c>
      <c r="O488" s="57">
        <v>105.4</v>
      </c>
      <c r="P488" s="57">
        <v>4.8999999999999897</v>
      </c>
      <c r="Q488" s="59">
        <v>2</v>
      </c>
      <c r="R488" s="141">
        <f t="shared" si="330"/>
        <v>25</v>
      </c>
      <c r="S488" s="259"/>
      <c r="T488" s="239">
        <v>42</v>
      </c>
      <c r="U488" s="69">
        <f t="shared" si="331"/>
        <v>5</v>
      </c>
    </row>
    <row r="489" spans="1:21" x14ac:dyDescent="0.3">
      <c r="A489" s="54" t="b">
        <v>1</v>
      </c>
      <c r="B489" s="55" t="s">
        <v>920</v>
      </c>
      <c r="C489" s="54">
        <f t="shared" si="337"/>
        <v>484</v>
      </c>
      <c r="D489" s="46">
        <f t="shared" si="339"/>
        <v>86703</v>
      </c>
      <c r="E489" s="56">
        <f t="shared" si="332"/>
        <v>3468</v>
      </c>
      <c r="F489" s="42">
        <v>0</v>
      </c>
      <c r="G489" s="296">
        <f t="shared" si="340"/>
        <v>7517.6921293919841</v>
      </c>
      <c r="H489" s="134">
        <v>100</v>
      </c>
      <c r="I489" s="57">
        <f t="shared" si="338"/>
        <v>16.947584255547078</v>
      </c>
      <c r="J489" s="58">
        <v>200</v>
      </c>
      <c r="K489" s="57">
        <f t="shared" si="334"/>
        <v>2.3543809657529389</v>
      </c>
      <c r="L489" s="42">
        <v>0</v>
      </c>
      <c r="M489" s="296">
        <f t="shared" si="336"/>
        <v>5195.1005354443205</v>
      </c>
      <c r="N489" s="57">
        <v>1.1399999999999899</v>
      </c>
      <c r="O489" s="57">
        <v>105.4</v>
      </c>
      <c r="P489" s="57">
        <v>4.8999999999999897</v>
      </c>
      <c r="Q489" s="59">
        <v>2</v>
      </c>
      <c r="R489" s="141">
        <f t="shared" si="330"/>
        <v>25</v>
      </c>
      <c r="S489" s="259"/>
      <c r="T489" s="239">
        <v>43</v>
      </c>
      <c r="U489" s="69">
        <f t="shared" si="331"/>
        <v>5</v>
      </c>
    </row>
    <row r="490" spans="1:21" x14ac:dyDescent="0.3">
      <c r="A490" s="54" t="b">
        <v>1</v>
      </c>
      <c r="B490" s="55" t="s">
        <v>921</v>
      </c>
      <c r="C490" s="54">
        <f t="shared" si="337"/>
        <v>485</v>
      </c>
      <c r="D490" s="46">
        <f t="shared" si="339"/>
        <v>88437</v>
      </c>
      <c r="E490" s="56">
        <f t="shared" si="332"/>
        <v>3537</v>
      </c>
      <c r="F490" s="42">
        <v>0</v>
      </c>
      <c r="G490" s="296">
        <f t="shared" si="340"/>
        <v>7645.4928955916466</v>
      </c>
      <c r="H490" s="134">
        <v>100</v>
      </c>
      <c r="I490" s="57">
        <f t="shared" si="338"/>
        <v>17.001816525164827</v>
      </c>
      <c r="J490" s="58">
        <v>200</v>
      </c>
      <c r="K490" s="57">
        <f t="shared" si="334"/>
        <v>2.3787958963677966</v>
      </c>
      <c r="L490" s="42">
        <v>0</v>
      </c>
      <c r="M490" s="296">
        <f t="shared" si="336"/>
        <v>5299.0025461532068</v>
      </c>
      <c r="N490" s="57">
        <v>1.1399999999999899</v>
      </c>
      <c r="O490" s="57">
        <v>105.4</v>
      </c>
      <c r="P490" s="57">
        <v>4.8999999999999897</v>
      </c>
      <c r="Q490" s="59">
        <v>2</v>
      </c>
      <c r="R490" s="141">
        <f t="shared" si="330"/>
        <v>25</v>
      </c>
      <c r="S490" s="259"/>
      <c r="T490" s="239">
        <v>44</v>
      </c>
      <c r="U490" s="69">
        <f t="shared" si="331"/>
        <v>5</v>
      </c>
    </row>
    <row r="491" spans="1:21" x14ac:dyDescent="0.3">
      <c r="A491" s="54" t="b">
        <v>1</v>
      </c>
      <c r="B491" s="55" t="s">
        <v>922</v>
      </c>
      <c r="C491" s="54">
        <f t="shared" si="337"/>
        <v>486</v>
      </c>
      <c r="D491" s="46">
        <f t="shared" si="339"/>
        <v>90205</v>
      </c>
      <c r="E491" s="56">
        <f t="shared" si="332"/>
        <v>3608</v>
      </c>
      <c r="F491" s="42">
        <v>0</v>
      </c>
      <c r="G491" s="296">
        <f t="shared" si="340"/>
        <v>7775.4662748167038</v>
      </c>
      <c r="H491" s="134">
        <v>100</v>
      </c>
      <c r="I491" s="57">
        <f t="shared" si="338"/>
        <v>17.056222338045355</v>
      </c>
      <c r="J491" s="58">
        <v>200</v>
      </c>
      <c r="K491" s="57">
        <f t="shared" si="334"/>
        <v>2.4034640098131308</v>
      </c>
      <c r="L491" s="42">
        <v>0</v>
      </c>
      <c r="M491" s="296">
        <f t="shared" si="336"/>
        <v>5404.9825970762713</v>
      </c>
      <c r="N491" s="57">
        <v>1.1399999999999899</v>
      </c>
      <c r="O491" s="57">
        <v>105.4</v>
      </c>
      <c r="P491" s="57">
        <v>4.8999999999999897</v>
      </c>
      <c r="Q491" s="59">
        <v>2</v>
      </c>
      <c r="R491" s="141">
        <f t="shared" si="330"/>
        <v>25</v>
      </c>
      <c r="S491" s="259"/>
      <c r="T491" s="239">
        <v>45</v>
      </c>
      <c r="U491" s="69">
        <f t="shared" si="331"/>
        <v>5</v>
      </c>
    </row>
    <row r="492" spans="1:21" x14ac:dyDescent="0.3">
      <c r="A492" s="54" t="b">
        <v>1</v>
      </c>
      <c r="B492" s="55" t="s">
        <v>923</v>
      </c>
      <c r="C492" s="54">
        <f t="shared" si="337"/>
        <v>487</v>
      </c>
      <c r="D492" s="46">
        <f t="shared" si="339"/>
        <v>92009</v>
      </c>
      <c r="E492" s="56">
        <f t="shared" si="332"/>
        <v>3680</v>
      </c>
      <c r="F492" s="42">
        <v>0</v>
      </c>
      <c r="G492" s="296">
        <f t="shared" si="340"/>
        <v>7907.6492014885871</v>
      </c>
      <c r="H492" s="134">
        <v>100</v>
      </c>
      <c r="I492" s="57">
        <f t="shared" si="338"/>
        <v>17.110802249527101</v>
      </c>
      <c r="J492" s="58">
        <v>200</v>
      </c>
      <c r="K492" s="57">
        <f t="shared" si="334"/>
        <v>2.4283879315948931</v>
      </c>
      <c r="L492" s="42">
        <v>0</v>
      </c>
      <c r="M492" s="296">
        <f t="shared" si="336"/>
        <v>5513.082249017797</v>
      </c>
      <c r="N492" s="57">
        <v>1.1399999999999899</v>
      </c>
      <c r="O492" s="57">
        <v>105.4</v>
      </c>
      <c r="P492" s="57">
        <v>4.8999999999999897</v>
      </c>
      <c r="Q492" s="59">
        <v>2</v>
      </c>
      <c r="R492" s="141">
        <f t="shared" si="330"/>
        <v>25</v>
      </c>
      <c r="S492" s="259"/>
      <c r="T492" s="239">
        <v>46</v>
      </c>
      <c r="U492" s="69">
        <f t="shared" si="331"/>
        <v>5</v>
      </c>
    </row>
    <row r="493" spans="1:21" x14ac:dyDescent="0.3">
      <c r="A493" s="54" t="b">
        <v>1</v>
      </c>
      <c r="B493" s="55" t="s">
        <v>924</v>
      </c>
      <c r="C493" s="54">
        <f t="shared" si="337"/>
        <v>488</v>
      </c>
      <c r="D493" s="46">
        <f t="shared" si="339"/>
        <v>93849</v>
      </c>
      <c r="E493" s="56">
        <f t="shared" si="332"/>
        <v>3753</v>
      </c>
      <c r="F493" s="42">
        <v>0</v>
      </c>
      <c r="G493" s="296">
        <f t="shared" si="340"/>
        <v>8042.079237913892</v>
      </c>
      <c r="H493" s="134">
        <v>100</v>
      </c>
      <c r="I493" s="57">
        <f t="shared" si="338"/>
        <v>17.165556816725587</v>
      </c>
      <c r="J493" s="58">
        <v>200</v>
      </c>
      <c r="K493" s="57">
        <f t="shared" si="334"/>
        <v>2.4535703144455323</v>
      </c>
      <c r="L493" s="42">
        <v>0</v>
      </c>
      <c r="M493" s="296">
        <f t="shared" si="336"/>
        <v>5623.3438939981534</v>
      </c>
      <c r="N493" s="57">
        <v>1.1399999999999899</v>
      </c>
      <c r="O493" s="57">
        <v>105.4</v>
      </c>
      <c r="P493" s="57">
        <v>4.8999999999999897</v>
      </c>
      <c r="Q493" s="59">
        <v>2</v>
      </c>
      <c r="R493" s="141">
        <f t="shared" si="330"/>
        <v>25</v>
      </c>
      <c r="S493" s="259"/>
      <c r="T493" s="239">
        <v>47</v>
      </c>
      <c r="U493" s="69">
        <f t="shared" si="331"/>
        <v>5</v>
      </c>
    </row>
    <row r="494" spans="1:21" x14ac:dyDescent="0.3">
      <c r="A494" s="54" t="b">
        <v>1</v>
      </c>
      <c r="B494" s="55" t="s">
        <v>925</v>
      </c>
      <c r="C494" s="54">
        <f t="shared" si="337"/>
        <v>489</v>
      </c>
      <c r="D494" s="46">
        <f t="shared" si="339"/>
        <v>95725</v>
      </c>
      <c r="E494" s="56">
        <f t="shared" si="332"/>
        <v>3829</v>
      </c>
      <c r="F494" s="42">
        <v>0</v>
      </c>
      <c r="G494" s="296">
        <f t="shared" si="340"/>
        <v>8178.7945849584275</v>
      </c>
      <c r="H494" s="134">
        <v>100</v>
      </c>
      <c r="I494" s="57">
        <f t="shared" si="338"/>
        <v>17.220486598539107</v>
      </c>
      <c r="J494" s="58">
        <v>200</v>
      </c>
      <c r="K494" s="57">
        <f t="shared" si="334"/>
        <v>2.4790138386063325</v>
      </c>
      <c r="L494" s="42">
        <v>0</v>
      </c>
      <c r="M494" s="296">
        <f t="shared" si="336"/>
        <v>5735.8107718781166</v>
      </c>
      <c r="N494" s="57">
        <v>1.1399999999999899</v>
      </c>
      <c r="O494" s="57">
        <v>105.4</v>
      </c>
      <c r="P494" s="57">
        <v>4.8999999999999897</v>
      </c>
      <c r="Q494" s="59">
        <v>2</v>
      </c>
      <c r="R494" s="141">
        <f t="shared" si="330"/>
        <v>25</v>
      </c>
      <c r="S494" s="259"/>
      <c r="T494" s="239">
        <v>48</v>
      </c>
      <c r="U494" s="69">
        <f t="shared" si="331"/>
        <v>5</v>
      </c>
    </row>
    <row r="495" spans="1:21" x14ac:dyDescent="0.3">
      <c r="A495" s="135" t="b">
        <v>1</v>
      </c>
      <c r="B495" s="55" t="s">
        <v>926</v>
      </c>
      <c r="C495" s="135">
        <f t="shared" si="337"/>
        <v>490</v>
      </c>
      <c r="D495" s="136">
        <f>INT(D494+D494*0.8%)</f>
        <v>96490</v>
      </c>
      <c r="E495" s="137">
        <f t="shared" si="332"/>
        <v>3859</v>
      </c>
      <c r="F495" s="137">
        <v>0</v>
      </c>
      <c r="G495" s="140">
        <f t="shared" si="340"/>
        <v>8317.8340929027199</v>
      </c>
      <c r="H495" s="136">
        <v>100</v>
      </c>
      <c r="I495" s="139">
        <f t="shared" si="338"/>
        <v>17.275592155654433</v>
      </c>
      <c r="J495" s="138">
        <v>200</v>
      </c>
      <c r="K495" s="139">
        <f t="shared" si="334"/>
        <v>2.5047212121126803</v>
      </c>
      <c r="L495" s="137">
        <v>0</v>
      </c>
      <c r="M495" s="91">
        <f>M494*R$1</f>
        <v>5747.2823934218732</v>
      </c>
      <c r="N495" s="139">
        <v>1.1399999999999899</v>
      </c>
      <c r="O495" s="139">
        <v>105.4</v>
      </c>
      <c r="P495" s="139">
        <v>4.8999999999999897</v>
      </c>
      <c r="Q495" s="140">
        <v>2</v>
      </c>
      <c r="R495" s="137">
        <f t="shared" si="330"/>
        <v>25</v>
      </c>
      <c r="S495" s="259"/>
      <c r="T495" s="239">
        <v>49</v>
      </c>
      <c r="U495" s="69">
        <f t="shared" si="331"/>
        <v>5</v>
      </c>
    </row>
    <row r="496" spans="1:21" x14ac:dyDescent="0.3">
      <c r="A496" s="54" t="b">
        <v>1</v>
      </c>
      <c r="B496" s="55" t="s">
        <v>927</v>
      </c>
      <c r="C496" s="54">
        <f t="shared" si="337"/>
        <v>491</v>
      </c>
      <c r="D496" s="46">
        <f>INT(D495+D495*0.8%)</f>
        <v>97261</v>
      </c>
      <c r="E496" s="56">
        <f t="shared" si="332"/>
        <v>3890</v>
      </c>
      <c r="F496" s="42">
        <v>0</v>
      </c>
      <c r="G496" s="296">
        <f t="shared" si="340"/>
        <v>8459.2372724820652</v>
      </c>
      <c r="H496" s="134">
        <v>100</v>
      </c>
      <c r="I496" s="57">
        <f t="shared" si="338"/>
        <v>17.330874050552527</v>
      </c>
      <c r="J496" s="58">
        <v>200</v>
      </c>
      <c r="K496" s="57">
        <f t="shared" si="334"/>
        <v>2.5306951710822889</v>
      </c>
      <c r="L496" s="42">
        <v>0</v>
      </c>
      <c r="M496" s="296">
        <f>M495*R$1</f>
        <v>5758.7769582087167</v>
      </c>
      <c r="N496" s="57">
        <v>1.1399999999999899</v>
      </c>
      <c r="O496" s="57">
        <v>105.4</v>
      </c>
      <c r="P496" s="57">
        <v>4.8999999999999897</v>
      </c>
      <c r="Q496" s="59">
        <v>2</v>
      </c>
      <c r="R496" s="141">
        <f t="shared" si="330"/>
        <v>26</v>
      </c>
      <c r="S496" s="259"/>
      <c r="T496" s="239">
        <v>50</v>
      </c>
      <c r="U496" s="69">
        <f t="shared" si="331"/>
        <v>6</v>
      </c>
    </row>
    <row r="497" spans="1:21" x14ac:dyDescent="0.3">
      <c r="A497" s="54" t="b">
        <v>1</v>
      </c>
      <c r="B497" s="55" t="s">
        <v>928</v>
      </c>
      <c r="C497" s="54">
        <f t="shared" si="337"/>
        <v>492</v>
      </c>
      <c r="D497" s="46">
        <f t="shared" ref="D497:D560" si="341">INT(D496+D496*0.8%)</f>
        <v>98039</v>
      </c>
      <c r="E497" s="56">
        <f t="shared" si="332"/>
        <v>3921</v>
      </c>
      <c r="F497" s="42">
        <v>0</v>
      </c>
      <c r="G497" s="296">
        <f t="shared" si="340"/>
        <v>8603.0443061142596</v>
      </c>
      <c r="H497" s="134">
        <v>100</v>
      </c>
      <c r="I497" s="57">
        <f t="shared" si="338"/>
        <v>17.386332847514296</v>
      </c>
      <c r="J497" s="58">
        <v>200</v>
      </c>
      <c r="K497" s="57">
        <f t="shared" si="334"/>
        <v>2.5569384800064121</v>
      </c>
      <c r="L497" s="42">
        <v>0</v>
      </c>
      <c r="M497" s="296">
        <f t="shared" ref="M497:M558" si="342">M496*R$1</f>
        <v>5770.2945121251341</v>
      </c>
      <c r="N497" s="57">
        <v>1.1399999999999899</v>
      </c>
      <c r="O497" s="57">
        <v>105.4</v>
      </c>
      <c r="P497" s="57">
        <v>4.8999999999999897</v>
      </c>
      <c r="Q497" s="59">
        <v>2</v>
      </c>
      <c r="R497" s="141">
        <f t="shared" si="330"/>
        <v>26</v>
      </c>
      <c r="S497" s="259"/>
      <c r="T497" s="239">
        <v>51</v>
      </c>
      <c r="U497" s="69">
        <f t="shared" si="331"/>
        <v>6</v>
      </c>
    </row>
    <row r="498" spans="1:21" x14ac:dyDescent="0.3">
      <c r="A498" s="54" t="b">
        <v>1</v>
      </c>
      <c r="B498" s="55" t="s">
        <v>929</v>
      </c>
      <c r="C498" s="54">
        <f t="shared" si="337"/>
        <v>493</v>
      </c>
      <c r="D498" s="46">
        <f t="shared" si="341"/>
        <v>98823</v>
      </c>
      <c r="E498" s="56">
        <f t="shared" si="332"/>
        <v>3952</v>
      </c>
      <c r="F498" s="42">
        <v>0</v>
      </c>
      <c r="G498" s="296">
        <f>G497*(I$1-0.02)</f>
        <v>8749.2960593182015</v>
      </c>
      <c r="H498" s="134">
        <v>100</v>
      </c>
      <c r="I498" s="57">
        <f t="shared" si="338"/>
        <v>17.441969112626342</v>
      </c>
      <c r="J498" s="58">
        <v>200</v>
      </c>
      <c r="K498" s="57">
        <f t="shared" si="334"/>
        <v>2.5834539320440788</v>
      </c>
      <c r="L498" s="42">
        <v>0</v>
      </c>
      <c r="M498" s="296">
        <f t="shared" si="342"/>
        <v>5781.8351011493842</v>
      </c>
      <c r="N498" s="57">
        <v>1.1399999999999899</v>
      </c>
      <c r="O498" s="57">
        <v>105.4</v>
      </c>
      <c r="P498" s="57">
        <v>4.8999999999999897</v>
      </c>
      <c r="Q498" s="59">
        <v>2</v>
      </c>
      <c r="R498" s="141">
        <f t="shared" si="330"/>
        <v>26</v>
      </c>
      <c r="S498" s="259"/>
      <c r="T498" s="239">
        <v>52</v>
      </c>
      <c r="U498" s="69">
        <f t="shared" si="331"/>
        <v>6</v>
      </c>
    </row>
    <row r="499" spans="1:21" x14ac:dyDescent="0.3">
      <c r="A499" s="54" t="b">
        <v>1</v>
      </c>
      <c r="B499" s="55" t="s">
        <v>930</v>
      </c>
      <c r="C499" s="54">
        <f t="shared" si="337"/>
        <v>494</v>
      </c>
      <c r="D499" s="46">
        <f t="shared" si="341"/>
        <v>99613</v>
      </c>
      <c r="E499" s="56">
        <f t="shared" si="332"/>
        <v>3984</v>
      </c>
      <c r="F499" s="42">
        <v>0</v>
      </c>
      <c r="G499" s="131">
        <f>G498*(I$1-0.03)</f>
        <v>8810.5411317334274</v>
      </c>
      <c r="H499" s="134">
        <v>100</v>
      </c>
      <c r="I499" s="57">
        <f t="shared" si="338"/>
        <v>17.497783413786745</v>
      </c>
      <c r="J499" s="58">
        <v>200</v>
      </c>
      <c r="K499" s="57">
        <f t="shared" si="334"/>
        <v>2.6102443493193759</v>
      </c>
      <c r="L499" s="42">
        <v>0</v>
      </c>
      <c r="M499" s="296">
        <f t="shared" si="342"/>
        <v>5793.3987713516826</v>
      </c>
      <c r="N499" s="57">
        <v>1.1399999999999899</v>
      </c>
      <c r="O499" s="57">
        <v>105.4</v>
      </c>
      <c r="P499" s="57">
        <v>4.8999999999999897</v>
      </c>
      <c r="Q499" s="59">
        <v>2</v>
      </c>
      <c r="R499" s="141">
        <f t="shared" si="330"/>
        <v>26</v>
      </c>
      <c r="S499" s="259"/>
      <c r="T499" s="239">
        <v>53</v>
      </c>
      <c r="U499" s="69">
        <f t="shared" si="331"/>
        <v>6</v>
      </c>
    </row>
    <row r="500" spans="1:21" x14ac:dyDescent="0.3">
      <c r="A500" s="54" t="b">
        <v>1</v>
      </c>
      <c r="B500" s="55" t="s">
        <v>931</v>
      </c>
      <c r="C500" s="54">
        <f t="shared" si="337"/>
        <v>495</v>
      </c>
      <c r="D500" s="46">
        <f t="shared" si="341"/>
        <v>100409</v>
      </c>
      <c r="E500" s="56">
        <f t="shared" si="332"/>
        <v>4016</v>
      </c>
      <c r="F500" s="42">
        <v>0</v>
      </c>
      <c r="G500" s="296">
        <f>G499*(I$1-0.03)</f>
        <v>8872.2149196555602</v>
      </c>
      <c r="H500" s="134">
        <v>100</v>
      </c>
      <c r="I500" s="57">
        <f t="shared" si="338"/>
        <v>17.553776320710863</v>
      </c>
      <c r="J500" s="58">
        <v>200</v>
      </c>
      <c r="K500" s="57">
        <f t="shared" si="334"/>
        <v>2.6373125832218176</v>
      </c>
      <c r="L500" s="42">
        <v>0</v>
      </c>
      <c r="M500" s="296">
        <f t="shared" si="342"/>
        <v>5804.9855688943862</v>
      </c>
      <c r="N500" s="57">
        <v>1.1399999999999899</v>
      </c>
      <c r="O500" s="57">
        <v>105.4</v>
      </c>
      <c r="P500" s="57">
        <v>4.8999999999999897</v>
      </c>
      <c r="Q500" s="59">
        <v>2</v>
      </c>
      <c r="R500" s="141">
        <f t="shared" si="330"/>
        <v>26</v>
      </c>
      <c r="S500" s="259"/>
      <c r="T500" s="239">
        <v>54</v>
      </c>
      <c r="U500" s="69">
        <f t="shared" si="331"/>
        <v>6</v>
      </c>
    </row>
    <row r="501" spans="1:21" x14ac:dyDescent="0.3">
      <c r="A501" s="54" t="b">
        <v>1</v>
      </c>
      <c r="B501" s="55" t="s">
        <v>932</v>
      </c>
      <c r="C501" s="54">
        <f t="shared" si="337"/>
        <v>496</v>
      </c>
      <c r="D501" s="46">
        <f t="shared" si="341"/>
        <v>101212</v>
      </c>
      <c r="E501" s="56">
        <f t="shared" si="332"/>
        <v>4048</v>
      </c>
      <c r="F501" s="42">
        <v>0</v>
      </c>
      <c r="G501" s="296">
        <f t="shared" ref="G501:G514" si="343">G500*(I$1-0.03)</f>
        <v>8934.3204240931482</v>
      </c>
      <c r="H501" s="134">
        <v>100</v>
      </c>
      <c r="I501" s="57">
        <f t="shared" si="338"/>
        <v>17.609948404937139</v>
      </c>
      <c r="J501" s="58">
        <v>200</v>
      </c>
      <c r="K501" s="57">
        <f t="shared" si="334"/>
        <v>2.6646615147098278</v>
      </c>
      <c r="L501" s="42">
        <v>0</v>
      </c>
      <c r="M501" s="296">
        <f t="shared" si="342"/>
        <v>5816.5955400321754</v>
      </c>
      <c r="N501" s="57">
        <v>1.1399999999999899</v>
      </c>
      <c r="O501" s="57">
        <v>105.4</v>
      </c>
      <c r="P501" s="57">
        <v>4.8999999999999897</v>
      </c>
      <c r="Q501" s="59">
        <v>2</v>
      </c>
      <c r="R501" s="141">
        <f t="shared" si="330"/>
        <v>26</v>
      </c>
      <c r="S501" s="259"/>
      <c r="T501" s="239">
        <v>55</v>
      </c>
      <c r="U501" s="69">
        <f t="shared" si="331"/>
        <v>6</v>
      </c>
    </row>
    <row r="502" spans="1:21" x14ac:dyDescent="0.3">
      <c r="A502" s="54" t="b">
        <v>1</v>
      </c>
      <c r="B502" s="55" t="s">
        <v>933</v>
      </c>
      <c r="C502" s="54">
        <f t="shared" si="337"/>
        <v>497</v>
      </c>
      <c r="D502" s="46">
        <f t="shared" si="341"/>
        <v>102021</v>
      </c>
      <c r="E502" s="56">
        <f t="shared" si="332"/>
        <v>4080</v>
      </c>
      <c r="F502" s="42">
        <v>0</v>
      </c>
      <c r="G502" s="296">
        <f t="shared" si="343"/>
        <v>8996.8606670617992</v>
      </c>
      <c r="H502" s="134">
        <v>100</v>
      </c>
      <c r="I502" s="57">
        <f t="shared" si="338"/>
        <v>17.666300239832939</v>
      </c>
      <c r="J502" s="58">
        <v>200</v>
      </c>
      <c r="K502" s="57">
        <f t="shared" si="334"/>
        <v>2.6922940546173688</v>
      </c>
      <c r="L502" s="42">
        <v>0</v>
      </c>
      <c r="M502" s="296">
        <f t="shared" si="342"/>
        <v>5828.22873111224</v>
      </c>
      <c r="N502" s="57">
        <v>1.1399999999999899</v>
      </c>
      <c r="O502" s="57">
        <v>105.4</v>
      </c>
      <c r="P502" s="57">
        <v>4.8999999999999897</v>
      </c>
      <c r="Q502" s="59">
        <v>2</v>
      </c>
      <c r="R502" s="141">
        <f t="shared" si="330"/>
        <v>26</v>
      </c>
      <c r="S502" s="259"/>
      <c r="T502" s="239">
        <v>56</v>
      </c>
      <c r="U502" s="69">
        <f t="shared" si="331"/>
        <v>6</v>
      </c>
    </row>
    <row r="503" spans="1:21" x14ac:dyDescent="0.3">
      <c r="A503" s="54" t="b">
        <v>1</v>
      </c>
      <c r="B503" s="55" t="s">
        <v>934</v>
      </c>
      <c r="C503" s="54">
        <f t="shared" si="337"/>
        <v>498</v>
      </c>
      <c r="D503" s="46">
        <f t="shared" si="341"/>
        <v>102837</v>
      </c>
      <c r="E503" s="56">
        <f t="shared" si="332"/>
        <v>4113</v>
      </c>
      <c r="F503" s="42">
        <v>0</v>
      </c>
      <c r="G503" s="296">
        <f t="shared" si="343"/>
        <v>9059.8386917312309</v>
      </c>
      <c r="H503" s="134">
        <v>100</v>
      </c>
      <c r="I503" s="57">
        <f t="shared" si="338"/>
        <v>17.722832400600403</v>
      </c>
      <c r="J503" s="58">
        <v>200</v>
      </c>
      <c r="K503" s="57">
        <f t="shared" si="334"/>
        <v>2.7202131439637509</v>
      </c>
      <c r="L503" s="42">
        <v>0</v>
      </c>
      <c r="M503" s="296">
        <f t="shared" si="342"/>
        <v>5839.8851885744643</v>
      </c>
      <c r="N503" s="57">
        <v>1.1399999999999899</v>
      </c>
      <c r="O503" s="57">
        <v>105.4</v>
      </c>
      <c r="P503" s="57">
        <v>4.8999999999999897</v>
      </c>
      <c r="Q503" s="59">
        <v>2</v>
      </c>
      <c r="R503" s="141">
        <f t="shared" si="330"/>
        <v>26</v>
      </c>
      <c r="S503" s="259"/>
      <c r="T503" s="239">
        <v>57</v>
      </c>
      <c r="U503" s="69">
        <f t="shared" si="331"/>
        <v>6</v>
      </c>
    </row>
    <row r="504" spans="1:21" x14ac:dyDescent="0.3">
      <c r="A504" s="54" t="b">
        <v>1</v>
      </c>
      <c r="B504" s="55" t="s">
        <v>935</v>
      </c>
      <c r="C504" s="54">
        <f t="shared" si="337"/>
        <v>499</v>
      </c>
      <c r="D504" s="46">
        <f t="shared" si="341"/>
        <v>103659</v>
      </c>
      <c r="E504" s="56">
        <f t="shared" si="332"/>
        <v>4146</v>
      </c>
      <c r="F504" s="42">
        <v>0</v>
      </c>
      <c r="G504" s="296">
        <f t="shared" si="343"/>
        <v>9123.257562573348</v>
      </c>
      <c r="H504" s="134">
        <v>100</v>
      </c>
      <c r="I504" s="57">
        <f t="shared" si="338"/>
        <v>17.779545464282325</v>
      </c>
      <c r="J504" s="58">
        <v>200</v>
      </c>
      <c r="K504" s="57">
        <f t="shared" si="334"/>
        <v>2.7484217542666549</v>
      </c>
      <c r="L504" s="42">
        <v>0</v>
      </c>
      <c r="M504" s="296">
        <f t="shared" si="342"/>
        <v>5851.5649589516133</v>
      </c>
      <c r="N504" s="57">
        <v>1.1399999999999899</v>
      </c>
      <c r="O504" s="57">
        <v>105.4</v>
      </c>
      <c r="P504" s="57">
        <v>4.8999999999999897</v>
      </c>
      <c r="Q504" s="59">
        <v>2</v>
      </c>
      <c r="R504" s="141">
        <f t="shared" si="330"/>
        <v>26</v>
      </c>
      <c r="S504" s="259"/>
      <c r="T504" s="239">
        <v>58</v>
      </c>
      <c r="U504" s="69">
        <f t="shared" si="331"/>
        <v>6</v>
      </c>
    </row>
    <row r="505" spans="1:21" x14ac:dyDescent="0.3">
      <c r="A505" s="54" t="b">
        <v>1</v>
      </c>
      <c r="B505" s="55" t="s">
        <v>936</v>
      </c>
      <c r="C505" s="54">
        <f t="shared" si="337"/>
        <v>500</v>
      </c>
      <c r="D505" s="46">
        <f t="shared" si="341"/>
        <v>104488</v>
      </c>
      <c r="E505" s="56">
        <f t="shared" si="332"/>
        <v>4179</v>
      </c>
      <c r="F505" s="42">
        <v>0</v>
      </c>
      <c r="G505" s="296">
        <f t="shared" si="343"/>
        <v>9187.1203655113604</v>
      </c>
      <c r="H505" s="134">
        <v>100</v>
      </c>
      <c r="I505" s="57">
        <f t="shared" si="338"/>
        <v>17.83644000976803</v>
      </c>
      <c r="J505" s="58">
        <v>200</v>
      </c>
      <c r="K505" s="57">
        <f t="shared" si="334"/>
        <v>2.7769228878584</v>
      </c>
      <c r="L505" s="42">
        <v>0</v>
      </c>
      <c r="M505" s="296">
        <f t="shared" si="342"/>
        <v>5863.2680888695168</v>
      </c>
      <c r="N505" s="57">
        <v>1.1399999999999899</v>
      </c>
      <c r="O505" s="57">
        <v>105.4</v>
      </c>
      <c r="P505" s="57">
        <v>4.8999999999999897</v>
      </c>
      <c r="Q505" s="59">
        <v>2</v>
      </c>
      <c r="R505" s="141">
        <f t="shared" si="330"/>
        <v>26</v>
      </c>
      <c r="S505" s="259"/>
      <c r="T505" s="239">
        <v>59</v>
      </c>
      <c r="U505" s="69">
        <f t="shared" si="331"/>
        <v>6</v>
      </c>
    </row>
    <row r="506" spans="1:21" x14ac:dyDescent="0.3">
      <c r="A506" s="54" t="b">
        <v>1</v>
      </c>
      <c r="B506" s="55" t="s">
        <v>937</v>
      </c>
      <c r="C506" s="54">
        <f t="shared" si="337"/>
        <v>501</v>
      </c>
      <c r="D506" s="46">
        <f t="shared" si="341"/>
        <v>105323</v>
      </c>
      <c r="E506" s="56">
        <f t="shared" si="332"/>
        <v>4212</v>
      </c>
      <c r="F506" s="42">
        <v>0</v>
      </c>
      <c r="G506" s="296">
        <f>G505*(I$1-0.03)</f>
        <v>9251.4302080699381</v>
      </c>
      <c r="H506" s="134">
        <v>100</v>
      </c>
      <c r="I506" s="57">
        <f t="shared" si="338"/>
        <v>17.893516617799289</v>
      </c>
      <c r="J506" s="58">
        <v>200</v>
      </c>
      <c r="K506" s="57">
        <f t="shared" si="334"/>
        <v>2.8057195782054918</v>
      </c>
      <c r="L506" s="42">
        <v>0</v>
      </c>
      <c r="M506" s="296">
        <f t="shared" si="342"/>
        <v>5874.9946250472558</v>
      </c>
      <c r="N506" s="57">
        <v>1.1399999999999899</v>
      </c>
      <c r="O506" s="57">
        <v>105.4</v>
      </c>
      <c r="P506" s="57">
        <v>4.8999999999999897</v>
      </c>
      <c r="Q506" s="59">
        <v>2</v>
      </c>
      <c r="R506" s="141">
        <f t="shared" si="330"/>
        <v>27</v>
      </c>
      <c r="S506" s="259"/>
      <c r="T506" s="239">
        <v>60</v>
      </c>
      <c r="U506" s="69">
        <f t="shared" si="331"/>
        <v>7</v>
      </c>
    </row>
    <row r="507" spans="1:21" x14ac:dyDescent="0.3">
      <c r="A507" s="54" t="b">
        <v>1</v>
      </c>
      <c r="B507" s="55" t="s">
        <v>938</v>
      </c>
      <c r="C507" s="54">
        <f t="shared" si="337"/>
        <v>502</v>
      </c>
      <c r="D507" s="46">
        <f t="shared" si="341"/>
        <v>106165</v>
      </c>
      <c r="E507" s="56">
        <f t="shared" si="332"/>
        <v>4246</v>
      </c>
      <c r="F507" s="42">
        <v>0</v>
      </c>
      <c r="G507" s="296">
        <f t="shared" si="343"/>
        <v>9316.1902195264265</v>
      </c>
      <c r="H507" s="134">
        <v>100</v>
      </c>
      <c r="I507" s="57">
        <f t="shared" si="338"/>
        <v>17.950775870976248</v>
      </c>
      <c r="J507" s="58">
        <v>200</v>
      </c>
      <c r="K507" s="57">
        <f t="shared" si="334"/>
        <v>2.8348148902314829</v>
      </c>
      <c r="L507" s="42">
        <v>0</v>
      </c>
      <c r="M507" s="296">
        <f>M506*R$1</f>
        <v>5886.7446142973504</v>
      </c>
      <c r="N507" s="57">
        <v>1.1399999999999899</v>
      </c>
      <c r="O507" s="57">
        <v>105.4</v>
      </c>
      <c r="P507" s="57">
        <v>4.8999999999999897</v>
      </c>
      <c r="Q507" s="59">
        <v>2</v>
      </c>
      <c r="R507" s="141">
        <f t="shared" si="330"/>
        <v>27</v>
      </c>
      <c r="S507" s="259"/>
      <c r="T507" s="239">
        <v>61</v>
      </c>
      <c r="U507" s="69">
        <f t="shared" si="331"/>
        <v>7</v>
      </c>
    </row>
    <row r="508" spans="1:21" x14ac:dyDescent="0.3">
      <c r="A508" s="54" t="b">
        <v>1</v>
      </c>
      <c r="B508" s="55" t="s">
        <v>939</v>
      </c>
      <c r="C508" s="54">
        <f t="shared" si="337"/>
        <v>503</v>
      </c>
      <c r="D508" s="46">
        <f t="shared" si="341"/>
        <v>107014</v>
      </c>
      <c r="E508" s="56">
        <f t="shared" si="332"/>
        <v>4280</v>
      </c>
      <c r="F508" s="42">
        <v>0</v>
      </c>
      <c r="G508" s="296">
        <f t="shared" si="343"/>
        <v>9381.4035510631111</v>
      </c>
      <c r="H508" s="134">
        <v>100</v>
      </c>
      <c r="I508" s="57">
        <f t="shared" si="338"/>
        <v>18.008218353763372</v>
      </c>
      <c r="J508" s="58">
        <v>200</v>
      </c>
      <c r="K508" s="57">
        <f t="shared" si="334"/>
        <v>2.8642119206431835</v>
      </c>
      <c r="L508" s="42">
        <v>0</v>
      </c>
      <c r="M508" s="296">
        <f t="shared" si="342"/>
        <v>5898.5181035259448</v>
      </c>
      <c r="N508" s="57">
        <v>1.1399999999999899</v>
      </c>
      <c r="O508" s="57">
        <v>105.4</v>
      </c>
      <c r="P508" s="57">
        <v>4.8999999999999897</v>
      </c>
      <c r="Q508" s="59">
        <v>2</v>
      </c>
      <c r="R508" s="141">
        <f t="shared" si="330"/>
        <v>27</v>
      </c>
      <c r="S508" s="259"/>
      <c r="T508" s="239">
        <v>62</v>
      </c>
      <c r="U508" s="69">
        <f t="shared" si="331"/>
        <v>7</v>
      </c>
    </row>
    <row r="509" spans="1:21" x14ac:dyDescent="0.3">
      <c r="A509" s="54" t="b">
        <v>1</v>
      </c>
      <c r="B509" s="55" t="s">
        <v>940</v>
      </c>
      <c r="C509" s="54">
        <f t="shared" si="337"/>
        <v>504</v>
      </c>
      <c r="D509" s="46">
        <f t="shared" si="341"/>
        <v>107870</v>
      </c>
      <c r="E509" s="56">
        <f t="shared" si="332"/>
        <v>4314</v>
      </c>
      <c r="F509" s="42">
        <v>0</v>
      </c>
      <c r="G509" s="296">
        <f t="shared" si="343"/>
        <v>9447.0733759205523</v>
      </c>
      <c r="H509" s="134">
        <v>100</v>
      </c>
      <c r="I509" s="57">
        <f t="shared" si="338"/>
        <v>18.065844652495414</v>
      </c>
      <c r="J509" s="58">
        <v>200</v>
      </c>
      <c r="K509" s="57">
        <f t="shared" si="334"/>
        <v>2.8939137982602534</v>
      </c>
      <c r="L509" s="42">
        <v>0</v>
      </c>
      <c r="M509" s="296">
        <f t="shared" si="342"/>
        <v>5910.3151397329966</v>
      </c>
      <c r="N509" s="57">
        <v>1.1399999999999899</v>
      </c>
      <c r="O509" s="57">
        <v>105.4</v>
      </c>
      <c r="P509" s="57">
        <v>4.8999999999999897</v>
      </c>
      <c r="Q509" s="59">
        <v>2</v>
      </c>
      <c r="R509" s="141">
        <f t="shared" si="330"/>
        <v>27</v>
      </c>
      <c r="S509" s="259"/>
      <c r="T509" s="239">
        <v>63</v>
      </c>
      <c r="U509" s="69">
        <f t="shared" si="331"/>
        <v>7</v>
      </c>
    </row>
    <row r="510" spans="1:21" x14ac:dyDescent="0.3">
      <c r="A510" s="54" t="b">
        <v>1</v>
      </c>
      <c r="B510" s="55" t="s">
        <v>941</v>
      </c>
      <c r="C510" s="54">
        <f t="shared" si="337"/>
        <v>505</v>
      </c>
      <c r="D510" s="46">
        <f t="shared" si="341"/>
        <v>108732</v>
      </c>
      <c r="E510" s="56">
        <f t="shared" si="332"/>
        <v>4349</v>
      </c>
      <c r="F510" s="42">
        <v>0</v>
      </c>
      <c r="G510" s="296">
        <f t="shared" si="343"/>
        <v>9513.2028895519943</v>
      </c>
      <c r="H510" s="134">
        <v>100</v>
      </c>
      <c r="I510" s="57">
        <f t="shared" si="338"/>
        <v>18.123655355383399</v>
      </c>
      <c r="J510" s="58">
        <v>200</v>
      </c>
      <c r="K510" s="57">
        <f t="shared" si="334"/>
        <v>2.9239236843482121</v>
      </c>
      <c r="L510" s="42">
        <v>0</v>
      </c>
      <c r="M510" s="296">
        <f t="shared" si="342"/>
        <v>5922.1357700124627</v>
      </c>
      <c r="N510" s="57">
        <v>1.1399999999999899</v>
      </c>
      <c r="O510" s="57">
        <v>105.4</v>
      </c>
      <c r="P510" s="57">
        <v>4.8999999999999897</v>
      </c>
      <c r="Q510" s="59">
        <v>2</v>
      </c>
      <c r="R510" s="141">
        <f t="shared" si="330"/>
        <v>27</v>
      </c>
      <c r="S510" s="259"/>
      <c r="T510" s="239">
        <v>64</v>
      </c>
      <c r="U510" s="69">
        <f t="shared" si="331"/>
        <v>7</v>
      </c>
    </row>
    <row r="511" spans="1:21" x14ac:dyDescent="0.3">
      <c r="A511" s="54" t="b">
        <v>1</v>
      </c>
      <c r="B511" s="55" t="s">
        <v>942</v>
      </c>
      <c r="C511" s="54">
        <f t="shared" si="337"/>
        <v>506</v>
      </c>
      <c r="D511" s="46">
        <f t="shared" si="341"/>
        <v>109601</v>
      </c>
      <c r="E511" s="56">
        <f t="shared" si="332"/>
        <v>4384</v>
      </c>
      <c r="F511" s="42">
        <v>0</v>
      </c>
      <c r="G511" s="296">
        <f t="shared" si="343"/>
        <v>9579.7953097788577</v>
      </c>
      <c r="H511" s="134">
        <v>100</v>
      </c>
      <c r="I511" s="57">
        <f t="shared" si="338"/>
        <v>18.181651052520625</v>
      </c>
      <c r="J511" s="58">
        <v>200</v>
      </c>
      <c r="K511" s="57">
        <f t="shared" si="334"/>
        <v>2.9542447729549033</v>
      </c>
      <c r="L511" s="42">
        <v>0</v>
      </c>
      <c r="M511" s="296">
        <f>M510*R$1</f>
        <v>5933.9800415524878</v>
      </c>
      <c r="N511" s="57">
        <v>1.1399999999999899</v>
      </c>
      <c r="O511" s="57">
        <v>105.4</v>
      </c>
      <c r="P511" s="57">
        <v>4.8999999999999897</v>
      </c>
      <c r="Q511" s="59">
        <v>2</v>
      </c>
      <c r="R511" s="141">
        <f t="shared" si="330"/>
        <v>27</v>
      </c>
      <c r="S511" s="259"/>
      <c r="T511" s="239">
        <v>65</v>
      </c>
      <c r="U511" s="69">
        <f t="shared" si="331"/>
        <v>7</v>
      </c>
    </row>
    <row r="512" spans="1:21" x14ac:dyDescent="0.3">
      <c r="A512" s="54" t="b">
        <v>1</v>
      </c>
      <c r="B512" s="55" t="s">
        <v>943</v>
      </c>
      <c r="C512" s="54">
        <f t="shared" si="337"/>
        <v>507</v>
      </c>
      <c r="D512" s="46">
        <f t="shared" si="341"/>
        <v>110477</v>
      </c>
      <c r="E512" s="56">
        <f t="shared" si="332"/>
        <v>4419</v>
      </c>
      <c r="F512" s="42">
        <v>0</v>
      </c>
      <c r="G512" s="296">
        <f t="shared" si="343"/>
        <v>9646.8538769473089</v>
      </c>
      <c r="H512" s="134">
        <v>100</v>
      </c>
      <c r="I512" s="57">
        <f t="shared" si="338"/>
        <v>18.239832335888689</v>
      </c>
      <c r="J512" s="58">
        <v>200</v>
      </c>
      <c r="K512" s="57">
        <f t="shared" si="334"/>
        <v>2.9848802912504455</v>
      </c>
      <c r="L512" s="42">
        <v>0</v>
      </c>
      <c r="M512" s="296">
        <f t="shared" si="342"/>
        <v>5945.8480016355925</v>
      </c>
      <c r="N512" s="57">
        <v>1.1399999999999899</v>
      </c>
      <c r="O512" s="57">
        <v>105.4</v>
      </c>
      <c r="P512" s="57">
        <v>4.8999999999999897</v>
      </c>
      <c r="Q512" s="59">
        <v>2</v>
      </c>
      <c r="R512" s="141">
        <f t="shared" ref="R512:R575" si="344">INT(20+U512)</f>
        <v>27</v>
      </c>
      <c r="S512" s="259"/>
      <c r="T512" s="239">
        <v>66</v>
      </c>
      <c r="U512" s="69">
        <f t="shared" ref="U512:U575" si="345">INT(1+(T512/$U$1))</f>
        <v>7</v>
      </c>
    </row>
    <row r="513" spans="1:21" x14ac:dyDescent="0.3">
      <c r="A513" s="54" t="b">
        <v>1</v>
      </c>
      <c r="B513" s="55" t="s">
        <v>944</v>
      </c>
      <c r="C513" s="54">
        <f t="shared" si="337"/>
        <v>508</v>
      </c>
      <c r="D513" s="46">
        <f t="shared" si="341"/>
        <v>111360</v>
      </c>
      <c r="E513" s="56">
        <f t="shared" si="332"/>
        <v>4454</v>
      </c>
      <c r="F513" s="42">
        <v>0</v>
      </c>
      <c r="G513" s="296">
        <f t="shared" si="343"/>
        <v>9714.3818540859393</v>
      </c>
      <c r="H513" s="134">
        <v>100</v>
      </c>
      <c r="I513" s="57">
        <f t="shared" si="338"/>
        <v>18.298199799363534</v>
      </c>
      <c r="J513" s="58">
        <v>200</v>
      </c>
      <c r="K513" s="57">
        <f t="shared" si="334"/>
        <v>3.0158334998707126</v>
      </c>
      <c r="L513" s="42">
        <v>0</v>
      </c>
      <c r="M513" s="296">
        <f t="shared" si="342"/>
        <v>5957.7396976388636</v>
      </c>
      <c r="N513" s="57">
        <v>1.1399999999999899</v>
      </c>
      <c r="O513" s="57">
        <v>105.4</v>
      </c>
      <c r="P513" s="57">
        <v>4.8999999999999897</v>
      </c>
      <c r="Q513" s="59">
        <v>2</v>
      </c>
      <c r="R513" s="141">
        <f t="shared" si="344"/>
        <v>27</v>
      </c>
      <c r="S513" s="259"/>
      <c r="T513" s="239">
        <v>67</v>
      </c>
      <c r="U513" s="69">
        <f t="shared" si="345"/>
        <v>7</v>
      </c>
    </row>
    <row r="514" spans="1:21" x14ac:dyDescent="0.3">
      <c r="A514" s="54" t="b">
        <v>1</v>
      </c>
      <c r="B514" s="55" t="s">
        <v>945</v>
      </c>
      <c r="C514" s="54">
        <f t="shared" si="337"/>
        <v>509</v>
      </c>
      <c r="D514" s="46">
        <f t="shared" si="341"/>
        <v>112250</v>
      </c>
      <c r="E514" s="56">
        <f t="shared" si="332"/>
        <v>4490</v>
      </c>
      <c r="F514" s="42">
        <v>0</v>
      </c>
      <c r="G514" s="296">
        <f t="shared" si="343"/>
        <v>9782.3825270645393</v>
      </c>
      <c r="H514" s="134">
        <v>100</v>
      </c>
      <c r="I514" s="57">
        <f t="shared" si="338"/>
        <v>18.356754038721498</v>
      </c>
      <c r="J514" s="58">
        <v>200</v>
      </c>
      <c r="K514" s="57">
        <f t="shared" si="334"/>
        <v>3.0471076932643717</v>
      </c>
      <c r="L514" s="42">
        <v>0</v>
      </c>
      <c r="M514" s="296">
        <f t="shared" si="342"/>
        <v>5969.6551770341412</v>
      </c>
      <c r="N514" s="57">
        <v>1.1399999999999899</v>
      </c>
      <c r="O514" s="57">
        <v>105.4</v>
      </c>
      <c r="P514" s="57">
        <v>4.8999999999999897</v>
      </c>
      <c r="Q514" s="59">
        <v>2</v>
      </c>
      <c r="R514" s="141">
        <f t="shared" si="344"/>
        <v>27</v>
      </c>
      <c r="S514" s="259"/>
      <c r="T514" s="239">
        <v>68</v>
      </c>
      <c r="U514" s="69">
        <f t="shared" si="345"/>
        <v>7</v>
      </c>
    </row>
    <row r="515" spans="1:21" x14ac:dyDescent="0.3">
      <c r="A515" s="54" t="b">
        <v>1</v>
      </c>
      <c r="B515" s="55" t="s">
        <v>946</v>
      </c>
      <c r="C515" s="54">
        <f t="shared" si="337"/>
        <v>510</v>
      </c>
      <c r="D515" s="46">
        <f t="shared" si="341"/>
        <v>113148</v>
      </c>
      <c r="E515" s="56">
        <f t="shared" ref="E515:E555" si="346">INT(D515*E$1)</f>
        <v>4525</v>
      </c>
      <c r="F515" s="42">
        <v>0</v>
      </c>
      <c r="G515" s="296">
        <f>G514*(I$1-0.03)</f>
        <v>9850.8592047539896</v>
      </c>
      <c r="H515" s="134">
        <v>100</v>
      </c>
      <c r="I515" s="57">
        <f t="shared" si="338"/>
        <v>18.415495651645408</v>
      </c>
      <c r="J515" s="58">
        <v>200</v>
      </c>
      <c r="K515" s="57">
        <f t="shared" si="334"/>
        <v>3.078706200043523</v>
      </c>
      <c r="L515" s="42">
        <v>0</v>
      </c>
      <c r="M515" s="296">
        <f t="shared" si="342"/>
        <v>5981.594487388209</v>
      </c>
      <c r="N515" s="57">
        <v>1.1399999999999899</v>
      </c>
      <c r="O515" s="57">
        <v>105.4</v>
      </c>
      <c r="P515" s="57">
        <v>4.8999999999999897</v>
      </c>
      <c r="Q515" s="59">
        <v>2</v>
      </c>
      <c r="R515" s="141">
        <f t="shared" si="344"/>
        <v>27</v>
      </c>
      <c r="S515" s="259"/>
      <c r="T515" s="239">
        <v>69</v>
      </c>
      <c r="U515" s="69">
        <f t="shared" si="345"/>
        <v>7</v>
      </c>
    </row>
    <row r="516" spans="1:21" x14ac:dyDescent="0.3">
      <c r="A516" s="54" t="b">
        <v>1</v>
      </c>
      <c r="B516" s="55" t="s">
        <v>947</v>
      </c>
      <c r="C516" s="54">
        <f t="shared" si="337"/>
        <v>511</v>
      </c>
      <c r="D516" s="46">
        <f t="shared" si="341"/>
        <v>114053</v>
      </c>
      <c r="E516" s="56">
        <f t="shared" si="346"/>
        <v>4562</v>
      </c>
      <c r="F516" s="42">
        <v>0</v>
      </c>
      <c r="G516" s="91">
        <f>G515*(I$1-0.031)</f>
        <v>9909.964359982514</v>
      </c>
      <c r="H516" s="134">
        <v>100</v>
      </c>
      <c r="I516" s="57">
        <f t="shared" si="338"/>
        <v>18.474425237730674</v>
      </c>
      <c r="J516" s="58">
        <v>200</v>
      </c>
      <c r="K516" s="57">
        <f t="shared" si="334"/>
        <v>3.1106323833379745</v>
      </c>
      <c r="L516" s="42">
        <v>0</v>
      </c>
      <c r="M516" s="296">
        <f t="shared" si="342"/>
        <v>5993.5576763629851</v>
      </c>
      <c r="N516" s="57">
        <v>1.1399999999999899</v>
      </c>
      <c r="O516" s="57">
        <v>105.4</v>
      </c>
      <c r="P516" s="57">
        <v>4.8999999999999897</v>
      </c>
      <c r="Q516" s="59">
        <v>2</v>
      </c>
      <c r="R516" s="141">
        <f t="shared" si="344"/>
        <v>28</v>
      </c>
      <c r="S516" s="259"/>
      <c r="T516" s="239">
        <v>70</v>
      </c>
      <c r="U516" s="69">
        <f t="shared" si="345"/>
        <v>8</v>
      </c>
    </row>
    <row r="517" spans="1:21" x14ac:dyDescent="0.3">
      <c r="A517" s="54" t="b">
        <v>1</v>
      </c>
      <c r="B517" s="55" t="s">
        <v>948</v>
      </c>
      <c r="C517" s="54">
        <f t="shared" si="337"/>
        <v>512</v>
      </c>
      <c r="D517" s="46">
        <f t="shared" si="341"/>
        <v>114965</v>
      </c>
      <c r="E517" s="56">
        <f t="shared" si="346"/>
        <v>4598</v>
      </c>
      <c r="F517" s="42">
        <v>0</v>
      </c>
      <c r="G517" s="296">
        <f>G516*(I$1-0.031)</f>
        <v>9969.4241461424099</v>
      </c>
      <c r="H517" s="134">
        <v>100</v>
      </c>
      <c r="I517" s="57">
        <f t="shared" si="338"/>
        <v>18.533543398491414</v>
      </c>
      <c r="J517" s="58">
        <v>200</v>
      </c>
      <c r="K517" s="57">
        <f t="shared" si="334"/>
        <v>3.1428896411531895</v>
      </c>
      <c r="L517" s="42">
        <v>0</v>
      </c>
      <c r="M517" s="296">
        <f t="shared" si="342"/>
        <v>6005.5447917157107</v>
      </c>
      <c r="N517" s="57">
        <v>1.1399999999999899</v>
      </c>
      <c r="O517" s="57">
        <v>105.4</v>
      </c>
      <c r="P517" s="57">
        <v>4.8999999999999897</v>
      </c>
      <c r="Q517" s="59">
        <v>2</v>
      </c>
      <c r="R517" s="141">
        <f t="shared" si="344"/>
        <v>28</v>
      </c>
      <c r="S517" s="259"/>
      <c r="T517" s="239">
        <v>71</v>
      </c>
      <c r="U517" s="69">
        <f t="shared" si="345"/>
        <v>8</v>
      </c>
    </row>
    <row r="518" spans="1:21" x14ac:dyDescent="0.3">
      <c r="A518" s="54" t="b">
        <v>1</v>
      </c>
      <c r="B518" s="55" t="s">
        <v>949</v>
      </c>
      <c r="C518" s="54">
        <f t="shared" si="337"/>
        <v>513</v>
      </c>
      <c r="D518" s="46">
        <f t="shared" si="341"/>
        <v>115884</v>
      </c>
      <c r="E518" s="56">
        <f t="shared" si="346"/>
        <v>4635</v>
      </c>
      <c r="F518" s="42">
        <v>0</v>
      </c>
      <c r="G518" s="296">
        <f t="shared" ref="G518:G564" si="347">G517*(I$1-0.031)</f>
        <v>10029.240691019264</v>
      </c>
      <c r="H518" s="134">
        <v>100</v>
      </c>
      <c r="I518" s="57">
        <f t="shared" si="338"/>
        <v>18.592850737366586</v>
      </c>
      <c r="J518" s="58">
        <v>200</v>
      </c>
      <c r="K518" s="57">
        <f t="shared" si="334"/>
        <v>3.1754814067319481</v>
      </c>
      <c r="L518" s="42">
        <v>0</v>
      </c>
      <c r="M518" s="296">
        <f t="shared" si="342"/>
        <v>6017.5558812991421</v>
      </c>
      <c r="N518" s="57">
        <v>1.1399999999999899</v>
      </c>
      <c r="O518" s="57">
        <v>105.4</v>
      </c>
      <c r="P518" s="57">
        <v>4.8999999999999897</v>
      </c>
      <c r="Q518" s="59">
        <v>2</v>
      </c>
      <c r="R518" s="141">
        <f t="shared" si="344"/>
        <v>28</v>
      </c>
      <c r="S518" s="259"/>
      <c r="T518" s="239">
        <v>72</v>
      </c>
      <c r="U518" s="69">
        <f t="shared" si="345"/>
        <v>8</v>
      </c>
    </row>
    <row r="519" spans="1:21" x14ac:dyDescent="0.3">
      <c r="A519" s="54" t="b">
        <v>1</v>
      </c>
      <c r="B519" s="55" t="s">
        <v>950</v>
      </c>
      <c r="C519" s="54">
        <f t="shared" si="337"/>
        <v>514</v>
      </c>
      <c r="D519" s="46">
        <f t="shared" si="341"/>
        <v>116811</v>
      </c>
      <c r="E519" s="56">
        <f t="shared" si="346"/>
        <v>4672</v>
      </c>
      <c r="F519" s="42">
        <v>0</v>
      </c>
      <c r="G519" s="296">
        <f t="shared" si="347"/>
        <v>10089.41613516538</v>
      </c>
      <c r="H519" s="134">
        <v>100</v>
      </c>
      <c r="I519" s="57">
        <f t="shared" si="338"/>
        <v>18.652347859726159</v>
      </c>
      <c r="J519" s="58">
        <v>200</v>
      </c>
      <c r="K519" s="57">
        <f t="shared" si="334"/>
        <v>3.2084111489197582</v>
      </c>
      <c r="L519" s="42">
        <v>0</v>
      </c>
      <c r="M519" s="296">
        <f t="shared" si="342"/>
        <v>6029.5909930617408</v>
      </c>
      <c r="N519" s="57">
        <v>1.1399999999999899</v>
      </c>
      <c r="O519" s="57">
        <v>105.4</v>
      </c>
      <c r="P519" s="57">
        <v>4.8999999999999897</v>
      </c>
      <c r="Q519" s="59">
        <v>2</v>
      </c>
      <c r="R519" s="141">
        <f t="shared" si="344"/>
        <v>28</v>
      </c>
      <c r="S519" s="259"/>
      <c r="T519" s="239">
        <v>73</v>
      </c>
      <c r="U519" s="69">
        <f t="shared" si="345"/>
        <v>8</v>
      </c>
    </row>
    <row r="520" spans="1:21" x14ac:dyDescent="0.3">
      <c r="A520" s="54" t="b">
        <v>1</v>
      </c>
      <c r="B520" s="55" t="s">
        <v>951</v>
      </c>
      <c r="C520" s="54">
        <f t="shared" si="337"/>
        <v>515</v>
      </c>
      <c r="D520" s="46">
        <f t="shared" si="341"/>
        <v>117745</v>
      </c>
      <c r="E520" s="56">
        <f t="shared" si="346"/>
        <v>4709</v>
      </c>
      <c r="F520" s="42">
        <v>0</v>
      </c>
      <c r="G520" s="296">
        <f t="shared" si="347"/>
        <v>10149.952631976372</v>
      </c>
      <c r="H520" s="134">
        <v>100</v>
      </c>
      <c r="I520" s="57">
        <f t="shared" si="338"/>
        <v>18.712035372877285</v>
      </c>
      <c r="J520" s="58">
        <v>200</v>
      </c>
      <c r="K520" s="57">
        <f t="shared" si="334"/>
        <v>3.241682372534056</v>
      </c>
      <c r="L520" s="42">
        <v>0</v>
      </c>
      <c r="M520" s="296">
        <f t="shared" si="342"/>
        <v>6041.6501750478646</v>
      </c>
      <c r="N520" s="57">
        <v>1.1399999999999899</v>
      </c>
      <c r="O520" s="57">
        <v>105.4</v>
      </c>
      <c r="P520" s="57">
        <v>4.8999999999999897</v>
      </c>
      <c r="Q520" s="59">
        <v>2</v>
      </c>
      <c r="R520" s="141">
        <f t="shared" si="344"/>
        <v>28</v>
      </c>
      <c r="S520" s="259"/>
      <c r="T520" s="239">
        <v>74</v>
      </c>
      <c r="U520" s="69">
        <f t="shared" si="345"/>
        <v>8</v>
      </c>
    </row>
    <row r="521" spans="1:21" x14ac:dyDescent="0.3">
      <c r="A521" s="54" t="b">
        <v>1</v>
      </c>
      <c r="B521" s="55" t="s">
        <v>952</v>
      </c>
      <c r="C521" s="54">
        <f t="shared" si="337"/>
        <v>516</v>
      </c>
      <c r="D521" s="46">
        <f t="shared" si="341"/>
        <v>118686</v>
      </c>
      <c r="E521" s="56">
        <f t="shared" si="346"/>
        <v>4747</v>
      </c>
      <c r="F521" s="42">
        <v>0</v>
      </c>
      <c r="G521" s="296">
        <f t="shared" si="347"/>
        <v>10210.85234776823</v>
      </c>
      <c r="H521" s="134">
        <v>100</v>
      </c>
      <c r="I521" s="57">
        <f t="shared" si="338"/>
        <v>18.771913886070493</v>
      </c>
      <c r="J521" s="58">
        <v>200</v>
      </c>
      <c r="K521" s="57">
        <f t="shared" si="334"/>
        <v>3.2752986187372342</v>
      </c>
      <c r="L521" s="42">
        <v>0</v>
      </c>
      <c r="M521" s="296">
        <f t="shared" si="342"/>
        <v>6053.7334753979603</v>
      </c>
      <c r="N521" s="57">
        <v>1.1399999999999899</v>
      </c>
      <c r="O521" s="57">
        <v>105.4</v>
      </c>
      <c r="P521" s="57">
        <v>4.8999999999999897</v>
      </c>
      <c r="Q521" s="59">
        <v>2</v>
      </c>
      <c r="R521" s="141">
        <f t="shared" si="344"/>
        <v>28</v>
      </c>
      <c r="S521" s="259"/>
      <c r="T521" s="239">
        <v>75</v>
      </c>
      <c r="U521" s="69">
        <f t="shared" si="345"/>
        <v>8</v>
      </c>
    </row>
    <row r="522" spans="1:21" x14ac:dyDescent="0.3">
      <c r="A522" s="54" t="b">
        <v>1</v>
      </c>
      <c r="B522" s="55" t="s">
        <v>953</v>
      </c>
      <c r="C522" s="54">
        <f t="shared" si="337"/>
        <v>517</v>
      </c>
      <c r="D522" s="46">
        <f t="shared" si="341"/>
        <v>119635</v>
      </c>
      <c r="E522" s="56">
        <f t="shared" si="346"/>
        <v>4785</v>
      </c>
      <c r="F522" s="42">
        <v>0</v>
      </c>
      <c r="G522" s="296">
        <f t="shared" si="347"/>
        <v>10272.117461854839</v>
      </c>
      <c r="H522" s="134">
        <v>100</v>
      </c>
      <c r="I522" s="57">
        <f t="shared" si="338"/>
        <v>18.83198401050592</v>
      </c>
      <c r="J522" s="58">
        <v>200</v>
      </c>
      <c r="K522" s="57">
        <f t="shared" si="334"/>
        <v>3.3092634654135393</v>
      </c>
      <c r="L522" s="42">
        <v>0</v>
      </c>
      <c r="M522" s="296">
        <f t="shared" si="342"/>
        <v>6065.8409423487565</v>
      </c>
      <c r="N522" s="57">
        <v>1.1399999999999899</v>
      </c>
      <c r="O522" s="57">
        <v>105.4</v>
      </c>
      <c r="P522" s="57">
        <v>4.8999999999999897</v>
      </c>
      <c r="Q522" s="59">
        <v>2</v>
      </c>
      <c r="R522" s="141">
        <f t="shared" si="344"/>
        <v>28</v>
      </c>
      <c r="S522" s="259"/>
      <c r="T522" s="239">
        <v>76</v>
      </c>
      <c r="U522" s="69">
        <f t="shared" si="345"/>
        <v>8</v>
      </c>
    </row>
    <row r="523" spans="1:21" x14ac:dyDescent="0.3">
      <c r="A523" s="54" t="b">
        <v>1</v>
      </c>
      <c r="B523" s="55" t="s">
        <v>954</v>
      </c>
      <c r="C523" s="54">
        <f t="shared" si="337"/>
        <v>518</v>
      </c>
      <c r="D523" s="46">
        <f t="shared" si="341"/>
        <v>120592</v>
      </c>
      <c r="E523" s="56">
        <f t="shared" si="346"/>
        <v>4823</v>
      </c>
      <c r="F523" s="42">
        <v>0</v>
      </c>
      <c r="G523" s="296">
        <f t="shared" si="347"/>
        <v>10333.750166625969</v>
      </c>
      <c r="H523" s="134">
        <v>100</v>
      </c>
      <c r="I523" s="57">
        <f t="shared" si="338"/>
        <v>18.892246359339538</v>
      </c>
      <c r="J523" s="58">
        <v>200</v>
      </c>
      <c r="K523" s="57">
        <f t="shared" si="334"/>
        <v>3.3435805275498778</v>
      </c>
      <c r="L523" s="42">
        <v>0</v>
      </c>
      <c r="M523" s="296">
        <f t="shared" si="342"/>
        <v>6077.9726242334536</v>
      </c>
      <c r="N523" s="57">
        <v>1.1399999999999899</v>
      </c>
      <c r="O523" s="57">
        <v>105.4</v>
      </c>
      <c r="P523" s="57">
        <v>4.8999999999999897</v>
      </c>
      <c r="Q523" s="59">
        <v>2</v>
      </c>
      <c r="R523" s="141">
        <f t="shared" si="344"/>
        <v>28</v>
      </c>
      <c r="S523" s="259"/>
      <c r="T523" s="239">
        <v>77</v>
      </c>
      <c r="U523" s="69">
        <f t="shared" si="345"/>
        <v>8</v>
      </c>
    </row>
    <row r="524" spans="1:21" x14ac:dyDescent="0.3">
      <c r="A524" s="54" t="b">
        <v>1</v>
      </c>
      <c r="B524" s="55" t="s">
        <v>955</v>
      </c>
      <c r="C524" s="54">
        <f t="shared" si="337"/>
        <v>519</v>
      </c>
      <c r="D524" s="46">
        <f t="shared" si="341"/>
        <v>121556</v>
      </c>
      <c r="E524" s="56">
        <f t="shared" si="346"/>
        <v>4862</v>
      </c>
      <c r="F524" s="42">
        <v>0</v>
      </c>
      <c r="G524" s="296">
        <f t="shared" si="347"/>
        <v>10395.752667625724</v>
      </c>
      <c r="H524" s="134">
        <v>100</v>
      </c>
      <c r="I524" s="57">
        <f t="shared" si="338"/>
        <v>18.952701547689426</v>
      </c>
      <c r="J524" s="58">
        <v>200</v>
      </c>
      <c r="K524" s="57">
        <f t="shared" si="334"/>
        <v>3.3782534576205698</v>
      </c>
      <c r="L524" s="42">
        <v>0</v>
      </c>
      <c r="M524" s="296">
        <f t="shared" si="342"/>
        <v>6090.1285694819207</v>
      </c>
      <c r="N524" s="57">
        <v>1.1399999999999899</v>
      </c>
      <c r="O524" s="57">
        <v>105.4</v>
      </c>
      <c r="P524" s="57">
        <v>4.8999999999999897</v>
      </c>
      <c r="Q524" s="59">
        <v>2</v>
      </c>
      <c r="R524" s="141">
        <f t="shared" si="344"/>
        <v>28</v>
      </c>
      <c r="S524" s="259"/>
      <c r="T524" s="239">
        <v>78</v>
      </c>
      <c r="U524" s="69">
        <f t="shared" si="345"/>
        <v>8</v>
      </c>
    </row>
    <row r="525" spans="1:21" x14ac:dyDescent="0.3">
      <c r="A525" s="89" t="b">
        <v>1</v>
      </c>
      <c r="B525" s="55" t="s">
        <v>956</v>
      </c>
      <c r="C525" s="54">
        <f t="shared" si="337"/>
        <v>520</v>
      </c>
      <c r="D525" s="46">
        <f t="shared" si="341"/>
        <v>122528</v>
      </c>
      <c r="E525" s="90">
        <f t="shared" si="346"/>
        <v>4901</v>
      </c>
      <c r="F525" s="90">
        <v>0</v>
      </c>
      <c r="G525" s="296">
        <f t="shared" si="347"/>
        <v>10458.127183631479</v>
      </c>
      <c r="H525" s="40">
        <v>100</v>
      </c>
      <c r="I525" s="52">
        <f t="shared" si="338"/>
        <v>19.013350192642033</v>
      </c>
      <c r="J525" s="88">
        <v>200</v>
      </c>
      <c r="K525" s="52">
        <f t="shared" si="334"/>
        <v>3.4132859459760949</v>
      </c>
      <c r="L525" s="90">
        <v>0</v>
      </c>
      <c r="M525" s="296">
        <f t="shared" si="342"/>
        <v>6102.3088266208842</v>
      </c>
      <c r="N525" s="52">
        <v>1.1399999999999899</v>
      </c>
      <c r="O525" s="52">
        <v>105.4</v>
      </c>
      <c r="P525" s="52">
        <v>4.8999999999999897</v>
      </c>
      <c r="Q525" s="91">
        <v>2</v>
      </c>
      <c r="R525" s="141">
        <f t="shared" si="344"/>
        <v>28</v>
      </c>
      <c r="S525" s="259"/>
      <c r="T525" s="239">
        <v>79</v>
      </c>
      <c r="U525" s="69">
        <f t="shared" si="345"/>
        <v>8</v>
      </c>
    </row>
    <row r="526" spans="1:21" x14ac:dyDescent="0.3">
      <c r="A526" s="54" t="b">
        <v>1</v>
      </c>
      <c r="B526" s="55" t="s">
        <v>957</v>
      </c>
      <c r="C526" s="54">
        <f t="shared" si="337"/>
        <v>521</v>
      </c>
      <c r="D526" s="46">
        <f t="shared" si="341"/>
        <v>123508</v>
      </c>
      <c r="E526" s="56">
        <f t="shared" si="346"/>
        <v>4940</v>
      </c>
      <c r="F526" s="42">
        <v>0</v>
      </c>
      <c r="G526" s="296">
        <f t="shared" si="347"/>
        <v>10520.875946733267</v>
      </c>
      <c r="H526" s="134">
        <v>100</v>
      </c>
      <c r="I526" s="57">
        <f t="shared" si="338"/>
        <v>19.074192913258486</v>
      </c>
      <c r="J526" s="58">
        <v>200</v>
      </c>
      <c r="K526" s="57">
        <f t="shared" si="334"/>
        <v>3.4486817212358671</v>
      </c>
      <c r="L526" s="42">
        <v>0</v>
      </c>
      <c r="M526" s="296">
        <f t="shared" si="342"/>
        <v>6114.5134442741264</v>
      </c>
      <c r="N526" s="57">
        <v>1.1399999999999899</v>
      </c>
      <c r="O526" s="57">
        <v>105.4</v>
      </c>
      <c r="P526" s="57">
        <v>4.8999999999999897</v>
      </c>
      <c r="Q526" s="59">
        <v>2</v>
      </c>
      <c r="R526" s="141">
        <f t="shared" si="344"/>
        <v>29</v>
      </c>
      <c r="S526" s="259"/>
      <c r="T526" s="239">
        <v>80</v>
      </c>
      <c r="U526" s="69">
        <f t="shared" si="345"/>
        <v>9</v>
      </c>
    </row>
    <row r="527" spans="1:21" x14ac:dyDescent="0.3">
      <c r="A527" s="54" t="b">
        <v>1</v>
      </c>
      <c r="B527" s="55" t="s">
        <v>958</v>
      </c>
      <c r="C527" s="54">
        <f t="shared" si="337"/>
        <v>522</v>
      </c>
      <c r="D527" s="46">
        <f t="shared" si="341"/>
        <v>124496</v>
      </c>
      <c r="E527" s="56">
        <f t="shared" si="346"/>
        <v>4979</v>
      </c>
      <c r="F527" s="42">
        <v>0</v>
      </c>
      <c r="G527" s="296">
        <f t="shared" si="347"/>
        <v>10584.001202413667</v>
      </c>
      <c r="H527" s="134">
        <v>100</v>
      </c>
      <c r="I527" s="57">
        <f t="shared" si="338"/>
        <v>19.135230330580914</v>
      </c>
      <c r="J527" s="58">
        <v>200</v>
      </c>
      <c r="K527" s="57">
        <f t="shared" ref="K527:K590" si="348">K526+K526*$I$1%</f>
        <v>3.4844445506850832</v>
      </c>
      <c r="L527" s="42">
        <v>0</v>
      </c>
      <c r="M527" s="296">
        <f t="shared" si="342"/>
        <v>6126.7424711626745</v>
      </c>
      <c r="N527" s="57">
        <v>1.1399999999999899</v>
      </c>
      <c r="O527" s="57">
        <v>105.4</v>
      </c>
      <c r="P527" s="57">
        <v>4.8999999999999897</v>
      </c>
      <c r="Q527" s="59">
        <v>2</v>
      </c>
      <c r="R527" s="141">
        <f t="shared" si="344"/>
        <v>29</v>
      </c>
      <c r="S527" s="259"/>
      <c r="T527" s="239">
        <v>81</v>
      </c>
      <c r="U527" s="69">
        <f t="shared" si="345"/>
        <v>9</v>
      </c>
    </row>
    <row r="528" spans="1:21" x14ac:dyDescent="0.3">
      <c r="A528" s="54" t="b">
        <v>1</v>
      </c>
      <c r="B528" s="55" t="s">
        <v>959</v>
      </c>
      <c r="C528" s="54">
        <f t="shared" si="337"/>
        <v>523</v>
      </c>
      <c r="D528" s="46">
        <f t="shared" si="341"/>
        <v>125491</v>
      </c>
      <c r="E528" s="56">
        <f t="shared" si="346"/>
        <v>5019</v>
      </c>
      <c r="F528" s="42">
        <v>0</v>
      </c>
      <c r="G528" s="296">
        <f t="shared" si="347"/>
        <v>10647.505209628149</v>
      </c>
      <c r="H528" s="134">
        <v>100</v>
      </c>
      <c r="I528" s="57">
        <f t="shared" si="338"/>
        <v>19.196463067638774</v>
      </c>
      <c r="J528" s="58">
        <v>200</v>
      </c>
      <c r="K528" s="57">
        <f t="shared" si="348"/>
        <v>3.5205782406756874</v>
      </c>
      <c r="L528" s="42">
        <v>0</v>
      </c>
      <c r="M528" s="296">
        <f t="shared" si="342"/>
        <v>6138.995956105</v>
      </c>
      <c r="N528" s="57">
        <v>1.1399999999999899</v>
      </c>
      <c r="O528" s="57">
        <v>105.4</v>
      </c>
      <c r="P528" s="57">
        <v>4.8999999999999897</v>
      </c>
      <c r="Q528" s="59">
        <v>2</v>
      </c>
      <c r="R528" s="141">
        <f t="shared" si="344"/>
        <v>29</v>
      </c>
      <c r="S528" s="259"/>
      <c r="T528" s="239">
        <v>82</v>
      </c>
      <c r="U528" s="69">
        <f t="shared" si="345"/>
        <v>9</v>
      </c>
    </row>
    <row r="529" spans="1:21" x14ac:dyDescent="0.3">
      <c r="A529" s="54" t="b">
        <v>1</v>
      </c>
      <c r="B529" s="55" t="s">
        <v>960</v>
      </c>
      <c r="C529" s="54">
        <f t="shared" si="337"/>
        <v>524</v>
      </c>
      <c r="D529" s="46">
        <f t="shared" si="341"/>
        <v>126494</v>
      </c>
      <c r="E529" s="56">
        <f t="shared" si="346"/>
        <v>5059</v>
      </c>
      <c r="F529" s="42">
        <v>0</v>
      </c>
      <c r="G529" s="296">
        <f t="shared" si="347"/>
        <v>10711.390240885918</v>
      </c>
      <c r="H529" s="134">
        <v>100</v>
      </c>
      <c r="I529" s="57">
        <f t="shared" si="338"/>
        <v>19.257891749455219</v>
      </c>
      <c r="J529" s="58">
        <v>200</v>
      </c>
      <c r="K529" s="57">
        <f t="shared" si="348"/>
        <v>3.5570866370314942</v>
      </c>
      <c r="L529" s="42">
        <v>0</v>
      </c>
      <c r="M529" s="296">
        <f t="shared" si="342"/>
        <v>6151.2739480172104</v>
      </c>
      <c r="N529" s="57">
        <v>1.1399999999999899</v>
      </c>
      <c r="O529" s="57">
        <v>105.4</v>
      </c>
      <c r="P529" s="57">
        <v>4.8999999999999897</v>
      </c>
      <c r="Q529" s="59">
        <v>2</v>
      </c>
      <c r="R529" s="141">
        <f t="shared" si="344"/>
        <v>29</v>
      </c>
      <c r="S529" s="259"/>
      <c r="T529" s="239">
        <v>83</v>
      </c>
      <c r="U529" s="69">
        <f t="shared" si="345"/>
        <v>9</v>
      </c>
    </row>
    <row r="530" spans="1:21" x14ac:dyDescent="0.3">
      <c r="A530" s="54" t="b">
        <v>1</v>
      </c>
      <c r="B530" s="55" t="s">
        <v>961</v>
      </c>
      <c r="C530" s="54">
        <f t="shared" si="337"/>
        <v>525</v>
      </c>
      <c r="D530" s="46">
        <f t="shared" si="341"/>
        <v>127505</v>
      </c>
      <c r="E530" s="56">
        <f t="shared" si="346"/>
        <v>5100</v>
      </c>
      <c r="F530" s="42">
        <v>0</v>
      </c>
      <c r="G530" s="296">
        <f>G529*(I$1-0.031)</f>
        <v>10775.658582331233</v>
      </c>
      <c r="H530" s="134">
        <v>100</v>
      </c>
      <c r="I530" s="57">
        <f t="shared" si="338"/>
        <v>19.319517003053477</v>
      </c>
      <c r="J530" s="58">
        <v>200</v>
      </c>
      <c r="K530" s="57">
        <f t="shared" si="348"/>
        <v>3.5939736254575108</v>
      </c>
      <c r="L530" s="42">
        <v>0</v>
      </c>
      <c r="M530" s="296">
        <f t="shared" si="342"/>
        <v>6163.5764959132448</v>
      </c>
      <c r="N530" s="57">
        <v>1.1399999999999899</v>
      </c>
      <c r="O530" s="57">
        <v>105.4</v>
      </c>
      <c r="P530" s="57">
        <v>4.8999999999999897</v>
      </c>
      <c r="Q530" s="59">
        <v>2</v>
      </c>
      <c r="R530" s="141">
        <f t="shared" si="344"/>
        <v>29</v>
      </c>
      <c r="S530" s="259"/>
      <c r="T530" s="239">
        <v>84</v>
      </c>
      <c r="U530" s="69">
        <f t="shared" si="345"/>
        <v>9</v>
      </c>
    </row>
    <row r="531" spans="1:21" x14ac:dyDescent="0.3">
      <c r="A531" s="54" t="b">
        <v>1</v>
      </c>
      <c r="B531" s="55" t="s">
        <v>962</v>
      </c>
      <c r="C531" s="54">
        <f t="shared" si="337"/>
        <v>526</v>
      </c>
      <c r="D531" s="46">
        <f t="shared" si="341"/>
        <v>128525</v>
      </c>
      <c r="E531" s="56">
        <f t="shared" si="346"/>
        <v>5141</v>
      </c>
      <c r="F531" s="42">
        <v>0</v>
      </c>
      <c r="G531" s="296">
        <f t="shared" si="347"/>
        <v>10840.312533825219</v>
      </c>
      <c r="H531" s="134">
        <v>100</v>
      </c>
      <c r="I531" s="57">
        <f t="shared" si="338"/>
        <v>19.381339457463248</v>
      </c>
      <c r="J531" s="58">
        <v>200</v>
      </c>
      <c r="K531" s="57">
        <f t="shared" si="348"/>
        <v>3.631243131953505</v>
      </c>
      <c r="L531" s="42">
        <v>0</v>
      </c>
      <c r="M531" s="296">
        <f t="shared" si="342"/>
        <v>6175.9036489050713</v>
      </c>
      <c r="N531" s="57">
        <v>1.1399999999999899</v>
      </c>
      <c r="O531" s="57">
        <v>105.4</v>
      </c>
      <c r="P531" s="57">
        <v>4.8999999999999897</v>
      </c>
      <c r="Q531" s="59">
        <v>2</v>
      </c>
      <c r="R531" s="141">
        <f t="shared" si="344"/>
        <v>29</v>
      </c>
      <c r="S531" s="259"/>
      <c r="T531" s="239">
        <v>85</v>
      </c>
      <c r="U531" s="69">
        <f t="shared" si="345"/>
        <v>9</v>
      </c>
    </row>
    <row r="532" spans="1:21" x14ac:dyDescent="0.3">
      <c r="A532" s="54" t="b">
        <v>1</v>
      </c>
      <c r="B532" s="55" t="s">
        <v>963</v>
      </c>
      <c r="C532" s="54">
        <f t="shared" si="337"/>
        <v>527</v>
      </c>
      <c r="D532" s="46">
        <f t="shared" si="341"/>
        <v>129553</v>
      </c>
      <c r="E532" s="56">
        <f t="shared" si="346"/>
        <v>5182</v>
      </c>
      <c r="F532" s="42">
        <v>0</v>
      </c>
      <c r="G532" s="296">
        <f t="shared" si="347"/>
        <v>10905.35440902817</v>
      </c>
      <c r="H532" s="134">
        <v>100</v>
      </c>
      <c r="I532" s="57">
        <f t="shared" si="338"/>
        <v>19.443359743727132</v>
      </c>
      <c r="J532" s="58">
        <v>200</v>
      </c>
      <c r="K532" s="57">
        <f t="shared" si="348"/>
        <v>3.6688991232318631</v>
      </c>
      <c r="L532" s="42">
        <v>0</v>
      </c>
      <c r="M532" s="296">
        <f t="shared" si="342"/>
        <v>6188.2554562028818</v>
      </c>
      <c r="N532" s="57">
        <v>1.1399999999999899</v>
      </c>
      <c r="O532" s="57">
        <v>105.4</v>
      </c>
      <c r="P532" s="57">
        <v>4.8999999999999897</v>
      </c>
      <c r="Q532" s="59">
        <v>2</v>
      </c>
      <c r="R532" s="141">
        <f t="shared" si="344"/>
        <v>29</v>
      </c>
      <c r="S532" s="259"/>
      <c r="T532" s="239">
        <v>86</v>
      </c>
      <c r="U532" s="69">
        <f t="shared" si="345"/>
        <v>9</v>
      </c>
    </row>
    <row r="533" spans="1:21" x14ac:dyDescent="0.3">
      <c r="A533" s="54" t="b">
        <v>1</v>
      </c>
      <c r="B533" s="55" t="s">
        <v>964</v>
      </c>
      <c r="C533" s="54">
        <f t="shared" si="337"/>
        <v>528</v>
      </c>
      <c r="D533" s="46">
        <f t="shared" si="341"/>
        <v>130589</v>
      </c>
      <c r="E533" s="56">
        <f t="shared" si="346"/>
        <v>5223</v>
      </c>
      <c r="F533" s="42">
        <v>0</v>
      </c>
      <c r="G533" s="296">
        <f t="shared" si="347"/>
        <v>10970.786535482339</v>
      </c>
      <c r="H533" s="134">
        <v>100</v>
      </c>
      <c r="I533" s="57">
        <f t="shared" si="338"/>
        <v>19.505578494907059</v>
      </c>
      <c r="J533" s="58">
        <v>200</v>
      </c>
      <c r="K533" s="57">
        <f t="shared" si="348"/>
        <v>3.7069456071397773</v>
      </c>
      <c r="L533" s="42">
        <v>0</v>
      </c>
      <c r="M533" s="296">
        <f t="shared" si="342"/>
        <v>6200.6319671152878</v>
      </c>
      <c r="N533" s="57">
        <v>1.1399999999999899</v>
      </c>
      <c r="O533" s="57">
        <v>105.4</v>
      </c>
      <c r="P533" s="57">
        <v>4.8999999999999897</v>
      </c>
      <c r="Q533" s="59">
        <v>2</v>
      </c>
      <c r="R533" s="141">
        <f t="shared" si="344"/>
        <v>29</v>
      </c>
      <c r="S533" s="259"/>
      <c r="T533" s="239">
        <v>87</v>
      </c>
      <c r="U533" s="69">
        <f t="shared" si="345"/>
        <v>9</v>
      </c>
    </row>
    <row r="534" spans="1:21" x14ac:dyDescent="0.3">
      <c r="A534" s="54" t="b">
        <v>1</v>
      </c>
      <c r="B534" s="55" t="s">
        <v>965</v>
      </c>
      <c r="C534" s="54">
        <f t="shared" si="337"/>
        <v>529</v>
      </c>
      <c r="D534" s="46">
        <f t="shared" si="341"/>
        <v>131633</v>
      </c>
      <c r="E534" s="56">
        <f t="shared" si="346"/>
        <v>5265</v>
      </c>
      <c r="F534" s="42">
        <v>0</v>
      </c>
      <c r="G534" s="296">
        <f t="shared" si="347"/>
        <v>11036.611254695234</v>
      </c>
      <c r="H534" s="134">
        <v>100</v>
      </c>
      <c r="I534" s="57">
        <f t="shared" si="338"/>
        <v>19.567996346090762</v>
      </c>
      <c r="J534" s="58">
        <v>200</v>
      </c>
      <c r="K534" s="57">
        <f t="shared" si="348"/>
        <v>3.7453866330858165</v>
      </c>
      <c r="L534" s="42">
        <v>0</v>
      </c>
      <c r="M534" s="296">
        <f t="shared" si="342"/>
        <v>6213.0332310495187</v>
      </c>
      <c r="N534" s="57">
        <v>1.1399999999999899</v>
      </c>
      <c r="O534" s="57">
        <v>105.4</v>
      </c>
      <c r="P534" s="57">
        <v>4.8999999999999897</v>
      </c>
      <c r="Q534" s="59">
        <v>2</v>
      </c>
      <c r="R534" s="141">
        <f t="shared" si="344"/>
        <v>29</v>
      </c>
      <c r="S534" s="259"/>
      <c r="T534" s="239">
        <v>88</v>
      </c>
      <c r="U534" s="69">
        <f t="shared" si="345"/>
        <v>9</v>
      </c>
    </row>
    <row r="535" spans="1:21" x14ac:dyDescent="0.3">
      <c r="A535" s="54" t="b">
        <v>1</v>
      </c>
      <c r="B535" s="55" t="s">
        <v>966</v>
      </c>
      <c r="C535" s="54">
        <f t="shared" si="337"/>
        <v>530</v>
      </c>
      <c r="D535" s="46">
        <f t="shared" si="341"/>
        <v>132686</v>
      </c>
      <c r="E535" s="56">
        <f t="shared" si="346"/>
        <v>5307</v>
      </c>
      <c r="F535" s="42">
        <v>0</v>
      </c>
      <c r="G535" s="296">
        <f t="shared" si="347"/>
        <v>11102.830922223406</v>
      </c>
      <c r="H535" s="134">
        <v>100</v>
      </c>
      <c r="I535" s="57">
        <f t="shared" si="338"/>
        <v>19.630613934398252</v>
      </c>
      <c r="J535" s="58">
        <v>200</v>
      </c>
      <c r="K535" s="57">
        <f t="shared" si="348"/>
        <v>3.7842262924709162</v>
      </c>
      <c r="L535" s="42">
        <v>0</v>
      </c>
      <c r="M535" s="296">
        <f t="shared" si="342"/>
        <v>6225.4592975116175</v>
      </c>
      <c r="N535" s="57">
        <v>1.1399999999999899</v>
      </c>
      <c r="O535" s="57">
        <v>105.4</v>
      </c>
      <c r="P535" s="57">
        <v>4.8999999999999897</v>
      </c>
      <c r="Q535" s="59">
        <v>2</v>
      </c>
      <c r="R535" s="141">
        <f t="shared" si="344"/>
        <v>29</v>
      </c>
      <c r="S535" s="259"/>
      <c r="T535" s="239">
        <v>89</v>
      </c>
      <c r="U535" s="69">
        <f t="shared" si="345"/>
        <v>9</v>
      </c>
    </row>
    <row r="536" spans="1:21" x14ac:dyDescent="0.3">
      <c r="A536" s="54" t="b">
        <v>1</v>
      </c>
      <c r="B536" s="55" t="s">
        <v>967</v>
      </c>
      <c r="C536" s="54">
        <f t="shared" ref="C536:C599" si="349">C535+1</f>
        <v>531</v>
      </c>
      <c r="D536" s="46">
        <f t="shared" si="341"/>
        <v>133747</v>
      </c>
      <c r="E536" s="56">
        <f t="shared" si="346"/>
        <v>5349</v>
      </c>
      <c r="F536" s="42">
        <v>0</v>
      </c>
      <c r="G536" s="296">
        <f t="shared" si="347"/>
        <v>11169.447907756747</v>
      </c>
      <c r="H536" s="134">
        <v>100</v>
      </c>
      <c r="I536" s="57">
        <f t="shared" ref="I536:I599" si="350">I535+I535*$J$1%</f>
        <v>19.693431898988326</v>
      </c>
      <c r="J536" s="58">
        <v>200</v>
      </c>
      <c r="K536" s="57">
        <f t="shared" si="348"/>
        <v>3.8234687191238397</v>
      </c>
      <c r="L536" s="42">
        <v>0</v>
      </c>
      <c r="M536" s="296">
        <f t="shared" si="342"/>
        <v>6237.9102161066403</v>
      </c>
      <c r="N536" s="57">
        <v>1.1399999999999899</v>
      </c>
      <c r="O536" s="57">
        <v>105.4</v>
      </c>
      <c r="P536" s="57">
        <v>4.8999999999999897</v>
      </c>
      <c r="Q536" s="59">
        <v>2</v>
      </c>
      <c r="R536" s="141">
        <f t="shared" si="344"/>
        <v>30</v>
      </c>
      <c r="S536" s="259"/>
      <c r="T536" s="239">
        <v>90</v>
      </c>
      <c r="U536" s="69">
        <f t="shared" si="345"/>
        <v>10</v>
      </c>
    </row>
    <row r="537" spans="1:21" x14ac:dyDescent="0.3">
      <c r="A537" s="54" t="b">
        <v>1</v>
      </c>
      <c r="B537" s="55" t="s">
        <v>968</v>
      </c>
      <c r="C537" s="54">
        <f t="shared" si="349"/>
        <v>532</v>
      </c>
      <c r="D537" s="46">
        <f t="shared" si="341"/>
        <v>134816</v>
      </c>
      <c r="E537" s="56">
        <f t="shared" si="346"/>
        <v>5392</v>
      </c>
      <c r="F537" s="42">
        <v>0</v>
      </c>
      <c r="G537" s="296">
        <f t="shared" si="347"/>
        <v>11236.464595203288</v>
      </c>
      <c r="H537" s="134">
        <v>100</v>
      </c>
      <c r="I537" s="57">
        <f t="shared" si="350"/>
        <v>19.756450881065089</v>
      </c>
      <c r="J537" s="58">
        <v>200</v>
      </c>
      <c r="K537" s="57">
        <f t="shared" si="348"/>
        <v>3.8631180897411541</v>
      </c>
      <c r="L537" s="42">
        <v>0</v>
      </c>
      <c r="M537" s="296">
        <f t="shared" si="342"/>
        <v>6250.3860365388537</v>
      </c>
      <c r="N537" s="57">
        <v>1.1399999999999899</v>
      </c>
      <c r="O537" s="57">
        <v>105.4</v>
      </c>
      <c r="P537" s="57">
        <v>4.8999999999999897</v>
      </c>
      <c r="Q537" s="59">
        <v>2</v>
      </c>
      <c r="R537" s="141">
        <f t="shared" si="344"/>
        <v>30</v>
      </c>
      <c r="S537" s="259"/>
      <c r="T537" s="239">
        <v>91</v>
      </c>
      <c r="U537" s="69">
        <f t="shared" si="345"/>
        <v>10</v>
      </c>
    </row>
    <row r="538" spans="1:21" x14ac:dyDescent="0.3">
      <c r="A538" s="54" t="b">
        <v>1</v>
      </c>
      <c r="B538" s="55" t="s">
        <v>969</v>
      </c>
      <c r="C538" s="54">
        <f t="shared" si="349"/>
        <v>533</v>
      </c>
      <c r="D538" s="46">
        <f t="shared" si="341"/>
        <v>135894</v>
      </c>
      <c r="E538" s="56">
        <f t="shared" si="346"/>
        <v>5435</v>
      </c>
      <c r="F538" s="42">
        <v>0</v>
      </c>
      <c r="G538" s="296">
        <f t="shared" si="347"/>
        <v>11303.883382774507</v>
      </c>
      <c r="H538" s="134">
        <v>100</v>
      </c>
      <c r="I538" s="57">
        <f t="shared" si="350"/>
        <v>19.819671523884498</v>
      </c>
      <c r="J538" s="58">
        <v>200</v>
      </c>
      <c r="K538" s="57">
        <f t="shared" si="348"/>
        <v>3.9031786243317699</v>
      </c>
      <c r="L538" s="42">
        <v>0</v>
      </c>
      <c r="M538" s="296">
        <f t="shared" si="342"/>
        <v>6262.886808611931</v>
      </c>
      <c r="N538" s="57">
        <v>1.1399999999999899</v>
      </c>
      <c r="O538" s="57">
        <v>105.4</v>
      </c>
      <c r="P538" s="57">
        <v>4.8999999999999897</v>
      </c>
      <c r="Q538" s="59">
        <v>2</v>
      </c>
      <c r="R538" s="141">
        <f t="shared" si="344"/>
        <v>30</v>
      </c>
      <c r="S538" s="259"/>
      <c r="T538" s="239">
        <v>92</v>
      </c>
      <c r="U538" s="69">
        <f t="shared" si="345"/>
        <v>10</v>
      </c>
    </row>
    <row r="539" spans="1:21" x14ac:dyDescent="0.3">
      <c r="A539" s="54" t="b">
        <v>1</v>
      </c>
      <c r="B539" s="55" t="s">
        <v>970</v>
      </c>
      <c r="C539" s="54">
        <f t="shared" si="349"/>
        <v>534</v>
      </c>
      <c r="D539" s="46">
        <f t="shared" si="341"/>
        <v>136981</v>
      </c>
      <c r="E539" s="56">
        <f t="shared" si="346"/>
        <v>5479</v>
      </c>
      <c r="F539" s="42">
        <v>0</v>
      </c>
      <c r="G539" s="296">
        <f t="shared" si="347"/>
        <v>11371.706683071154</v>
      </c>
      <c r="H539" s="134">
        <v>100</v>
      </c>
      <c r="I539" s="57">
        <f t="shared" si="350"/>
        <v>19.883094472760927</v>
      </c>
      <c r="J539" s="58">
        <v>200</v>
      </c>
      <c r="K539" s="57">
        <f t="shared" si="348"/>
        <v>3.9436545866660904</v>
      </c>
      <c r="L539" s="42">
        <v>0</v>
      </c>
      <c r="M539" s="296">
        <f t="shared" si="342"/>
        <v>6275.4125822291544</v>
      </c>
      <c r="N539" s="57">
        <v>1.1399999999999899</v>
      </c>
      <c r="O539" s="57">
        <v>105.4</v>
      </c>
      <c r="P539" s="57">
        <v>4.8999999999999897</v>
      </c>
      <c r="Q539" s="59">
        <v>2</v>
      </c>
      <c r="R539" s="141">
        <f t="shared" si="344"/>
        <v>30</v>
      </c>
      <c r="S539" s="259"/>
      <c r="T539" s="239">
        <v>93</v>
      </c>
      <c r="U539" s="69">
        <f t="shared" si="345"/>
        <v>10</v>
      </c>
    </row>
    <row r="540" spans="1:21" x14ac:dyDescent="0.3">
      <c r="A540" s="54" t="b">
        <v>1</v>
      </c>
      <c r="B540" s="55" t="s">
        <v>971</v>
      </c>
      <c r="C540" s="54">
        <f t="shared" si="349"/>
        <v>535</v>
      </c>
      <c r="D540" s="46">
        <f t="shared" si="341"/>
        <v>138076</v>
      </c>
      <c r="E540" s="56">
        <f t="shared" si="346"/>
        <v>5523</v>
      </c>
      <c r="F540" s="42">
        <v>0</v>
      </c>
      <c r="G540" s="296">
        <f t="shared" si="347"/>
        <v>11439.93692316958</v>
      </c>
      <c r="H540" s="134">
        <v>100</v>
      </c>
      <c r="I540" s="57">
        <f t="shared" si="350"/>
        <v>19.946720375073763</v>
      </c>
      <c r="J540" s="58">
        <v>200</v>
      </c>
      <c r="K540" s="57">
        <f t="shared" si="348"/>
        <v>3.9845502847298175</v>
      </c>
      <c r="L540" s="42">
        <v>0</v>
      </c>
      <c r="M540" s="296">
        <f t="shared" si="342"/>
        <v>6287.9634073936131</v>
      </c>
      <c r="N540" s="57">
        <v>1.1399999999999899</v>
      </c>
      <c r="O540" s="57">
        <v>105.4</v>
      </c>
      <c r="P540" s="57">
        <v>4.8999999999999897</v>
      </c>
      <c r="Q540" s="59">
        <v>2</v>
      </c>
      <c r="R540" s="141">
        <f t="shared" si="344"/>
        <v>30</v>
      </c>
      <c r="S540" s="259"/>
      <c r="T540" s="239">
        <v>94</v>
      </c>
      <c r="U540" s="69">
        <f t="shared" si="345"/>
        <v>10</v>
      </c>
    </row>
    <row r="541" spans="1:21" x14ac:dyDescent="0.3">
      <c r="A541" s="54" t="b">
        <v>1</v>
      </c>
      <c r="B541" s="55" t="s">
        <v>972</v>
      </c>
      <c r="C541" s="54">
        <f t="shared" si="349"/>
        <v>536</v>
      </c>
      <c r="D541" s="46">
        <f t="shared" si="341"/>
        <v>139180</v>
      </c>
      <c r="E541" s="56">
        <f t="shared" si="346"/>
        <v>5567</v>
      </c>
      <c r="F541" s="42">
        <v>0</v>
      </c>
      <c r="G541" s="296">
        <f t="shared" si="347"/>
        <v>11508.576544708598</v>
      </c>
      <c r="H541" s="134">
        <v>100</v>
      </c>
      <c r="I541" s="57">
        <f t="shared" si="350"/>
        <v>20.010549880273999</v>
      </c>
      <c r="J541" s="58">
        <v>200</v>
      </c>
      <c r="K541" s="57">
        <f t="shared" si="348"/>
        <v>4.0258700711824655</v>
      </c>
      <c r="L541" s="42">
        <v>0</v>
      </c>
      <c r="M541" s="296">
        <f t="shared" si="342"/>
        <v>6300.5393342084008</v>
      </c>
      <c r="N541" s="57">
        <v>1.1399999999999899</v>
      </c>
      <c r="O541" s="57">
        <v>105.4</v>
      </c>
      <c r="P541" s="57">
        <v>4.8999999999999897</v>
      </c>
      <c r="Q541" s="59">
        <v>2</v>
      </c>
      <c r="R541" s="141">
        <f t="shared" si="344"/>
        <v>30</v>
      </c>
      <c r="S541" s="259"/>
      <c r="T541" s="239">
        <v>95</v>
      </c>
      <c r="U541" s="69">
        <f t="shared" si="345"/>
        <v>10</v>
      </c>
    </row>
    <row r="542" spans="1:21" x14ac:dyDescent="0.3">
      <c r="A542" s="54" t="b">
        <v>1</v>
      </c>
      <c r="B542" s="55" t="s">
        <v>973</v>
      </c>
      <c r="C542" s="54">
        <f t="shared" si="349"/>
        <v>537</v>
      </c>
      <c r="D542" s="46">
        <f t="shared" si="341"/>
        <v>140293</v>
      </c>
      <c r="E542" s="56">
        <f t="shared" si="346"/>
        <v>5611</v>
      </c>
      <c r="F542" s="42">
        <v>0</v>
      </c>
      <c r="G542" s="296">
        <f t="shared" si="347"/>
        <v>11577.62800397685</v>
      </c>
      <c r="H542" s="134">
        <v>100</v>
      </c>
      <c r="I542" s="57">
        <f t="shared" si="350"/>
        <v>20.074583639890875</v>
      </c>
      <c r="J542" s="58">
        <v>200</v>
      </c>
      <c r="K542" s="57">
        <f t="shared" si="348"/>
        <v>4.0676183438206275</v>
      </c>
      <c r="L542" s="42">
        <v>0</v>
      </c>
      <c r="M542" s="296">
        <f t="shared" si="342"/>
        <v>6313.1404128768172</v>
      </c>
      <c r="N542" s="57">
        <v>1.1399999999999899</v>
      </c>
      <c r="O542" s="57">
        <v>105.4</v>
      </c>
      <c r="P542" s="57">
        <v>4.8999999999999897</v>
      </c>
      <c r="Q542" s="59">
        <v>2</v>
      </c>
      <c r="R542" s="141">
        <f t="shared" si="344"/>
        <v>30</v>
      </c>
      <c r="S542" s="259"/>
      <c r="T542" s="239">
        <v>96</v>
      </c>
      <c r="U542" s="69">
        <f t="shared" si="345"/>
        <v>10</v>
      </c>
    </row>
    <row r="543" spans="1:21" x14ac:dyDescent="0.3">
      <c r="A543" s="54" t="b">
        <v>1</v>
      </c>
      <c r="B543" s="55" t="s">
        <v>974</v>
      </c>
      <c r="C543" s="54">
        <f t="shared" si="349"/>
        <v>538</v>
      </c>
      <c r="D543" s="46">
        <f t="shared" si="341"/>
        <v>141415</v>
      </c>
      <c r="E543" s="56">
        <f t="shared" si="346"/>
        <v>5656</v>
      </c>
      <c r="F543" s="42">
        <v>0</v>
      </c>
      <c r="G543" s="296">
        <f t="shared" si="347"/>
        <v>11647.093772000711</v>
      </c>
      <c r="H543" s="134">
        <v>100</v>
      </c>
      <c r="I543" s="57">
        <f t="shared" si="350"/>
        <v>20.138822307538526</v>
      </c>
      <c r="J543" s="58">
        <v>200</v>
      </c>
      <c r="K543" s="57">
        <f t="shared" si="348"/>
        <v>4.1097995460460472</v>
      </c>
      <c r="L543" s="42">
        <v>0</v>
      </c>
      <c r="M543" s="296">
        <f t="shared" si="342"/>
        <v>6325.7666937025706</v>
      </c>
      <c r="N543" s="57">
        <v>1.1399999999999899</v>
      </c>
      <c r="O543" s="57">
        <v>105.4</v>
      </c>
      <c r="P543" s="57">
        <v>4.8999999999999897</v>
      </c>
      <c r="Q543" s="59">
        <v>2</v>
      </c>
      <c r="R543" s="141">
        <f t="shared" si="344"/>
        <v>30</v>
      </c>
      <c r="S543" s="259"/>
      <c r="T543" s="239">
        <v>97</v>
      </c>
      <c r="U543" s="69">
        <f t="shared" si="345"/>
        <v>10</v>
      </c>
    </row>
    <row r="544" spans="1:21" x14ac:dyDescent="0.3">
      <c r="A544" s="54" t="b">
        <v>1</v>
      </c>
      <c r="B544" s="55" t="s">
        <v>975</v>
      </c>
      <c r="C544" s="54">
        <f t="shared" si="349"/>
        <v>539</v>
      </c>
      <c r="D544" s="46">
        <f t="shared" si="341"/>
        <v>142546</v>
      </c>
      <c r="E544" s="56">
        <f t="shared" si="346"/>
        <v>5701</v>
      </c>
      <c r="F544" s="42">
        <v>0</v>
      </c>
      <c r="G544" s="296">
        <f t="shared" si="347"/>
        <v>11716.976334632716</v>
      </c>
      <c r="H544" s="134">
        <v>100</v>
      </c>
      <c r="I544" s="57">
        <f t="shared" si="350"/>
        <v>20.203266538922648</v>
      </c>
      <c r="J544" s="58">
        <v>200</v>
      </c>
      <c r="K544" s="57">
        <f t="shared" si="348"/>
        <v>4.1524181673385447</v>
      </c>
      <c r="L544" s="42">
        <v>0</v>
      </c>
      <c r="M544" s="296">
        <f t="shared" si="342"/>
        <v>6338.4182270899755</v>
      </c>
      <c r="N544" s="57">
        <v>1.1399999999999899</v>
      </c>
      <c r="O544" s="57">
        <v>105.4</v>
      </c>
      <c r="P544" s="57">
        <v>4.8999999999999897</v>
      </c>
      <c r="Q544" s="59">
        <v>2</v>
      </c>
      <c r="R544" s="141">
        <f t="shared" si="344"/>
        <v>30</v>
      </c>
      <c r="S544" s="259"/>
      <c r="T544" s="239">
        <v>98</v>
      </c>
      <c r="U544" s="69">
        <f t="shared" si="345"/>
        <v>10</v>
      </c>
    </row>
    <row r="545" spans="1:21" x14ac:dyDescent="0.3">
      <c r="A545" s="54" t="b">
        <v>1</v>
      </c>
      <c r="B545" s="55" t="s">
        <v>976</v>
      </c>
      <c r="C545" s="54">
        <f t="shared" si="349"/>
        <v>540</v>
      </c>
      <c r="D545" s="46">
        <f t="shared" si="341"/>
        <v>143686</v>
      </c>
      <c r="E545" s="56">
        <f t="shared" si="346"/>
        <v>5747</v>
      </c>
      <c r="F545" s="42">
        <v>0</v>
      </c>
      <c r="G545" s="296">
        <f t="shared" si="347"/>
        <v>11787.278192640513</v>
      </c>
      <c r="H545" s="134">
        <v>100</v>
      </c>
      <c r="I545" s="57">
        <f t="shared" si="350"/>
        <v>20.267916991847201</v>
      </c>
      <c r="J545" s="58">
        <v>200</v>
      </c>
      <c r="K545" s="57">
        <f t="shared" si="348"/>
        <v>4.1954787437338457</v>
      </c>
      <c r="L545" s="42">
        <v>0</v>
      </c>
      <c r="M545" s="296">
        <f t="shared" si="342"/>
        <v>6351.0950635441559</v>
      </c>
      <c r="N545" s="57">
        <v>1.1399999999999899</v>
      </c>
      <c r="O545" s="57">
        <v>105.4</v>
      </c>
      <c r="P545" s="57">
        <v>4.8999999999999897</v>
      </c>
      <c r="Q545" s="59">
        <v>2</v>
      </c>
      <c r="R545" s="141">
        <f t="shared" si="344"/>
        <v>30</v>
      </c>
      <c r="S545" s="259"/>
      <c r="T545" s="239">
        <v>99</v>
      </c>
      <c r="U545" s="69">
        <f t="shared" si="345"/>
        <v>10</v>
      </c>
    </row>
    <row r="546" spans="1:21" x14ac:dyDescent="0.3">
      <c r="A546" s="54" t="b">
        <v>1</v>
      </c>
      <c r="B546" s="55" t="s">
        <v>977</v>
      </c>
      <c r="C546" s="54">
        <f t="shared" si="349"/>
        <v>541</v>
      </c>
      <c r="D546" s="46">
        <f t="shared" si="341"/>
        <v>144835</v>
      </c>
      <c r="E546" s="56">
        <f t="shared" si="346"/>
        <v>5793</v>
      </c>
      <c r="F546" s="42">
        <v>0</v>
      </c>
      <c r="G546" s="296">
        <f t="shared" si="347"/>
        <v>11858.001861796356</v>
      </c>
      <c r="H546" s="134">
        <v>100</v>
      </c>
      <c r="I546" s="57">
        <f t="shared" si="350"/>
        <v>20.332774326221113</v>
      </c>
      <c r="J546" s="58">
        <v>200</v>
      </c>
      <c r="K546" s="57">
        <f t="shared" si="348"/>
        <v>4.238985858306366</v>
      </c>
      <c r="L546" s="42">
        <v>0</v>
      </c>
      <c r="M546" s="296">
        <f t="shared" si="342"/>
        <v>6363.7972536712441</v>
      </c>
      <c r="N546" s="57">
        <v>1.1399999999999899</v>
      </c>
      <c r="O546" s="57">
        <v>105.4</v>
      </c>
      <c r="P546" s="57">
        <v>4.8999999999999897</v>
      </c>
      <c r="Q546" s="59">
        <v>2</v>
      </c>
      <c r="R546" s="141">
        <f t="shared" si="344"/>
        <v>31</v>
      </c>
      <c r="S546" s="259"/>
      <c r="T546" s="239">
        <v>100</v>
      </c>
      <c r="U546" s="69">
        <f t="shared" si="345"/>
        <v>11</v>
      </c>
    </row>
    <row r="547" spans="1:21" x14ac:dyDescent="0.3">
      <c r="A547" s="54" t="b">
        <v>1</v>
      </c>
      <c r="B547" s="55" t="s">
        <v>978</v>
      </c>
      <c r="C547" s="54">
        <f t="shared" si="349"/>
        <v>542</v>
      </c>
      <c r="D547" s="46">
        <f t="shared" si="341"/>
        <v>145993</v>
      </c>
      <c r="E547" s="56">
        <f t="shared" si="346"/>
        <v>5839</v>
      </c>
      <c r="F547" s="42">
        <v>0</v>
      </c>
      <c r="G547" s="296">
        <f t="shared" si="347"/>
        <v>11929.149872967135</v>
      </c>
      <c r="H547" s="134">
        <v>100</v>
      </c>
      <c r="I547" s="57">
        <f t="shared" si="350"/>
        <v>20.397839204065022</v>
      </c>
      <c r="J547" s="58">
        <v>200</v>
      </c>
      <c r="K547" s="57">
        <f t="shared" si="348"/>
        <v>4.2829441416570031</v>
      </c>
      <c r="L547" s="42">
        <v>0</v>
      </c>
      <c r="M547" s="296">
        <f t="shared" si="342"/>
        <v>6376.5248481785866</v>
      </c>
      <c r="N547" s="57">
        <v>1.1399999999999899</v>
      </c>
      <c r="O547" s="57">
        <v>105.4</v>
      </c>
      <c r="P547" s="57">
        <v>4.8999999999999897</v>
      </c>
      <c r="Q547" s="59">
        <v>2</v>
      </c>
      <c r="R547" s="141">
        <f t="shared" si="344"/>
        <v>31</v>
      </c>
      <c r="S547" s="259"/>
      <c r="T547" s="239">
        <v>101</v>
      </c>
      <c r="U547" s="69">
        <f t="shared" si="345"/>
        <v>11</v>
      </c>
    </row>
    <row r="548" spans="1:21" x14ac:dyDescent="0.3">
      <c r="A548" s="54" t="b">
        <v>1</v>
      </c>
      <c r="B548" s="55" t="s">
        <v>979</v>
      </c>
      <c r="C548" s="54">
        <f t="shared" si="349"/>
        <v>543</v>
      </c>
      <c r="D548" s="46">
        <f t="shared" si="341"/>
        <v>147160</v>
      </c>
      <c r="E548" s="56">
        <f t="shared" si="346"/>
        <v>5886</v>
      </c>
      <c r="F548" s="42">
        <v>0</v>
      </c>
      <c r="G548" s="296">
        <f t="shared" si="347"/>
        <v>12000.724772204938</v>
      </c>
      <c r="H548" s="134">
        <v>100</v>
      </c>
      <c r="I548" s="57">
        <f t="shared" si="350"/>
        <v>20.46311228951803</v>
      </c>
      <c r="J548" s="58">
        <v>200</v>
      </c>
      <c r="K548" s="57">
        <f t="shared" si="348"/>
        <v>4.327358272405986</v>
      </c>
      <c r="L548" s="42">
        <v>0</v>
      </c>
      <c r="M548" s="296">
        <f t="shared" si="342"/>
        <v>6389.2778978749438</v>
      </c>
      <c r="N548" s="57">
        <v>1.1399999999999899</v>
      </c>
      <c r="O548" s="57">
        <v>105.4</v>
      </c>
      <c r="P548" s="57">
        <v>4.8999999999999897</v>
      </c>
      <c r="Q548" s="59">
        <v>2</v>
      </c>
      <c r="R548" s="141">
        <f t="shared" si="344"/>
        <v>31</v>
      </c>
      <c r="S548" s="259"/>
      <c r="T548" s="239">
        <v>102</v>
      </c>
      <c r="U548" s="69">
        <f t="shared" si="345"/>
        <v>11</v>
      </c>
    </row>
    <row r="549" spans="1:21" x14ac:dyDescent="0.3">
      <c r="A549" s="54" t="b">
        <v>1</v>
      </c>
      <c r="B549" s="55" t="s">
        <v>980</v>
      </c>
      <c r="C549" s="54">
        <f t="shared" si="349"/>
        <v>544</v>
      </c>
      <c r="D549" s="46">
        <f t="shared" si="341"/>
        <v>148337</v>
      </c>
      <c r="E549" s="56">
        <f t="shared" si="346"/>
        <v>5933</v>
      </c>
      <c r="F549" s="42">
        <v>0</v>
      </c>
      <c r="G549" s="296">
        <f t="shared" si="347"/>
        <v>12072.729120838167</v>
      </c>
      <c r="H549" s="134">
        <v>100</v>
      </c>
      <c r="I549" s="57">
        <f t="shared" si="350"/>
        <v>20.528594248844488</v>
      </c>
      <c r="J549" s="58">
        <v>200</v>
      </c>
      <c r="K549" s="57">
        <f t="shared" si="348"/>
        <v>4.3722329776908362</v>
      </c>
      <c r="L549" s="42">
        <v>0</v>
      </c>
      <c r="M549" s="296">
        <f t="shared" si="342"/>
        <v>6402.0564536706934</v>
      </c>
      <c r="N549" s="57">
        <v>1.1399999999999899</v>
      </c>
      <c r="O549" s="57">
        <v>105.4</v>
      </c>
      <c r="P549" s="57">
        <v>4.8999999999999897</v>
      </c>
      <c r="Q549" s="59">
        <v>2</v>
      </c>
      <c r="R549" s="141">
        <f t="shared" si="344"/>
        <v>31</v>
      </c>
      <c r="S549" s="259"/>
      <c r="T549" s="239">
        <v>103</v>
      </c>
      <c r="U549" s="69">
        <f t="shared" si="345"/>
        <v>11</v>
      </c>
    </row>
    <row r="550" spans="1:21" x14ac:dyDescent="0.3">
      <c r="A550" s="54" t="b">
        <v>1</v>
      </c>
      <c r="B550" s="55" t="s">
        <v>981</v>
      </c>
      <c r="C550" s="54">
        <f t="shared" si="349"/>
        <v>545</v>
      </c>
      <c r="D550" s="46">
        <f t="shared" si="341"/>
        <v>149523</v>
      </c>
      <c r="E550" s="56">
        <f t="shared" si="346"/>
        <v>5980</v>
      </c>
      <c r="F550" s="42">
        <v>0</v>
      </c>
      <c r="G550" s="296">
        <f t="shared" si="347"/>
        <v>12145.165495563197</v>
      </c>
      <c r="H550" s="134">
        <v>100</v>
      </c>
      <c r="I550" s="57">
        <f t="shared" si="350"/>
        <v>20.59428575044079</v>
      </c>
      <c r="J550" s="58">
        <v>200</v>
      </c>
      <c r="K550" s="57">
        <f t="shared" si="348"/>
        <v>4.4175730336694903</v>
      </c>
      <c r="L550" s="42">
        <v>0</v>
      </c>
      <c r="M550" s="296">
        <f t="shared" si="342"/>
        <v>6414.8605665780351</v>
      </c>
      <c r="N550" s="57">
        <v>1.1399999999999899</v>
      </c>
      <c r="O550" s="57">
        <v>105.4</v>
      </c>
      <c r="P550" s="57">
        <v>4.8999999999999897</v>
      </c>
      <c r="Q550" s="59">
        <v>2</v>
      </c>
      <c r="R550" s="141">
        <f t="shared" si="344"/>
        <v>31</v>
      </c>
      <c r="S550" s="259"/>
      <c r="T550" s="239">
        <v>104</v>
      </c>
      <c r="U550" s="69">
        <f t="shared" si="345"/>
        <v>11</v>
      </c>
    </row>
    <row r="551" spans="1:21" x14ac:dyDescent="0.3">
      <c r="A551" s="54" t="b">
        <v>1</v>
      </c>
      <c r="B551" s="55" t="s">
        <v>982</v>
      </c>
      <c r="C551" s="54">
        <f t="shared" si="349"/>
        <v>546</v>
      </c>
      <c r="D551" s="46">
        <f t="shared" si="341"/>
        <v>150719</v>
      </c>
      <c r="E551" s="56">
        <f t="shared" si="346"/>
        <v>6028</v>
      </c>
      <c r="F551" s="42">
        <v>0</v>
      </c>
      <c r="G551" s="296">
        <f t="shared" si="347"/>
        <v>12218.036488536576</v>
      </c>
      <c r="H551" s="134">
        <v>100</v>
      </c>
      <c r="I551" s="57">
        <f t="shared" si="350"/>
        <v>20.660187464842199</v>
      </c>
      <c r="J551" s="58">
        <v>200</v>
      </c>
      <c r="K551" s="57">
        <f t="shared" si="348"/>
        <v>4.463383266028643</v>
      </c>
      <c r="L551" s="42">
        <v>0</v>
      </c>
      <c r="M551" s="296">
        <f t="shared" si="342"/>
        <v>6427.6902877111916</v>
      </c>
      <c r="N551" s="57">
        <v>1.1399999999999899</v>
      </c>
      <c r="O551" s="57">
        <v>105.4</v>
      </c>
      <c r="P551" s="57">
        <v>4.8999999999999897</v>
      </c>
      <c r="Q551" s="59">
        <v>2</v>
      </c>
      <c r="R551" s="141">
        <f t="shared" si="344"/>
        <v>31</v>
      </c>
      <c r="S551" s="259"/>
      <c r="T551" s="239">
        <v>105</v>
      </c>
      <c r="U551" s="69">
        <f t="shared" si="345"/>
        <v>11</v>
      </c>
    </row>
    <row r="552" spans="1:21" x14ac:dyDescent="0.3">
      <c r="A552" s="54" t="b">
        <v>1</v>
      </c>
      <c r="B552" s="55" t="s">
        <v>983</v>
      </c>
      <c r="C552" s="54">
        <f t="shared" si="349"/>
        <v>547</v>
      </c>
      <c r="D552" s="46">
        <f t="shared" si="341"/>
        <v>151924</v>
      </c>
      <c r="E552" s="56">
        <f t="shared" si="346"/>
        <v>6076</v>
      </c>
      <c r="F552" s="42">
        <v>0</v>
      </c>
      <c r="G552" s="296">
        <f t="shared" si="347"/>
        <v>12291.344707467795</v>
      </c>
      <c r="H552" s="134">
        <v>100</v>
      </c>
      <c r="I552" s="57">
        <f t="shared" si="350"/>
        <v>20.726300064729696</v>
      </c>
      <c r="J552" s="58">
        <v>200</v>
      </c>
      <c r="K552" s="57">
        <f t="shared" si="348"/>
        <v>4.5096685504973602</v>
      </c>
      <c r="L552" s="42">
        <v>0</v>
      </c>
      <c r="M552" s="296">
        <f t="shared" si="342"/>
        <v>6440.5456682866143</v>
      </c>
      <c r="N552" s="57">
        <v>1.1399999999999899</v>
      </c>
      <c r="O552" s="57">
        <v>105.4</v>
      </c>
      <c r="P552" s="57">
        <v>4.8999999999999897</v>
      </c>
      <c r="Q552" s="59">
        <v>2</v>
      </c>
      <c r="R552" s="141">
        <f t="shared" si="344"/>
        <v>31</v>
      </c>
      <c r="S552" s="259"/>
      <c r="T552" s="239">
        <v>106</v>
      </c>
      <c r="U552" s="69">
        <f t="shared" si="345"/>
        <v>11</v>
      </c>
    </row>
    <row r="553" spans="1:21" x14ac:dyDescent="0.3">
      <c r="A553" s="54" t="b">
        <v>1</v>
      </c>
      <c r="B553" s="55" t="s">
        <v>984</v>
      </c>
      <c r="C553" s="54">
        <f t="shared" si="349"/>
        <v>548</v>
      </c>
      <c r="D553" s="46">
        <f t="shared" si="341"/>
        <v>153139</v>
      </c>
      <c r="E553" s="56">
        <f t="shared" si="346"/>
        <v>6125</v>
      </c>
      <c r="F553" s="42">
        <v>0</v>
      </c>
      <c r="G553" s="296">
        <f t="shared" si="347"/>
        <v>12365.092775712603</v>
      </c>
      <c r="H553" s="134">
        <v>100</v>
      </c>
      <c r="I553" s="57">
        <f t="shared" si="350"/>
        <v>20.79262422493683</v>
      </c>
      <c r="J553" s="58">
        <v>200</v>
      </c>
      <c r="K553" s="57">
        <f t="shared" si="348"/>
        <v>4.5564338133660174</v>
      </c>
      <c r="L553" s="42">
        <v>0</v>
      </c>
      <c r="M553" s="296">
        <f t="shared" si="342"/>
        <v>6453.4267596231875</v>
      </c>
      <c r="N553" s="57">
        <v>1.1399999999999899</v>
      </c>
      <c r="O553" s="57">
        <v>105.4</v>
      </c>
      <c r="P553" s="57">
        <v>4.8999999999999897</v>
      </c>
      <c r="Q553" s="59">
        <v>2</v>
      </c>
      <c r="R553" s="141">
        <f t="shared" si="344"/>
        <v>31</v>
      </c>
      <c r="S553" s="259"/>
      <c r="T553" s="239">
        <v>107</v>
      </c>
      <c r="U553" s="69">
        <f t="shared" si="345"/>
        <v>11</v>
      </c>
    </row>
    <row r="554" spans="1:21" x14ac:dyDescent="0.3">
      <c r="A554" s="54" t="b">
        <v>1</v>
      </c>
      <c r="B554" s="55" t="s">
        <v>985</v>
      </c>
      <c r="C554" s="54">
        <f t="shared" si="349"/>
        <v>549</v>
      </c>
      <c r="D554" s="46">
        <f t="shared" si="341"/>
        <v>154364</v>
      </c>
      <c r="E554" s="56">
        <f t="shared" si="346"/>
        <v>6174</v>
      </c>
      <c r="F554" s="42">
        <v>0</v>
      </c>
      <c r="G554" s="296">
        <f t="shared" si="347"/>
        <v>12439.283332366878</v>
      </c>
      <c r="H554" s="134">
        <v>100</v>
      </c>
      <c r="I554" s="57">
        <f t="shared" si="350"/>
        <v>20.859160622456628</v>
      </c>
      <c r="J554" s="58">
        <v>200</v>
      </c>
      <c r="K554" s="57">
        <f t="shared" si="348"/>
        <v>4.6036840320106229</v>
      </c>
      <c r="L554" s="42">
        <v>0</v>
      </c>
      <c r="M554" s="296">
        <f t="shared" si="342"/>
        <v>6466.3336131424339</v>
      </c>
      <c r="N554" s="57">
        <v>1.1399999999999899</v>
      </c>
      <c r="O554" s="57">
        <v>105.4</v>
      </c>
      <c r="P554" s="57">
        <v>4.8999999999999897</v>
      </c>
      <c r="Q554" s="59">
        <v>2</v>
      </c>
      <c r="R554" s="141">
        <f t="shared" si="344"/>
        <v>31</v>
      </c>
      <c r="S554" s="259"/>
      <c r="T554" s="239">
        <v>108</v>
      </c>
      <c r="U554" s="69">
        <f t="shared" si="345"/>
        <v>11</v>
      </c>
    </row>
    <row r="555" spans="1:21" x14ac:dyDescent="0.3">
      <c r="A555" s="54" t="b">
        <v>1</v>
      </c>
      <c r="B555" s="55" t="s">
        <v>986</v>
      </c>
      <c r="C555" s="54">
        <f t="shared" si="349"/>
        <v>550</v>
      </c>
      <c r="D555" s="46">
        <f t="shared" si="341"/>
        <v>155598</v>
      </c>
      <c r="E555" s="56">
        <f t="shared" si="346"/>
        <v>6223</v>
      </c>
      <c r="F555" s="42">
        <v>0</v>
      </c>
      <c r="G555" s="296">
        <f t="shared" si="347"/>
        <v>12513.91903236108</v>
      </c>
      <c r="H555" s="134">
        <v>100</v>
      </c>
      <c r="I555" s="57">
        <f t="shared" si="350"/>
        <v>20.925909936448488</v>
      </c>
      <c r="J555" s="58">
        <v>200</v>
      </c>
      <c r="K555" s="57">
        <f t="shared" si="348"/>
        <v>4.6514242354225734</v>
      </c>
      <c r="L555" s="42">
        <v>0</v>
      </c>
      <c r="M555" s="296">
        <f t="shared" si="342"/>
        <v>6479.266280368719</v>
      </c>
      <c r="N555" s="57">
        <v>1.1399999999999899</v>
      </c>
      <c r="O555" s="57">
        <v>105.4</v>
      </c>
      <c r="P555" s="57">
        <v>4.8999999999999897</v>
      </c>
      <c r="Q555" s="59">
        <v>2</v>
      </c>
      <c r="R555" s="141">
        <f t="shared" si="344"/>
        <v>31</v>
      </c>
      <c r="S555" s="259"/>
      <c r="T555" s="239">
        <v>109</v>
      </c>
      <c r="U555" s="69">
        <f t="shared" si="345"/>
        <v>11</v>
      </c>
    </row>
    <row r="556" spans="1:21" x14ac:dyDescent="0.3">
      <c r="A556" s="54" t="b">
        <v>1</v>
      </c>
      <c r="B556" s="55" t="s">
        <v>1571</v>
      </c>
      <c r="C556" s="54">
        <f t="shared" si="349"/>
        <v>551</v>
      </c>
      <c r="D556" s="46">
        <f t="shared" si="341"/>
        <v>156842</v>
      </c>
      <c r="E556" s="56">
        <f t="shared" ref="E556:E619" si="351">INT(D556*E$1)</f>
        <v>6273</v>
      </c>
      <c r="F556" s="42">
        <v>0</v>
      </c>
      <c r="G556" s="296">
        <f t="shared" si="347"/>
        <v>12589.002546555246</v>
      </c>
      <c r="H556" s="134">
        <v>100</v>
      </c>
      <c r="I556" s="57">
        <f t="shared" si="350"/>
        <v>20.992872848245124</v>
      </c>
      <c r="J556" s="58">
        <v>200</v>
      </c>
      <c r="K556" s="57">
        <f t="shared" si="348"/>
        <v>4.6996595047439058</v>
      </c>
      <c r="L556" s="42">
        <v>0</v>
      </c>
      <c r="M556" s="296">
        <f t="shared" si="342"/>
        <v>6492.2248129294567</v>
      </c>
      <c r="N556" s="57">
        <v>1.1399999999999899</v>
      </c>
      <c r="O556" s="57">
        <v>105.4</v>
      </c>
      <c r="P556" s="57">
        <v>4.8999999999999897</v>
      </c>
      <c r="Q556" s="59">
        <v>2</v>
      </c>
      <c r="R556" s="141">
        <f t="shared" si="344"/>
        <v>32</v>
      </c>
      <c r="S556" s="259"/>
      <c r="T556" s="239">
        <v>110</v>
      </c>
      <c r="U556" s="69">
        <f t="shared" si="345"/>
        <v>12</v>
      </c>
    </row>
    <row r="557" spans="1:21" x14ac:dyDescent="0.3">
      <c r="A557" s="54" t="b">
        <v>1</v>
      </c>
      <c r="B557" s="55" t="s">
        <v>1572</v>
      </c>
      <c r="C557" s="54">
        <f t="shared" si="349"/>
        <v>552</v>
      </c>
      <c r="D557" s="46">
        <f t="shared" si="341"/>
        <v>158096</v>
      </c>
      <c r="E557" s="56">
        <f t="shared" si="351"/>
        <v>6323</v>
      </c>
      <c r="F557" s="42">
        <v>0</v>
      </c>
      <c r="G557" s="296">
        <f t="shared" si="347"/>
        <v>12664.536561834579</v>
      </c>
      <c r="H557" s="134">
        <v>100</v>
      </c>
      <c r="I557" s="57">
        <f t="shared" si="350"/>
        <v>21.06005004135951</v>
      </c>
      <c r="J557" s="58">
        <v>200</v>
      </c>
      <c r="K557" s="57">
        <f t="shared" si="348"/>
        <v>4.7483949738081002</v>
      </c>
      <c r="L557" s="42">
        <v>0</v>
      </c>
      <c r="M557" s="296">
        <f t="shared" si="342"/>
        <v>6505.2092625553159</v>
      </c>
      <c r="N557" s="57">
        <v>1.1399999999999899</v>
      </c>
      <c r="O557" s="57">
        <v>105.4</v>
      </c>
      <c r="P557" s="57">
        <v>4.8999999999999897</v>
      </c>
      <c r="Q557" s="59">
        <v>2</v>
      </c>
      <c r="R557" s="141">
        <f t="shared" si="344"/>
        <v>32</v>
      </c>
      <c r="S557" s="259"/>
      <c r="T557" s="239">
        <v>111</v>
      </c>
      <c r="U557" s="69">
        <f t="shared" si="345"/>
        <v>12</v>
      </c>
    </row>
    <row r="558" spans="1:21" x14ac:dyDescent="0.3">
      <c r="A558" s="54" t="b">
        <v>1</v>
      </c>
      <c r="B558" s="55" t="s">
        <v>1573</v>
      </c>
      <c r="C558" s="54">
        <f t="shared" si="349"/>
        <v>553</v>
      </c>
      <c r="D558" s="46">
        <f t="shared" si="341"/>
        <v>159360</v>
      </c>
      <c r="E558" s="56">
        <f t="shared" si="351"/>
        <v>6374</v>
      </c>
      <c r="F558" s="42">
        <v>0</v>
      </c>
      <c r="G558" s="296">
        <f t="shared" si="347"/>
        <v>12740.523781205586</v>
      </c>
      <c r="H558" s="134">
        <v>100</v>
      </c>
      <c r="I558" s="57">
        <f t="shared" si="350"/>
        <v>21.12744220149186</v>
      </c>
      <c r="J558" s="58">
        <v>200</v>
      </c>
      <c r="K558" s="57">
        <f t="shared" si="348"/>
        <v>4.7976358296864898</v>
      </c>
      <c r="L558" s="42">
        <v>0</v>
      </c>
      <c r="M558" s="296">
        <f t="shared" si="342"/>
        <v>6518.2196810804262</v>
      </c>
      <c r="N558" s="57">
        <v>1.1399999999999899</v>
      </c>
      <c r="O558" s="57">
        <v>105.4</v>
      </c>
      <c r="P558" s="57">
        <v>4.8999999999999897</v>
      </c>
      <c r="Q558" s="59">
        <v>2</v>
      </c>
      <c r="R558" s="141">
        <f t="shared" si="344"/>
        <v>32</v>
      </c>
      <c r="S558" s="259"/>
      <c r="T558" s="239">
        <v>112</v>
      </c>
      <c r="U558" s="69">
        <f t="shared" si="345"/>
        <v>12</v>
      </c>
    </row>
    <row r="559" spans="1:21" x14ac:dyDescent="0.3">
      <c r="A559" s="54" t="b">
        <v>1</v>
      </c>
      <c r="B559" s="55" t="s">
        <v>1574</v>
      </c>
      <c r="C559" s="54">
        <f t="shared" si="349"/>
        <v>554</v>
      </c>
      <c r="D559" s="46">
        <f t="shared" si="341"/>
        <v>160634</v>
      </c>
      <c r="E559" s="56">
        <f t="shared" si="351"/>
        <v>6425</v>
      </c>
      <c r="F559" s="42">
        <v>0</v>
      </c>
      <c r="G559" s="296">
        <f t="shared" si="347"/>
        <v>12816.96692389282</v>
      </c>
      <c r="H559" s="134">
        <v>100</v>
      </c>
      <c r="I559" s="57">
        <f t="shared" si="350"/>
        <v>21.195050016536634</v>
      </c>
      <c r="J559" s="58">
        <v>200</v>
      </c>
      <c r="K559" s="57">
        <f t="shared" si="348"/>
        <v>4.8473873132403389</v>
      </c>
      <c r="L559" s="42">
        <v>0</v>
      </c>
      <c r="M559" s="296">
        <f t="shared" ref="M559:M622" si="352">M558*R$1</f>
        <v>6531.2561204425874</v>
      </c>
      <c r="N559" s="57">
        <v>1.1399999999999899</v>
      </c>
      <c r="O559" s="57">
        <v>105.4</v>
      </c>
      <c r="P559" s="57">
        <v>4.8999999999999897</v>
      </c>
      <c r="Q559" s="59">
        <v>2</v>
      </c>
      <c r="R559" s="141">
        <f t="shared" si="344"/>
        <v>32</v>
      </c>
      <c r="S559" s="259"/>
      <c r="T559" s="239">
        <v>113</v>
      </c>
      <c r="U559" s="69">
        <f t="shared" si="345"/>
        <v>12</v>
      </c>
    </row>
    <row r="560" spans="1:21" x14ac:dyDescent="0.3">
      <c r="A560" s="54" t="b">
        <v>1</v>
      </c>
      <c r="B560" s="55" t="s">
        <v>1575</v>
      </c>
      <c r="C560" s="54">
        <f t="shared" si="349"/>
        <v>555</v>
      </c>
      <c r="D560" s="46">
        <f t="shared" si="341"/>
        <v>161919</v>
      </c>
      <c r="E560" s="56">
        <f t="shared" si="351"/>
        <v>6476</v>
      </c>
      <c r="F560" s="42">
        <v>0</v>
      </c>
      <c r="G560" s="296">
        <f t="shared" si="347"/>
        <v>12893.868725436178</v>
      </c>
      <c r="H560" s="134">
        <v>100</v>
      </c>
      <c r="I560" s="57">
        <f t="shared" si="350"/>
        <v>21.262874176589552</v>
      </c>
      <c r="J560" s="58">
        <v>200</v>
      </c>
      <c r="K560" s="57">
        <f t="shared" si="348"/>
        <v>4.8976547196786413</v>
      </c>
      <c r="L560" s="42">
        <v>0</v>
      </c>
      <c r="M560" s="296">
        <f t="shared" si="352"/>
        <v>6544.318632683473</v>
      </c>
      <c r="N560" s="57">
        <v>1.1399999999999899</v>
      </c>
      <c r="O560" s="57">
        <v>105.4</v>
      </c>
      <c r="P560" s="57">
        <v>4.8999999999999897</v>
      </c>
      <c r="Q560" s="59">
        <v>2</v>
      </c>
      <c r="R560" s="141">
        <f t="shared" si="344"/>
        <v>32</v>
      </c>
      <c r="S560" s="259"/>
      <c r="T560" s="239">
        <v>114</v>
      </c>
      <c r="U560" s="69">
        <f t="shared" si="345"/>
        <v>12</v>
      </c>
    </row>
    <row r="561" spans="1:21" x14ac:dyDescent="0.3">
      <c r="A561" s="54" t="b">
        <v>1</v>
      </c>
      <c r="B561" s="55" t="s">
        <v>1576</v>
      </c>
      <c r="C561" s="54">
        <f t="shared" si="349"/>
        <v>556</v>
      </c>
      <c r="D561" s="46">
        <f t="shared" ref="D561:D624" si="353">INT(D560+D560*0.8%)</f>
        <v>163214</v>
      </c>
      <c r="E561" s="56">
        <f t="shared" si="351"/>
        <v>6528</v>
      </c>
      <c r="F561" s="42">
        <v>0</v>
      </c>
      <c r="G561" s="296">
        <f t="shared" si="347"/>
        <v>12971.231937788794</v>
      </c>
      <c r="H561" s="134">
        <v>100</v>
      </c>
      <c r="I561" s="57">
        <f t="shared" si="350"/>
        <v>21.330915373954639</v>
      </c>
      <c r="J561" s="58">
        <v>200</v>
      </c>
      <c r="K561" s="57">
        <f t="shared" si="348"/>
        <v>4.9484433991217092</v>
      </c>
      <c r="L561" s="42">
        <v>0</v>
      </c>
      <c r="M561" s="296">
        <f t="shared" si="352"/>
        <v>6557.4072699488397</v>
      </c>
      <c r="N561" s="57">
        <v>1.1399999999999899</v>
      </c>
      <c r="O561" s="57">
        <v>105.4</v>
      </c>
      <c r="P561" s="57">
        <v>4.8999999999999897</v>
      </c>
      <c r="Q561" s="59">
        <v>2</v>
      </c>
      <c r="R561" s="141">
        <f t="shared" si="344"/>
        <v>32</v>
      </c>
      <c r="S561" s="259"/>
      <c r="T561" s="239">
        <v>115</v>
      </c>
      <c r="U561" s="69">
        <f t="shared" si="345"/>
        <v>12</v>
      </c>
    </row>
    <row r="562" spans="1:21" x14ac:dyDescent="0.3">
      <c r="A562" s="54" t="b">
        <v>1</v>
      </c>
      <c r="B562" s="55" t="s">
        <v>1577</v>
      </c>
      <c r="C562" s="54">
        <f t="shared" si="349"/>
        <v>557</v>
      </c>
      <c r="D562" s="46">
        <f t="shared" si="353"/>
        <v>164519</v>
      </c>
      <c r="E562" s="56">
        <f t="shared" si="351"/>
        <v>6580</v>
      </c>
      <c r="F562" s="42">
        <v>0</v>
      </c>
      <c r="G562" s="296">
        <f t="shared" si="347"/>
        <v>13049.059329415528</v>
      </c>
      <c r="H562" s="134">
        <v>100</v>
      </c>
      <c r="I562" s="57">
        <f t="shared" si="350"/>
        <v>21.399174303151295</v>
      </c>
      <c r="J562" s="58">
        <v>200</v>
      </c>
      <c r="K562" s="57">
        <f t="shared" si="348"/>
        <v>4.9997587571706017</v>
      </c>
      <c r="L562" s="42">
        <v>0</v>
      </c>
      <c r="M562" s="296">
        <f t="shared" si="352"/>
        <v>6570.5220844887372</v>
      </c>
      <c r="N562" s="57">
        <v>1.1399999999999899</v>
      </c>
      <c r="O562" s="57">
        <v>105.4</v>
      </c>
      <c r="P562" s="57">
        <v>4.8999999999999897</v>
      </c>
      <c r="Q562" s="59">
        <v>2</v>
      </c>
      <c r="R562" s="141">
        <f t="shared" si="344"/>
        <v>32</v>
      </c>
      <c r="S562" s="259"/>
      <c r="T562" s="239">
        <v>116</v>
      </c>
      <c r="U562" s="69">
        <f t="shared" si="345"/>
        <v>12</v>
      </c>
    </row>
    <row r="563" spans="1:21" x14ac:dyDescent="0.3">
      <c r="A563" s="54" t="b">
        <v>1</v>
      </c>
      <c r="B563" s="55" t="s">
        <v>1578</v>
      </c>
      <c r="C563" s="54">
        <f t="shared" si="349"/>
        <v>558</v>
      </c>
      <c r="D563" s="46">
        <f t="shared" si="353"/>
        <v>165835</v>
      </c>
      <c r="E563" s="56">
        <f t="shared" si="351"/>
        <v>6633</v>
      </c>
      <c r="F563" s="42">
        <v>0</v>
      </c>
      <c r="G563" s="296">
        <f t="shared" si="347"/>
        <v>13127.353685392021</v>
      </c>
      <c r="H563" s="134">
        <v>100</v>
      </c>
      <c r="I563" s="57">
        <f t="shared" si="350"/>
        <v>21.46765166092138</v>
      </c>
      <c r="J563" s="58">
        <v>200</v>
      </c>
      <c r="K563" s="57">
        <f t="shared" si="348"/>
        <v>5.0516062554824606</v>
      </c>
      <c r="L563" s="42">
        <v>0</v>
      </c>
      <c r="M563" s="296">
        <f t="shared" si="352"/>
        <v>6583.6631286577149</v>
      </c>
      <c r="N563" s="57">
        <v>1.1399999999999899</v>
      </c>
      <c r="O563" s="57">
        <v>105.4</v>
      </c>
      <c r="P563" s="57">
        <v>4.8999999999999897</v>
      </c>
      <c r="Q563" s="59">
        <v>2</v>
      </c>
      <c r="R563" s="141">
        <f t="shared" si="344"/>
        <v>32</v>
      </c>
      <c r="S563" s="259"/>
      <c r="T563" s="239">
        <v>117</v>
      </c>
      <c r="U563" s="69">
        <f t="shared" si="345"/>
        <v>12</v>
      </c>
    </row>
    <row r="564" spans="1:21" x14ac:dyDescent="0.3">
      <c r="A564" s="54" t="b">
        <v>1</v>
      </c>
      <c r="B564" s="55" t="s">
        <v>1579</v>
      </c>
      <c r="C564" s="54">
        <f t="shared" si="349"/>
        <v>559</v>
      </c>
      <c r="D564" s="46">
        <f t="shared" si="353"/>
        <v>167161</v>
      </c>
      <c r="E564" s="56">
        <f t="shared" si="351"/>
        <v>6686</v>
      </c>
      <c r="F564" s="42">
        <v>0</v>
      </c>
      <c r="G564" s="296">
        <f t="shared" si="347"/>
        <v>13206.117807504374</v>
      </c>
      <c r="H564" s="134">
        <v>100</v>
      </c>
      <c r="I564" s="57">
        <f t="shared" si="350"/>
        <v>21.536348146236328</v>
      </c>
      <c r="J564" s="58">
        <v>200</v>
      </c>
      <c r="K564" s="57">
        <f t="shared" si="348"/>
        <v>5.1039914123518138</v>
      </c>
      <c r="L564" s="42">
        <v>0</v>
      </c>
      <c r="M564" s="296">
        <f t="shared" si="352"/>
        <v>6596.8304549150307</v>
      </c>
      <c r="N564" s="57">
        <v>1.1399999999999899</v>
      </c>
      <c r="O564" s="57">
        <v>105.4</v>
      </c>
      <c r="P564" s="57">
        <v>4.8999999999999897</v>
      </c>
      <c r="Q564" s="59">
        <v>2</v>
      </c>
      <c r="R564" s="141">
        <f t="shared" si="344"/>
        <v>32</v>
      </c>
      <c r="S564" s="259"/>
      <c r="T564" s="239">
        <v>118</v>
      </c>
      <c r="U564" s="69">
        <f t="shared" si="345"/>
        <v>12</v>
      </c>
    </row>
    <row r="565" spans="1:21" x14ac:dyDescent="0.3">
      <c r="A565" s="54" t="b">
        <v>1</v>
      </c>
      <c r="B565" s="55" t="s">
        <v>1580</v>
      </c>
      <c r="C565" s="54">
        <f t="shared" si="349"/>
        <v>560</v>
      </c>
      <c r="D565" s="46">
        <f t="shared" si="353"/>
        <v>168498</v>
      </c>
      <c r="E565" s="56">
        <f t="shared" si="351"/>
        <v>6739</v>
      </c>
      <c r="F565" s="42">
        <v>0</v>
      </c>
      <c r="G565" s="91">
        <f>G564*(I$1-0.032)</f>
        <v>13272.148396541894</v>
      </c>
      <c r="H565" s="134">
        <v>100</v>
      </c>
      <c r="I565" s="57">
        <f t="shared" si="350"/>
        <v>21.605264460304284</v>
      </c>
      <c r="J565" s="58">
        <v>200</v>
      </c>
      <c r="K565" s="57">
        <f t="shared" si="348"/>
        <v>5.1569198032979022</v>
      </c>
      <c r="L565" s="42">
        <v>0</v>
      </c>
      <c r="M565" s="296">
        <f t="shared" si="352"/>
        <v>6610.0241158248609</v>
      </c>
      <c r="N565" s="57">
        <v>1.1399999999999899</v>
      </c>
      <c r="O565" s="57">
        <v>105.4</v>
      </c>
      <c r="P565" s="57">
        <v>4.8999999999999897</v>
      </c>
      <c r="Q565" s="59">
        <v>2</v>
      </c>
      <c r="R565" s="141">
        <f t="shared" si="344"/>
        <v>32</v>
      </c>
      <c r="S565" s="259"/>
      <c r="T565" s="239">
        <v>119</v>
      </c>
      <c r="U565" s="69">
        <f t="shared" si="345"/>
        <v>12</v>
      </c>
    </row>
    <row r="566" spans="1:21" x14ac:dyDescent="0.3">
      <c r="A566" s="54" t="b">
        <v>1</v>
      </c>
      <c r="B566" s="55" t="s">
        <v>1581</v>
      </c>
      <c r="C566" s="54">
        <f t="shared" si="349"/>
        <v>561</v>
      </c>
      <c r="D566" s="46">
        <f t="shared" si="353"/>
        <v>169845</v>
      </c>
      <c r="E566" s="56">
        <f t="shared" si="351"/>
        <v>6793</v>
      </c>
      <c r="F566" s="42">
        <v>0</v>
      </c>
      <c r="G566" s="296">
        <f>G565*(I$1-0.032)</f>
        <v>13338.509138524601</v>
      </c>
      <c r="H566" s="134">
        <v>100</v>
      </c>
      <c r="I566" s="57">
        <f t="shared" si="350"/>
        <v>21.674401306577256</v>
      </c>
      <c r="J566" s="58">
        <v>200</v>
      </c>
      <c r="K566" s="57">
        <f t="shared" si="348"/>
        <v>5.2103970616581012</v>
      </c>
      <c r="L566" s="42">
        <v>0</v>
      </c>
      <c r="M566" s="296">
        <f t="shared" si="352"/>
        <v>6623.2441640565103</v>
      </c>
      <c r="N566" s="57">
        <v>1.1399999999999899</v>
      </c>
      <c r="O566" s="57">
        <v>105.4</v>
      </c>
      <c r="P566" s="57">
        <v>4.8999999999999897</v>
      </c>
      <c r="Q566" s="59">
        <v>2</v>
      </c>
      <c r="R566" s="141">
        <f t="shared" si="344"/>
        <v>33</v>
      </c>
      <c r="S566" s="259"/>
      <c r="T566" s="239">
        <v>120</v>
      </c>
      <c r="U566" s="69">
        <f t="shared" si="345"/>
        <v>13</v>
      </c>
    </row>
    <row r="567" spans="1:21" x14ac:dyDescent="0.3">
      <c r="A567" s="54" t="b">
        <v>1</v>
      </c>
      <c r="B567" s="55" t="s">
        <v>1582</v>
      </c>
      <c r="C567" s="54">
        <f t="shared" si="349"/>
        <v>562</v>
      </c>
      <c r="D567" s="46">
        <f t="shared" si="353"/>
        <v>171203</v>
      </c>
      <c r="E567" s="56">
        <f t="shared" si="351"/>
        <v>6848</v>
      </c>
      <c r="F567" s="42">
        <v>0</v>
      </c>
      <c r="G567" s="296">
        <f t="shared" ref="G567:G604" si="354">G566*(I$1-0.032)</f>
        <v>13405.201684217223</v>
      </c>
      <c r="H567" s="134">
        <v>100</v>
      </c>
      <c r="I567" s="57">
        <f t="shared" si="350"/>
        <v>21.743759390758303</v>
      </c>
      <c r="J567" s="58">
        <v>200</v>
      </c>
      <c r="K567" s="57">
        <f t="shared" si="348"/>
        <v>5.2644288791874958</v>
      </c>
      <c r="L567" s="42">
        <v>0</v>
      </c>
      <c r="M567" s="296">
        <f t="shared" si="352"/>
        <v>6636.490652384623</v>
      </c>
      <c r="N567" s="57">
        <v>1.1399999999999899</v>
      </c>
      <c r="O567" s="57">
        <v>105.4</v>
      </c>
      <c r="P567" s="57">
        <v>4.8999999999999897</v>
      </c>
      <c r="Q567" s="59">
        <v>2</v>
      </c>
      <c r="R567" s="141">
        <f t="shared" si="344"/>
        <v>33</v>
      </c>
      <c r="S567" s="259"/>
      <c r="T567" s="239">
        <v>121</v>
      </c>
      <c r="U567" s="69">
        <f t="shared" si="345"/>
        <v>13</v>
      </c>
    </row>
    <row r="568" spans="1:21" x14ac:dyDescent="0.3">
      <c r="A568" s="54" t="b">
        <v>1</v>
      </c>
      <c r="B568" s="55" t="s">
        <v>1583</v>
      </c>
      <c r="C568" s="54">
        <f t="shared" si="349"/>
        <v>563</v>
      </c>
      <c r="D568" s="46">
        <f t="shared" si="353"/>
        <v>172572</v>
      </c>
      <c r="E568" s="56">
        <f t="shared" si="351"/>
        <v>6902</v>
      </c>
      <c r="F568" s="42">
        <v>0</v>
      </c>
      <c r="G568" s="296">
        <f t="shared" si="354"/>
        <v>13472.227692638307</v>
      </c>
      <c r="H568" s="134">
        <v>100</v>
      </c>
      <c r="I568" s="57">
        <f t="shared" si="350"/>
        <v>21.813339420808731</v>
      </c>
      <c r="J568" s="58">
        <v>200</v>
      </c>
      <c r="K568" s="57">
        <f t="shared" si="348"/>
        <v>5.3190210066646699</v>
      </c>
      <c r="L568" s="42">
        <v>0</v>
      </c>
      <c r="M568" s="296">
        <f t="shared" si="352"/>
        <v>6649.763633689392</v>
      </c>
      <c r="N568" s="57">
        <v>1.1399999999999899</v>
      </c>
      <c r="O568" s="57">
        <v>105.4</v>
      </c>
      <c r="P568" s="57">
        <v>4.8999999999999897</v>
      </c>
      <c r="Q568" s="59">
        <v>2</v>
      </c>
      <c r="R568" s="141">
        <f t="shared" si="344"/>
        <v>33</v>
      </c>
      <c r="S568" s="259"/>
      <c r="T568" s="239">
        <v>122</v>
      </c>
      <c r="U568" s="69">
        <f t="shared" si="345"/>
        <v>13</v>
      </c>
    </row>
    <row r="569" spans="1:21" x14ac:dyDescent="0.3">
      <c r="A569" s="54" t="b">
        <v>1</v>
      </c>
      <c r="B569" s="55" t="s">
        <v>1584</v>
      </c>
      <c r="C569" s="54">
        <f t="shared" si="349"/>
        <v>564</v>
      </c>
      <c r="D569" s="46">
        <f t="shared" si="353"/>
        <v>173952</v>
      </c>
      <c r="E569" s="56">
        <f t="shared" si="351"/>
        <v>6958</v>
      </c>
      <c r="F569" s="42">
        <v>0</v>
      </c>
      <c r="G569" s="296">
        <f t="shared" si="354"/>
        <v>13539.588831101497</v>
      </c>
      <c r="H569" s="134">
        <v>100</v>
      </c>
      <c r="I569" s="57">
        <f t="shared" si="350"/>
        <v>21.883142106955319</v>
      </c>
      <c r="J569" s="58">
        <v>200</v>
      </c>
      <c r="K569" s="57">
        <f t="shared" si="348"/>
        <v>5.3741792545037823</v>
      </c>
      <c r="L569" s="42">
        <v>0</v>
      </c>
      <c r="M569" s="296">
        <f t="shared" si="352"/>
        <v>6663.0631609567708</v>
      </c>
      <c r="N569" s="57">
        <v>1.1399999999999899</v>
      </c>
      <c r="O569" s="57">
        <v>105.4</v>
      </c>
      <c r="P569" s="57">
        <v>4.8999999999999897</v>
      </c>
      <c r="Q569" s="59">
        <v>2</v>
      </c>
      <c r="R569" s="141">
        <f t="shared" si="344"/>
        <v>33</v>
      </c>
      <c r="S569" s="259"/>
      <c r="T569" s="239">
        <v>123</v>
      </c>
      <c r="U569" s="69">
        <f t="shared" si="345"/>
        <v>13</v>
      </c>
    </row>
    <row r="570" spans="1:21" x14ac:dyDescent="0.3">
      <c r="A570" s="54" t="b">
        <v>1</v>
      </c>
      <c r="B570" s="55" t="s">
        <v>1585</v>
      </c>
      <c r="C570" s="54">
        <f t="shared" si="349"/>
        <v>565</v>
      </c>
      <c r="D570" s="46">
        <f t="shared" si="353"/>
        <v>175343</v>
      </c>
      <c r="E570" s="56">
        <f t="shared" si="351"/>
        <v>7013</v>
      </c>
      <c r="F570" s="42">
        <v>0</v>
      </c>
      <c r="G570" s="296">
        <f t="shared" si="354"/>
        <v>13607.286775257004</v>
      </c>
      <c r="H570" s="134">
        <v>100</v>
      </c>
      <c r="I570" s="57">
        <f t="shared" si="350"/>
        <v>21.953168161697576</v>
      </c>
      <c r="J570" s="58">
        <v>200</v>
      </c>
      <c r="K570" s="57">
        <f t="shared" si="348"/>
        <v>5.4299094933729863</v>
      </c>
      <c r="L570" s="42">
        <v>0</v>
      </c>
      <c r="M570" s="296">
        <f t="shared" si="352"/>
        <v>6676.3892872786846</v>
      </c>
      <c r="N570" s="57">
        <v>1.1399999999999899</v>
      </c>
      <c r="O570" s="57">
        <v>105.4</v>
      </c>
      <c r="P570" s="57">
        <v>4.8999999999999897</v>
      </c>
      <c r="Q570" s="59">
        <v>2</v>
      </c>
      <c r="R570" s="141">
        <f t="shared" si="344"/>
        <v>33</v>
      </c>
      <c r="S570" s="259"/>
      <c r="T570" s="239">
        <v>124</v>
      </c>
      <c r="U570" s="69">
        <f t="shared" si="345"/>
        <v>13</v>
      </c>
    </row>
    <row r="571" spans="1:21" x14ac:dyDescent="0.3">
      <c r="A571" s="54" t="b">
        <v>1</v>
      </c>
      <c r="B571" s="55" t="s">
        <v>1586</v>
      </c>
      <c r="C571" s="54">
        <f t="shared" si="349"/>
        <v>566</v>
      </c>
      <c r="D571" s="46">
        <f t="shared" si="353"/>
        <v>176745</v>
      </c>
      <c r="E571" s="56">
        <f t="shared" si="351"/>
        <v>7069</v>
      </c>
      <c r="F571" s="42">
        <v>0</v>
      </c>
      <c r="G571" s="296">
        <f t="shared" si="354"/>
        <v>13675.323209133287</v>
      </c>
      <c r="H571" s="134">
        <v>100</v>
      </c>
      <c r="I571" s="57">
        <f t="shared" si="350"/>
        <v>22.02341829981501</v>
      </c>
      <c r="J571" s="58">
        <v>200</v>
      </c>
      <c r="K571" s="57">
        <f t="shared" si="348"/>
        <v>5.4862176548192645</v>
      </c>
      <c r="L571" s="42">
        <v>0</v>
      </c>
      <c r="M571" s="296">
        <f t="shared" si="352"/>
        <v>6689.7420658532419</v>
      </c>
      <c r="N571" s="57">
        <v>1.1399999999999899</v>
      </c>
      <c r="O571" s="57">
        <v>105.4</v>
      </c>
      <c r="P571" s="57">
        <v>4.8999999999999897</v>
      </c>
      <c r="Q571" s="59">
        <v>2</v>
      </c>
      <c r="R571" s="141">
        <f t="shared" si="344"/>
        <v>33</v>
      </c>
      <c r="S571" s="259"/>
      <c r="T571" s="239">
        <v>125</v>
      </c>
      <c r="U571" s="69">
        <f t="shared" si="345"/>
        <v>13</v>
      </c>
    </row>
    <row r="572" spans="1:21" x14ac:dyDescent="0.3">
      <c r="A572" s="54" t="b">
        <v>1</v>
      </c>
      <c r="B572" s="55" t="s">
        <v>1587</v>
      </c>
      <c r="C572" s="54">
        <f t="shared" si="349"/>
        <v>567</v>
      </c>
      <c r="D572" s="46">
        <f t="shared" si="353"/>
        <v>178158</v>
      </c>
      <c r="E572" s="56">
        <f t="shared" si="351"/>
        <v>7126</v>
      </c>
      <c r="F572" s="42">
        <v>0</v>
      </c>
      <c r="G572" s="296">
        <f t="shared" si="354"/>
        <v>13743.699825178952</v>
      </c>
      <c r="H572" s="134">
        <v>100</v>
      </c>
      <c r="I572" s="57">
        <f t="shared" si="350"/>
        <v>22.093893238374417</v>
      </c>
      <c r="J572" s="58">
        <v>200</v>
      </c>
      <c r="K572" s="57">
        <f t="shared" si="348"/>
        <v>5.5431097318997402</v>
      </c>
      <c r="L572" s="42">
        <v>0</v>
      </c>
      <c r="M572" s="296">
        <f t="shared" si="352"/>
        <v>6703.1215499849486</v>
      </c>
      <c r="N572" s="57">
        <v>1.1399999999999899</v>
      </c>
      <c r="O572" s="57">
        <v>105.4</v>
      </c>
      <c r="P572" s="57">
        <v>4.8999999999999897</v>
      </c>
      <c r="Q572" s="59">
        <v>2</v>
      </c>
      <c r="R572" s="141">
        <f t="shared" si="344"/>
        <v>33</v>
      </c>
      <c r="S572" s="259"/>
      <c r="T572" s="239">
        <v>126</v>
      </c>
      <c r="U572" s="69">
        <f t="shared" si="345"/>
        <v>13</v>
      </c>
    </row>
    <row r="573" spans="1:21" x14ac:dyDescent="0.3">
      <c r="A573" s="54" t="b">
        <v>1</v>
      </c>
      <c r="B573" s="55" t="s">
        <v>1588</v>
      </c>
      <c r="C573" s="54">
        <f t="shared" si="349"/>
        <v>568</v>
      </c>
      <c r="D573" s="46">
        <f t="shared" si="353"/>
        <v>179583</v>
      </c>
      <c r="E573" s="56">
        <f t="shared" si="351"/>
        <v>7183</v>
      </c>
      <c r="F573" s="42">
        <v>0</v>
      </c>
      <c r="G573" s="296">
        <f t="shared" si="354"/>
        <v>13812.418324304845</v>
      </c>
      <c r="H573" s="134">
        <v>100</v>
      </c>
      <c r="I573" s="57">
        <f t="shared" si="350"/>
        <v>22.164593696737214</v>
      </c>
      <c r="J573" s="58">
        <v>200</v>
      </c>
      <c r="K573" s="57">
        <f t="shared" si="348"/>
        <v>5.6005917798195402</v>
      </c>
      <c r="L573" s="42">
        <v>0</v>
      </c>
      <c r="M573" s="296">
        <f t="shared" si="352"/>
        <v>6716.5277930849188</v>
      </c>
      <c r="N573" s="57">
        <v>1.1399999999999899</v>
      </c>
      <c r="O573" s="57">
        <v>105.4</v>
      </c>
      <c r="P573" s="57">
        <v>4.8999999999999897</v>
      </c>
      <c r="Q573" s="59">
        <v>2</v>
      </c>
      <c r="R573" s="141">
        <f t="shared" si="344"/>
        <v>33</v>
      </c>
      <c r="S573" s="259"/>
      <c r="T573" s="239">
        <v>127</v>
      </c>
      <c r="U573" s="69">
        <f t="shared" si="345"/>
        <v>13</v>
      </c>
    </row>
    <row r="574" spans="1:21" x14ac:dyDescent="0.3">
      <c r="A574" s="54" t="b">
        <v>1</v>
      </c>
      <c r="B574" s="55" t="s">
        <v>1589</v>
      </c>
      <c r="C574" s="54">
        <f t="shared" si="349"/>
        <v>569</v>
      </c>
      <c r="D574" s="46">
        <f t="shared" si="353"/>
        <v>181019</v>
      </c>
      <c r="E574" s="56">
        <f t="shared" si="351"/>
        <v>7240</v>
      </c>
      <c r="F574" s="42">
        <v>0</v>
      </c>
      <c r="G574" s="296">
        <f t="shared" si="354"/>
        <v>13881.480415926368</v>
      </c>
      <c r="H574" s="134">
        <v>100</v>
      </c>
      <c r="I574" s="57">
        <f t="shared" si="350"/>
        <v>22.235520396566773</v>
      </c>
      <c r="J574" s="58">
        <v>200</v>
      </c>
      <c r="K574" s="57">
        <f t="shared" si="348"/>
        <v>5.6586699165762688</v>
      </c>
      <c r="L574" s="42">
        <v>0</v>
      </c>
      <c r="M574" s="296">
        <f t="shared" si="352"/>
        <v>6729.9608486710886</v>
      </c>
      <c r="N574" s="57">
        <v>1.1399999999999899</v>
      </c>
      <c r="O574" s="57">
        <v>105.4</v>
      </c>
      <c r="P574" s="57">
        <v>4.8999999999999897</v>
      </c>
      <c r="Q574" s="59">
        <v>2</v>
      </c>
      <c r="R574" s="141">
        <f t="shared" si="344"/>
        <v>33</v>
      </c>
      <c r="S574" s="259"/>
      <c r="T574" s="239">
        <v>128</v>
      </c>
      <c r="U574" s="69">
        <f t="shared" si="345"/>
        <v>13</v>
      </c>
    </row>
    <row r="575" spans="1:21" x14ac:dyDescent="0.3">
      <c r="A575" s="54" t="b">
        <v>1</v>
      </c>
      <c r="B575" s="55" t="s">
        <v>1590</v>
      </c>
      <c r="C575" s="54">
        <f t="shared" si="349"/>
        <v>570</v>
      </c>
      <c r="D575" s="46">
        <f t="shared" si="353"/>
        <v>182467</v>
      </c>
      <c r="E575" s="56">
        <f t="shared" si="351"/>
        <v>7298</v>
      </c>
      <c r="F575" s="42">
        <v>0</v>
      </c>
      <c r="G575" s="296">
        <f t="shared" si="354"/>
        <v>13950.887818005998</v>
      </c>
      <c r="H575" s="134">
        <v>100</v>
      </c>
      <c r="I575" s="57">
        <f t="shared" si="350"/>
        <v>22.306674061835785</v>
      </c>
      <c r="J575" s="58">
        <v>200</v>
      </c>
      <c r="K575" s="57">
        <f t="shared" si="348"/>
        <v>5.7173503236111651</v>
      </c>
      <c r="L575" s="42">
        <v>0</v>
      </c>
      <c r="M575" s="296">
        <f t="shared" si="352"/>
        <v>6743.4207703684306</v>
      </c>
      <c r="N575" s="57">
        <v>1.1399999999999899</v>
      </c>
      <c r="O575" s="57">
        <v>105.4</v>
      </c>
      <c r="P575" s="57">
        <v>4.8999999999999897</v>
      </c>
      <c r="Q575" s="59">
        <v>2</v>
      </c>
      <c r="R575" s="141">
        <f t="shared" si="344"/>
        <v>33</v>
      </c>
      <c r="S575" s="259"/>
      <c r="T575" s="239">
        <v>129</v>
      </c>
      <c r="U575" s="69">
        <f t="shared" si="345"/>
        <v>13</v>
      </c>
    </row>
    <row r="576" spans="1:21" x14ac:dyDescent="0.3">
      <c r="A576" s="54" t="b">
        <v>1</v>
      </c>
      <c r="B576" s="55" t="s">
        <v>1591</v>
      </c>
      <c r="C576" s="54">
        <f t="shared" si="349"/>
        <v>571</v>
      </c>
      <c r="D576" s="46">
        <f t="shared" si="353"/>
        <v>183926</v>
      </c>
      <c r="E576" s="56">
        <f t="shared" si="351"/>
        <v>7357</v>
      </c>
      <c r="F576" s="42">
        <v>0</v>
      </c>
      <c r="G576" s="296">
        <f t="shared" si="354"/>
        <v>14020.642257096028</v>
      </c>
      <c r="H576" s="134">
        <v>100</v>
      </c>
      <c r="I576" s="57">
        <f t="shared" si="350"/>
        <v>22.378055418833661</v>
      </c>
      <c r="J576" s="58">
        <v>200</v>
      </c>
      <c r="K576" s="57">
        <f t="shared" si="348"/>
        <v>5.7766392464670133</v>
      </c>
      <c r="L576" s="42">
        <v>0</v>
      </c>
      <c r="M576" s="296">
        <f t="shared" si="352"/>
        <v>6756.9076119091678</v>
      </c>
      <c r="N576" s="57">
        <v>1.1399999999999899</v>
      </c>
      <c r="O576" s="57">
        <v>105.4</v>
      </c>
      <c r="P576" s="57">
        <v>4.8999999999999897</v>
      </c>
      <c r="Q576" s="59">
        <v>2</v>
      </c>
      <c r="R576" s="141">
        <f t="shared" ref="R576:R639" si="355">INT(20+U576)</f>
        <v>34</v>
      </c>
      <c r="S576" s="259"/>
      <c r="T576" s="239">
        <v>130</v>
      </c>
      <c r="U576" s="69">
        <f t="shared" ref="U576:U639" si="356">INT(1+(T576/$U$1))</f>
        <v>14</v>
      </c>
    </row>
    <row r="577" spans="1:21" x14ac:dyDescent="0.3">
      <c r="A577" s="54" t="b">
        <v>1</v>
      </c>
      <c r="B577" s="55" t="s">
        <v>1592</v>
      </c>
      <c r="C577" s="54">
        <f t="shared" si="349"/>
        <v>572</v>
      </c>
      <c r="D577" s="46">
        <f t="shared" si="353"/>
        <v>185397</v>
      </c>
      <c r="E577" s="56">
        <f t="shared" si="351"/>
        <v>7415</v>
      </c>
      <c r="F577" s="42">
        <v>0</v>
      </c>
      <c r="G577" s="296">
        <f t="shared" si="354"/>
        <v>14090.745468381507</v>
      </c>
      <c r="H577" s="134">
        <v>100</v>
      </c>
      <c r="I577" s="57">
        <f t="shared" si="350"/>
        <v>22.449665196173928</v>
      </c>
      <c r="J577" s="58">
        <v>200</v>
      </c>
      <c r="K577" s="57">
        <f t="shared" si="348"/>
        <v>5.8365429954528762</v>
      </c>
      <c r="L577" s="42">
        <v>0</v>
      </c>
      <c r="M577" s="296">
        <f t="shared" si="352"/>
        <v>6770.4214271329865</v>
      </c>
      <c r="N577" s="57">
        <v>1.1399999999999899</v>
      </c>
      <c r="O577" s="57">
        <v>105.4</v>
      </c>
      <c r="P577" s="57">
        <v>4.8999999999999897</v>
      </c>
      <c r="Q577" s="59">
        <v>2</v>
      </c>
      <c r="R577" s="141">
        <f t="shared" si="355"/>
        <v>34</v>
      </c>
      <c r="S577" s="259"/>
      <c r="T577" s="239">
        <v>131</v>
      </c>
      <c r="U577" s="69">
        <f t="shared" si="356"/>
        <v>14</v>
      </c>
    </row>
    <row r="578" spans="1:21" x14ac:dyDescent="0.3">
      <c r="A578" s="54" t="b">
        <v>1</v>
      </c>
      <c r="B578" s="55" t="s">
        <v>1593</v>
      </c>
      <c r="C578" s="54">
        <f t="shared" si="349"/>
        <v>573</v>
      </c>
      <c r="D578" s="46">
        <f t="shared" si="353"/>
        <v>186880</v>
      </c>
      <c r="E578" s="56">
        <f t="shared" si="351"/>
        <v>7475</v>
      </c>
      <c r="F578" s="42">
        <v>0</v>
      </c>
      <c r="G578" s="296">
        <f t="shared" si="354"/>
        <v>14161.199195723413</v>
      </c>
      <c r="H578" s="134">
        <v>100</v>
      </c>
      <c r="I578" s="57">
        <f t="shared" si="350"/>
        <v>22.521504124801684</v>
      </c>
      <c r="J578" s="58">
        <v>200</v>
      </c>
      <c r="K578" s="57">
        <f t="shared" si="348"/>
        <v>5.8970679463157225</v>
      </c>
      <c r="L578" s="42">
        <v>0</v>
      </c>
      <c r="M578" s="296">
        <f t="shared" si="352"/>
        <v>6783.9622699872525</v>
      </c>
      <c r="N578" s="57">
        <v>1.1399999999999899</v>
      </c>
      <c r="O578" s="57">
        <v>105.4</v>
      </c>
      <c r="P578" s="57">
        <v>4.8999999999999897</v>
      </c>
      <c r="Q578" s="59">
        <v>2</v>
      </c>
      <c r="R578" s="141">
        <f t="shared" si="355"/>
        <v>34</v>
      </c>
      <c r="S578" s="259"/>
      <c r="T578" s="239">
        <v>132</v>
      </c>
      <c r="U578" s="69">
        <f t="shared" si="356"/>
        <v>14</v>
      </c>
    </row>
    <row r="579" spans="1:21" x14ac:dyDescent="0.3">
      <c r="A579" s="54" t="b">
        <v>1</v>
      </c>
      <c r="B579" s="55" t="s">
        <v>1594</v>
      </c>
      <c r="C579" s="54">
        <f t="shared" si="349"/>
        <v>574</v>
      </c>
      <c r="D579" s="46">
        <f t="shared" si="353"/>
        <v>188375</v>
      </c>
      <c r="E579" s="56">
        <f t="shared" si="351"/>
        <v>7535</v>
      </c>
      <c r="F579" s="42">
        <v>0</v>
      </c>
      <c r="G579" s="296">
        <f t="shared" si="354"/>
        <v>14232.005191702028</v>
      </c>
      <c r="H579" s="134">
        <v>100</v>
      </c>
      <c r="I579" s="57">
        <f t="shared" si="350"/>
        <v>22.593572938001049</v>
      </c>
      <c r="J579" s="58">
        <v>200</v>
      </c>
      <c r="K579" s="57">
        <f t="shared" si="348"/>
        <v>5.958220540919017</v>
      </c>
      <c r="L579" s="42">
        <v>0</v>
      </c>
      <c r="M579" s="296">
        <f t="shared" si="352"/>
        <v>6797.5301945272267</v>
      </c>
      <c r="N579" s="57">
        <v>1.1399999999999899</v>
      </c>
      <c r="O579" s="57">
        <v>105.4</v>
      </c>
      <c r="P579" s="57">
        <v>4.8999999999999897</v>
      </c>
      <c r="Q579" s="59">
        <v>2</v>
      </c>
      <c r="R579" s="141">
        <f t="shared" si="355"/>
        <v>34</v>
      </c>
      <c r="S579" s="259"/>
      <c r="T579" s="239">
        <v>133</v>
      </c>
      <c r="U579" s="69">
        <f t="shared" si="356"/>
        <v>14</v>
      </c>
    </row>
    <row r="580" spans="1:21" x14ac:dyDescent="0.3">
      <c r="A580" s="54" t="b">
        <v>1</v>
      </c>
      <c r="B580" s="55" t="s">
        <v>1595</v>
      </c>
      <c r="C580" s="54">
        <f t="shared" si="349"/>
        <v>575</v>
      </c>
      <c r="D580" s="46">
        <f t="shared" si="353"/>
        <v>189882</v>
      </c>
      <c r="E580" s="56">
        <f t="shared" si="351"/>
        <v>7595</v>
      </c>
      <c r="F580" s="42">
        <v>0</v>
      </c>
      <c r="G580" s="296">
        <f t="shared" si="354"/>
        <v>14303.165217660537</v>
      </c>
      <c r="H580" s="134">
        <v>100</v>
      </c>
      <c r="I580" s="57">
        <f t="shared" si="350"/>
        <v>22.665872371402653</v>
      </c>
      <c r="J580" s="58">
        <v>200</v>
      </c>
      <c r="K580" s="57">
        <f t="shared" si="348"/>
        <v>6.0200072879283475</v>
      </c>
      <c r="L580" s="42">
        <v>0</v>
      </c>
      <c r="M580" s="296">
        <f t="shared" si="352"/>
        <v>6811.1252549162809</v>
      </c>
      <c r="N580" s="57">
        <v>1.1399999999999899</v>
      </c>
      <c r="O580" s="57">
        <v>105.4</v>
      </c>
      <c r="P580" s="57">
        <v>4.8999999999999897</v>
      </c>
      <c r="Q580" s="59">
        <v>2</v>
      </c>
      <c r="R580" s="141">
        <f t="shared" si="355"/>
        <v>34</v>
      </c>
      <c r="S580" s="259"/>
      <c r="T580" s="239">
        <v>134</v>
      </c>
      <c r="U580" s="69">
        <f t="shared" si="356"/>
        <v>14</v>
      </c>
    </row>
    <row r="581" spans="1:21" x14ac:dyDescent="0.3">
      <c r="A581" s="54" t="b">
        <v>1</v>
      </c>
      <c r="B581" s="55" t="s">
        <v>1596</v>
      </c>
      <c r="C581" s="54">
        <f t="shared" si="349"/>
        <v>576</v>
      </c>
      <c r="D581" s="46">
        <f t="shared" si="353"/>
        <v>191401</v>
      </c>
      <c r="E581" s="56">
        <f t="shared" si="351"/>
        <v>7656</v>
      </c>
      <c r="F581" s="42">
        <v>0</v>
      </c>
      <c r="G581" s="296">
        <f t="shared" si="354"/>
        <v>14374.681043748838</v>
      </c>
      <c r="H581" s="134">
        <v>100</v>
      </c>
      <c r="I581" s="57">
        <f t="shared" si="350"/>
        <v>22.738403162991141</v>
      </c>
      <c r="J581" s="58">
        <v>200</v>
      </c>
      <c r="K581" s="57">
        <f t="shared" si="348"/>
        <v>6.082434763504164</v>
      </c>
      <c r="L581" s="42">
        <v>0</v>
      </c>
      <c r="M581" s="296">
        <f t="shared" si="352"/>
        <v>6824.7475054261131</v>
      </c>
      <c r="N581" s="57">
        <v>1.1399999999999899</v>
      </c>
      <c r="O581" s="57">
        <v>105.4</v>
      </c>
      <c r="P581" s="57">
        <v>4.8999999999999897</v>
      </c>
      <c r="Q581" s="59">
        <v>2</v>
      </c>
      <c r="R581" s="141">
        <f t="shared" si="355"/>
        <v>34</v>
      </c>
      <c r="S581" s="259"/>
      <c r="T581" s="239">
        <v>135</v>
      </c>
      <c r="U581" s="69">
        <f t="shared" si="356"/>
        <v>14</v>
      </c>
    </row>
    <row r="582" spans="1:21" x14ac:dyDescent="0.3">
      <c r="A582" s="54" t="b">
        <v>1</v>
      </c>
      <c r="B582" s="55" t="s">
        <v>1597</v>
      </c>
      <c r="C582" s="54">
        <f t="shared" si="349"/>
        <v>577</v>
      </c>
      <c r="D582" s="46">
        <f t="shared" si="353"/>
        <v>192932</v>
      </c>
      <c r="E582" s="56">
        <f t="shared" si="351"/>
        <v>7717</v>
      </c>
      <c r="F582" s="42">
        <v>0</v>
      </c>
      <c r="G582" s="296">
        <f t="shared" si="354"/>
        <v>14446.554448967581</v>
      </c>
      <c r="H582" s="134">
        <v>100</v>
      </c>
      <c r="I582" s="57">
        <f t="shared" si="350"/>
        <v>22.811166053112711</v>
      </c>
      <c r="J582" s="58">
        <v>200</v>
      </c>
      <c r="K582" s="57">
        <f t="shared" si="348"/>
        <v>6.1455096120017023</v>
      </c>
      <c r="L582" s="42">
        <v>0</v>
      </c>
      <c r="M582" s="296">
        <f t="shared" si="352"/>
        <v>6838.3970004369658</v>
      </c>
      <c r="N582" s="57">
        <v>1.1399999999999899</v>
      </c>
      <c r="O582" s="57">
        <v>105.4</v>
      </c>
      <c r="P582" s="57">
        <v>4.8999999999999897</v>
      </c>
      <c r="Q582" s="59">
        <v>2</v>
      </c>
      <c r="R582" s="141">
        <f t="shared" si="355"/>
        <v>34</v>
      </c>
      <c r="S582" s="259"/>
      <c r="T582" s="239">
        <v>136</v>
      </c>
      <c r="U582" s="69">
        <f t="shared" si="356"/>
        <v>14</v>
      </c>
    </row>
    <row r="583" spans="1:21" x14ac:dyDescent="0.3">
      <c r="A583" s="54" t="b">
        <v>1</v>
      </c>
      <c r="B583" s="55" t="s">
        <v>1598</v>
      </c>
      <c r="C583" s="54">
        <f t="shared" si="349"/>
        <v>578</v>
      </c>
      <c r="D583" s="46">
        <f t="shared" si="353"/>
        <v>194475</v>
      </c>
      <c r="E583" s="56">
        <f t="shared" si="351"/>
        <v>7779</v>
      </c>
      <c r="F583" s="42">
        <v>0</v>
      </c>
      <c r="G583" s="296">
        <f t="shared" si="354"/>
        <v>14518.787221212418</v>
      </c>
      <c r="H583" s="134">
        <v>100</v>
      </c>
      <c r="I583" s="57">
        <f t="shared" si="350"/>
        <v>22.884161784482671</v>
      </c>
      <c r="J583" s="58">
        <v>200</v>
      </c>
      <c r="K583" s="57">
        <f t="shared" si="348"/>
        <v>6.2092385466781597</v>
      </c>
      <c r="L583" s="42">
        <v>0</v>
      </c>
      <c r="M583" s="296">
        <f t="shared" si="352"/>
        <v>6852.0737944378398</v>
      </c>
      <c r="N583" s="57">
        <v>1.1399999999999899</v>
      </c>
      <c r="O583" s="57">
        <v>105.4</v>
      </c>
      <c r="P583" s="57">
        <v>4.8999999999999897</v>
      </c>
      <c r="Q583" s="59">
        <v>2</v>
      </c>
      <c r="R583" s="141">
        <f t="shared" si="355"/>
        <v>34</v>
      </c>
      <c r="S583" s="259"/>
      <c r="T583" s="239">
        <v>137</v>
      </c>
      <c r="U583" s="69">
        <f t="shared" si="356"/>
        <v>14</v>
      </c>
    </row>
    <row r="584" spans="1:21" x14ac:dyDescent="0.3">
      <c r="A584" s="54" t="b">
        <v>1</v>
      </c>
      <c r="B584" s="55" t="s">
        <v>1599</v>
      </c>
      <c r="C584" s="54">
        <f t="shared" si="349"/>
        <v>579</v>
      </c>
      <c r="D584" s="46">
        <f t="shared" si="353"/>
        <v>196030</v>
      </c>
      <c r="E584" s="56">
        <f t="shared" si="351"/>
        <v>7841</v>
      </c>
      <c r="F584" s="42">
        <v>0</v>
      </c>
      <c r="G584" s="296">
        <f t="shared" si="354"/>
        <v>14591.381157318479</v>
      </c>
      <c r="H584" s="134">
        <v>100</v>
      </c>
      <c r="I584" s="57">
        <f t="shared" si="350"/>
        <v>22.957391102193014</v>
      </c>
      <c r="J584" s="58">
        <v>200</v>
      </c>
      <c r="K584" s="57">
        <f t="shared" si="348"/>
        <v>6.2736283504072121</v>
      </c>
      <c r="L584" s="42">
        <v>0</v>
      </c>
      <c r="M584" s="296">
        <f t="shared" si="352"/>
        <v>6865.7779420267152</v>
      </c>
      <c r="N584" s="57">
        <v>1.1399999999999899</v>
      </c>
      <c r="O584" s="57">
        <v>105.4</v>
      </c>
      <c r="P584" s="57">
        <v>4.8999999999999897</v>
      </c>
      <c r="Q584" s="59">
        <v>2</v>
      </c>
      <c r="R584" s="141">
        <f t="shared" si="355"/>
        <v>34</v>
      </c>
      <c r="S584" s="259"/>
      <c r="T584" s="239">
        <v>138</v>
      </c>
      <c r="U584" s="69">
        <f t="shared" si="356"/>
        <v>14</v>
      </c>
    </row>
    <row r="585" spans="1:21" x14ac:dyDescent="0.3">
      <c r="A585" s="54" t="b">
        <v>1</v>
      </c>
      <c r="B585" s="55" t="s">
        <v>1600</v>
      </c>
      <c r="C585" s="54">
        <f t="shared" si="349"/>
        <v>580</v>
      </c>
      <c r="D585" s="46">
        <f t="shared" si="353"/>
        <v>197598</v>
      </c>
      <c r="E585" s="56">
        <f t="shared" si="351"/>
        <v>7903</v>
      </c>
      <c r="F585" s="42">
        <v>0</v>
      </c>
      <c r="G585" s="296">
        <f t="shared" si="354"/>
        <v>14664.33806310507</v>
      </c>
      <c r="H585" s="134">
        <v>100</v>
      </c>
      <c r="I585" s="57">
        <f t="shared" si="350"/>
        <v>23.030854753720032</v>
      </c>
      <c r="J585" s="58">
        <v>200</v>
      </c>
      <c r="K585" s="57">
        <f t="shared" si="348"/>
        <v>6.3386858764009348</v>
      </c>
      <c r="L585" s="42">
        <v>0</v>
      </c>
      <c r="M585" s="296">
        <f t="shared" si="352"/>
        <v>6879.5094979107689</v>
      </c>
      <c r="N585" s="57">
        <v>1.1399999999999899</v>
      </c>
      <c r="O585" s="57">
        <v>105.4</v>
      </c>
      <c r="P585" s="57">
        <v>4.8999999999999897</v>
      </c>
      <c r="Q585" s="59">
        <v>2</v>
      </c>
      <c r="R585" s="141">
        <f t="shared" si="355"/>
        <v>34</v>
      </c>
      <c r="S585" s="259"/>
      <c r="T585" s="239">
        <v>139</v>
      </c>
      <c r="U585" s="69">
        <f t="shared" si="356"/>
        <v>14</v>
      </c>
    </row>
    <row r="586" spans="1:21" x14ac:dyDescent="0.3">
      <c r="A586" s="54" t="b">
        <v>1</v>
      </c>
      <c r="B586" s="55" t="s">
        <v>1601</v>
      </c>
      <c r="C586" s="54">
        <f t="shared" si="349"/>
        <v>581</v>
      </c>
      <c r="D586" s="46">
        <f t="shared" si="353"/>
        <v>199178</v>
      </c>
      <c r="E586" s="56">
        <f t="shared" si="351"/>
        <v>7967</v>
      </c>
      <c r="F586" s="42">
        <v>0</v>
      </c>
      <c r="G586" s="296">
        <f t="shared" si="354"/>
        <v>14737.659753420594</v>
      </c>
      <c r="H586" s="134">
        <v>100</v>
      </c>
      <c r="I586" s="57">
        <f t="shared" si="350"/>
        <v>23.104553488931938</v>
      </c>
      <c r="J586" s="58">
        <v>200</v>
      </c>
      <c r="K586" s="57">
        <f t="shared" si="348"/>
        <v>6.4044180489392124</v>
      </c>
      <c r="L586" s="42">
        <v>0</v>
      </c>
      <c r="M586" s="296">
        <f t="shared" si="352"/>
        <v>6893.2685169065908</v>
      </c>
      <c r="N586" s="57">
        <v>1.1399999999999899</v>
      </c>
      <c r="O586" s="57">
        <v>105.4</v>
      </c>
      <c r="P586" s="57">
        <v>4.8999999999999897</v>
      </c>
      <c r="Q586" s="59">
        <v>2</v>
      </c>
      <c r="R586" s="141">
        <f t="shared" si="355"/>
        <v>35</v>
      </c>
      <c r="S586" s="259"/>
      <c r="T586" s="239">
        <v>140</v>
      </c>
      <c r="U586" s="69">
        <f t="shared" si="356"/>
        <v>15</v>
      </c>
    </row>
    <row r="587" spans="1:21" x14ac:dyDescent="0.3">
      <c r="A587" s="54" t="b">
        <v>1</v>
      </c>
      <c r="B587" s="55" t="s">
        <v>1602</v>
      </c>
      <c r="C587" s="54">
        <f t="shared" si="349"/>
        <v>582</v>
      </c>
      <c r="D587" s="46">
        <f t="shared" si="353"/>
        <v>200771</v>
      </c>
      <c r="E587" s="56">
        <f t="shared" si="351"/>
        <v>8030</v>
      </c>
      <c r="F587" s="42">
        <v>0</v>
      </c>
      <c r="G587" s="296">
        <f t="shared" si="354"/>
        <v>14811.348052187695</v>
      </c>
      <c r="H587" s="134">
        <v>100</v>
      </c>
      <c r="I587" s="57">
        <f t="shared" si="350"/>
        <v>23.17848806009652</v>
      </c>
      <c r="J587" s="58">
        <v>200</v>
      </c>
      <c r="K587" s="57">
        <f t="shared" si="348"/>
        <v>6.470831864106712</v>
      </c>
      <c r="L587" s="42">
        <v>0</v>
      </c>
      <c r="M587" s="296">
        <f t="shared" si="352"/>
        <v>6907.0550539404039</v>
      </c>
      <c r="N587" s="57">
        <v>1.1399999999999899</v>
      </c>
      <c r="O587" s="57">
        <v>105.4</v>
      </c>
      <c r="P587" s="57">
        <v>4.8999999999999897</v>
      </c>
      <c r="Q587" s="59">
        <v>2</v>
      </c>
      <c r="R587" s="141">
        <f t="shared" si="355"/>
        <v>35</v>
      </c>
      <c r="S587" s="259"/>
      <c r="T587" s="239">
        <v>141</v>
      </c>
      <c r="U587" s="69">
        <f t="shared" si="356"/>
        <v>15</v>
      </c>
    </row>
    <row r="588" spans="1:21" x14ac:dyDescent="0.3">
      <c r="A588" s="54" t="b">
        <v>1</v>
      </c>
      <c r="B588" s="55" t="s">
        <v>1603</v>
      </c>
      <c r="C588" s="54">
        <f t="shared" si="349"/>
        <v>583</v>
      </c>
      <c r="D588" s="46">
        <f t="shared" si="353"/>
        <v>202377</v>
      </c>
      <c r="E588" s="56">
        <f t="shared" si="351"/>
        <v>8095</v>
      </c>
      <c r="F588" s="42">
        <v>0</v>
      </c>
      <c r="G588" s="296">
        <f t="shared" si="354"/>
        <v>14885.404792448633</v>
      </c>
      <c r="H588" s="134">
        <v>100</v>
      </c>
      <c r="I588" s="57">
        <f t="shared" si="350"/>
        <v>23.252659221888827</v>
      </c>
      <c r="J588" s="58">
        <v>200</v>
      </c>
      <c r="K588" s="57">
        <f t="shared" si="348"/>
        <v>6.5379343905374983</v>
      </c>
      <c r="L588" s="42">
        <v>0</v>
      </c>
      <c r="M588" s="296">
        <f t="shared" si="352"/>
        <v>6920.8691640482848</v>
      </c>
      <c r="N588" s="57">
        <v>1.1399999999999899</v>
      </c>
      <c r="O588" s="57">
        <v>105.4</v>
      </c>
      <c r="P588" s="57">
        <v>4.8999999999999897</v>
      </c>
      <c r="Q588" s="59">
        <v>2</v>
      </c>
      <c r="R588" s="141">
        <f t="shared" si="355"/>
        <v>35</v>
      </c>
      <c r="S588" s="259"/>
      <c r="T588" s="239">
        <v>142</v>
      </c>
      <c r="U588" s="69">
        <f t="shared" si="356"/>
        <v>15</v>
      </c>
    </row>
    <row r="589" spans="1:21" x14ac:dyDescent="0.3">
      <c r="A589" s="54" t="b">
        <v>1</v>
      </c>
      <c r="B589" s="55" t="s">
        <v>1604</v>
      </c>
      <c r="C589" s="54">
        <f t="shared" si="349"/>
        <v>584</v>
      </c>
      <c r="D589" s="46">
        <f t="shared" si="353"/>
        <v>203996</v>
      </c>
      <c r="E589" s="56">
        <f t="shared" si="351"/>
        <v>8159</v>
      </c>
      <c r="F589" s="42">
        <v>0</v>
      </c>
      <c r="G589" s="296">
        <f t="shared" si="354"/>
        <v>14959.831816410875</v>
      </c>
      <c r="H589" s="134">
        <v>100</v>
      </c>
      <c r="I589" s="57">
        <f t="shared" si="350"/>
        <v>23.32706773139887</v>
      </c>
      <c r="J589" s="58">
        <v>200</v>
      </c>
      <c r="K589" s="57">
        <f t="shared" si="348"/>
        <v>6.6057327701673723</v>
      </c>
      <c r="L589" s="42">
        <v>0</v>
      </c>
      <c r="M589" s="296">
        <f t="shared" si="352"/>
        <v>6934.7109023763815</v>
      </c>
      <c r="N589" s="57">
        <v>1.1399999999999899</v>
      </c>
      <c r="O589" s="57">
        <v>105.4</v>
      </c>
      <c r="P589" s="57">
        <v>4.8999999999999897</v>
      </c>
      <c r="Q589" s="59">
        <v>2</v>
      </c>
      <c r="R589" s="141">
        <f t="shared" si="355"/>
        <v>35</v>
      </c>
      <c r="S589" s="259"/>
      <c r="T589" s="239">
        <v>143</v>
      </c>
      <c r="U589" s="69">
        <f t="shared" si="356"/>
        <v>15</v>
      </c>
    </row>
    <row r="590" spans="1:21" x14ac:dyDescent="0.3">
      <c r="A590" s="54" t="b">
        <v>1</v>
      </c>
      <c r="B590" s="55" t="s">
        <v>1605</v>
      </c>
      <c r="C590" s="54">
        <f t="shared" si="349"/>
        <v>585</v>
      </c>
      <c r="D590" s="46">
        <f t="shared" si="353"/>
        <v>205627</v>
      </c>
      <c r="E590" s="56">
        <f t="shared" si="351"/>
        <v>8225</v>
      </c>
      <c r="F590" s="42">
        <v>0</v>
      </c>
      <c r="G590" s="296">
        <f t="shared" si="354"/>
        <v>15034.630975492928</v>
      </c>
      <c r="H590" s="134">
        <v>100</v>
      </c>
      <c r="I590" s="57">
        <f t="shared" si="350"/>
        <v>23.401714348139347</v>
      </c>
      <c r="J590" s="58">
        <v>200</v>
      </c>
      <c r="K590" s="57">
        <f t="shared" si="348"/>
        <v>6.674234218994008</v>
      </c>
      <c r="L590" s="42">
        <v>0</v>
      </c>
      <c r="M590" s="296">
        <f t="shared" si="352"/>
        <v>6948.5803241811345</v>
      </c>
      <c r="N590" s="57">
        <v>1.1399999999999899</v>
      </c>
      <c r="O590" s="57">
        <v>105.4</v>
      </c>
      <c r="P590" s="57">
        <v>4.8999999999999897</v>
      </c>
      <c r="Q590" s="59">
        <v>2</v>
      </c>
      <c r="R590" s="141">
        <f t="shared" si="355"/>
        <v>35</v>
      </c>
      <c r="S590" s="259"/>
      <c r="T590" s="239">
        <v>144</v>
      </c>
      <c r="U590" s="69">
        <f t="shared" si="356"/>
        <v>15</v>
      </c>
    </row>
    <row r="591" spans="1:21" x14ac:dyDescent="0.3">
      <c r="A591" s="54" t="b">
        <v>1</v>
      </c>
      <c r="B591" s="55" t="s">
        <v>1606</v>
      </c>
      <c r="C591" s="54">
        <f t="shared" si="349"/>
        <v>586</v>
      </c>
      <c r="D591" s="46">
        <f t="shared" si="353"/>
        <v>207272</v>
      </c>
      <c r="E591" s="56">
        <f t="shared" si="351"/>
        <v>8290</v>
      </c>
      <c r="F591" s="42">
        <v>0</v>
      </c>
      <c r="G591" s="296">
        <f t="shared" si="354"/>
        <v>15109.80413037039</v>
      </c>
      <c r="H591" s="134">
        <v>100</v>
      </c>
      <c r="I591" s="57">
        <f t="shared" si="350"/>
        <v>23.476599834053392</v>
      </c>
      <c r="J591" s="58">
        <v>200</v>
      </c>
      <c r="K591" s="57">
        <f t="shared" ref="K591:K654" si="357">K590+K590*$I$1%</f>
        <v>6.7434460278449757</v>
      </c>
      <c r="L591" s="42">
        <v>0</v>
      </c>
      <c r="M591" s="296">
        <f t="shared" si="352"/>
        <v>6962.4774848294965</v>
      </c>
      <c r="N591" s="57">
        <v>1.1399999999999899</v>
      </c>
      <c r="O591" s="57">
        <v>105.4</v>
      </c>
      <c r="P591" s="57">
        <v>4.8999999999999897</v>
      </c>
      <c r="Q591" s="59">
        <v>2</v>
      </c>
      <c r="R591" s="141">
        <f t="shared" si="355"/>
        <v>35</v>
      </c>
      <c r="S591" s="259"/>
      <c r="T591" s="239">
        <v>145</v>
      </c>
      <c r="U591" s="69">
        <f t="shared" si="356"/>
        <v>15</v>
      </c>
    </row>
    <row r="592" spans="1:21" x14ac:dyDescent="0.3">
      <c r="A592" s="54" t="b">
        <v>1</v>
      </c>
      <c r="B592" s="55" t="s">
        <v>1607</v>
      </c>
      <c r="C592" s="54">
        <f t="shared" si="349"/>
        <v>587</v>
      </c>
      <c r="D592" s="46">
        <f t="shared" si="353"/>
        <v>208930</v>
      </c>
      <c r="E592" s="56">
        <f t="shared" si="351"/>
        <v>8357</v>
      </c>
      <c r="F592" s="42">
        <v>0</v>
      </c>
      <c r="G592" s="296">
        <f t="shared" si="354"/>
        <v>15185.35315102224</v>
      </c>
      <c r="H592" s="134">
        <v>100</v>
      </c>
      <c r="I592" s="57">
        <f t="shared" si="350"/>
        <v>23.551724953522363</v>
      </c>
      <c r="J592" s="58">
        <v>200</v>
      </c>
      <c r="K592" s="57">
        <f t="shared" si="357"/>
        <v>6.8133755631537278</v>
      </c>
      <c r="L592" s="42">
        <v>0</v>
      </c>
      <c r="M592" s="296">
        <f t="shared" si="352"/>
        <v>6976.4024397991552</v>
      </c>
      <c r="N592" s="57">
        <v>1.1399999999999899</v>
      </c>
      <c r="O592" s="57">
        <v>105.4</v>
      </c>
      <c r="P592" s="57">
        <v>4.8999999999999897</v>
      </c>
      <c r="Q592" s="59">
        <v>2</v>
      </c>
      <c r="R592" s="141">
        <f t="shared" si="355"/>
        <v>35</v>
      </c>
      <c r="S592" s="259"/>
      <c r="T592" s="239">
        <v>146</v>
      </c>
      <c r="U592" s="69">
        <f t="shared" si="356"/>
        <v>15</v>
      </c>
    </row>
    <row r="593" spans="1:21" x14ac:dyDescent="0.3">
      <c r="A593" s="54" t="b">
        <v>1</v>
      </c>
      <c r="B593" s="55" t="s">
        <v>1608</v>
      </c>
      <c r="C593" s="54">
        <f t="shared" si="349"/>
        <v>588</v>
      </c>
      <c r="D593" s="46">
        <f t="shared" si="353"/>
        <v>210601</v>
      </c>
      <c r="E593" s="56">
        <f t="shared" si="351"/>
        <v>8424</v>
      </c>
      <c r="F593" s="42">
        <v>0</v>
      </c>
      <c r="G593" s="296">
        <f t="shared" si="354"/>
        <v>15261.27991677735</v>
      </c>
      <c r="H593" s="134">
        <v>100</v>
      </c>
      <c r="I593" s="57">
        <f t="shared" si="350"/>
        <v>23.627090473373634</v>
      </c>
      <c r="J593" s="58">
        <v>200</v>
      </c>
      <c r="K593" s="57">
        <f t="shared" si="357"/>
        <v>6.8840302677436318</v>
      </c>
      <c r="L593" s="42">
        <v>0</v>
      </c>
      <c r="M593" s="296">
        <f t="shared" si="352"/>
        <v>6990.3552446787535</v>
      </c>
      <c r="N593" s="57">
        <v>1.1399999999999899</v>
      </c>
      <c r="O593" s="57">
        <v>105.4</v>
      </c>
      <c r="P593" s="57">
        <v>4.8999999999999897</v>
      </c>
      <c r="Q593" s="59">
        <v>2</v>
      </c>
      <c r="R593" s="141">
        <f t="shared" si="355"/>
        <v>35</v>
      </c>
      <c r="S593" s="259"/>
      <c r="T593" s="239">
        <v>147</v>
      </c>
      <c r="U593" s="69">
        <f t="shared" si="356"/>
        <v>15</v>
      </c>
    </row>
    <row r="594" spans="1:21" x14ac:dyDescent="0.3">
      <c r="A594" s="54" t="b">
        <v>1</v>
      </c>
      <c r="B594" s="55" t="s">
        <v>1609</v>
      </c>
      <c r="C594" s="54">
        <f t="shared" si="349"/>
        <v>589</v>
      </c>
      <c r="D594" s="46">
        <f t="shared" si="353"/>
        <v>212285</v>
      </c>
      <c r="E594" s="56">
        <f t="shared" si="351"/>
        <v>8491</v>
      </c>
      <c r="F594" s="42">
        <v>0</v>
      </c>
      <c r="G594" s="296">
        <f t="shared" si="354"/>
        <v>15337.586316361236</v>
      </c>
      <c r="H594" s="134">
        <v>100</v>
      </c>
      <c r="I594" s="57">
        <f t="shared" si="350"/>
        <v>23.70269716288843</v>
      </c>
      <c r="J594" s="58">
        <v>200</v>
      </c>
      <c r="K594" s="57">
        <f t="shared" si="357"/>
        <v>6.9554176616201335</v>
      </c>
      <c r="L594" s="42">
        <v>0</v>
      </c>
      <c r="M594" s="296">
        <f t="shared" si="352"/>
        <v>7004.3359551681106</v>
      </c>
      <c r="N594" s="57">
        <v>1.1399999999999899</v>
      </c>
      <c r="O594" s="57">
        <v>105.4</v>
      </c>
      <c r="P594" s="57">
        <v>4.8999999999999897</v>
      </c>
      <c r="Q594" s="59">
        <v>2</v>
      </c>
      <c r="R594" s="141">
        <f t="shared" si="355"/>
        <v>35</v>
      </c>
      <c r="S594" s="259"/>
      <c r="T594" s="239">
        <v>148</v>
      </c>
      <c r="U594" s="69">
        <f t="shared" si="356"/>
        <v>15</v>
      </c>
    </row>
    <row r="595" spans="1:21" x14ac:dyDescent="0.3">
      <c r="A595" s="54" t="b">
        <v>1</v>
      </c>
      <c r="B595" s="55" t="s">
        <v>1610</v>
      </c>
      <c r="C595" s="54">
        <f t="shared" si="349"/>
        <v>590</v>
      </c>
      <c r="D595" s="46">
        <f t="shared" si="353"/>
        <v>213983</v>
      </c>
      <c r="E595" s="56">
        <f t="shared" si="351"/>
        <v>8559</v>
      </c>
      <c r="F595" s="42">
        <v>0</v>
      </c>
      <c r="G595" s="296">
        <f t="shared" si="354"/>
        <v>15414.27424794304</v>
      </c>
      <c r="H595" s="134">
        <v>100</v>
      </c>
      <c r="I595" s="57">
        <f t="shared" si="350"/>
        <v>23.778545793809673</v>
      </c>
      <c r="J595" s="58">
        <v>200</v>
      </c>
      <c r="K595" s="57">
        <f t="shared" si="357"/>
        <v>7.0275453427711341</v>
      </c>
      <c r="L595" s="42">
        <v>0</v>
      </c>
      <c r="M595" s="296">
        <f t="shared" si="352"/>
        <v>7018.344627078447</v>
      </c>
      <c r="N595" s="57">
        <v>1.1399999999999899</v>
      </c>
      <c r="O595" s="57">
        <v>105.4</v>
      </c>
      <c r="P595" s="57">
        <v>4.8999999999999897</v>
      </c>
      <c r="Q595" s="59">
        <v>2</v>
      </c>
      <c r="R595" s="141">
        <f t="shared" si="355"/>
        <v>35</v>
      </c>
      <c r="S595" s="259"/>
      <c r="T595" s="239">
        <v>149</v>
      </c>
      <c r="U595" s="69">
        <f t="shared" si="356"/>
        <v>15</v>
      </c>
    </row>
    <row r="596" spans="1:21" x14ac:dyDescent="0.3">
      <c r="A596" s="54" t="b">
        <v>1</v>
      </c>
      <c r="B596" s="55" t="s">
        <v>1611</v>
      </c>
      <c r="C596" s="54">
        <f t="shared" si="349"/>
        <v>591</v>
      </c>
      <c r="D596" s="46">
        <f t="shared" si="353"/>
        <v>215694</v>
      </c>
      <c r="E596" s="56">
        <f t="shared" si="351"/>
        <v>8627</v>
      </c>
      <c r="F596" s="42">
        <v>0</v>
      </c>
      <c r="G596" s="296">
        <f t="shared" si="354"/>
        <v>15491.345619182754</v>
      </c>
      <c r="H596" s="134">
        <v>100</v>
      </c>
      <c r="I596" s="57">
        <f t="shared" si="350"/>
        <v>23.854637140349865</v>
      </c>
      <c r="J596" s="58">
        <v>200</v>
      </c>
      <c r="K596" s="57">
        <f t="shared" si="357"/>
        <v>7.1004209879756708</v>
      </c>
      <c r="L596" s="42">
        <v>0</v>
      </c>
      <c r="M596" s="296">
        <f t="shared" si="352"/>
        <v>7032.381316332604</v>
      </c>
      <c r="N596" s="57">
        <v>1.1399999999999899</v>
      </c>
      <c r="O596" s="57">
        <v>105.4</v>
      </c>
      <c r="P596" s="57">
        <v>4.8999999999999897</v>
      </c>
      <c r="Q596" s="59">
        <v>2</v>
      </c>
      <c r="R596" s="141">
        <f t="shared" si="355"/>
        <v>36</v>
      </c>
      <c r="S596" s="259"/>
      <c r="T596" s="239">
        <v>150</v>
      </c>
      <c r="U596" s="69">
        <f t="shared" si="356"/>
        <v>16</v>
      </c>
    </row>
    <row r="597" spans="1:21" x14ac:dyDescent="0.3">
      <c r="A597" s="54" t="b">
        <v>1</v>
      </c>
      <c r="B597" s="55" t="s">
        <v>1612</v>
      </c>
      <c r="C597" s="54">
        <f t="shared" si="349"/>
        <v>592</v>
      </c>
      <c r="D597" s="46">
        <f t="shared" si="353"/>
        <v>217419</v>
      </c>
      <c r="E597" s="56">
        <f t="shared" si="351"/>
        <v>8696</v>
      </c>
      <c r="F597" s="42">
        <v>0</v>
      </c>
      <c r="G597" s="296">
        <f t="shared" si="354"/>
        <v>15568.802347278666</v>
      </c>
      <c r="H597" s="134">
        <v>100</v>
      </c>
      <c r="I597" s="57">
        <f t="shared" si="350"/>
        <v>23.930971979198986</v>
      </c>
      <c r="J597" s="58">
        <v>200</v>
      </c>
      <c r="K597" s="57">
        <f t="shared" si="357"/>
        <v>7.1740523536209784</v>
      </c>
      <c r="L597" s="42">
        <v>0</v>
      </c>
      <c r="M597" s="296">
        <f t="shared" si="352"/>
        <v>7046.4460789652694</v>
      </c>
      <c r="N597" s="57">
        <v>1.1399999999999899</v>
      </c>
      <c r="O597" s="57">
        <v>105.4</v>
      </c>
      <c r="P597" s="57">
        <v>4.8999999999999897</v>
      </c>
      <c r="Q597" s="59">
        <v>2</v>
      </c>
      <c r="R597" s="141">
        <f t="shared" si="355"/>
        <v>36</v>
      </c>
      <c r="S597" s="259"/>
      <c r="T597" s="239">
        <v>151</v>
      </c>
      <c r="U597" s="69">
        <f t="shared" si="356"/>
        <v>16</v>
      </c>
    </row>
    <row r="598" spans="1:21" x14ac:dyDescent="0.3">
      <c r="A598" s="54" t="b">
        <v>1</v>
      </c>
      <c r="B598" s="55" t="s">
        <v>1613</v>
      </c>
      <c r="C598" s="54">
        <f t="shared" si="349"/>
        <v>593</v>
      </c>
      <c r="D598" s="46">
        <f t="shared" si="353"/>
        <v>219158</v>
      </c>
      <c r="E598" s="56">
        <f t="shared" si="351"/>
        <v>8766</v>
      </c>
      <c r="F598" s="42">
        <v>0</v>
      </c>
      <c r="G598" s="296">
        <f t="shared" si="354"/>
        <v>15646.646359015058</v>
      </c>
      <c r="H598" s="134">
        <v>100</v>
      </c>
      <c r="I598" s="57">
        <f t="shared" si="350"/>
        <v>24.007551089532424</v>
      </c>
      <c r="J598" s="58">
        <v>200</v>
      </c>
      <c r="K598" s="57">
        <f t="shared" si="357"/>
        <v>7.2484472765280277</v>
      </c>
      <c r="L598" s="42">
        <v>0</v>
      </c>
      <c r="M598" s="296">
        <f t="shared" si="352"/>
        <v>7060.5389711232001</v>
      </c>
      <c r="N598" s="57">
        <v>1.1399999999999899</v>
      </c>
      <c r="O598" s="57">
        <v>105.4</v>
      </c>
      <c r="P598" s="57">
        <v>4.8999999999999897</v>
      </c>
      <c r="Q598" s="59">
        <v>2</v>
      </c>
      <c r="R598" s="141">
        <f t="shared" si="355"/>
        <v>36</v>
      </c>
      <c r="S598" s="259"/>
      <c r="T598" s="239">
        <v>152</v>
      </c>
      <c r="U598" s="69">
        <f t="shared" si="356"/>
        <v>16</v>
      </c>
    </row>
    <row r="599" spans="1:21" x14ac:dyDescent="0.3">
      <c r="A599" s="54" t="b">
        <v>1</v>
      </c>
      <c r="B599" s="55" t="s">
        <v>1614</v>
      </c>
      <c r="C599" s="54">
        <f t="shared" si="349"/>
        <v>594</v>
      </c>
      <c r="D599" s="46">
        <f t="shared" si="353"/>
        <v>220911</v>
      </c>
      <c r="E599" s="56">
        <f t="shared" si="351"/>
        <v>8836</v>
      </c>
      <c r="F599" s="42">
        <v>0</v>
      </c>
      <c r="G599" s="296">
        <f t="shared" si="354"/>
        <v>15724.879590810131</v>
      </c>
      <c r="H599" s="134">
        <v>100</v>
      </c>
      <c r="I599" s="57">
        <f t="shared" si="350"/>
        <v>24.084375253018926</v>
      </c>
      <c r="J599" s="58">
        <v>200</v>
      </c>
      <c r="K599" s="57">
        <f t="shared" si="357"/>
        <v>7.3236136747856229</v>
      </c>
      <c r="L599" s="42">
        <v>0</v>
      </c>
      <c r="M599" s="296">
        <f t="shared" si="352"/>
        <v>7074.6600490654464</v>
      </c>
      <c r="N599" s="57">
        <v>1.1399999999999899</v>
      </c>
      <c r="O599" s="57">
        <v>105.4</v>
      </c>
      <c r="P599" s="57">
        <v>4.8999999999999897</v>
      </c>
      <c r="Q599" s="59">
        <v>2</v>
      </c>
      <c r="R599" s="141">
        <f t="shared" si="355"/>
        <v>36</v>
      </c>
      <c r="S599" s="259"/>
      <c r="T599" s="239">
        <v>153</v>
      </c>
      <c r="U599" s="69">
        <f t="shared" si="356"/>
        <v>16</v>
      </c>
    </row>
    <row r="600" spans="1:21" x14ac:dyDescent="0.3">
      <c r="A600" s="54" t="b">
        <v>1</v>
      </c>
      <c r="B600" s="55" t="s">
        <v>1615</v>
      </c>
      <c r="C600" s="54">
        <f t="shared" ref="C600:C663" si="358">C599+1</f>
        <v>595</v>
      </c>
      <c r="D600" s="46">
        <f t="shared" si="353"/>
        <v>222678</v>
      </c>
      <c r="E600" s="56">
        <f t="shared" si="351"/>
        <v>8907</v>
      </c>
      <c r="F600" s="42">
        <v>0</v>
      </c>
      <c r="G600" s="296">
        <f t="shared" si="354"/>
        <v>15803.50398876418</v>
      </c>
      <c r="H600" s="134">
        <v>100</v>
      </c>
      <c r="I600" s="57">
        <f t="shared" ref="I600:I663" si="359">I599+I599*$J$1%</f>
        <v>24.161445253828585</v>
      </c>
      <c r="J600" s="58">
        <v>200</v>
      </c>
      <c r="K600" s="57">
        <f t="shared" si="357"/>
        <v>7.3995595485931496</v>
      </c>
      <c r="L600" s="42">
        <v>0</v>
      </c>
      <c r="M600" s="296">
        <f t="shared" si="352"/>
        <v>7088.8093691635777</v>
      </c>
      <c r="N600" s="57">
        <v>1.1399999999999899</v>
      </c>
      <c r="O600" s="57">
        <v>105.4</v>
      </c>
      <c r="P600" s="57">
        <v>4.8999999999999897</v>
      </c>
      <c r="Q600" s="59">
        <v>2</v>
      </c>
      <c r="R600" s="141">
        <f t="shared" si="355"/>
        <v>36</v>
      </c>
      <c r="S600" s="259"/>
      <c r="T600" s="239">
        <v>154</v>
      </c>
      <c r="U600" s="69">
        <f t="shared" si="356"/>
        <v>16</v>
      </c>
    </row>
    <row r="601" spans="1:21" x14ac:dyDescent="0.3">
      <c r="A601" s="54" t="b">
        <v>1</v>
      </c>
      <c r="B601" s="55" t="s">
        <v>1616</v>
      </c>
      <c r="C601" s="54">
        <f t="shared" si="358"/>
        <v>596</v>
      </c>
      <c r="D601" s="46">
        <f t="shared" si="353"/>
        <v>224459</v>
      </c>
      <c r="E601" s="56">
        <f t="shared" si="351"/>
        <v>8978</v>
      </c>
      <c r="F601" s="42">
        <v>0</v>
      </c>
      <c r="G601" s="296">
        <f t="shared" si="354"/>
        <v>15882.521508708</v>
      </c>
      <c r="H601" s="134">
        <v>100</v>
      </c>
      <c r="I601" s="57">
        <f t="shared" si="359"/>
        <v>24.238761878640837</v>
      </c>
      <c r="J601" s="58">
        <v>200</v>
      </c>
      <c r="K601" s="57">
        <f t="shared" si="357"/>
        <v>7.4762929811120609</v>
      </c>
      <c r="L601" s="42">
        <v>0</v>
      </c>
      <c r="M601" s="296">
        <f t="shared" si="352"/>
        <v>7102.9869879019052</v>
      </c>
      <c r="N601" s="57">
        <v>1.1399999999999899</v>
      </c>
      <c r="O601" s="57">
        <v>105.4</v>
      </c>
      <c r="P601" s="57">
        <v>4.8999999999999897</v>
      </c>
      <c r="Q601" s="59">
        <v>2</v>
      </c>
      <c r="R601" s="141">
        <f t="shared" si="355"/>
        <v>36</v>
      </c>
      <c r="S601" s="259"/>
      <c r="T601" s="239">
        <v>155</v>
      </c>
      <c r="U601" s="69">
        <f t="shared" si="356"/>
        <v>16</v>
      </c>
    </row>
    <row r="602" spans="1:21" x14ac:dyDescent="0.3">
      <c r="A602" s="54" t="b">
        <v>1</v>
      </c>
      <c r="B602" s="55" t="s">
        <v>1617</v>
      </c>
      <c r="C602" s="54">
        <f t="shared" si="358"/>
        <v>597</v>
      </c>
      <c r="D602" s="46">
        <f t="shared" si="353"/>
        <v>226254</v>
      </c>
      <c r="E602" s="56">
        <f t="shared" si="351"/>
        <v>9050</v>
      </c>
      <c r="F602" s="42">
        <v>0</v>
      </c>
      <c r="G602" s="296">
        <f t="shared" si="354"/>
        <v>15961.934116251537</v>
      </c>
      <c r="H602" s="134">
        <v>100</v>
      </c>
      <c r="I602" s="57">
        <f t="shared" si="359"/>
        <v>24.316325916652488</v>
      </c>
      <c r="J602" s="58">
        <v>200</v>
      </c>
      <c r="K602" s="57">
        <f t="shared" si="357"/>
        <v>7.5538221393261926</v>
      </c>
      <c r="L602" s="42">
        <v>0</v>
      </c>
      <c r="M602" s="296">
        <f t="shared" si="352"/>
        <v>7117.1929618777094</v>
      </c>
      <c r="N602" s="57">
        <v>1.1399999999999899</v>
      </c>
      <c r="O602" s="57">
        <v>105.4</v>
      </c>
      <c r="P602" s="57">
        <v>4.8999999999999897</v>
      </c>
      <c r="Q602" s="59">
        <v>2</v>
      </c>
      <c r="R602" s="141">
        <f t="shared" si="355"/>
        <v>36</v>
      </c>
      <c r="S602" s="259"/>
      <c r="T602" s="239">
        <v>156</v>
      </c>
      <c r="U602" s="69">
        <f t="shared" si="356"/>
        <v>16</v>
      </c>
    </row>
    <row r="603" spans="1:21" x14ac:dyDescent="0.3">
      <c r="A603" s="54" t="b">
        <v>1</v>
      </c>
      <c r="B603" s="55" t="s">
        <v>1618</v>
      </c>
      <c r="C603" s="54">
        <f t="shared" si="358"/>
        <v>598</v>
      </c>
      <c r="D603" s="46">
        <f t="shared" si="353"/>
        <v>228064</v>
      </c>
      <c r="E603" s="56">
        <f t="shared" si="351"/>
        <v>9122</v>
      </c>
      <c r="F603" s="42">
        <v>0</v>
      </c>
      <c r="G603" s="296">
        <f t="shared" si="354"/>
        <v>16041.743786832794</v>
      </c>
      <c r="H603" s="134">
        <v>100</v>
      </c>
      <c r="I603" s="57">
        <f t="shared" si="359"/>
        <v>24.394138159585776</v>
      </c>
      <c r="J603" s="58">
        <v>200</v>
      </c>
      <c r="K603" s="57">
        <f t="shared" si="357"/>
        <v>7.6321552749110051</v>
      </c>
      <c r="L603" s="42">
        <v>0</v>
      </c>
      <c r="M603" s="296">
        <f t="shared" si="352"/>
        <v>7131.4273478014647</v>
      </c>
      <c r="N603" s="57">
        <v>1.1399999999999899</v>
      </c>
      <c r="O603" s="57">
        <v>105.4</v>
      </c>
      <c r="P603" s="57">
        <v>4.8999999999999897</v>
      </c>
      <c r="Q603" s="59">
        <v>2</v>
      </c>
      <c r="R603" s="141">
        <f t="shared" si="355"/>
        <v>36</v>
      </c>
      <c r="S603" s="259"/>
      <c r="T603" s="239">
        <v>157</v>
      </c>
      <c r="U603" s="69">
        <f t="shared" si="356"/>
        <v>16</v>
      </c>
    </row>
    <row r="604" spans="1:21" x14ac:dyDescent="0.3">
      <c r="A604" s="54" t="b">
        <v>1</v>
      </c>
      <c r="B604" s="55" t="s">
        <v>1619</v>
      </c>
      <c r="C604" s="54">
        <f t="shared" si="358"/>
        <v>599</v>
      </c>
      <c r="D604" s="46">
        <f t="shared" si="353"/>
        <v>229888</v>
      </c>
      <c r="E604" s="56">
        <f t="shared" si="351"/>
        <v>9195</v>
      </c>
      <c r="F604" s="42">
        <v>0</v>
      </c>
      <c r="G604" s="296">
        <f t="shared" si="354"/>
        <v>16121.952505766956</v>
      </c>
      <c r="H604" s="134">
        <v>100</v>
      </c>
      <c r="I604" s="57">
        <f t="shared" si="359"/>
        <v>24.47219940169645</v>
      </c>
      <c r="J604" s="58">
        <v>200</v>
      </c>
      <c r="K604" s="57">
        <f t="shared" si="357"/>
        <v>7.7113007251118324</v>
      </c>
      <c r="L604" s="42">
        <v>0</v>
      </c>
      <c r="M604" s="296">
        <f t="shared" si="352"/>
        <v>7145.6902024970677</v>
      </c>
      <c r="N604" s="57">
        <v>1.1399999999999899</v>
      </c>
      <c r="O604" s="57">
        <v>105.4</v>
      </c>
      <c r="P604" s="57">
        <v>4.8999999999999897</v>
      </c>
      <c r="Q604" s="59">
        <v>2</v>
      </c>
      <c r="R604" s="141">
        <f t="shared" si="355"/>
        <v>36</v>
      </c>
      <c r="S604" s="259"/>
      <c r="T604" s="239">
        <v>158</v>
      </c>
      <c r="U604" s="69">
        <f t="shared" si="356"/>
        <v>16</v>
      </c>
    </row>
    <row r="605" spans="1:21" x14ac:dyDescent="0.3">
      <c r="A605" s="54" t="b">
        <v>1</v>
      </c>
      <c r="B605" s="55" t="s">
        <v>1620</v>
      </c>
      <c r="C605" s="54">
        <f t="shared" si="358"/>
        <v>600</v>
      </c>
      <c r="D605" s="46">
        <f t="shared" si="353"/>
        <v>231727</v>
      </c>
      <c r="E605" s="56">
        <f t="shared" si="351"/>
        <v>9269</v>
      </c>
      <c r="F605" s="42">
        <v>0</v>
      </c>
      <c r="G605" s="91">
        <f>G604*(I$1-0.034)</f>
        <v>16170.318363284256</v>
      </c>
      <c r="H605" s="134">
        <v>100</v>
      </c>
      <c r="I605" s="57">
        <f t="shared" si="359"/>
        <v>24.550510439781878</v>
      </c>
      <c r="J605" s="58">
        <v>200</v>
      </c>
      <c r="K605" s="57">
        <f t="shared" si="357"/>
        <v>7.791266913631242</v>
      </c>
      <c r="L605" s="42">
        <v>0</v>
      </c>
      <c r="M605" s="296">
        <f t="shared" si="352"/>
        <v>7159.9815829020617</v>
      </c>
      <c r="N605" s="57">
        <v>1.1399999999999899</v>
      </c>
      <c r="O605" s="57">
        <v>105.4</v>
      </c>
      <c r="P605" s="57">
        <v>4.8999999999999897</v>
      </c>
      <c r="Q605" s="59">
        <v>2</v>
      </c>
      <c r="R605" s="141">
        <f t="shared" si="355"/>
        <v>36</v>
      </c>
      <c r="S605" s="259"/>
      <c r="T605" s="239">
        <v>159</v>
      </c>
      <c r="U605" s="69">
        <f t="shared" si="356"/>
        <v>16</v>
      </c>
    </row>
    <row r="606" spans="1:21" x14ac:dyDescent="0.3">
      <c r="A606" s="54" t="b">
        <v>1</v>
      </c>
      <c r="B606" s="55" t="s">
        <v>1621</v>
      </c>
      <c r="C606" s="54">
        <f t="shared" si="358"/>
        <v>601</v>
      </c>
      <c r="D606" s="46">
        <f t="shared" si="353"/>
        <v>233580</v>
      </c>
      <c r="E606" s="56">
        <f t="shared" si="351"/>
        <v>9343</v>
      </c>
      <c r="F606" s="42">
        <v>0</v>
      </c>
      <c r="G606" s="296">
        <f>G605*(I$1-0.034)</f>
        <v>16218.829318374106</v>
      </c>
      <c r="H606" s="134">
        <v>100</v>
      </c>
      <c r="I606" s="57">
        <f t="shared" si="359"/>
        <v>24.629072073189178</v>
      </c>
      <c r="J606" s="58">
        <v>200</v>
      </c>
      <c r="K606" s="57">
        <f t="shared" si="357"/>
        <v>7.8720623515255976</v>
      </c>
      <c r="L606" s="42">
        <v>0</v>
      </c>
      <c r="M606" s="296">
        <f t="shared" si="352"/>
        <v>7174.3015460678662</v>
      </c>
      <c r="N606" s="57">
        <v>1.1399999999999899</v>
      </c>
      <c r="O606" s="57">
        <v>105.4</v>
      </c>
      <c r="P606" s="57">
        <v>4.8999999999999897</v>
      </c>
      <c r="Q606" s="59">
        <v>2</v>
      </c>
      <c r="R606" s="141">
        <f t="shared" si="355"/>
        <v>37</v>
      </c>
      <c r="S606" s="259"/>
      <c r="T606" s="239">
        <v>160</v>
      </c>
      <c r="U606" s="69">
        <f t="shared" si="356"/>
        <v>17</v>
      </c>
    </row>
    <row r="607" spans="1:21" x14ac:dyDescent="0.3">
      <c r="A607" s="54" t="b">
        <v>1</v>
      </c>
      <c r="B607" s="55" t="s">
        <v>1622</v>
      </c>
      <c r="C607" s="54">
        <f t="shared" si="358"/>
        <v>602</v>
      </c>
      <c r="D607" s="46">
        <f t="shared" si="353"/>
        <v>235448</v>
      </c>
      <c r="E607" s="56">
        <f t="shared" si="351"/>
        <v>9417</v>
      </c>
      <c r="F607" s="42">
        <v>0</v>
      </c>
      <c r="G607" s="296">
        <f t="shared" ref="G607:G644" si="360">G606*(I$1-0.034)</f>
        <v>16267.485806329227</v>
      </c>
      <c r="H607" s="134">
        <v>100</v>
      </c>
      <c r="I607" s="57">
        <f t="shared" si="359"/>
        <v>24.707885103823383</v>
      </c>
      <c r="J607" s="58">
        <v>200</v>
      </c>
      <c r="K607" s="57">
        <f t="shared" si="357"/>
        <v>7.9536956381109185</v>
      </c>
      <c r="L607" s="42">
        <v>0</v>
      </c>
      <c r="M607" s="296">
        <f t="shared" si="352"/>
        <v>7188.650149160002</v>
      </c>
      <c r="N607" s="57">
        <v>1.1399999999999899</v>
      </c>
      <c r="O607" s="57">
        <v>105.4</v>
      </c>
      <c r="P607" s="57">
        <v>4.8999999999999897</v>
      </c>
      <c r="Q607" s="59">
        <v>2</v>
      </c>
      <c r="R607" s="141">
        <f t="shared" si="355"/>
        <v>37</v>
      </c>
      <c r="S607" s="259"/>
      <c r="T607" s="239">
        <v>161</v>
      </c>
      <c r="U607" s="69">
        <f t="shared" si="356"/>
        <v>17</v>
      </c>
    </row>
    <row r="608" spans="1:21" x14ac:dyDescent="0.3">
      <c r="A608" s="54" t="b">
        <v>1</v>
      </c>
      <c r="B608" s="55" t="s">
        <v>1623</v>
      </c>
      <c r="C608" s="54">
        <f t="shared" si="358"/>
        <v>603</v>
      </c>
      <c r="D608" s="46">
        <f t="shared" si="353"/>
        <v>237331</v>
      </c>
      <c r="E608" s="56">
        <f t="shared" si="351"/>
        <v>9493</v>
      </c>
      <c r="F608" s="42">
        <v>0</v>
      </c>
      <c r="G608" s="296">
        <f t="shared" si="360"/>
        <v>16316.288263748213</v>
      </c>
      <c r="H608" s="134">
        <v>100</v>
      </c>
      <c r="I608" s="57">
        <f t="shared" si="359"/>
        <v>24.786950336155616</v>
      </c>
      <c r="J608" s="58">
        <v>200</v>
      </c>
      <c r="K608" s="57">
        <f t="shared" si="357"/>
        <v>8.0361754618781287</v>
      </c>
      <c r="L608" s="42">
        <v>0</v>
      </c>
      <c r="M608" s="296">
        <f t="shared" si="352"/>
        <v>7203.0274494583218</v>
      </c>
      <c r="N608" s="57">
        <v>1.1399999999999899</v>
      </c>
      <c r="O608" s="57">
        <v>105.4</v>
      </c>
      <c r="P608" s="57">
        <v>4.8999999999999897</v>
      </c>
      <c r="Q608" s="59">
        <v>2</v>
      </c>
      <c r="R608" s="141">
        <f t="shared" si="355"/>
        <v>37</v>
      </c>
      <c r="S608" s="259"/>
      <c r="T608" s="239">
        <v>162</v>
      </c>
      <c r="U608" s="69">
        <f t="shared" si="356"/>
        <v>17</v>
      </c>
    </row>
    <row r="609" spans="1:21" x14ac:dyDescent="0.3">
      <c r="A609" s="54" t="b">
        <v>1</v>
      </c>
      <c r="B609" s="55" t="s">
        <v>1624</v>
      </c>
      <c r="C609" s="54">
        <f t="shared" si="358"/>
        <v>604</v>
      </c>
      <c r="D609" s="46">
        <f t="shared" si="353"/>
        <v>239229</v>
      </c>
      <c r="E609" s="56">
        <f t="shared" si="351"/>
        <v>9569</v>
      </c>
      <c r="F609" s="42">
        <v>0</v>
      </c>
      <c r="G609" s="296">
        <f t="shared" si="360"/>
        <v>16365.237128539455</v>
      </c>
      <c r="H609" s="134">
        <v>100</v>
      </c>
      <c r="I609" s="57">
        <f t="shared" si="359"/>
        <v>24.866268577231313</v>
      </c>
      <c r="J609" s="58">
        <v>200</v>
      </c>
      <c r="K609" s="57">
        <f t="shared" si="357"/>
        <v>8.1195106014178045</v>
      </c>
      <c r="L609" s="42">
        <v>0</v>
      </c>
      <c r="M609" s="296">
        <f t="shared" si="352"/>
        <v>7217.4335043572382</v>
      </c>
      <c r="N609" s="57">
        <v>1.1399999999999899</v>
      </c>
      <c r="O609" s="57">
        <v>105.4</v>
      </c>
      <c r="P609" s="57">
        <v>4.8999999999999897</v>
      </c>
      <c r="Q609" s="59">
        <v>2</v>
      </c>
      <c r="R609" s="141">
        <f t="shared" si="355"/>
        <v>37</v>
      </c>
      <c r="S609" s="259"/>
      <c r="T609" s="239">
        <v>163</v>
      </c>
      <c r="U609" s="69">
        <f t="shared" si="356"/>
        <v>17</v>
      </c>
    </row>
    <row r="610" spans="1:21" x14ac:dyDescent="0.3">
      <c r="A610" s="54" t="b">
        <v>1</v>
      </c>
      <c r="B610" s="55" t="s">
        <v>1625</v>
      </c>
      <c r="C610" s="54">
        <f t="shared" si="358"/>
        <v>605</v>
      </c>
      <c r="D610" s="46">
        <f t="shared" si="353"/>
        <v>241142</v>
      </c>
      <c r="E610" s="56">
        <f t="shared" si="351"/>
        <v>9645</v>
      </c>
      <c r="F610" s="42">
        <v>0</v>
      </c>
      <c r="G610" s="296">
        <f t="shared" si="360"/>
        <v>16414.332839925071</v>
      </c>
      <c r="H610" s="134">
        <v>100</v>
      </c>
      <c r="I610" s="57">
        <f t="shared" si="359"/>
        <v>24.945840636678454</v>
      </c>
      <c r="J610" s="58">
        <v>200</v>
      </c>
      <c r="K610" s="57">
        <f t="shared" si="357"/>
        <v>8.2037099263545077</v>
      </c>
      <c r="L610" s="42">
        <v>0</v>
      </c>
      <c r="M610" s="296">
        <f>M609*R$1</f>
        <v>7231.868371365953</v>
      </c>
      <c r="N610" s="57">
        <v>1.1399999999999899</v>
      </c>
      <c r="O610" s="57">
        <v>105.4</v>
      </c>
      <c r="P610" s="57">
        <v>4.8999999999999897</v>
      </c>
      <c r="Q610" s="59">
        <v>2</v>
      </c>
      <c r="R610" s="141">
        <f t="shared" si="355"/>
        <v>37</v>
      </c>
      <c r="S610" s="259"/>
      <c r="T610" s="239">
        <v>164</v>
      </c>
      <c r="U610" s="69">
        <f t="shared" si="356"/>
        <v>17</v>
      </c>
    </row>
    <row r="611" spans="1:21" x14ac:dyDescent="0.3">
      <c r="A611" s="54" t="b">
        <v>1</v>
      </c>
      <c r="B611" s="55" t="s">
        <v>1626</v>
      </c>
      <c r="C611" s="54">
        <f t="shared" si="358"/>
        <v>606</v>
      </c>
      <c r="D611" s="46">
        <f t="shared" si="353"/>
        <v>243071</v>
      </c>
      <c r="E611" s="56">
        <f t="shared" si="351"/>
        <v>9722</v>
      </c>
      <c r="F611" s="42">
        <v>0</v>
      </c>
      <c r="G611" s="296">
        <f t="shared" si="360"/>
        <v>16463.575838444845</v>
      </c>
      <c r="H611" s="134">
        <v>100</v>
      </c>
      <c r="I611" s="57">
        <f t="shared" si="359"/>
        <v>25.025667326715826</v>
      </c>
      <c r="J611" s="58">
        <v>200</v>
      </c>
      <c r="K611" s="57">
        <f t="shared" si="357"/>
        <v>8.2887823982908042</v>
      </c>
      <c r="L611" s="42">
        <v>0</v>
      </c>
      <c r="M611" s="296">
        <f t="shared" si="352"/>
        <v>7246.3321081086851</v>
      </c>
      <c r="N611" s="57">
        <v>1.1399999999999899</v>
      </c>
      <c r="O611" s="57">
        <v>105.4</v>
      </c>
      <c r="P611" s="57">
        <v>4.8999999999999897</v>
      </c>
      <c r="Q611" s="59">
        <v>2</v>
      </c>
      <c r="R611" s="141">
        <f t="shared" si="355"/>
        <v>37</v>
      </c>
      <c r="S611" s="259"/>
      <c r="T611" s="239">
        <v>165</v>
      </c>
      <c r="U611" s="69">
        <f t="shared" si="356"/>
        <v>17</v>
      </c>
    </row>
    <row r="612" spans="1:21" x14ac:dyDescent="0.3">
      <c r="A612" s="54" t="b">
        <v>1</v>
      </c>
      <c r="B612" s="55" t="s">
        <v>1627</v>
      </c>
      <c r="C612" s="54">
        <f t="shared" si="358"/>
        <v>607</v>
      </c>
      <c r="D612" s="46">
        <f t="shared" si="353"/>
        <v>245015</v>
      </c>
      <c r="E612" s="56">
        <f t="shared" si="351"/>
        <v>9800</v>
      </c>
      <c r="F612" s="42">
        <v>0</v>
      </c>
      <c r="G612" s="296">
        <f t="shared" si="360"/>
        <v>16512.966565960178</v>
      </c>
      <c r="H612" s="134">
        <v>100</v>
      </c>
      <c r="I612" s="57">
        <f t="shared" si="359"/>
        <v>25.105749462161317</v>
      </c>
      <c r="J612" s="58">
        <v>200</v>
      </c>
      <c r="K612" s="57">
        <f t="shared" si="357"/>
        <v>8.3747370717610803</v>
      </c>
      <c r="L612" s="42">
        <v>0</v>
      </c>
      <c r="M612" s="296">
        <f t="shared" si="352"/>
        <v>7260.8247723249024</v>
      </c>
      <c r="N612" s="57">
        <v>1.1399999999999899</v>
      </c>
      <c r="O612" s="57">
        <v>105.4</v>
      </c>
      <c r="P612" s="57">
        <v>4.8999999999999897</v>
      </c>
      <c r="Q612" s="59">
        <v>2</v>
      </c>
      <c r="R612" s="141">
        <f t="shared" si="355"/>
        <v>37</v>
      </c>
      <c r="S612" s="259"/>
      <c r="T612" s="239">
        <v>166</v>
      </c>
      <c r="U612" s="69">
        <f t="shared" si="356"/>
        <v>17</v>
      </c>
    </row>
    <row r="613" spans="1:21" x14ac:dyDescent="0.3">
      <c r="A613" s="54" t="b">
        <v>1</v>
      </c>
      <c r="B613" s="55" t="s">
        <v>1628</v>
      </c>
      <c r="C613" s="54">
        <f t="shared" si="358"/>
        <v>608</v>
      </c>
      <c r="D613" s="46">
        <f t="shared" si="353"/>
        <v>246975</v>
      </c>
      <c r="E613" s="56">
        <f t="shared" si="351"/>
        <v>9879</v>
      </c>
      <c r="F613" s="42">
        <v>0</v>
      </c>
      <c r="G613" s="296">
        <f t="shared" si="360"/>
        <v>16562.505465658058</v>
      </c>
      <c r="H613" s="134">
        <v>100</v>
      </c>
      <c r="I613" s="57">
        <f t="shared" si="359"/>
        <v>25.186087860440232</v>
      </c>
      <c r="J613" s="58">
        <v>200</v>
      </c>
      <c r="K613" s="57">
        <f t="shared" si="357"/>
        <v>8.4615830951952429</v>
      </c>
      <c r="L613" s="42">
        <v>0</v>
      </c>
      <c r="M613" s="296">
        <f t="shared" si="352"/>
        <v>7275.3464218695526</v>
      </c>
      <c r="N613" s="57">
        <v>1.1399999999999899</v>
      </c>
      <c r="O613" s="57">
        <v>105.4</v>
      </c>
      <c r="P613" s="57">
        <v>4.8999999999999897</v>
      </c>
      <c r="Q613" s="59">
        <v>2</v>
      </c>
      <c r="R613" s="141">
        <f t="shared" si="355"/>
        <v>37</v>
      </c>
      <c r="S613" s="259"/>
      <c r="T613" s="239">
        <v>167</v>
      </c>
      <c r="U613" s="69">
        <f t="shared" si="356"/>
        <v>17</v>
      </c>
    </row>
    <row r="614" spans="1:21" x14ac:dyDescent="0.3">
      <c r="A614" s="54" t="b">
        <v>1</v>
      </c>
      <c r="B614" s="55" t="s">
        <v>1629</v>
      </c>
      <c r="C614" s="54">
        <f t="shared" si="358"/>
        <v>609</v>
      </c>
      <c r="D614" s="46">
        <f t="shared" si="353"/>
        <v>248950</v>
      </c>
      <c r="E614" s="56">
        <f t="shared" si="351"/>
        <v>9958</v>
      </c>
      <c r="F614" s="42">
        <v>0</v>
      </c>
      <c r="G614" s="296">
        <f t="shared" si="360"/>
        <v>16612.192982055029</v>
      </c>
      <c r="H614" s="134">
        <v>100</v>
      </c>
      <c r="I614" s="57">
        <f t="shared" si="359"/>
        <v>25.266683341593641</v>
      </c>
      <c r="J614" s="58">
        <v>200</v>
      </c>
      <c r="K614" s="57">
        <f t="shared" si="357"/>
        <v>8.5493297118924172</v>
      </c>
      <c r="L614" s="42">
        <v>0</v>
      </c>
      <c r="M614" s="296">
        <f t="shared" si="352"/>
        <v>7289.8971147132916</v>
      </c>
      <c r="N614" s="57">
        <v>1.1399999999999899</v>
      </c>
      <c r="O614" s="57">
        <v>105.4</v>
      </c>
      <c r="P614" s="57">
        <v>4.8999999999999897</v>
      </c>
      <c r="Q614" s="59">
        <v>2</v>
      </c>
      <c r="R614" s="141">
        <f t="shared" si="355"/>
        <v>37</v>
      </c>
      <c r="S614" s="259"/>
      <c r="T614" s="239">
        <v>168</v>
      </c>
      <c r="U614" s="69">
        <f t="shared" si="356"/>
        <v>17</v>
      </c>
    </row>
    <row r="615" spans="1:21" x14ac:dyDescent="0.3">
      <c r="A615" s="54" t="b">
        <v>1</v>
      </c>
      <c r="B615" s="55" t="s">
        <v>1630</v>
      </c>
      <c r="C615" s="54">
        <f t="shared" si="358"/>
        <v>610</v>
      </c>
      <c r="D615" s="46">
        <f t="shared" si="353"/>
        <v>250941</v>
      </c>
      <c r="E615" s="56">
        <f t="shared" si="351"/>
        <v>10037</v>
      </c>
      <c r="F615" s="42">
        <v>0</v>
      </c>
      <c r="G615" s="296">
        <f t="shared" si="360"/>
        <v>16662.029561001193</v>
      </c>
      <c r="H615" s="134">
        <v>100</v>
      </c>
      <c r="I615" s="57">
        <f t="shared" si="359"/>
        <v>25.347536728286741</v>
      </c>
      <c r="J615" s="58">
        <v>200</v>
      </c>
      <c r="K615" s="57">
        <f t="shared" si="357"/>
        <v>8.6379862610047411</v>
      </c>
      <c r="L615" s="42">
        <v>0</v>
      </c>
      <c r="M615" s="296">
        <f t="shared" si="352"/>
        <v>7304.4769089427182</v>
      </c>
      <c r="N615" s="57">
        <v>1.1399999999999899</v>
      </c>
      <c r="O615" s="57">
        <v>105.4</v>
      </c>
      <c r="P615" s="57">
        <v>4.8999999999999897</v>
      </c>
      <c r="Q615" s="59">
        <v>2</v>
      </c>
      <c r="R615" s="141">
        <f t="shared" si="355"/>
        <v>37</v>
      </c>
      <c r="S615" s="259"/>
      <c r="T615" s="239">
        <v>169</v>
      </c>
      <c r="U615" s="69">
        <f t="shared" si="356"/>
        <v>17</v>
      </c>
    </row>
    <row r="616" spans="1:21" x14ac:dyDescent="0.3">
      <c r="A616" s="54" t="b">
        <v>1</v>
      </c>
      <c r="B616" s="55" t="s">
        <v>1631</v>
      </c>
      <c r="C616" s="54">
        <f t="shared" si="358"/>
        <v>611</v>
      </c>
      <c r="D616" s="46">
        <f t="shared" si="353"/>
        <v>252948</v>
      </c>
      <c r="E616" s="56">
        <f t="shared" si="351"/>
        <v>10117</v>
      </c>
      <c r="F616" s="42">
        <v>0</v>
      </c>
      <c r="G616" s="296">
        <f t="shared" si="360"/>
        <v>16712.015649684196</v>
      </c>
      <c r="H616" s="134">
        <v>100</v>
      </c>
      <c r="I616" s="57">
        <f>I615+I615*$J$1%</f>
        <v>25.428648845817257</v>
      </c>
      <c r="J616" s="58">
        <v>200</v>
      </c>
      <c r="K616" s="57">
        <f t="shared" si="357"/>
        <v>8.7275621785313611</v>
      </c>
      <c r="L616" s="42">
        <v>0</v>
      </c>
      <c r="M616" s="296">
        <f t="shared" si="352"/>
        <v>7319.085862760604</v>
      </c>
      <c r="N616" s="57">
        <v>1.1399999999999899</v>
      </c>
      <c r="O616" s="57">
        <v>105.4</v>
      </c>
      <c r="P616" s="57">
        <v>4.8999999999999897</v>
      </c>
      <c r="Q616" s="59">
        <v>2</v>
      </c>
      <c r="R616" s="141">
        <f t="shared" si="355"/>
        <v>38</v>
      </c>
      <c r="S616" s="259"/>
      <c r="T616" s="239">
        <v>170</v>
      </c>
      <c r="U616" s="69">
        <f t="shared" si="356"/>
        <v>18</v>
      </c>
    </row>
    <row r="617" spans="1:21" x14ac:dyDescent="0.3">
      <c r="A617" s="54" t="b">
        <v>1</v>
      </c>
      <c r="B617" s="55" t="s">
        <v>1632</v>
      </c>
      <c r="C617" s="54">
        <f t="shared" si="358"/>
        <v>612</v>
      </c>
      <c r="D617" s="46">
        <f t="shared" si="353"/>
        <v>254971</v>
      </c>
      <c r="E617" s="56">
        <f t="shared" si="351"/>
        <v>10198</v>
      </c>
      <c r="F617" s="42">
        <v>0</v>
      </c>
      <c r="G617" s="296">
        <f t="shared" si="360"/>
        <v>16762.151696633246</v>
      </c>
      <c r="H617" s="134">
        <v>100</v>
      </c>
      <c r="I617" s="57">
        <f t="shared" si="359"/>
        <v>25.510020522123874</v>
      </c>
      <c r="J617" s="58">
        <v>200</v>
      </c>
      <c r="K617" s="57">
        <f t="shared" si="357"/>
        <v>8.8180669983227311</v>
      </c>
      <c r="L617" s="42">
        <v>0</v>
      </c>
      <c r="M617" s="296">
        <f t="shared" si="352"/>
        <v>7333.7240344861248</v>
      </c>
      <c r="N617" s="57">
        <v>1.1399999999999899</v>
      </c>
      <c r="O617" s="57">
        <v>105.4</v>
      </c>
      <c r="P617" s="57">
        <v>4.8999999999999897</v>
      </c>
      <c r="Q617" s="59">
        <v>2</v>
      </c>
      <c r="R617" s="141">
        <f t="shared" si="355"/>
        <v>38</v>
      </c>
      <c r="S617" s="259"/>
      <c r="T617" s="239">
        <v>171</v>
      </c>
      <c r="U617" s="69">
        <f t="shared" si="356"/>
        <v>18</v>
      </c>
    </row>
    <row r="618" spans="1:21" x14ac:dyDescent="0.3">
      <c r="A618" s="54" t="b">
        <v>1</v>
      </c>
      <c r="B618" s="55" t="s">
        <v>1633</v>
      </c>
      <c r="C618" s="54">
        <f t="shared" si="358"/>
        <v>613</v>
      </c>
      <c r="D618" s="46">
        <f t="shared" si="353"/>
        <v>257010</v>
      </c>
      <c r="E618" s="56">
        <f t="shared" si="351"/>
        <v>10280</v>
      </c>
      <c r="F618" s="42">
        <v>0</v>
      </c>
      <c r="G618" s="296">
        <f t="shared" si="360"/>
        <v>16812.438151723145</v>
      </c>
      <c r="H618" s="134">
        <v>100</v>
      </c>
      <c r="I618" s="57">
        <f t="shared" si="359"/>
        <v>25.59165258779467</v>
      </c>
      <c r="J618" s="58">
        <v>200</v>
      </c>
      <c r="K618" s="57">
        <f t="shared" si="357"/>
        <v>8.909510353095337</v>
      </c>
      <c r="L618" s="42">
        <v>0</v>
      </c>
      <c r="M618" s="296">
        <f t="shared" si="352"/>
        <v>7348.3914825550974</v>
      </c>
      <c r="N618" s="57">
        <v>1.1399999999999899</v>
      </c>
      <c r="O618" s="57">
        <v>105.4</v>
      </c>
      <c r="P618" s="57">
        <v>4.8999999999999897</v>
      </c>
      <c r="Q618" s="59">
        <v>2</v>
      </c>
      <c r="R618" s="141">
        <f t="shared" si="355"/>
        <v>38</v>
      </c>
      <c r="S618" s="259"/>
      <c r="T618" s="239">
        <v>172</v>
      </c>
      <c r="U618" s="69">
        <f t="shared" si="356"/>
        <v>18</v>
      </c>
    </row>
    <row r="619" spans="1:21" x14ac:dyDescent="0.3">
      <c r="A619" s="54" t="b">
        <v>1</v>
      </c>
      <c r="B619" s="55" t="s">
        <v>1634</v>
      </c>
      <c r="C619" s="54">
        <f t="shared" si="358"/>
        <v>614</v>
      </c>
      <c r="D619" s="46">
        <f t="shared" si="353"/>
        <v>259066</v>
      </c>
      <c r="E619" s="56">
        <f t="shared" si="351"/>
        <v>10362</v>
      </c>
      <c r="F619" s="42">
        <v>0</v>
      </c>
      <c r="G619" s="296">
        <f t="shared" si="360"/>
        <v>16862.875466178313</v>
      </c>
      <c r="H619" s="134">
        <v>100</v>
      </c>
      <c r="I619" s="57">
        <f t="shared" si="359"/>
        <v>25.673545876075611</v>
      </c>
      <c r="J619" s="58">
        <v>200</v>
      </c>
      <c r="K619" s="57">
        <f t="shared" si="357"/>
        <v>9.0019019754569349</v>
      </c>
      <c r="L619" s="42">
        <v>0</v>
      </c>
      <c r="M619" s="296">
        <f t="shared" si="352"/>
        <v>7363.0882655202076</v>
      </c>
      <c r="N619" s="57">
        <v>1.1399999999999899</v>
      </c>
      <c r="O619" s="57">
        <v>105.4</v>
      </c>
      <c r="P619" s="57">
        <v>4.8999999999999897</v>
      </c>
      <c r="Q619" s="59">
        <v>2</v>
      </c>
      <c r="R619" s="141">
        <f t="shared" si="355"/>
        <v>38</v>
      </c>
      <c r="S619" s="259"/>
      <c r="T619" s="239">
        <v>173</v>
      </c>
      <c r="U619" s="69">
        <f t="shared" si="356"/>
        <v>18</v>
      </c>
    </row>
    <row r="620" spans="1:21" x14ac:dyDescent="0.3">
      <c r="A620" s="54" t="b">
        <v>1</v>
      </c>
      <c r="B620" s="55" t="s">
        <v>1635</v>
      </c>
      <c r="C620" s="54">
        <f t="shared" si="358"/>
        <v>615</v>
      </c>
      <c r="D620" s="46">
        <f t="shared" si="353"/>
        <v>261138</v>
      </c>
      <c r="E620" s="56">
        <f t="shared" ref="E620:E648" si="361">INT(D620*E$1)</f>
        <v>10445</v>
      </c>
      <c r="F620" s="42">
        <v>0</v>
      </c>
      <c r="G620" s="296">
        <f t="shared" si="360"/>
        <v>16913.464092576847</v>
      </c>
      <c r="H620" s="134">
        <v>100</v>
      </c>
      <c r="I620" s="57">
        <f t="shared" si="359"/>
        <v>25.755701222879054</v>
      </c>
      <c r="J620" s="58">
        <v>200</v>
      </c>
      <c r="K620" s="57">
        <f t="shared" si="357"/>
        <v>9.0952516989424232</v>
      </c>
      <c r="L620" s="42">
        <v>0</v>
      </c>
      <c r="M620" s="296">
        <f t="shared" si="352"/>
        <v>7377.8144420512481</v>
      </c>
      <c r="N620" s="57">
        <v>1.1399999999999899</v>
      </c>
      <c r="O620" s="57">
        <v>105.4</v>
      </c>
      <c r="P620" s="57">
        <v>4.8999999999999897</v>
      </c>
      <c r="Q620" s="59">
        <v>2</v>
      </c>
      <c r="R620" s="141">
        <f t="shared" si="355"/>
        <v>38</v>
      </c>
      <c r="S620" s="259"/>
      <c r="T620" s="239">
        <v>174</v>
      </c>
      <c r="U620" s="69">
        <f t="shared" si="356"/>
        <v>18</v>
      </c>
    </row>
    <row r="621" spans="1:21" x14ac:dyDescent="0.3">
      <c r="A621" s="54" t="b">
        <v>1</v>
      </c>
      <c r="B621" s="55" t="s">
        <v>1636</v>
      </c>
      <c r="C621" s="54">
        <f t="shared" si="358"/>
        <v>616</v>
      </c>
      <c r="D621" s="46">
        <f t="shared" si="353"/>
        <v>263227</v>
      </c>
      <c r="E621" s="56">
        <f t="shared" si="361"/>
        <v>10529</v>
      </c>
      <c r="F621" s="42">
        <v>0</v>
      </c>
      <c r="G621" s="296">
        <f t="shared" si="360"/>
        <v>16964.204484854577</v>
      </c>
      <c r="H621" s="134">
        <v>100</v>
      </c>
      <c r="I621" s="57">
        <f t="shared" si="359"/>
        <v>25.838119466792268</v>
      </c>
      <c r="J621" s="58">
        <v>200</v>
      </c>
      <c r="K621" s="57">
        <f t="shared" si="357"/>
        <v>9.189569459060456</v>
      </c>
      <c r="L621" s="42">
        <v>0</v>
      </c>
      <c r="M621" s="296">
        <f t="shared" si="352"/>
        <v>7392.5700709353505</v>
      </c>
      <c r="N621" s="57">
        <v>1.1399999999999899</v>
      </c>
      <c r="O621" s="57">
        <v>105.4</v>
      </c>
      <c r="P621" s="57">
        <v>4.8999999999999897</v>
      </c>
      <c r="Q621" s="59">
        <v>2</v>
      </c>
      <c r="R621" s="141">
        <f t="shared" si="355"/>
        <v>38</v>
      </c>
      <c r="S621" s="259"/>
      <c r="T621" s="239">
        <v>175</v>
      </c>
      <c r="U621" s="69">
        <f t="shared" si="356"/>
        <v>18</v>
      </c>
    </row>
    <row r="622" spans="1:21" x14ac:dyDescent="0.3">
      <c r="A622" s="54" t="b">
        <v>1</v>
      </c>
      <c r="B622" s="55" t="s">
        <v>1637</v>
      </c>
      <c r="C622" s="54">
        <f t="shared" si="358"/>
        <v>617</v>
      </c>
      <c r="D622" s="46">
        <f t="shared" si="353"/>
        <v>265332</v>
      </c>
      <c r="E622" s="56">
        <f t="shared" si="361"/>
        <v>10613</v>
      </c>
      <c r="F622" s="42">
        <v>0</v>
      </c>
      <c r="G622" s="296">
        <f t="shared" si="360"/>
        <v>17015.097098309139</v>
      </c>
      <c r="H622" s="134">
        <v>100</v>
      </c>
      <c r="I622" s="57">
        <f t="shared" si="359"/>
        <v>25.920801449086003</v>
      </c>
      <c r="J622" s="58">
        <v>200</v>
      </c>
      <c r="K622" s="57">
        <f t="shared" si="357"/>
        <v>9.2848652943509133</v>
      </c>
      <c r="L622" s="42">
        <v>0</v>
      </c>
      <c r="M622" s="296">
        <f t="shared" si="352"/>
        <v>7407.3552110772216</v>
      </c>
      <c r="N622" s="57">
        <v>1.1399999999999899</v>
      </c>
      <c r="O622" s="57">
        <v>105.4</v>
      </c>
      <c r="P622" s="57">
        <v>4.8999999999999897</v>
      </c>
      <c r="Q622" s="59">
        <v>2</v>
      </c>
      <c r="R622" s="141">
        <f t="shared" si="355"/>
        <v>38</v>
      </c>
      <c r="S622" s="259"/>
      <c r="T622" s="239">
        <v>176</v>
      </c>
      <c r="U622" s="69">
        <f t="shared" si="356"/>
        <v>18</v>
      </c>
    </row>
    <row r="623" spans="1:21" x14ac:dyDescent="0.3">
      <c r="A623" s="54" t="b">
        <v>1</v>
      </c>
      <c r="B623" s="55" t="s">
        <v>1638</v>
      </c>
      <c r="C623" s="54">
        <f t="shared" si="358"/>
        <v>618</v>
      </c>
      <c r="D623" s="46">
        <f t="shared" si="353"/>
        <v>267454</v>
      </c>
      <c r="E623" s="56">
        <f t="shared" si="361"/>
        <v>10698</v>
      </c>
      <c r="F623" s="42">
        <v>0</v>
      </c>
      <c r="G623" s="296">
        <f t="shared" si="360"/>
        <v>17066.142389604065</v>
      </c>
      <c r="H623" s="134">
        <v>100</v>
      </c>
      <c r="I623" s="57">
        <f t="shared" si="359"/>
        <v>26.003748013723079</v>
      </c>
      <c r="J623" s="58">
        <v>200</v>
      </c>
      <c r="K623" s="57">
        <f t="shared" si="357"/>
        <v>9.3811493474533325</v>
      </c>
      <c r="L623" s="42">
        <v>0</v>
      </c>
      <c r="M623" s="296">
        <f t="shared" ref="M623:M686" si="362">M622*R$1</f>
        <v>7422.169921499376</v>
      </c>
      <c r="N623" s="57">
        <v>1.1399999999999899</v>
      </c>
      <c r="O623" s="57">
        <v>105.4</v>
      </c>
      <c r="P623" s="57">
        <v>4.8999999999999897</v>
      </c>
      <c r="Q623" s="59">
        <v>2</v>
      </c>
      <c r="R623" s="141">
        <f t="shared" si="355"/>
        <v>38</v>
      </c>
      <c r="S623" s="259"/>
      <c r="T623" s="239">
        <v>177</v>
      </c>
      <c r="U623" s="69">
        <f t="shared" si="356"/>
        <v>18</v>
      </c>
    </row>
    <row r="624" spans="1:21" x14ac:dyDescent="0.3">
      <c r="A624" s="54" t="b">
        <v>1</v>
      </c>
      <c r="B624" s="55" t="s">
        <v>1639</v>
      </c>
      <c r="C624" s="54">
        <f t="shared" si="358"/>
        <v>619</v>
      </c>
      <c r="D624" s="46">
        <f t="shared" si="353"/>
        <v>269593</v>
      </c>
      <c r="E624" s="56">
        <f t="shared" si="361"/>
        <v>10783</v>
      </c>
      <c r="F624" s="42">
        <v>0</v>
      </c>
      <c r="G624" s="296">
        <f t="shared" si="360"/>
        <v>17117.340816772874</v>
      </c>
      <c r="H624" s="134">
        <v>100</v>
      </c>
      <c r="I624" s="57">
        <f t="shared" si="359"/>
        <v>26.086960007366994</v>
      </c>
      <c r="J624" s="58">
        <v>200</v>
      </c>
      <c r="K624" s="57">
        <f t="shared" si="357"/>
        <v>9.4784318661864244</v>
      </c>
      <c r="L624" s="42">
        <v>0</v>
      </c>
      <c r="M624" s="296">
        <f t="shared" si="362"/>
        <v>7437.014261342375</v>
      </c>
      <c r="N624" s="57">
        <v>1.1399999999999899</v>
      </c>
      <c r="O624" s="57">
        <v>105.4</v>
      </c>
      <c r="P624" s="57">
        <v>4.8999999999999897</v>
      </c>
      <c r="Q624" s="59">
        <v>2</v>
      </c>
      <c r="R624" s="141">
        <f t="shared" si="355"/>
        <v>38</v>
      </c>
      <c r="S624" s="259"/>
      <c r="T624" s="239">
        <v>178</v>
      </c>
      <c r="U624" s="69">
        <f t="shared" si="356"/>
        <v>18</v>
      </c>
    </row>
    <row r="625" spans="1:21" x14ac:dyDescent="0.3">
      <c r="A625" s="54" t="b">
        <v>1</v>
      </c>
      <c r="B625" s="55" t="s">
        <v>1640</v>
      </c>
      <c r="C625" s="54">
        <f t="shared" si="358"/>
        <v>620</v>
      </c>
      <c r="D625" s="46">
        <f t="shared" ref="D625:D688" si="363">INT(D624+D624*0.8%)</f>
        <v>271749</v>
      </c>
      <c r="E625" s="56">
        <f t="shared" si="361"/>
        <v>10869</v>
      </c>
      <c r="F625" s="42">
        <v>0</v>
      </c>
      <c r="G625" s="296">
        <f t="shared" si="360"/>
        <v>17168.692839223189</v>
      </c>
      <c r="H625" s="134">
        <v>100</v>
      </c>
      <c r="I625" s="57">
        <f t="shared" si="359"/>
        <v>26.170438279390567</v>
      </c>
      <c r="J625" s="58">
        <v>200</v>
      </c>
      <c r="K625" s="57">
        <f t="shared" si="357"/>
        <v>9.5767232046387782</v>
      </c>
      <c r="L625" s="42">
        <v>0</v>
      </c>
      <c r="M625" s="296">
        <f t="shared" si="362"/>
        <v>7451.88828986506</v>
      </c>
      <c r="N625" s="57">
        <v>1.1399999999999899</v>
      </c>
      <c r="O625" s="57">
        <v>105.4</v>
      </c>
      <c r="P625" s="57">
        <v>4.8999999999999897</v>
      </c>
      <c r="Q625" s="59">
        <v>2</v>
      </c>
      <c r="R625" s="141">
        <f t="shared" si="355"/>
        <v>38</v>
      </c>
      <c r="S625" s="259"/>
      <c r="T625" s="239">
        <v>179</v>
      </c>
      <c r="U625" s="69">
        <f t="shared" si="356"/>
        <v>18</v>
      </c>
    </row>
    <row r="626" spans="1:21" x14ac:dyDescent="0.3">
      <c r="A626" s="54" t="b">
        <v>1</v>
      </c>
      <c r="B626" s="55" t="s">
        <v>1641</v>
      </c>
      <c r="C626" s="54">
        <f t="shared" si="358"/>
        <v>621</v>
      </c>
      <c r="D626" s="46">
        <f t="shared" si="363"/>
        <v>273922</v>
      </c>
      <c r="E626" s="56">
        <f t="shared" si="361"/>
        <v>10956</v>
      </c>
      <c r="F626" s="42">
        <v>0</v>
      </c>
      <c r="G626" s="296">
        <f t="shared" si="360"/>
        <v>17220.198917740858</v>
      </c>
      <c r="H626" s="134">
        <v>100</v>
      </c>
      <c r="I626" s="57">
        <f t="shared" si="359"/>
        <v>26.254183681884616</v>
      </c>
      <c r="J626" s="58">
        <v>200</v>
      </c>
      <c r="K626" s="57">
        <f t="shared" si="357"/>
        <v>9.676033824270883</v>
      </c>
      <c r="L626" s="42">
        <v>0</v>
      </c>
      <c r="M626" s="296">
        <f t="shared" si="362"/>
        <v>7466.7920664447902</v>
      </c>
      <c r="N626" s="57">
        <v>1.1399999999999899</v>
      </c>
      <c r="O626" s="57">
        <v>105.4</v>
      </c>
      <c r="P626" s="57">
        <v>4.8999999999999897</v>
      </c>
      <c r="Q626" s="59">
        <v>2</v>
      </c>
      <c r="R626" s="141">
        <f t="shared" si="355"/>
        <v>39</v>
      </c>
      <c r="S626" s="259"/>
      <c r="T626" s="239">
        <v>180</v>
      </c>
      <c r="U626" s="69">
        <f t="shared" si="356"/>
        <v>19</v>
      </c>
    </row>
    <row r="627" spans="1:21" x14ac:dyDescent="0.3">
      <c r="A627" s="54" t="b">
        <v>1</v>
      </c>
      <c r="B627" s="55" t="s">
        <v>1642</v>
      </c>
      <c r="C627" s="54">
        <f t="shared" si="358"/>
        <v>622</v>
      </c>
      <c r="D627" s="46">
        <f t="shared" si="363"/>
        <v>276113</v>
      </c>
      <c r="E627" s="56">
        <f t="shared" si="361"/>
        <v>11044</v>
      </c>
      <c r="F627" s="42">
        <v>0</v>
      </c>
      <c r="G627" s="296">
        <f t="shared" si="360"/>
        <v>17271.859514494077</v>
      </c>
      <c r="H627" s="134">
        <v>100</v>
      </c>
      <c r="I627" s="57">
        <f t="shared" si="359"/>
        <v>26.338197069666645</v>
      </c>
      <c r="J627" s="58">
        <v>200</v>
      </c>
      <c r="K627" s="57">
        <f t="shared" si="357"/>
        <v>9.7763742950285728</v>
      </c>
      <c r="L627" s="42">
        <v>0</v>
      </c>
      <c r="M627" s="296">
        <f t="shared" si="362"/>
        <v>7481.7256505776795</v>
      </c>
      <c r="N627" s="57">
        <v>1.1399999999999899</v>
      </c>
      <c r="O627" s="57">
        <v>105.4</v>
      </c>
      <c r="P627" s="57">
        <v>4.8999999999999897</v>
      </c>
      <c r="Q627" s="59">
        <v>2</v>
      </c>
      <c r="R627" s="141">
        <f t="shared" si="355"/>
        <v>39</v>
      </c>
      <c r="S627" s="259"/>
      <c r="T627" s="239">
        <v>181</v>
      </c>
      <c r="U627" s="69">
        <f t="shared" si="356"/>
        <v>19</v>
      </c>
    </row>
    <row r="628" spans="1:21" x14ac:dyDescent="0.3">
      <c r="A628" s="54" t="b">
        <v>1</v>
      </c>
      <c r="B628" s="55" t="s">
        <v>1643</v>
      </c>
      <c r="C628" s="54">
        <f t="shared" si="358"/>
        <v>623</v>
      </c>
      <c r="D628" s="46">
        <f t="shared" si="363"/>
        <v>278321</v>
      </c>
      <c r="E628" s="56">
        <f t="shared" si="361"/>
        <v>11132</v>
      </c>
      <c r="F628" s="42">
        <v>0</v>
      </c>
      <c r="G628" s="296">
        <f t="shared" si="360"/>
        <v>17323.675093037557</v>
      </c>
      <c r="H628" s="134">
        <v>100</v>
      </c>
      <c r="I628" s="57">
        <f t="shared" si="359"/>
        <v>26.422479300289577</v>
      </c>
      <c r="J628" s="58">
        <v>200</v>
      </c>
      <c r="K628" s="57">
        <f t="shared" si="357"/>
        <v>9.8777552964680186</v>
      </c>
      <c r="L628" s="42">
        <v>0</v>
      </c>
      <c r="M628" s="296">
        <f t="shared" si="362"/>
        <v>7496.6891018788347</v>
      </c>
      <c r="N628" s="57">
        <v>1.1399999999999899</v>
      </c>
      <c r="O628" s="57">
        <v>105.4</v>
      </c>
      <c r="P628" s="57">
        <v>4.8999999999999897</v>
      </c>
      <c r="Q628" s="59">
        <v>2</v>
      </c>
      <c r="R628" s="141">
        <f t="shared" si="355"/>
        <v>39</v>
      </c>
      <c r="S628" s="259"/>
      <c r="T628" s="239">
        <v>182</v>
      </c>
      <c r="U628" s="69">
        <f t="shared" si="356"/>
        <v>19</v>
      </c>
    </row>
    <row r="629" spans="1:21" x14ac:dyDescent="0.3">
      <c r="A629" s="54" t="b">
        <v>1</v>
      </c>
      <c r="B629" s="55" t="s">
        <v>1644</v>
      </c>
      <c r="C629" s="54">
        <f t="shared" si="358"/>
        <v>624</v>
      </c>
      <c r="D629" s="46">
        <f t="shared" si="363"/>
        <v>280547</v>
      </c>
      <c r="E629" s="56">
        <f t="shared" si="361"/>
        <v>11221</v>
      </c>
      <c r="F629" s="42">
        <v>0</v>
      </c>
      <c r="G629" s="296">
        <f t="shared" si="360"/>
        <v>17375.646118316668</v>
      </c>
      <c r="H629" s="134">
        <v>100</v>
      </c>
      <c r="I629" s="57">
        <f t="shared" si="359"/>
        <v>26.507031234050505</v>
      </c>
      <c r="J629" s="58">
        <v>200</v>
      </c>
      <c r="K629" s="57">
        <f t="shared" si="357"/>
        <v>9.9801876188923924</v>
      </c>
      <c r="L629" s="42">
        <v>0</v>
      </c>
      <c r="M629" s="296">
        <f t="shared" si="362"/>
        <v>7511.6824800825925</v>
      </c>
      <c r="N629" s="57">
        <v>1.1399999999999899</v>
      </c>
      <c r="O629" s="57">
        <v>105.4</v>
      </c>
      <c r="P629" s="57">
        <v>4.8999999999999897</v>
      </c>
      <c r="Q629" s="59">
        <v>2</v>
      </c>
      <c r="R629" s="141">
        <f t="shared" si="355"/>
        <v>39</v>
      </c>
      <c r="S629" s="259"/>
      <c r="T629" s="239">
        <v>183</v>
      </c>
      <c r="U629" s="69">
        <f t="shared" si="356"/>
        <v>19</v>
      </c>
    </row>
    <row r="630" spans="1:21" x14ac:dyDescent="0.3">
      <c r="A630" s="54" t="b">
        <v>1</v>
      </c>
      <c r="B630" s="55" t="s">
        <v>1645</v>
      </c>
      <c r="C630" s="54">
        <f t="shared" si="358"/>
        <v>625</v>
      </c>
      <c r="D630" s="46">
        <f t="shared" si="363"/>
        <v>282791</v>
      </c>
      <c r="E630" s="56">
        <f t="shared" si="361"/>
        <v>11311</v>
      </c>
      <c r="F630" s="42">
        <v>0</v>
      </c>
      <c r="G630" s="296">
        <f t="shared" si="360"/>
        <v>17427.773056671616</v>
      </c>
      <c r="H630" s="134">
        <v>100</v>
      </c>
      <c r="I630" s="57">
        <f t="shared" si="359"/>
        <v>26.591853733999468</v>
      </c>
      <c r="J630" s="58">
        <v>200</v>
      </c>
      <c r="K630" s="57">
        <f t="shared" si="357"/>
        <v>10.083682164500306</v>
      </c>
      <c r="L630" s="42">
        <v>0</v>
      </c>
      <c r="M630" s="296">
        <f t="shared" si="362"/>
        <v>7526.7058450427576</v>
      </c>
      <c r="N630" s="57">
        <v>1.1399999999999899</v>
      </c>
      <c r="O630" s="57">
        <v>105.4</v>
      </c>
      <c r="P630" s="57">
        <v>4.8999999999999897</v>
      </c>
      <c r="Q630" s="59">
        <v>2</v>
      </c>
      <c r="R630" s="141">
        <f t="shared" si="355"/>
        <v>39</v>
      </c>
      <c r="S630" s="259"/>
      <c r="T630" s="239">
        <v>184</v>
      </c>
      <c r="U630" s="69">
        <f t="shared" si="356"/>
        <v>19</v>
      </c>
    </row>
    <row r="631" spans="1:21" x14ac:dyDescent="0.3">
      <c r="A631" s="54" t="b">
        <v>1</v>
      </c>
      <c r="B631" s="55" t="s">
        <v>1646</v>
      </c>
      <c r="C631" s="54">
        <f t="shared" si="358"/>
        <v>626</v>
      </c>
      <c r="D631" s="46">
        <f t="shared" si="363"/>
        <v>285053</v>
      </c>
      <c r="E631" s="56">
        <f t="shared" si="361"/>
        <v>11402</v>
      </c>
      <c r="F631" s="42">
        <v>0</v>
      </c>
      <c r="G631" s="296">
        <f t="shared" si="360"/>
        <v>17480.056375841628</v>
      </c>
      <c r="H631" s="134">
        <v>100</v>
      </c>
      <c r="I631" s="57">
        <f t="shared" si="359"/>
        <v>26.676947665948266</v>
      </c>
      <c r="J631" s="58">
        <v>200</v>
      </c>
      <c r="K631" s="57">
        <f t="shared" si="357"/>
        <v>10.188249948546174</v>
      </c>
      <c r="L631" s="42">
        <v>0</v>
      </c>
      <c r="M631" s="296">
        <f t="shared" si="362"/>
        <v>7541.7592567328429</v>
      </c>
      <c r="N631" s="57">
        <v>1.1399999999999899</v>
      </c>
      <c r="O631" s="57">
        <v>105.4</v>
      </c>
      <c r="P631" s="57">
        <v>4.8999999999999897</v>
      </c>
      <c r="Q631" s="59">
        <v>2</v>
      </c>
      <c r="R631" s="141">
        <f t="shared" si="355"/>
        <v>39</v>
      </c>
      <c r="S631" s="259"/>
      <c r="T631" s="239">
        <v>185</v>
      </c>
      <c r="U631" s="69">
        <f t="shared" si="356"/>
        <v>19</v>
      </c>
    </row>
    <row r="632" spans="1:21" x14ac:dyDescent="0.3">
      <c r="A632" s="54" t="b">
        <v>1</v>
      </c>
      <c r="B632" s="55" t="s">
        <v>1647</v>
      </c>
      <c r="C632" s="54">
        <f t="shared" si="358"/>
        <v>627</v>
      </c>
      <c r="D632" s="46">
        <f t="shared" si="363"/>
        <v>287333</v>
      </c>
      <c r="E632" s="56">
        <f t="shared" si="361"/>
        <v>11493</v>
      </c>
      <c r="F632" s="42">
        <v>0</v>
      </c>
      <c r="G632" s="296">
        <f t="shared" si="360"/>
        <v>17532.496544969152</v>
      </c>
      <c r="H632" s="134">
        <v>100</v>
      </c>
      <c r="I632" s="57">
        <f t="shared" si="359"/>
        <v>26.762313898479299</v>
      </c>
      <c r="J632" s="58">
        <v>200</v>
      </c>
      <c r="K632" s="57">
        <f t="shared" si="357"/>
        <v>10.293902100512598</v>
      </c>
      <c r="L632" s="42">
        <v>0</v>
      </c>
      <c r="M632" s="296">
        <f t="shared" si="362"/>
        <v>7556.8427752463085</v>
      </c>
      <c r="N632" s="57">
        <v>1.1399999999999899</v>
      </c>
      <c r="O632" s="57">
        <v>105.4</v>
      </c>
      <c r="P632" s="57">
        <v>4.8999999999999897</v>
      </c>
      <c r="Q632" s="59">
        <v>2</v>
      </c>
      <c r="R632" s="141">
        <f t="shared" si="355"/>
        <v>39</v>
      </c>
      <c r="S632" s="259"/>
      <c r="T632" s="239">
        <v>186</v>
      </c>
      <c r="U632" s="69">
        <f t="shared" si="356"/>
        <v>19</v>
      </c>
    </row>
    <row r="633" spans="1:21" x14ac:dyDescent="0.3">
      <c r="A633" s="54" t="b">
        <v>1</v>
      </c>
      <c r="B633" s="55" t="s">
        <v>1648</v>
      </c>
      <c r="C633" s="54">
        <f t="shared" si="358"/>
        <v>628</v>
      </c>
      <c r="D633" s="46">
        <f t="shared" si="363"/>
        <v>289631</v>
      </c>
      <c r="E633" s="56">
        <f t="shared" si="361"/>
        <v>11585</v>
      </c>
      <c r="F633" s="42">
        <v>0</v>
      </c>
      <c r="G633" s="296">
        <f t="shared" si="360"/>
        <v>17585.094034604059</v>
      </c>
      <c r="H633" s="134">
        <v>100</v>
      </c>
      <c r="I633" s="57">
        <f t="shared" si="359"/>
        <v>26.847953302954433</v>
      </c>
      <c r="J633" s="58">
        <v>200</v>
      </c>
      <c r="K633" s="57">
        <f t="shared" si="357"/>
        <v>10.400649865294914</v>
      </c>
      <c r="L633" s="42">
        <v>0</v>
      </c>
      <c r="M633" s="296">
        <f t="shared" si="362"/>
        <v>7571.9564607968014</v>
      </c>
      <c r="N633" s="57">
        <v>1.1399999999999899</v>
      </c>
      <c r="O633" s="57">
        <v>105.4</v>
      </c>
      <c r="P633" s="57">
        <v>4.8999999999999897</v>
      </c>
      <c r="Q633" s="59">
        <v>2</v>
      </c>
      <c r="R633" s="141">
        <f t="shared" si="355"/>
        <v>39</v>
      </c>
      <c r="S633" s="259"/>
      <c r="T633" s="239">
        <v>187</v>
      </c>
      <c r="U633" s="69">
        <f t="shared" si="356"/>
        <v>19</v>
      </c>
    </row>
    <row r="634" spans="1:21" x14ac:dyDescent="0.3">
      <c r="A634" s="54" t="b">
        <v>1</v>
      </c>
      <c r="B634" s="55" t="s">
        <v>1649</v>
      </c>
      <c r="C634" s="54">
        <f t="shared" si="358"/>
        <v>629</v>
      </c>
      <c r="D634" s="46">
        <f t="shared" si="363"/>
        <v>291948</v>
      </c>
      <c r="E634" s="56">
        <f t="shared" si="361"/>
        <v>11677</v>
      </c>
      <c r="F634" s="42">
        <v>0</v>
      </c>
      <c r="G634" s="296">
        <f t="shared" si="360"/>
        <v>17637.84931670787</v>
      </c>
      <c r="H634" s="134">
        <v>100</v>
      </c>
      <c r="I634" s="57">
        <f t="shared" si="359"/>
        <v>26.933866753523887</v>
      </c>
      <c r="J634" s="58">
        <v>200</v>
      </c>
      <c r="K634" s="57">
        <f t="shared" si="357"/>
        <v>10.508504604398023</v>
      </c>
      <c r="L634" s="42">
        <v>0</v>
      </c>
      <c r="M634" s="296">
        <f t="shared" si="362"/>
        <v>7587.1003737183946</v>
      </c>
      <c r="N634" s="57">
        <v>1.1399999999999899</v>
      </c>
      <c r="O634" s="57">
        <v>105.4</v>
      </c>
      <c r="P634" s="57">
        <v>4.8999999999999897</v>
      </c>
      <c r="Q634" s="59">
        <v>2</v>
      </c>
      <c r="R634" s="141">
        <f t="shared" si="355"/>
        <v>39</v>
      </c>
      <c r="S634" s="259"/>
      <c r="T634" s="239">
        <v>188</v>
      </c>
      <c r="U634" s="69">
        <f t="shared" si="356"/>
        <v>19</v>
      </c>
    </row>
    <row r="635" spans="1:21" x14ac:dyDescent="0.3">
      <c r="A635" s="54" t="b">
        <v>1</v>
      </c>
      <c r="B635" s="55" t="s">
        <v>1650</v>
      </c>
      <c r="C635" s="54">
        <f t="shared" si="358"/>
        <v>630</v>
      </c>
      <c r="D635" s="46">
        <f t="shared" si="363"/>
        <v>294283</v>
      </c>
      <c r="E635" s="56">
        <f t="shared" si="361"/>
        <v>11771</v>
      </c>
      <c r="F635" s="42">
        <v>0</v>
      </c>
      <c r="G635" s="296">
        <f t="shared" si="360"/>
        <v>17690.762864657991</v>
      </c>
      <c r="H635" s="134">
        <v>100</v>
      </c>
      <c r="I635" s="57">
        <f t="shared" si="359"/>
        <v>27.020055127135162</v>
      </c>
      <c r="J635" s="58">
        <v>200</v>
      </c>
      <c r="K635" s="57">
        <f t="shared" si="357"/>
        <v>10.61747779714563</v>
      </c>
      <c r="L635" s="42">
        <v>0</v>
      </c>
      <c r="M635" s="296">
        <f t="shared" si="362"/>
        <v>7602.2745744658314</v>
      </c>
      <c r="N635" s="57">
        <v>1.1399999999999899</v>
      </c>
      <c r="O635" s="57">
        <v>105.4</v>
      </c>
      <c r="P635" s="57">
        <v>4.8999999999999897</v>
      </c>
      <c r="Q635" s="59">
        <v>2</v>
      </c>
      <c r="R635" s="141">
        <f t="shared" si="355"/>
        <v>39</v>
      </c>
      <c r="S635" s="259"/>
      <c r="T635" s="239">
        <v>189</v>
      </c>
      <c r="U635" s="69">
        <f t="shared" si="356"/>
        <v>19</v>
      </c>
    </row>
    <row r="636" spans="1:21" x14ac:dyDescent="0.3">
      <c r="A636" s="54" t="b">
        <v>1</v>
      </c>
      <c r="B636" s="55" t="s">
        <v>1651</v>
      </c>
      <c r="C636" s="54">
        <f t="shared" si="358"/>
        <v>631</v>
      </c>
      <c r="D636" s="46">
        <f t="shared" si="363"/>
        <v>296637</v>
      </c>
      <c r="E636" s="56">
        <f t="shared" si="361"/>
        <v>11865</v>
      </c>
      <c r="F636" s="42">
        <v>0</v>
      </c>
      <c r="G636" s="296">
        <f t="shared" si="360"/>
        <v>17743.835153251963</v>
      </c>
      <c r="H636" s="134">
        <v>100</v>
      </c>
      <c r="I636" s="57">
        <f t="shared" si="359"/>
        <v>27.106519303541994</v>
      </c>
      <c r="J636" s="58">
        <v>200</v>
      </c>
      <c r="K636" s="57">
        <f t="shared" si="357"/>
        <v>10.727581041902031</v>
      </c>
      <c r="L636" s="42">
        <v>0</v>
      </c>
      <c r="M636" s="296">
        <f t="shared" si="362"/>
        <v>7617.479123614763</v>
      </c>
      <c r="N636" s="57">
        <v>1.1399999999999899</v>
      </c>
      <c r="O636" s="57">
        <v>105.4</v>
      </c>
      <c r="P636" s="57">
        <v>4.8999999999999897</v>
      </c>
      <c r="Q636" s="59">
        <v>2</v>
      </c>
      <c r="R636" s="141">
        <f t="shared" si="355"/>
        <v>40</v>
      </c>
      <c r="S636" s="259"/>
      <c r="T636" s="239">
        <v>190</v>
      </c>
      <c r="U636" s="69">
        <f t="shared" si="356"/>
        <v>20</v>
      </c>
    </row>
    <row r="637" spans="1:21" x14ac:dyDescent="0.3">
      <c r="A637" s="54" t="b">
        <v>1</v>
      </c>
      <c r="B637" s="55" t="s">
        <v>1652</v>
      </c>
      <c r="C637" s="54">
        <f t="shared" si="358"/>
        <v>632</v>
      </c>
      <c r="D637" s="46">
        <f t="shared" si="363"/>
        <v>299010</v>
      </c>
      <c r="E637" s="56">
        <f t="shared" si="361"/>
        <v>11960</v>
      </c>
      <c r="F637" s="42">
        <v>0</v>
      </c>
      <c r="G637" s="296">
        <f t="shared" si="360"/>
        <v>17797.066658711716</v>
      </c>
      <c r="H637" s="134">
        <v>100</v>
      </c>
      <c r="I637" s="57">
        <f t="shared" si="359"/>
        <v>27.19326016531333</v>
      </c>
      <c r="J637" s="58">
        <v>200</v>
      </c>
      <c r="K637" s="57">
        <f t="shared" si="357"/>
        <v>10.838826057306555</v>
      </c>
      <c r="L637" s="42">
        <v>0</v>
      </c>
      <c r="M637" s="296">
        <f t="shared" si="362"/>
        <v>7632.7140818619928</v>
      </c>
      <c r="N637" s="57">
        <v>1.1399999999999899</v>
      </c>
      <c r="O637" s="57">
        <v>105.4</v>
      </c>
      <c r="P637" s="57">
        <v>4.8999999999999897</v>
      </c>
      <c r="Q637" s="59">
        <v>2</v>
      </c>
      <c r="R637" s="141">
        <f t="shared" si="355"/>
        <v>40</v>
      </c>
      <c r="S637" s="259"/>
      <c r="T637" s="239">
        <v>191</v>
      </c>
      <c r="U637" s="69">
        <f t="shared" si="356"/>
        <v>20</v>
      </c>
    </row>
    <row r="638" spans="1:21" x14ac:dyDescent="0.3">
      <c r="A638" s="54" t="b">
        <v>1</v>
      </c>
      <c r="B638" s="55" t="s">
        <v>1653</v>
      </c>
      <c r="C638" s="54">
        <f t="shared" si="358"/>
        <v>633</v>
      </c>
      <c r="D638" s="46">
        <f t="shared" si="363"/>
        <v>301402</v>
      </c>
      <c r="E638" s="56">
        <f t="shared" si="361"/>
        <v>12056</v>
      </c>
      <c r="F638" s="42">
        <v>0</v>
      </c>
      <c r="G638" s="296">
        <f t="shared" si="360"/>
        <v>17850.457858687849</v>
      </c>
      <c r="H638" s="134">
        <v>100</v>
      </c>
      <c r="I638" s="57">
        <f t="shared" si="359"/>
        <v>27.280278597842333</v>
      </c>
      <c r="J638" s="58">
        <v>200</v>
      </c>
      <c r="K638" s="57">
        <f t="shared" si="357"/>
        <v>10.951224683520824</v>
      </c>
      <c r="L638" s="42">
        <v>0</v>
      </c>
      <c r="M638" s="296">
        <f t="shared" si="362"/>
        <v>7647.979510025717</v>
      </c>
      <c r="N638" s="57">
        <v>1.1399999999999899</v>
      </c>
      <c r="O638" s="57">
        <v>105.4</v>
      </c>
      <c r="P638" s="57">
        <v>4.8999999999999897</v>
      </c>
      <c r="Q638" s="59">
        <v>2</v>
      </c>
      <c r="R638" s="141">
        <f t="shared" si="355"/>
        <v>40</v>
      </c>
      <c r="S638" s="259"/>
      <c r="T638" s="239">
        <v>192</v>
      </c>
      <c r="U638" s="69">
        <f t="shared" si="356"/>
        <v>20</v>
      </c>
    </row>
    <row r="639" spans="1:21" x14ac:dyDescent="0.3">
      <c r="A639" s="54" t="b">
        <v>1</v>
      </c>
      <c r="B639" s="55" t="s">
        <v>1654</v>
      </c>
      <c r="C639" s="54">
        <f t="shared" si="358"/>
        <v>634</v>
      </c>
      <c r="D639" s="46">
        <f t="shared" si="363"/>
        <v>303813</v>
      </c>
      <c r="E639" s="56">
        <f t="shared" si="361"/>
        <v>12152</v>
      </c>
      <c r="F639" s="42">
        <v>0</v>
      </c>
      <c r="G639" s="296">
        <f t="shared" si="360"/>
        <v>17904.00923226391</v>
      </c>
      <c r="H639" s="134">
        <v>100</v>
      </c>
      <c r="I639" s="57">
        <f t="shared" si="359"/>
        <v>27.367575489355428</v>
      </c>
      <c r="J639" s="58">
        <v>200</v>
      </c>
      <c r="K639" s="57">
        <f t="shared" si="357"/>
        <v>11.064788883488935</v>
      </c>
      <c r="L639" s="42">
        <v>0</v>
      </c>
      <c r="M639" s="296">
        <f t="shared" si="362"/>
        <v>7663.2754690457687</v>
      </c>
      <c r="N639" s="57">
        <v>1.1399999999999899</v>
      </c>
      <c r="O639" s="57">
        <v>105.4</v>
      </c>
      <c r="P639" s="57">
        <v>4.8999999999999897</v>
      </c>
      <c r="Q639" s="59">
        <v>2</v>
      </c>
      <c r="R639" s="141">
        <f t="shared" si="355"/>
        <v>40</v>
      </c>
      <c r="S639" s="259"/>
      <c r="T639" s="239">
        <v>193</v>
      </c>
      <c r="U639" s="69">
        <f t="shared" si="356"/>
        <v>20</v>
      </c>
    </row>
    <row r="640" spans="1:21" x14ac:dyDescent="0.3">
      <c r="A640" s="54" t="b">
        <v>1</v>
      </c>
      <c r="B640" s="55" t="s">
        <v>1655</v>
      </c>
      <c r="C640" s="54">
        <f t="shared" si="358"/>
        <v>635</v>
      </c>
      <c r="D640" s="46">
        <f t="shared" si="363"/>
        <v>306243</v>
      </c>
      <c r="E640" s="56">
        <f t="shared" si="361"/>
        <v>12249</v>
      </c>
      <c r="F640" s="42">
        <v>0</v>
      </c>
      <c r="G640" s="296">
        <f t="shared" si="360"/>
        <v>17957.721259960701</v>
      </c>
      <c r="H640" s="134">
        <v>100</v>
      </c>
      <c r="I640" s="57">
        <f t="shared" si="359"/>
        <v>27.455151730921365</v>
      </c>
      <c r="J640" s="58">
        <v>200</v>
      </c>
      <c r="K640" s="57">
        <f t="shared" si="357"/>
        <v>11.179530744210716</v>
      </c>
      <c r="L640" s="42">
        <v>0</v>
      </c>
      <c r="M640" s="296">
        <f t="shared" si="362"/>
        <v>7678.6020199838604</v>
      </c>
      <c r="N640" s="57">
        <v>1.1399999999999899</v>
      </c>
      <c r="O640" s="57">
        <v>105.4</v>
      </c>
      <c r="P640" s="57">
        <v>4.8999999999999897</v>
      </c>
      <c r="Q640" s="59">
        <v>2</v>
      </c>
      <c r="R640" s="141">
        <f t="shared" ref="R640:R703" si="364">INT(20+U640)</f>
        <v>40</v>
      </c>
      <c r="S640" s="259"/>
      <c r="T640" s="239">
        <v>194</v>
      </c>
      <c r="U640" s="69">
        <f t="shared" ref="U640:U703" si="365">INT(1+(T640/$U$1))</f>
        <v>20</v>
      </c>
    </row>
    <row r="641" spans="1:21" x14ac:dyDescent="0.3">
      <c r="A641" s="54" t="b">
        <v>1</v>
      </c>
      <c r="B641" s="55" t="s">
        <v>1656</v>
      </c>
      <c r="C641" s="54">
        <f t="shared" si="358"/>
        <v>636</v>
      </c>
      <c r="D641" s="46">
        <f t="shared" si="363"/>
        <v>308692</v>
      </c>
      <c r="E641" s="56">
        <f t="shared" si="361"/>
        <v>12347</v>
      </c>
      <c r="F641" s="42">
        <v>0</v>
      </c>
      <c r="G641" s="296">
        <f t="shared" si="360"/>
        <v>18011.594423740582</v>
      </c>
      <c r="H641" s="134">
        <v>100</v>
      </c>
      <c r="I641" s="57">
        <f t="shared" si="359"/>
        <v>27.543008216460315</v>
      </c>
      <c r="J641" s="58">
        <v>200</v>
      </c>
      <c r="K641" s="57">
        <f t="shared" si="357"/>
        <v>11.295462478028181</v>
      </c>
      <c r="L641" s="42">
        <v>0</v>
      </c>
      <c r="M641" s="296">
        <f t="shared" si="362"/>
        <v>7693.959224023828</v>
      </c>
      <c r="N641" s="57">
        <v>1.1399999999999899</v>
      </c>
      <c r="O641" s="57">
        <v>105.4</v>
      </c>
      <c r="P641" s="57">
        <v>4.8999999999999897</v>
      </c>
      <c r="Q641" s="59">
        <v>2</v>
      </c>
      <c r="R641" s="141">
        <f t="shared" si="364"/>
        <v>40</v>
      </c>
      <c r="S641" s="259"/>
      <c r="T641" s="239">
        <v>195</v>
      </c>
      <c r="U641" s="69">
        <f t="shared" si="365"/>
        <v>20</v>
      </c>
    </row>
    <row r="642" spans="1:21" x14ac:dyDescent="0.3">
      <c r="A642" s="54" t="b">
        <v>1</v>
      </c>
      <c r="B642" s="55" t="s">
        <v>1657</v>
      </c>
      <c r="C642" s="54">
        <f t="shared" si="358"/>
        <v>637</v>
      </c>
      <c r="D642" s="46">
        <f t="shared" si="363"/>
        <v>311161</v>
      </c>
      <c r="E642" s="56">
        <f t="shared" si="361"/>
        <v>12446</v>
      </c>
      <c r="F642" s="42">
        <v>0</v>
      </c>
      <c r="G642" s="296">
        <f t="shared" si="360"/>
        <v>18065.629207011803</v>
      </c>
      <c r="H642" s="134">
        <v>100</v>
      </c>
      <c r="I642" s="57">
        <f t="shared" si="359"/>
        <v>27.631145842752989</v>
      </c>
      <c r="J642" s="58">
        <v>200</v>
      </c>
      <c r="K642" s="57">
        <f t="shared" si="357"/>
        <v>11.412596423925333</v>
      </c>
      <c r="L642" s="42">
        <v>0</v>
      </c>
      <c r="M642" s="296">
        <f t="shared" si="362"/>
        <v>7709.3471424718755</v>
      </c>
      <c r="N642" s="57">
        <v>1.1399999999999899</v>
      </c>
      <c r="O642" s="57">
        <v>105.4</v>
      </c>
      <c r="P642" s="57">
        <v>4.8999999999999897</v>
      </c>
      <c r="Q642" s="59">
        <v>2</v>
      </c>
      <c r="R642" s="141">
        <f t="shared" si="364"/>
        <v>40</v>
      </c>
      <c r="S642" s="259"/>
      <c r="T642" s="239">
        <v>196</v>
      </c>
      <c r="U642" s="69">
        <f t="shared" si="365"/>
        <v>20</v>
      </c>
    </row>
    <row r="643" spans="1:21" x14ac:dyDescent="0.3">
      <c r="A643" s="54" t="b">
        <v>1</v>
      </c>
      <c r="B643" s="55" t="s">
        <v>1658</v>
      </c>
      <c r="C643" s="54">
        <f t="shared" si="358"/>
        <v>638</v>
      </c>
      <c r="D643" s="46">
        <f t="shared" si="363"/>
        <v>313650</v>
      </c>
      <c r="E643" s="56">
        <f t="shared" si="361"/>
        <v>12546</v>
      </c>
      <c r="F643" s="42">
        <v>0</v>
      </c>
      <c r="G643" s="296">
        <f t="shared" si="360"/>
        <v>18119.826094632837</v>
      </c>
      <c r="H643" s="134">
        <v>100</v>
      </c>
      <c r="I643" s="57">
        <f t="shared" si="359"/>
        <v>27.719565509449797</v>
      </c>
      <c r="J643" s="58">
        <v>200</v>
      </c>
      <c r="K643" s="57">
        <f t="shared" si="357"/>
        <v>11.530945048841438</v>
      </c>
      <c r="L643" s="42">
        <v>0</v>
      </c>
      <c r="M643" s="296">
        <f t="shared" si="362"/>
        <v>7724.7658367568192</v>
      </c>
      <c r="N643" s="57">
        <v>1.1399999999999899</v>
      </c>
      <c r="O643" s="57">
        <v>105.4</v>
      </c>
      <c r="P643" s="57">
        <v>4.8999999999999897</v>
      </c>
      <c r="Q643" s="59">
        <v>2</v>
      </c>
      <c r="R643" s="141">
        <f t="shared" si="364"/>
        <v>40</v>
      </c>
      <c r="S643" s="259"/>
      <c r="T643" s="239">
        <v>197</v>
      </c>
      <c r="U643" s="69">
        <f t="shared" si="365"/>
        <v>20</v>
      </c>
    </row>
    <row r="644" spans="1:21" x14ac:dyDescent="0.3">
      <c r="A644" s="54" t="b">
        <v>1</v>
      </c>
      <c r="B644" s="55" t="s">
        <v>1659</v>
      </c>
      <c r="C644" s="54">
        <f t="shared" si="358"/>
        <v>639</v>
      </c>
      <c r="D644" s="46">
        <f t="shared" si="363"/>
        <v>316159</v>
      </c>
      <c r="E644" s="56">
        <f t="shared" si="361"/>
        <v>12646</v>
      </c>
      <c r="F644" s="42">
        <v>0</v>
      </c>
      <c r="G644" s="296">
        <f t="shared" si="360"/>
        <v>18174.185572916733</v>
      </c>
      <c r="H644" s="134">
        <v>100</v>
      </c>
      <c r="I644" s="57">
        <f t="shared" si="359"/>
        <v>27.808268119080036</v>
      </c>
      <c r="J644" s="58">
        <v>200</v>
      </c>
      <c r="K644" s="57">
        <f t="shared" si="357"/>
        <v>11.650520948997924</v>
      </c>
      <c r="L644" s="42">
        <v>0</v>
      </c>
      <c r="M644" s="296">
        <f t="shared" si="362"/>
        <v>7740.215368430333</v>
      </c>
      <c r="N644" s="57">
        <v>1.1399999999999899</v>
      </c>
      <c r="O644" s="57">
        <v>105.4</v>
      </c>
      <c r="P644" s="57">
        <v>4.8999999999999897</v>
      </c>
      <c r="Q644" s="59">
        <v>2</v>
      </c>
      <c r="R644" s="141">
        <f t="shared" si="364"/>
        <v>40</v>
      </c>
      <c r="S644" s="259"/>
      <c r="T644" s="239">
        <v>198</v>
      </c>
      <c r="U644" s="69">
        <f t="shared" si="365"/>
        <v>20</v>
      </c>
    </row>
    <row r="645" spans="1:21" x14ac:dyDescent="0.3">
      <c r="A645" s="54" t="b">
        <v>1</v>
      </c>
      <c r="B645" s="55" t="s">
        <v>1660</v>
      </c>
      <c r="C645" s="54">
        <f t="shared" si="358"/>
        <v>640</v>
      </c>
      <c r="D645" s="46">
        <f t="shared" si="363"/>
        <v>318688</v>
      </c>
      <c r="E645" s="56">
        <f t="shared" si="361"/>
        <v>12747</v>
      </c>
      <c r="F645" s="42">
        <v>0</v>
      </c>
      <c r="G645" s="91">
        <f>G644*(I$1-0.035)</f>
        <v>18210.533944062565</v>
      </c>
      <c r="H645" s="134">
        <v>100</v>
      </c>
      <c r="I645" s="57">
        <f t="shared" si="359"/>
        <v>27.897254577061094</v>
      </c>
      <c r="J645" s="58">
        <v>200</v>
      </c>
      <c r="K645" s="57">
        <f t="shared" si="357"/>
        <v>11.771336851239033</v>
      </c>
      <c r="L645" s="42">
        <v>0</v>
      </c>
      <c r="M645" s="296">
        <f t="shared" si="362"/>
        <v>7755.6957991671934</v>
      </c>
      <c r="N645" s="57">
        <v>1.1399999999999899</v>
      </c>
      <c r="O645" s="57">
        <v>105.4</v>
      </c>
      <c r="P645" s="57">
        <v>4.8999999999999897</v>
      </c>
      <c r="Q645" s="59">
        <v>2</v>
      </c>
      <c r="R645" s="141">
        <f t="shared" si="364"/>
        <v>40</v>
      </c>
      <c r="S645" s="259"/>
      <c r="T645" s="239">
        <v>199</v>
      </c>
      <c r="U645" s="69">
        <f t="shared" si="365"/>
        <v>20</v>
      </c>
    </row>
    <row r="646" spans="1:21" x14ac:dyDescent="0.3">
      <c r="A646" s="54" t="b">
        <v>1</v>
      </c>
      <c r="B646" s="55" t="s">
        <v>1661</v>
      </c>
      <c r="C646" s="54">
        <f t="shared" si="358"/>
        <v>641</v>
      </c>
      <c r="D646" s="46">
        <f t="shared" si="363"/>
        <v>321237</v>
      </c>
      <c r="E646" s="56">
        <f t="shared" si="361"/>
        <v>12849</v>
      </c>
      <c r="F646" s="42">
        <v>0</v>
      </c>
      <c r="G646" s="296">
        <f>G645*(I$1-0.035)</f>
        <v>18246.955011950689</v>
      </c>
      <c r="H646" s="134">
        <v>100</v>
      </c>
      <c r="I646" s="57">
        <f t="shared" si="359"/>
        <v>27.986525791707688</v>
      </c>
      <c r="J646" s="58">
        <v>200</v>
      </c>
      <c r="K646" s="57">
        <f t="shared" si="357"/>
        <v>11.893405614386381</v>
      </c>
      <c r="L646" s="42">
        <v>0</v>
      </c>
      <c r="M646" s="296">
        <f t="shared" si="362"/>
        <v>7771.2071907655281</v>
      </c>
      <c r="N646" s="57">
        <v>1.1399999999999899</v>
      </c>
      <c r="O646" s="57">
        <v>105.4</v>
      </c>
      <c r="P646" s="57">
        <v>4.8999999999999897</v>
      </c>
      <c r="Q646" s="59">
        <v>2</v>
      </c>
      <c r="R646" s="141">
        <f t="shared" si="364"/>
        <v>41</v>
      </c>
      <c r="S646" s="259"/>
      <c r="T646" s="239">
        <v>200</v>
      </c>
      <c r="U646" s="69">
        <f t="shared" si="365"/>
        <v>21</v>
      </c>
    </row>
    <row r="647" spans="1:21" x14ac:dyDescent="0.3">
      <c r="A647" s="54" t="b">
        <v>1</v>
      </c>
      <c r="B647" s="55" t="s">
        <v>1662</v>
      </c>
      <c r="C647" s="54">
        <f t="shared" si="358"/>
        <v>642</v>
      </c>
      <c r="D647" s="46">
        <f t="shared" si="363"/>
        <v>323806</v>
      </c>
      <c r="E647" s="56">
        <f t="shared" si="361"/>
        <v>12952</v>
      </c>
      <c r="F647" s="42">
        <v>0</v>
      </c>
      <c r="G647" s="296">
        <f t="shared" ref="G647:G710" si="366">G646*(I$1-0.035)</f>
        <v>18283.448921974592</v>
      </c>
      <c r="H647" s="134">
        <v>100</v>
      </c>
      <c r="I647" s="57">
        <f t="shared" si="359"/>
        <v>28.076082674241153</v>
      </c>
      <c r="J647" s="58">
        <v>200</v>
      </c>
      <c r="K647" s="57">
        <f t="shared" si="357"/>
        <v>12.016740230607567</v>
      </c>
      <c r="L647" s="42">
        <v>0</v>
      </c>
      <c r="M647" s="296">
        <f t="shared" si="362"/>
        <v>7786.7496051470589</v>
      </c>
      <c r="N647" s="57">
        <v>1.1399999999999899</v>
      </c>
      <c r="O647" s="57">
        <v>105.4</v>
      </c>
      <c r="P647" s="57">
        <v>4.8999999999999897</v>
      </c>
      <c r="Q647" s="59">
        <v>2</v>
      </c>
      <c r="R647" s="141">
        <f t="shared" si="364"/>
        <v>41</v>
      </c>
      <c r="S647" s="259"/>
      <c r="T647" s="239">
        <v>201</v>
      </c>
      <c r="U647" s="69">
        <f t="shared" si="365"/>
        <v>21</v>
      </c>
    </row>
    <row r="648" spans="1:21" x14ac:dyDescent="0.3">
      <c r="A648" s="54" t="b">
        <v>1</v>
      </c>
      <c r="B648" s="55" t="s">
        <v>1663</v>
      </c>
      <c r="C648" s="54">
        <f t="shared" si="358"/>
        <v>643</v>
      </c>
      <c r="D648" s="46">
        <f t="shared" si="363"/>
        <v>326396</v>
      </c>
      <c r="E648" s="56">
        <f t="shared" si="361"/>
        <v>13055</v>
      </c>
      <c r="F648" s="42">
        <v>0</v>
      </c>
      <c r="G648" s="296">
        <f t="shared" si="366"/>
        <v>18320.015819818542</v>
      </c>
      <c r="H648" s="134">
        <v>100</v>
      </c>
      <c r="I648" s="57">
        <f t="shared" si="359"/>
        <v>28.165926138798724</v>
      </c>
      <c r="J648" s="58">
        <v>200</v>
      </c>
      <c r="K648" s="57">
        <f t="shared" si="357"/>
        <v>12.141353826798968</v>
      </c>
      <c r="L648" s="42">
        <v>0</v>
      </c>
      <c r="M648" s="296">
        <f t="shared" si="362"/>
        <v>7802.3231043573533</v>
      </c>
      <c r="N648" s="57">
        <v>1.1399999999999899</v>
      </c>
      <c r="O648" s="57">
        <v>105.4</v>
      </c>
      <c r="P648" s="57">
        <v>4.8999999999999897</v>
      </c>
      <c r="Q648" s="59">
        <v>2</v>
      </c>
      <c r="R648" s="141">
        <f t="shared" si="364"/>
        <v>41</v>
      </c>
      <c r="S648" s="259"/>
      <c r="T648" s="239">
        <v>202</v>
      </c>
      <c r="U648" s="69">
        <f t="shared" si="365"/>
        <v>21</v>
      </c>
    </row>
    <row r="649" spans="1:21" x14ac:dyDescent="0.3">
      <c r="A649" s="54" t="b">
        <v>1</v>
      </c>
      <c r="B649" s="55" t="s">
        <v>1664</v>
      </c>
      <c r="C649" s="54">
        <f t="shared" si="358"/>
        <v>644</v>
      </c>
      <c r="D649" s="46">
        <f t="shared" si="363"/>
        <v>329007</v>
      </c>
      <c r="E649" s="56">
        <f t="shared" ref="E649:E655" si="367">INT(D649*E$1)</f>
        <v>13160</v>
      </c>
      <c r="F649" s="42">
        <v>0</v>
      </c>
      <c r="G649" s="296">
        <f t="shared" si="366"/>
        <v>18356.655851458177</v>
      </c>
      <c r="H649" s="134">
        <v>100</v>
      </c>
      <c r="I649" s="57">
        <f t="shared" si="359"/>
        <v>28.256057102442881</v>
      </c>
      <c r="J649" s="58">
        <v>200</v>
      </c>
      <c r="K649" s="57">
        <f t="shared" si="357"/>
        <v>12.267259665982873</v>
      </c>
      <c r="L649" s="42">
        <v>0</v>
      </c>
      <c r="M649" s="296">
        <f t="shared" si="362"/>
        <v>7817.9277505660684</v>
      </c>
      <c r="N649" s="57">
        <v>1.1399999999999899</v>
      </c>
      <c r="O649" s="57">
        <v>105.4</v>
      </c>
      <c r="P649" s="57">
        <v>4.8999999999999897</v>
      </c>
      <c r="Q649" s="59">
        <v>2</v>
      </c>
      <c r="R649" s="141">
        <f t="shared" si="364"/>
        <v>41</v>
      </c>
      <c r="S649" s="259"/>
      <c r="T649" s="239">
        <v>203</v>
      </c>
      <c r="U649" s="69">
        <f t="shared" si="365"/>
        <v>21</v>
      </c>
    </row>
    <row r="650" spans="1:21" x14ac:dyDescent="0.3">
      <c r="A650" s="54" t="b">
        <v>1</v>
      </c>
      <c r="B650" s="55" t="s">
        <v>1665</v>
      </c>
      <c r="C650" s="54">
        <f t="shared" si="358"/>
        <v>645</v>
      </c>
      <c r="D650" s="46">
        <f t="shared" si="363"/>
        <v>331639</v>
      </c>
      <c r="E650" s="56">
        <f t="shared" si="367"/>
        <v>13265</v>
      </c>
      <c r="F650" s="42">
        <v>0</v>
      </c>
      <c r="G650" s="296">
        <f t="shared" si="366"/>
        <v>18393.369163161093</v>
      </c>
      <c r="H650" s="134">
        <v>100</v>
      </c>
      <c r="I650" s="57">
        <f t="shared" si="359"/>
        <v>28.346476485170697</v>
      </c>
      <c r="J650" s="58">
        <v>200</v>
      </c>
      <c r="K650" s="57">
        <f t="shared" si="357"/>
        <v>12.394471148719116</v>
      </c>
      <c r="L650" s="42">
        <v>0</v>
      </c>
      <c r="M650" s="296">
        <f t="shared" si="362"/>
        <v>7833.5636060672005</v>
      </c>
      <c r="N650" s="57">
        <v>1.1399999999999899</v>
      </c>
      <c r="O650" s="57">
        <v>105.4</v>
      </c>
      <c r="P650" s="57">
        <v>4.8999999999999897</v>
      </c>
      <c r="Q650" s="59">
        <v>2</v>
      </c>
      <c r="R650" s="141">
        <f t="shared" si="364"/>
        <v>41</v>
      </c>
      <c r="S650" s="259"/>
      <c r="T650" s="239">
        <v>204</v>
      </c>
      <c r="U650" s="69">
        <f t="shared" si="365"/>
        <v>21</v>
      </c>
    </row>
    <row r="651" spans="1:21" x14ac:dyDescent="0.3">
      <c r="A651" s="54" t="b">
        <v>1</v>
      </c>
      <c r="B651" s="55" t="s">
        <v>1666</v>
      </c>
      <c r="C651" s="54">
        <f t="shared" si="358"/>
        <v>646</v>
      </c>
      <c r="D651" s="46">
        <f t="shared" si="363"/>
        <v>334292</v>
      </c>
      <c r="E651" s="56">
        <f t="shared" si="367"/>
        <v>13371</v>
      </c>
      <c r="F651" s="42">
        <v>0</v>
      </c>
      <c r="G651" s="296">
        <f t="shared" si="366"/>
        <v>18430.155901487415</v>
      </c>
      <c r="H651" s="134">
        <v>100</v>
      </c>
      <c r="I651" s="57">
        <f t="shared" si="359"/>
        <v>28.437185209923243</v>
      </c>
      <c r="J651" s="58">
        <v>200</v>
      </c>
      <c r="K651" s="57">
        <f t="shared" si="357"/>
        <v>12.523001814531334</v>
      </c>
      <c r="L651" s="42">
        <v>0</v>
      </c>
      <c r="M651" s="296">
        <f t="shared" si="362"/>
        <v>7849.2307332793353</v>
      </c>
      <c r="N651" s="57">
        <v>1.1399999999999899</v>
      </c>
      <c r="O651" s="57">
        <v>105.4</v>
      </c>
      <c r="P651" s="57">
        <v>4.8999999999999897</v>
      </c>
      <c r="Q651" s="59">
        <v>2</v>
      </c>
      <c r="R651" s="141">
        <f t="shared" si="364"/>
        <v>41</v>
      </c>
      <c r="S651" s="259"/>
      <c r="T651" s="239">
        <v>205</v>
      </c>
      <c r="U651" s="69">
        <f t="shared" si="365"/>
        <v>21</v>
      </c>
    </row>
    <row r="652" spans="1:21" x14ac:dyDescent="0.3">
      <c r="A652" s="54" t="b">
        <v>1</v>
      </c>
      <c r="B652" s="55" t="s">
        <v>1667</v>
      </c>
      <c r="C652" s="54">
        <f t="shared" si="358"/>
        <v>647</v>
      </c>
      <c r="D652" s="46">
        <f t="shared" si="363"/>
        <v>336966</v>
      </c>
      <c r="E652" s="56">
        <f t="shared" si="367"/>
        <v>13478</v>
      </c>
      <c r="F652" s="42">
        <v>0</v>
      </c>
      <c r="G652" s="296">
        <f t="shared" si="366"/>
        <v>18467.01621329039</v>
      </c>
      <c r="H652" s="134">
        <v>100</v>
      </c>
      <c r="I652" s="57">
        <f t="shared" si="359"/>
        <v>28.528184202594996</v>
      </c>
      <c r="J652" s="58">
        <v>200</v>
      </c>
      <c r="K652" s="57">
        <f t="shared" si="357"/>
        <v>12.652865343348024</v>
      </c>
      <c r="L652" s="42">
        <v>0</v>
      </c>
      <c r="M652" s="296">
        <f t="shared" si="362"/>
        <v>7864.9291947458942</v>
      </c>
      <c r="N652" s="57">
        <v>1.1399999999999899</v>
      </c>
      <c r="O652" s="57">
        <v>105.4</v>
      </c>
      <c r="P652" s="57">
        <v>4.8999999999999897</v>
      </c>
      <c r="Q652" s="59">
        <v>2</v>
      </c>
      <c r="R652" s="141">
        <f t="shared" si="364"/>
        <v>41</v>
      </c>
      <c r="S652" s="259"/>
      <c r="T652" s="239">
        <v>206</v>
      </c>
      <c r="U652" s="69">
        <f t="shared" si="365"/>
        <v>21</v>
      </c>
    </row>
    <row r="653" spans="1:21" x14ac:dyDescent="0.3">
      <c r="A653" s="54" t="b">
        <v>1</v>
      </c>
      <c r="B653" s="55" t="s">
        <v>1668</v>
      </c>
      <c r="C653" s="54">
        <f t="shared" si="358"/>
        <v>648</v>
      </c>
      <c r="D653" s="46">
        <f t="shared" si="363"/>
        <v>339661</v>
      </c>
      <c r="E653" s="56">
        <f t="shared" si="367"/>
        <v>13586</v>
      </c>
      <c r="F653" s="42">
        <v>0</v>
      </c>
      <c r="G653" s="296">
        <f t="shared" si="366"/>
        <v>18503.950245716969</v>
      </c>
      <c r="H653" s="134">
        <v>100</v>
      </c>
      <c r="I653" s="57">
        <f t="shared" si="359"/>
        <v>28.619474392043301</v>
      </c>
      <c r="J653" s="58">
        <v>200</v>
      </c>
      <c r="K653" s="57">
        <f t="shared" si="357"/>
        <v>12.784075556958543</v>
      </c>
      <c r="L653" s="42">
        <v>0</v>
      </c>
      <c r="M653" s="296">
        <f t="shared" si="362"/>
        <v>7880.6590531353859</v>
      </c>
      <c r="N653" s="57">
        <v>1.1399999999999899</v>
      </c>
      <c r="O653" s="57">
        <v>105.4</v>
      </c>
      <c r="P653" s="57">
        <v>4.8999999999999897</v>
      </c>
      <c r="Q653" s="59">
        <v>2</v>
      </c>
      <c r="R653" s="141">
        <f t="shared" si="364"/>
        <v>41</v>
      </c>
      <c r="S653" s="259"/>
      <c r="T653" s="239">
        <v>207</v>
      </c>
      <c r="U653" s="69">
        <f t="shared" si="365"/>
        <v>21</v>
      </c>
    </row>
    <row r="654" spans="1:21" x14ac:dyDescent="0.3">
      <c r="A654" s="54" t="b">
        <v>1</v>
      </c>
      <c r="B654" s="55" t="s">
        <v>1669</v>
      </c>
      <c r="C654" s="54">
        <f t="shared" si="358"/>
        <v>649</v>
      </c>
      <c r="D654" s="46">
        <f t="shared" si="363"/>
        <v>342378</v>
      </c>
      <c r="E654" s="56">
        <f t="shared" si="367"/>
        <v>13695</v>
      </c>
      <c r="F654" s="42">
        <v>0</v>
      </c>
      <c r="G654" s="296">
        <f t="shared" si="366"/>
        <v>18540.958146208402</v>
      </c>
      <c r="H654" s="134">
        <v>100</v>
      </c>
      <c r="I654" s="57">
        <f t="shared" si="359"/>
        <v>28.711056710097839</v>
      </c>
      <c r="J654" s="58">
        <v>200</v>
      </c>
      <c r="K654" s="57">
        <f t="shared" si="357"/>
        <v>12.916646420484202</v>
      </c>
      <c r="L654" s="42">
        <v>0</v>
      </c>
      <c r="M654" s="296">
        <f t="shared" si="362"/>
        <v>7896.4203712416565</v>
      </c>
      <c r="N654" s="57">
        <v>1.1399999999999899</v>
      </c>
      <c r="O654" s="57">
        <v>105.4</v>
      </c>
      <c r="P654" s="57">
        <v>4.8999999999999897</v>
      </c>
      <c r="Q654" s="59">
        <v>2</v>
      </c>
      <c r="R654" s="141">
        <f t="shared" si="364"/>
        <v>41</v>
      </c>
      <c r="S654" s="259"/>
      <c r="T654" s="239">
        <v>208</v>
      </c>
      <c r="U654" s="69">
        <f t="shared" si="365"/>
        <v>21</v>
      </c>
    </row>
    <row r="655" spans="1:21" x14ac:dyDescent="0.3">
      <c r="A655" s="54" t="b">
        <v>1</v>
      </c>
      <c r="B655" s="55" t="s">
        <v>1670</v>
      </c>
      <c r="C655" s="54">
        <f t="shared" si="358"/>
        <v>650</v>
      </c>
      <c r="D655" s="46">
        <f t="shared" si="363"/>
        <v>345117</v>
      </c>
      <c r="E655" s="56">
        <f t="shared" si="367"/>
        <v>13804</v>
      </c>
      <c r="F655" s="42">
        <v>0</v>
      </c>
      <c r="G655" s="296">
        <f t="shared" si="366"/>
        <v>18578.040062500819</v>
      </c>
      <c r="H655" s="134">
        <v>100</v>
      </c>
      <c r="I655" s="57">
        <f t="shared" si="359"/>
        <v>28.802932091570153</v>
      </c>
      <c r="J655" s="58">
        <v>200</v>
      </c>
      <c r="K655" s="57">
        <f t="shared" ref="K655:K718" si="368">K654+K654*$I$1%</f>
        <v>13.050592043864624</v>
      </c>
      <c r="L655" s="42">
        <v>0</v>
      </c>
      <c r="M655" s="296">
        <f t="shared" si="362"/>
        <v>7912.2132119841399</v>
      </c>
      <c r="N655" s="57">
        <v>1.1399999999999899</v>
      </c>
      <c r="O655" s="57">
        <v>105.4</v>
      </c>
      <c r="P655" s="57">
        <v>4.8999999999999897</v>
      </c>
      <c r="Q655" s="59">
        <v>2</v>
      </c>
      <c r="R655" s="141">
        <f t="shared" si="364"/>
        <v>41</v>
      </c>
      <c r="S655" s="259"/>
      <c r="T655" s="239">
        <v>209</v>
      </c>
      <c r="U655" s="69">
        <f t="shared" si="365"/>
        <v>21</v>
      </c>
    </row>
    <row r="656" spans="1:21" x14ac:dyDescent="0.3">
      <c r="A656" s="54" t="b">
        <v>1</v>
      </c>
      <c r="B656" s="55" t="s">
        <v>2726</v>
      </c>
      <c r="C656" s="54">
        <f t="shared" si="358"/>
        <v>651</v>
      </c>
      <c r="D656" s="46">
        <f t="shared" si="363"/>
        <v>347877</v>
      </c>
      <c r="E656" s="56">
        <f t="shared" ref="E656:E719" si="369">INT(D656*E$1)</f>
        <v>13915</v>
      </c>
      <c r="F656" s="42">
        <v>0</v>
      </c>
      <c r="G656" s="296">
        <f t="shared" si="366"/>
        <v>18615.19614262582</v>
      </c>
      <c r="H656" s="134">
        <v>100</v>
      </c>
      <c r="I656" s="57">
        <f t="shared" si="359"/>
        <v>28.895101474263178</v>
      </c>
      <c r="J656" s="58">
        <v>200</v>
      </c>
      <c r="K656" s="57">
        <f t="shared" si="368"/>
        <v>13.185926683359501</v>
      </c>
      <c r="L656" s="42">
        <v>0</v>
      </c>
      <c r="M656" s="296">
        <f t="shared" si="362"/>
        <v>7928.0376384081083</v>
      </c>
      <c r="N656" s="57">
        <v>1.1399999999999899</v>
      </c>
      <c r="O656" s="57">
        <v>105.4</v>
      </c>
      <c r="P656" s="57">
        <v>4.8999999999999897</v>
      </c>
      <c r="Q656" s="59">
        <v>2</v>
      </c>
      <c r="R656" s="141">
        <f t="shared" si="364"/>
        <v>42</v>
      </c>
      <c r="S656" s="259"/>
      <c r="T656" s="239">
        <v>210</v>
      </c>
      <c r="U656" s="69">
        <f t="shared" si="365"/>
        <v>22</v>
      </c>
    </row>
    <row r="657" spans="1:21" x14ac:dyDescent="0.3">
      <c r="A657" s="54" t="b">
        <v>1</v>
      </c>
      <c r="B657" s="55" t="s">
        <v>2727</v>
      </c>
      <c r="C657" s="54">
        <f t="shared" si="358"/>
        <v>652</v>
      </c>
      <c r="D657" s="46">
        <f t="shared" si="363"/>
        <v>350660</v>
      </c>
      <c r="E657" s="56">
        <f t="shared" si="369"/>
        <v>14026</v>
      </c>
      <c r="F657" s="42">
        <v>0</v>
      </c>
      <c r="G657" s="296">
        <f t="shared" si="366"/>
        <v>18652.426534911072</v>
      </c>
      <c r="H657" s="134">
        <v>100</v>
      </c>
      <c r="I657" s="57">
        <f t="shared" si="359"/>
        <v>28.987565798980821</v>
      </c>
      <c r="J657" s="58">
        <v>200</v>
      </c>
      <c r="K657" s="57">
        <f t="shared" si="368"/>
        <v>13.322664743065939</v>
      </c>
      <c r="L657" s="42">
        <v>0</v>
      </c>
      <c r="M657" s="296">
        <f t="shared" si="362"/>
        <v>7943.8937136849245</v>
      </c>
      <c r="N657" s="57">
        <v>1.1399999999999899</v>
      </c>
      <c r="O657" s="57">
        <v>105.4</v>
      </c>
      <c r="P657" s="57">
        <v>4.8999999999999897</v>
      </c>
      <c r="Q657" s="59">
        <v>2</v>
      </c>
      <c r="R657" s="141">
        <f t="shared" si="364"/>
        <v>42</v>
      </c>
      <c r="S657" s="259"/>
      <c r="T657" s="239">
        <v>211</v>
      </c>
      <c r="U657" s="69">
        <f t="shared" si="365"/>
        <v>22</v>
      </c>
    </row>
    <row r="658" spans="1:21" x14ac:dyDescent="0.3">
      <c r="A658" s="54" t="b">
        <v>1</v>
      </c>
      <c r="B658" s="55" t="s">
        <v>2728</v>
      </c>
      <c r="C658" s="54">
        <f t="shared" si="358"/>
        <v>653</v>
      </c>
      <c r="D658" s="46">
        <f t="shared" si="363"/>
        <v>353465</v>
      </c>
      <c r="E658" s="56">
        <f t="shared" si="369"/>
        <v>14138</v>
      </c>
      <c r="F658" s="42">
        <v>0</v>
      </c>
      <c r="G658" s="296">
        <f t="shared" si="366"/>
        <v>18689.731387980893</v>
      </c>
      <c r="H658" s="134">
        <v>100</v>
      </c>
      <c r="I658" s="57">
        <f t="shared" si="359"/>
        <v>29.080326009537561</v>
      </c>
      <c r="J658" s="58">
        <v>200</v>
      </c>
      <c r="K658" s="57">
        <f t="shared" si="368"/>
        <v>13.460820776451532</v>
      </c>
      <c r="L658" s="42">
        <v>0</v>
      </c>
      <c r="M658" s="296">
        <f t="shared" si="362"/>
        <v>7959.7815011122948</v>
      </c>
      <c r="N658" s="57">
        <v>1.1399999999999899</v>
      </c>
      <c r="O658" s="57">
        <v>105.4</v>
      </c>
      <c r="P658" s="57">
        <v>4.8999999999999897</v>
      </c>
      <c r="Q658" s="59">
        <v>2</v>
      </c>
      <c r="R658" s="141">
        <f t="shared" si="364"/>
        <v>42</v>
      </c>
      <c r="S658" s="259"/>
      <c r="T658" s="239">
        <v>212</v>
      </c>
      <c r="U658" s="69">
        <f t="shared" si="365"/>
        <v>22</v>
      </c>
    </row>
    <row r="659" spans="1:21" x14ac:dyDescent="0.3">
      <c r="A659" s="54" t="b">
        <v>1</v>
      </c>
      <c r="B659" s="55" t="s">
        <v>2729</v>
      </c>
      <c r="C659" s="54">
        <f t="shared" si="358"/>
        <v>654</v>
      </c>
      <c r="D659" s="46">
        <f t="shared" si="363"/>
        <v>356292</v>
      </c>
      <c r="E659" s="56">
        <f t="shared" si="369"/>
        <v>14251</v>
      </c>
      <c r="F659" s="42">
        <v>0</v>
      </c>
      <c r="G659" s="296">
        <f t="shared" si="366"/>
        <v>18727.110850756857</v>
      </c>
      <c r="H659" s="134">
        <v>100</v>
      </c>
      <c r="I659" s="57">
        <f t="shared" si="359"/>
        <v>29.173383052768081</v>
      </c>
      <c r="J659" s="58">
        <v>200</v>
      </c>
      <c r="K659" s="57">
        <f t="shared" si="368"/>
        <v>13.600409487903335</v>
      </c>
      <c r="L659" s="42">
        <v>0</v>
      </c>
      <c r="M659" s="296">
        <f t="shared" si="362"/>
        <v>7975.7010641145198</v>
      </c>
      <c r="N659" s="57">
        <v>1.1399999999999899</v>
      </c>
      <c r="O659" s="57">
        <v>105.4</v>
      </c>
      <c r="P659" s="57">
        <v>4.8999999999999897</v>
      </c>
      <c r="Q659" s="59">
        <v>2</v>
      </c>
      <c r="R659" s="141">
        <f t="shared" si="364"/>
        <v>42</v>
      </c>
      <c r="S659" s="259"/>
      <c r="T659" s="239">
        <v>213</v>
      </c>
      <c r="U659" s="69">
        <f t="shared" si="365"/>
        <v>22</v>
      </c>
    </row>
    <row r="660" spans="1:21" x14ac:dyDescent="0.3">
      <c r="A660" s="54" t="b">
        <v>1</v>
      </c>
      <c r="B660" s="55" t="s">
        <v>2730</v>
      </c>
      <c r="C660" s="54">
        <f t="shared" si="358"/>
        <v>655</v>
      </c>
      <c r="D660" s="46">
        <f t="shared" si="363"/>
        <v>359142</v>
      </c>
      <c r="E660" s="56">
        <f t="shared" si="369"/>
        <v>14365</v>
      </c>
      <c r="F660" s="42">
        <v>0</v>
      </c>
      <c r="G660" s="296">
        <f t="shared" si="366"/>
        <v>18764.565072458372</v>
      </c>
      <c r="H660" s="134">
        <v>100</v>
      </c>
      <c r="I660" s="57">
        <f t="shared" si="359"/>
        <v>29.26673787853694</v>
      </c>
      <c r="J660" s="58">
        <v>200</v>
      </c>
      <c r="K660" s="57">
        <f t="shared" si="368"/>
        <v>13.741445734292892</v>
      </c>
      <c r="L660" s="42">
        <v>0</v>
      </c>
      <c r="M660" s="296">
        <f t="shared" si="362"/>
        <v>7991.6524662427491</v>
      </c>
      <c r="N660" s="57">
        <v>1.1399999999999899</v>
      </c>
      <c r="O660" s="57">
        <v>105.4</v>
      </c>
      <c r="P660" s="57">
        <v>4.8999999999999897</v>
      </c>
      <c r="Q660" s="59">
        <v>2</v>
      </c>
      <c r="R660" s="141">
        <f t="shared" si="364"/>
        <v>42</v>
      </c>
      <c r="S660" s="259"/>
      <c r="T660" s="239">
        <v>214</v>
      </c>
      <c r="U660" s="69">
        <f t="shared" si="365"/>
        <v>22</v>
      </c>
    </row>
    <row r="661" spans="1:21" x14ac:dyDescent="0.3">
      <c r="A661" s="54" t="b">
        <v>1</v>
      </c>
      <c r="B661" s="55" t="s">
        <v>2731</v>
      </c>
      <c r="C661" s="54">
        <f t="shared" si="358"/>
        <v>656</v>
      </c>
      <c r="D661" s="46">
        <f t="shared" si="363"/>
        <v>362015</v>
      </c>
      <c r="E661" s="56">
        <f t="shared" si="369"/>
        <v>14480</v>
      </c>
      <c r="F661" s="42">
        <v>0</v>
      </c>
      <c r="G661" s="296">
        <f t="shared" si="366"/>
        <v>18802.09420260329</v>
      </c>
      <c r="H661" s="134">
        <v>100</v>
      </c>
      <c r="I661" s="57">
        <f t="shared" si="359"/>
        <v>29.360391439748259</v>
      </c>
      <c r="J661" s="58">
        <v>200</v>
      </c>
      <c r="K661" s="57">
        <f t="shared" si="368"/>
        <v>13.88394452655751</v>
      </c>
      <c r="L661" s="42">
        <v>0</v>
      </c>
      <c r="M661" s="296">
        <f t="shared" si="362"/>
        <v>8007.6357711752344</v>
      </c>
      <c r="N661" s="57">
        <v>1.1399999999999899</v>
      </c>
      <c r="O661" s="57">
        <v>105.4</v>
      </c>
      <c r="P661" s="57">
        <v>4.8999999999999897</v>
      </c>
      <c r="Q661" s="59">
        <v>2</v>
      </c>
      <c r="R661" s="141">
        <f t="shared" si="364"/>
        <v>42</v>
      </c>
      <c r="S661" s="259"/>
      <c r="T661" s="239">
        <v>215</v>
      </c>
      <c r="U661" s="69">
        <f t="shared" si="365"/>
        <v>22</v>
      </c>
    </row>
    <row r="662" spans="1:21" x14ac:dyDescent="0.3">
      <c r="A662" s="54" t="b">
        <v>1</v>
      </c>
      <c r="B662" s="55" t="s">
        <v>2732</v>
      </c>
      <c r="C662" s="54">
        <f t="shared" si="358"/>
        <v>657</v>
      </c>
      <c r="D662" s="46">
        <f t="shared" si="363"/>
        <v>364911</v>
      </c>
      <c r="E662" s="56">
        <f t="shared" si="369"/>
        <v>14596</v>
      </c>
      <c r="F662" s="42">
        <v>0</v>
      </c>
      <c r="G662" s="296">
        <f t="shared" si="366"/>
        <v>18839.698391008496</v>
      </c>
      <c r="H662" s="134">
        <v>100</v>
      </c>
      <c r="I662" s="57">
        <f t="shared" si="359"/>
        <v>29.454344692355452</v>
      </c>
      <c r="J662" s="58">
        <v>200</v>
      </c>
      <c r="K662" s="57">
        <f t="shared" si="368"/>
        <v>14.027921031297911</v>
      </c>
      <c r="L662" s="42">
        <v>0</v>
      </c>
      <c r="M662" s="296">
        <f t="shared" si="362"/>
        <v>8023.6510427175845</v>
      </c>
      <c r="N662" s="57">
        <v>1.1399999999999899</v>
      </c>
      <c r="O662" s="57">
        <v>105.4</v>
      </c>
      <c r="P662" s="57">
        <v>4.8999999999999897</v>
      </c>
      <c r="Q662" s="59">
        <v>2</v>
      </c>
      <c r="R662" s="141">
        <f t="shared" si="364"/>
        <v>42</v>
      </c>
      <c r="S662" s="259"/>
      <c r="T662" s="239">
        <v>216</v>
      </c>
      <c r="U662" s="69">
        <f t="shared" si="365"/>
        <v>22</v>
      </c>
    </row>
    <row r="663" spans="1:21" x14ac:dyDescent="0.3">
      <c r="A663" s="54" t="b">
        <v>1</v>
      </c>
      <c r="B663" s="55" t="s">
        <v>2733</v>
      </c>
      <c r="C663" s="54">
        <f t="shared" si="358"/>
        <v>658</v>
      </c>
      <c r="D663" s="46">
        <f t="shared" si="363"/>
        <v>367830</v>
      </c>
      <c r="E663" s="56">
        <f t="shared" si="369"/>
        <v>14713</v>
      </c>
      <c r="F663" s="42">
        <v>0</v>
      </c>
      <c r="G663" s="296">
        <f t="shared" si="366"/>
        <v>18877.377787790512</v>
      </c>
      <c r="H663" s="134">
        <v>100</v>
      </c>
      <c r="I663" s="57">
        <f t="shared" si="359"/>
        <v>29.54859859537099</v>
      </c>
      <c r="J663" s="58">
        <v>200</v>
      </c>
      <c r="K663" s="57">
        <f t="shared" si="368"/>
        <v>14.173390572392471</v>
      </c>
      <c r="L663" s="42">
        <v>0</v>
      </c>
      <c r="M663" s="296">
        <f t="shared" si="362"/>
        <v>8039.6983448030196</v>
      </c>
      <c r="N663" s="57">
        <v>1.1399999999999899</v>
      </c>
      <c r="O663" s="57">
        <v>105.4</v>
      </c>
      <c r="P663" s="57">
        <v>4.8999999999999897</v>
      </c>
      <c r="Q663" s="59">
        <v>2</v>
      </c>
      <c r="R663" s="141">
        <f t="shared" si="364"/>
        <v>42</v>
      </c>
      <c r="S663" s="259"/>
      <c r="T663" s="239">
        <v>217</v>
      </c>
      <c r="U663" s="69">
        <f t="shared" si="365"/>
        <v>22</v>
      </c>
    </row>
    <row r="664" spans="1:21" x14ac:dyDescent="0.3">
      <c r="A664" s="54" t="b">
        <v>1</v>
      </c>
      <c r="B664" s="55" t="s">
        <v>2734</v>
      </c>
      <c r="C664" s="54">
        <f t="shared" ref="C664:C727" si="370">C663+1</f>
        <v>659</v>
      </c>
      <c r="D664" s="46">
        <f t="shared" si="363"/>
        <v>370772</v>
      </c>
      <c r="E664" s="56">
        <f t="shared" si="369"/>
        <v>14830</v>
      </c>
      <c r="F664" s="42">
        <v>0</v>
      </c>
      <c r="G664" s="296">
        <f t="shared" si="366"/>
        <v>18915.132543366093</v>
      </c>
      <c r="H664" s="134">
        <v>100</v>
      </c>
      <c r="I664" s="57">
        <f t="shared" ref="I664:I727" si="371">I663+I663*$J$1%</f>
        <v>29.643154110876178</v>
      </c>
      <c r="J664" s="58">
        <v>200</v>
      </c>
      <c r="K664" s="57">
        <f t="shared" si="368"/>
        <v>14.320368632628181</v>
      </c>
      <c r="L664" s="42">
        <v>0</v>
      </c>
      <c r="M664" s="296">
        <f t="shared" si="362"/>
        <v>8055.7777414926259</v>
      </c>
      <c r="N664" s="57">
        <v>1.1399999999999899</v>
      </c>
      <c r="O664" s="57">
        <v>105.4</v>
      </c>
      <c r="P664" s="57">
        <v>4.8999999999999897</v>
      </c>
      <c r="Q664" s="59">
        <v>2</v>
      </c>
      <c r="R664" s="141">
        <f t="shared" si="364"/>
        <v>42</v>
      </c>
      <c r="S664" s="259"/>
      <c r="T664" s="239">
        <v>218</v>
      </c>
      <c r="U664" s="69">
        <f t="shared" si="365"/>
        <v>22</v>
      </c>
    </row>
    <row r="665" spans="1:21" x14ac:dyDescent="0.3">
      <c r="A665" s="54" t="b">
        <v>1</v>
      </c>
      <c r="B665" s="55" t="s">
        <v>2735</v>
      </c>
      <c r="C665" s="54">
        <f t="shared" si="370"/>
        <v>660</v>
      </c>
      <c r="D665" s="46">
        <f t="shared" si="363"/>
        <v>373738</v>
      </c>
      <c r="E665" s="56">
        <f t="shared" si="369"/>
        <v>14949</v>
      </c>
      <c r="F665" s="42">
        <v>0</v>
      </c>
      <c r="G665" s="296">
        <f t="shared" si="366"/>
        <v>18952.962808452827</v>
      </c>
      <c r="H665" s="134">
        <v>100</v>
      </c>
      <c r="I665" s="57">
        <f t="shared" si="371"/>
        <v>29.738012204030984</v>
      </c>
      <c r="J665" s="58">
        <v>200</v>
      </c>
      <c r="K665" s="57">
        <f t="shared" si="368"/>
        <v>14.468870855348536</v>
      </c>
      <c r="L665" s="42">
        <v>0</v>
      </c>
      <c r="M665" s="296">
        <f t="shared" si="362"/>
        <v>8071.8892969756107</v>
      </c>
      <c r="N665" s="57">
        <v>1.1399999999999899</v>
      </c>
      <c r="O665" s="57">
        <v>105.4</v>
      </c>
      <c r="P665" s="57">
        <v>4.8999999999999897</v>
      </c>
      <c r="Q665" s="59">
        <v>2</v>
      </c>
      <c r="R665" s="141">
        <f t="shared" si="364"/>
        <v>42</v>
      </c>
      <c r="S665" s="259"/>
      <c r="T665" s="239">
        <v>219</v>
      </c>
      <c r="U665" s="69">
        <f t="shared" si="365"/>
        <v>22</v>
      </c>
    </row>
    <row r="666" spans="1:21" x14ac:dyDescent="0.3">
      <c r="A666" s="54" t="b">
        <v>1</v>
      </c>
      <c r="B666" s="55" t="s">
        <v>2736</v>
      </c>
      <c r="C666" s="54">
        <f t="shared" si="370"/>
        <v>661</v>
      </c>
      <c r="D666" s="46">
        <f t="shared" si="363"/>
        <v>376727</v>
      </c>
      <c r="E666" s="56">
        <f t="shared" si="369"/>
        <v>15069</v>
      </c>
      <c r="F666" s="42">
        <v>0</v>
      </c>
      <c r="G666" s="296">
        <f t="shared" si="366"/>
        <v>18990.868734069732</v>
      </c>
      <c r="H666" s="134">
        <v>100</v>
      </c>
      <c r="I666" s="57">
        <f t="shared" si="371"/>
        <v>29.833173843083884</v>
      </c>
      <c r="J666" s="58">
        <v>200</v>
      </c>
      <c r="K666" s="57">
        <f t="shared" si="368"/>
        <v>14.6189130461185</v>
      </c>
      <c r="L666" s="42">
        <v>0</v>
      </c>
      <c r="M666" s="296">
        <f t="shared" si="362"/>
        <v>8088.0330755695622</v>
      </c>
      <c r="N666" s="57">
        <v>1.1399999999999899</v>
      </c>
      <c r="O666" s="57">
        <v>105.4</v>
      </c>
      <c r="P666" s="57">
        <v>4.8999999999999897</v>
      </c>
      <c r="Q666" s="59">
        <v>2</v>
      </c>
      <c r="R666" s="141">
        <f t="shared" si="364"/>
        <v>43</v>
      </c>
      <c r="S666" s="259"/>
      <c r="T666" s="239">
        <v>220</v>
      </c>
      <c r="U666" s="69">
        <f t="shared" si="365"/>
        <v>23</v>
      </c>
    </row>
    <row r="667" spans="1:21" x14ac:dyDescent="0.3">
      <c r="A667" s="54" t="b">
        <v>1</v>
      </c>
      <c r="B667" s="55" t="s">
        <v>2737</v>
      </c>
      <c r="C667" s="54">
        <f t="shared" si="370"/>
        <v>662</v>
      </c>
      <c r="D667" s="46">
        <f t="shared" si="363"/>
        <v>379740</v>
      </c>
      <c r="E667" s="56">
        <f t="shared" si="369"/>
        <v>15189</v>
      </c>
      <c r="F667" s="42">
        <v>0</v>
      </c>
      <c r="G667" s="296">
        <f t="shared" si="366"/>
        <v>19028.850471537873</v>
      </c>
      <c r="H667" s="134">
        <v>100</v>
      </c>
      <c r="I667" s="57">
        <f t="shared" si="371"/>
        <v>29.928639999381751</v>
      </c>
      <c r="J667" s="58">
        <v>200</v>
      </c>
      <c r="K667" s="57">
        <f t="shared" si="368"/>
        <v>14.770511174406749</v>
      </c>
      <c r="L667" s="42">
        <v>0</v>
      </c>
      <c r="M667" s="296">
        <f t="shared" si="362"/>
        <v>8104.2091417207012</v>
      </c>
      <c r="N667" s="57">
        <v>1.1399999999999899</v>
      </c>
      <c r="O667" s="57">
        <v>105.4</v>
      </c>
      <c r="P667" s="57">
        <v>4.8999999999999897</v>
      </c>
      <c r="Q667" s="59">
        <v>2</v>
      </c>
      <c r="R667" s="141">
        <f t="shared" si="364"/>
        <v>43</v>
      </c>
      <c r="S667" s="259"/>
      <c r="T667" s="239">
        <v>221</v>
      </c>
      <c r="U667" s="69">
        <f t="shared" si="365"/>
        <v>23</v>
      </c>
    </row>
    <row r="668" spans="1:21" x14ac:dyDescent="0.3">
      <c r="A668" s="54" t="b">
        <v>1</v>
      </c>
      <c r="B668" s="55" t="s">
        <v>2738</v>
      </c>
      <c r="C668" s="54">
        <f t="shared" si="370"/>
        <v>663</v>
      </c>
      <c r="D668" s="46">
        <f t="shared" si="363"/>
        <v>382777</v>
      </c>
      <c r="E668" s="56">
        <f t="shared" si="369"/>
        <v>15311</v>
      </c>
      <c r="F668" s="42">
        <v>0</v>
      </c>
      <c r="G668" s="296">
        <f t="shared" si="366"/>
        <v>19066.908172480948</v>
      </c>
      <c r="H668" s="134">
        <v>100</v>
      </c>
      <c r="I668" s="57">
        <f t="shared" si="371"/>
        <v>30.024411647379772</v>
      </c>
      <c r="J668" s="58">
        <v>200</v>
      </c>
      <c r="K668" s="57">
        <f t="shared" si="368"/>
        <v>14.923681375285348</v>
      </c>
      <c r="L668" s="42">
        <v>0</v>
      </c>
      <c r="M668" s="296">
        <f t="shared" si="362"/>
        <v>8120.4175600041426</v>
      </c>
      <c r="N668" s="57">
        <v>1.1399999999999899</v>
      </c>
      <c r="O668" s="57">
        <v>105.4</v>
      </c>
      <c r="P668" s="57">
        <v>4.8999999999999897</v>
      </c>
      <c r="Q668" s="59">
        <v>2</v>
      </c>
      <c r="R668" s="141">
        <f t="shared" si="364"/>
        <v>43</v>
      </c>
      <c r="S668" s="259"/>
      <c r="T668" s="239">
        <v>222</v>
      </c>
      <c r="U668" s="69">
        <f t="shared" si="365"/>
        <v>23</v>
      </c>
    </row>
    <row r="669" spans="1:21" x14ac:dyDescent="0.3">
      <c r="A669" s="54" t="b">
        <v>1</v>
      </c>
      <c r="B669" s="55" t="s">
        <v>2739</v>
      </c>
      <c r="C669" s="54">
        <f t="shared" si="370"/>
        <v>664</v>
      </c>
      <c r="D669" s="46">
        <f t="shared" si="363"/>
        <v>385839</v>
      </c>
      <c r="E669" s="56">
        <f t="shared" si="369"/>
        <v>15433</v>
      </c>
      <c r="F669" s="42">
        <v>0</v>
      </c>
      <c r="G669" s="296">
        <f t="shared" si="366"/>
        <v>19105.041988825909</v>
      </c>
      <c r="H669" s="134">
        <v>100</v>
      </c>
      <c r="I669" s="57">
        <f t="shared" si="371"/>
        <v>30.120489764651388</v>
      </c>
      <c r="J669" s="58">
        <v>200</v>
      </c>
      <c r="K669" s="57">
        <f t="shared" si="368"/>
        <v>15.078439951147057</v>
      </c>
      <c r="L669" s="42">
        <v>0</v>
      </c>
      <c r="M669" s="296">
        <f t="shared" si="362"/>
        <v>8136.658395124151</v>
      </c>
      <c r="N669" s="57">
        <v>1.1399999999999899</v>
      </c>
      <c r="O669" s="57">
        <v>105.4</v>
      </c>
      <c r="P669" s="57">
        <v>4.8999999999999897</v>
      </c>
      <c r="Q669" s="59">
        <v>2</v>
      </c>
      <c r="R669" s="141">
        <f t="shared" si="364"/>
        <v>43</v>
      </c>
      <c r="S669" s="259"/>
      <c r="T669" s="239">
        <v>223</v>
      </c>
      <c r="U669" s="69">
        <f t="shared" si="365"/>
        <v>23</v>
      </c>
    </row>
    <row r="670" spans="1:21" x14ac:dyDescent="0.3">
      <c r="A670" s="54" t="b">
        <v>1</v>
      </c>
      <c r="B670" s="55" t="s">
        <v>2740</v>
      </c>
      <c r="C670" s="54">
        <f t="shared" si="370"/>
        <v>665</v>
      </c>
      <c r="D670" s="46">
        <f t="shared" si="363"/>
        <v>388925</v>
      </c>
      <c r="E670" s="56">
        <f t="shared" si="369"/>
        <v>15557</v>
      </c>
      <c r="F670" s="42">
        <v>0</v>
      </c>
      <c r="G670" s="296">
        <f t="shared" si="366"/>
        <v>19143.25207280356</v>
      </c>
      <c r="H670" s="134">
        <v>100</v>
      </c>
      <c r="I670" s="57">
        <f t="shared" si="371"/>
        <v>30.216875331898272</v>
      </c>
      <c r="J670" s="58">
        <v>200</v>
      </c>
      <c r="K670" s="57">
        <f t="shared" si="368"/>
        <v>15.234803373440453</v>
      </c>
      <c r="L670" s="42">
        <v>0</v>
      </c>
      <c r="M670" s="296">
        <f t="shared" si="362"/>
        <v>8152.9317119143989</v>
      </c>
      <c r="N670" s="57">
        <v>1.1399999999999899</v>
      </c>
      <c r="O670" s="57">
        <v>105.4</v>
      </c>
      <c r="P670" s="57">
        <v>4.8999999999999897</v>
      </c>
      <c r="Q670" s="59">
        <v>2</v>
      </c>
      <c r="R670" s="141">
        <f t="shared" si="364"/>
        <v>43</v>
      </c>
      <c r="S670" s="259"/>
      <c r="T670" s="239">
        <v>224</v>
      </c>
      <c r="U670" s="69">
        <f t="shared" si="365"/>
        <v>23</v>
      </c>
    </row>
    <row r="671" spans="1:21" x14ac:dyDescent="0.3">
      <c r="A671" s="54" t="b">
        <v>1</v>
      </c>
      <c r="B671" s="55" t="s">
        <v>2741</v>
      </c>
      <c r="C671" s="54">
        <f t="shared" si="370"/>
        <v>666</v>
      </c>
      <c r="D671" s="46">
        <f t="shared" si="363"/>
        <v>392036</v>
      </c>
      <c r="E671" s="56">
        <f t="shared" si="369"/>
        <v>15681</v>
      </c>
      <c r="F671" s="42">
        <v>0</v>
      </c>
      <c r="G671" s="296">
        <f t="shared" si="366"/>
        <v>19181.538576949166</v>
      </c>
      <c r="H671" s="134">
        <v>100</v>
      </c>
      <c r="I671" s="57">
        <f t="shared" si="371"/>
        <v>30.313569332960348</v>
      </c>
      <c r="J671" s="58">
        <v>200</v>
      </c>
      <c r="K671" s="57">
        <f t="shared" si="368"/>
        <v>15.39278828442303</v>
      </c>
      <c r="L671" s="42">
        <v>0</v>
      </c>
      <c r="M671" s="296">
        <f t="shared" si="362"/>
        <v>8169.2375753382275</v>
      </c>
      <c r="N671" s="57">
        <v>1.1399999999999899</v>
      </c>
      <c r="O671" s="57">
        <v>105.4</v>
      </c>
      <c r="P671" s="57">
        <v>4.8999999999999897</v>
      </c>
      <c r="Q671" s="59">
        <v>2</v>
      </c>
      <c r="R671" s="141">
        <f t="shared" si="364"/>
        <v>43</v>
      </c>
      <c r="S671" s="259"/>
      <c r="T671" s="239">
        <v>225</v>
      </c>
      <c r="U671" s="69">
        <f t="shared" si="365"/>
        <v>23</v>
      </c>
    </row>
    <row r="672" spans="1:21" x14ac:dyDescent="0.3">
      <c r="A672" s="54" t="b">
        <v>1</v>
      </c>
      <c r="B672" s="55" t="s">
        <v>2742</v>
      </c>
      <c r="C672" s="54">
        <f t="shared" si="370"/>
        <v>667</v>
      </c>
      <c r="D672" s="46">
        <f t="shared" si="363"/>
        <v>395172</v>
      </c>
      <c r="E672" s="56">
        <f t="shared" si="369"/>
        <v>15806</v>
      </c>
      <c r="F672" s="42">
        <v>0</v>
      </c>
      <c r="G672" s="296">
        <f t="shared" si="366"/>
        <v>19219.901654103065</v>
      </c>
      <c r="H672" s="134">
        <v>100</v>
      </c>
      <c r="I672" s="57">
        <f t="shared" si="371"/>
        <v>30.410572754825822</v>
      </c>
      <c r="J672" s="58">
        <v>200</v>
      </c>
      <c r="K672" s="57">
        <f t="shared" si="368"/>
        <v>15.552411498932496</v>
      </c>
      <c r="L672" s="42">
        <v>0</v>
      </c>
      <c r="M672" s="296">
        <f t="shared" si="362"/>
        <v>8185.576050488904</v>
      </c>
      <c r="N672" s="57">
        <v>1.1399999999999899</v>
      </c>
      <c r="O672" s="57">
        <v>105.4</v>
      </c>
      <c r="P672" s="57">
        <v>4.8999999999999897</v>
      </c>
      <c r="Q672" s="59">
        <v>2</v>
      </c>
      <c r="R672" s="141">
        <f t="shared" si="364"/>
        <v>43</v>
      </c>
      <c r="S672" s="259"/>
      <c r="T672" s="239">
        <v>226</v>
      </c>
      <c r="U672" s="69">
        <f t="shared" si="365"/>
        <v>23</v>
      </c>
    </row>
    <row r="673" spans="1:21" x14ac:dyDescent="0.3">
      <c r="A673" s="54" t="b">
        <v>1</v>
      </c>
      <c r="B673" s="55" t="s">
        <v>2743</v>
      </c>
      <c r="C673" s="54">
        <f t="shared" si="370"/>
        <v>668</v>
      </c>
      <c r="D673" s="46">
        <f t="shared" si="363"/>
        <v>398333</v>
      </c>
      <c r="E673" s="56">
        <f t="shared" si="369"/>
        <v>15933</v>
      </c>
      <c r="F673" s="42">
        <v>0</v>
      </c>
      <c r="G673" s="296">
        <f t="shared" si="366"/>
        <v>19258.341457411272</v>
      </c>
      <c r="H673" s="134">
        <v>100</v>
      </c>
      <c r="I673" s="57">
        <f t="shared" si="371"/>
        <v>30.507886587641263</v>
      </c>
      <c r="J673" s="58">
        <v>200</v>
      </c>
      <c r="K673" s="57">
        <f t="shared" si="368"/>
        <v>15.713690006176426</v>
      </c>
      <c r="L673" s="42">
        <v>0</v>
      </c>
      <c r="M673" s="296">
        <f t="shared" si="362"/>
        <v>8201.9472025898813</v>
      </c>
      <c r="N673" s="57">
        <v>1.1399999999999899</v>
      </c>
      <c r="O673" s="57">
        <v>105.4</v>
      </c>
      <c r="P673" s="57">
        <v>4.8999999999999897</v>
      </c>
      <c r="Q673" s="59">
        <v>2</v>
      </c>
      <c r="R673" s="141">
        <f t="shared" si="364"/>
        <v>43</v>
      </c>
      <c r="S673" s="259"/>
      <c r="T673" s="239">
        <v>227</v>
      </c>
      <c r="U673" s="69">
        <f t="shared" si="365"/>
        <v>23</v>
      </c>
    </row>
    <row r="674" spans="1:21" x14ac:dyDescent="0.3">
      <c r="A674" s="54" t="b">
        <v>1</v>
      </c>
      <c r="B674" s="55" t="s">
        <v>2744</v>
      </c>
      <c r="C674" s="54">
        <f t="shared" si="370"/>
        <v>669</v>
      </c>
      <c r="D674" s="46">
        <f t="shared" si="363"/>
        <v>401519</v>
      </c>
      <c r="E674" s="56">
        <f t="shared" si="369"/>
        <v>16060</v>
      </c>
      <c r="F674" s="42">
        <v>0</v>
      </c>
      <c r="G674" s="296">
        <f t="shared" si="366"/>
        <v>19296.858140326094</v>
      </c>
      <c r="H674" s="134">
        <v>100</v>
      </c>
      <c r="I674" s="57">
        <f t="shared" si="371"/>
        <v>30.605511824721717</v>
      </c>
      <c r="J674" s="58">
        <v>200</v>
      </c>
      <c r="K674" s="57">
        <f t="shared" si="368"/>
        <v>15.876640971540475</v>
      </c>
      <c r="L674" s="42">
        <v>0</v>
      </c>
      <c r="M674" s="296">
        <f t="shared" si="362"/>
        <v>8218.3510969950603</v>
      </c>
      <c r="N674" s="57">
        <v>1.1399999999999899</v>
      </c>
      <c r="O674" s="57">
        <v>105.4</v>
      </c>
      <c r="P674" s="57">
        <v>4.8999999999999897</v>
      </c>
      <c r="Q674" s="59">
        <v>2</v>
      </c>
      <c r="R674" s="141">
        <f t="shared" si="364"/>
        <v>43</v>
      </c>
      <c r="S674" s="259"/>
      <c r="T674" s="239">
        <v>228</v>
      </c>
      <c r="U674" s="69">
        <f t="shared" si="365"/>
        <v>23</v>
      </c>
    </row>
    <row r="675" spans="1:21" x14ac:dyDescent="0.3">
      <c r="A675" s="54" t="b">
        <v>1</v>
      </c>
      <c r="B675" s="55" t="s">
        <v>2745</v>
      </c>
      <c r="C675" s="54">
        <f t="shared" si="370"/>
        <v>670</v>
      </c>
      <c r="D675" s="46">
        <f t="shared" si="363"/>
        <v>404731</v>
      </c>
      <c r="E675" s="56">
        <f t="shared" si="369"/>
        <v>16189</v>
      </c>
      <c r="F675" s="42">
        <v>0</v>
      </c>
      <c r="G675" s="296">
        <f t="shared" si="366"/>
        <v>19335.451856606745</v>
      </c>
      <c r="H675" s="134">
        <v>100</v>
      </c>
      <c r="I675" s="57">
        <f t="shared" si="371"/>
        <v>30.703449462560826</v>
      </c>
      <c r="J675" s="58">
        <v>200</v>
      </c>
      <c r="K675" s="57">
        <f t="shared" si="368"/>
        <v>16.04128173841535</v>
      </c>
      <c r="L675" s="42">
        <v>0</v>
      </c>
      <c r="M675" s="296">
        <f t="shared" si="362"/>
        <v>8234.7877991890509</v>
      </c>
      <c r="N675" s="57">
        <v>1.1399999999999899</v>
      </c>
      <c r="O675" s="57">
        <v>105.4</v>
      </c>
      <c r="P675" s="57">
        <v>4.8999999999999897</v>
      </c>
      <c r="Q675" s="59">
        <v>2</v>
      </c>
      <c r="R675" s="141">
        <f t="shared" si="364"/>
        <v>43</v>
      </c>
      <c r="S675" s="259"/>
      <c r="T675" s="239">
        <v>229</v>
      </c>
      <c r="U675" s="69">
        <f t="shared" si="365"/>
        <v>23</v>
      </c>
    </row>
    <row r="676" spans="1:21" x14ac:dyDescent="0.3">
      <c r="A676" s="54" t="b">
        <v>1</v>
      </c>
      <c r="B676" s="55" t="s">
        <v>2746</v>
      </c>
      <c r="C676" s="54">
        <f t="shared" si="370"/>
        <v>671</v>
      </c>
      <c r="D676" s="46">
        <f t="shared" si="363"/>
        <v>407968</v>
      </c>
      <c r="E676" s="56">
        <f t="shared" si="369"/>
        <v>16318</v>
      </c>
      <c r="F676" s="42">
        <v>0</v>
      </c>
      <c r="G676" s="296">
        <f t="shared" si="366"/>
        <v>19374.122760319959</v>
      </c>
      <c r="H676" s="134">
        <v>100</v>
      </c>
      <c r="I676" s="57">
        <f t="shared" si="371"/>
        <v>30.801700500841022</v>
      </c>
      <c r="J676" s="58">
        <v>200</v>
      </c>
      <c r="K676" s="57">
        <f t="shared" si="368"/>
        <v>16.207629830042716</v>
      </c>
      <c r="L676" s="42">
        <v>0</v>
      </c>
      <c r="M676" s="296">
        <f t="shared" si="362"/>
        <v>8251.2573747874285</v>
      </c>
      <c r="N676" s="57">
        <v>1.1399999999999899</v>
      </c>
      <c r="O676" s="57">
        <v>105.4</v>
      </c>
      <c r="P676" s="57">
        <v>4.8999999999999897</v>
      </c>
      <c r="Q676" s="59">
        <v>2</v>
      </c>
      <c r="R676" s="141">
        <f t="shared" si="364"/>
        <v>44</v>
      </c>
      <c r="S676" s="259"/>
      <c r="T676" s="239">
        <v>230</v>
      </c>
      <c r="U676" s="69">
        <f t="shared" si="365"/>
        <v>24</v>
      </c>
    </row>
    <row r="677" spans="1:21" x14ac:dyDescent="0.3">
      <c r="A677" s="54" t="b">
        <v>1</v>
      </c>
      <c r="B677" s="55" t="s">
        <v>2747</v>
      </c>
      <c r="C677" s="54">
        <f t="shared" si="370"/>
        <v>672</v>
      </c>
      <c r="D677" s="46">
        <f t="shared" si="363"/>
        <v>411231</v>
      </c>
      <c r="E677" s="56">
        <f t="shared" si="369"/>
        <v>16449</v>
      </c>
      <c r="F677" s="42">
        <v>0</v>
      </c>
      <c r="G677" s="296">
        <f t="shared" si="366"/>
        <v>19412.8710058406</v>
      </c>
      <c r="H677" s="134">
        <v>100</v>
      </c>
      <c r="I677" s="57">
        <f t="shared" si="371"/>
        <v>30.900265942443713</v>
      </c>
      <c r="J677" s="58">
        <v>200</v>
      </c>
      <c r="K677" s="57">
        <f t="shared" si="368"/>
        <v>16.375702951380259</v>
      </c>
      <c r="L677" s="42">
        <v>0</v>
      </c>
      <c r="M677" s="296">
        <f t="shared" si="362"/>
        <v>8267.7598895370029</v>
      </c>
      <c r="N677" s="57">
        <v>1.1399999999999899</v>
      </c>
      <c r="O677" s="57">
        <v>105.4</v>
      </c>
      <c r="P677" s="57">
        <v>4.8999999999999897</v>
      </c>
      <c r="Q677" s="59">
        <v>2</v>
      </c>
      <c r="R677" s="141">
        <f t="shared" si="364"/>
        <v>44</v>
      </c>
      <c r="S677" s="259"/>
      <c r="T677" s="239">
        <v>231</v>
      </c>
      <c r="U677" s="69">
        <f t="shared" si="365"/>
        <v>24</v>
      </c>
    </row>
    <row r="678" spans="1:21" x14ac:dyDescent="0.3">
      <c r="A678" s="54" t="b">
        <v>1</v>
      </c>
      <c r="B678" s="55" t="s">
        <v>2748</v>
      </c>
      <c r="C678" s="54">
        <f t="shared" si="370"/>
        <v>673</v>
      </c>
      <c r="D678" s="46">
        <f t="shared" si="363"/>
        <v>414520</v>
      </c>
      <c r="E678" s="56">
        <f t="shared" si="369"/>
        <v>16580</v>
      </c>
      <c r="F678" s="42">
        <v>0</v>
      </c>
      <c r="G678" s="296">
        <f t="shared" si="366"/>
        <v>19451.696747852282</v>
      </c>
      <c r="H678" s="134">
        <v>100</v>
      </c>
      <c r="I678" s="57">
        <f t="shared" si="371"/>
        <v>30.999146793459534</v>
      </c>
      <c r="J678" s="58">
        <v>200</v>
      </c>
      <c r="K678" s="57">
        <f t="shared" si="368"/>
        <v>16.545518990986071</v>
      </c>
      <c r="L678" s="42">
        <v>0</v>
      </c>
      <c r="M678" s="296">
        <f t="shared" si="362"/>
        <v>8284.295409316077</v>
      </c>
      <c r="N678" s="57">
        <v>1.1399999999999899</v>
      </c>
      <c r="O678" s="57">
        <v>105.4</v>
      </c>
      <c r="P678" s="57">
        <v>4.8999999999999897</v>
      </c>
      <c r="Q678" s="59">
        <v>2</v>
      </c>
      <c r="R678" s="141">
        <f t="shared" si="364"/>
        <v>44</v>
      </c>
      <c r="S678" s="259"/>
      <c r="T678" s="239">
        <v>232</v>
      </c>
      <c r="U678" s="69">
        <f t="shared" si="365"/>
        <v>24</v>
      </c>
    </row>
    <row r="679" spans="1:21" x14ac:dyDescent="0.3">
      <c r="A679" s="54" t="b">
        <v>1</v>
      </c>
      <c r="B679" s="55" t="s">
        <v>2749</v>
      </c>
      <c r="C679" s="54">
        <f t="shared" si="370"/>
        <v>674</v>
      </c>
      <c r="D679" s="46">
        <f t="shared" si="363"/>
        <v>417836</v>
      </c>
      <c r="E679" s="56">
        <f t="shared" si="369"/>
        <v>16713</v>
      </c>
      <c r="F679" s="42">
        <v>0</v>
      </c>
      <c r="G679" s="296">
        <f t="shared" si="366"/>
        <v>19490.600141347986</v>
      </c>
      <c r="H679" s="134">
        <v>100</v>
      </c>
      <c r="I679" s="57">
        <f t="shared" si="371"/>
        <v>31.098344063198606</v>
      </c>
      <c r="J679" s="58">
        <v>200</v>
      </c>
      <c r="K679" s="57">
        <f t="shared" si="368"/>
        <v>16.717096022922597</v>
      </c>
      <c r="L679" s="42">
        <v>0</v>
      </c>
      <c r="M679" s="296">
        <f t="shared" si="362"/>
        <v>8300.8640001347085</v>
      </c>
      <c r="N679" s="57">
        <v>1.1399999999999899</v>
      </c>
      <c r="O679" s="57">
        <v>105.4</v>
      </c>
      <c r="P679" s="57">
        <v>4.8999999999999897</v>
      </c>
      <c r="Q679" s="59">
        <v>2</v>
      </c>
      <c r="R679" s="141">
        <f t="shared" si="364"/>
        <v>44</v>
      </c>
      <c r="S679" s="259"/>
      <c r="T679" s="239">
        <v>233</v>
      </c>
      <c r="U679" s="69">
        <f t="shared" si="365"/>
        <v>24</v>
      </c>
    </row>
    <row r="680" spans="1:21" x14ac:dyDescent="0.3">
      <c r="A680" s="54" t="b">
        <v>1</v>
      </c>
      <c r="B680" s="55" t="s">
        <v>2750</v>
      </c>
      <c r="C680" s="54">
        <f t="shared" si="370"/>
        <v>675</v>
      </c>
      <c r="D680" s="46">
        <f t="shared" si="363"/>
        <v>421178</v>
      </c>
      <c r="E680" s="56">
        <f t="shared" si="369"/>
        <v>16847</v>
      </c>
      <c r="F680" s="42">
        <v>0</v>
      </c>
      <c r="G680" s="296">
        <f t="shared" si="366"/>
        <v>19529.581341630681</v>
      </c>
      <c r="H680" s="134">
        <v>100</v>
      </c>
      <c r="I680" s="57">
        <f t="shared" si="371"/>
        <v>31.197858764200841</v>
      </c>
      <c r="J680" s="58">
        <v>200</v>
      </c>
      <c r="K680" s="57">
        <f t="shared" si="368"/>
        <v>16.890452308680302</v>
      </c>
      <c r="L680" s="42">
        <v>0</v>
      </c>
      <c r="M680" s="296">
        <f t="shared" si="362"/>
        <v>8317.4657281349773</v>
      </c>
      <c r="N680" s="57">
        <v>1.1399999999999899</v>
      </c>
      <c r="O680" s="57">
        <v>105.4</v>
      </c>
      <c r="P680" s="57">
        <v>4.8999999999999897</v>
      </c>
      <c r="Q680" s="59">
        <v>2</v>
      </c>
      <c r="R680" s="141">
        <f t="shared" si="364"/>
        <v>44</v>
      </c>
      <c r="S680" s="259"/>
      <c r="T680" s="239">
        <v>234</v>
      </c>
      <c r="U680" s="69">
        <f t="shared" si="365"/>
        <v>24</v>
      </c>
    </row>
    <row r="681" spans="1:21" x14ac:dyDescent="0.3">
      <c r="A681" s="54" t="b">
        <v>1</v>
      </c>
      <c r="B681" s="55" t="s">
        <v>2751</v>
      </c>
      <c r="C681" s="54">
        <f t="shared" si="370"/>
        <v>676</v>
      </c>
      <c r="D681" s="46">
        <f t="shared" si="363"/>
        <v>424547</v>
      </c>
      <c r="E681" s="56">
        <f t="shared" si="369"/>
        <v>16981</v>
      </c>
      <c r="F681" s="42">
        <v>0</v>
      </c>
      <c r="G681" s="296">
        <f t="shared" si="366"/>
        <v>19568.640504313942</v>
      </c>
      <c r="H681" s="134">
        <v>100</v>
      </c>
      <c r="I681" s="57">
        <f t="shared" si="371"/>
        <v>31.297691912246282</v>
      </c>
      <c r="J681" s="58">
        <v>200</v>
      </c>
      <c r="K681" s="57">
        <f t="shared" si="368"/>
        <v>17.065606299121317</v>
      </c>
      <c r="L681" s="42">
        <v>0</v>
      </c>
      <c r="M681" s="296">
        <f t="shared" si="362"/>
        <v>8334.1006595912477</v>
      </c>
      <c r="N681" s="57">
        <v>1.1399999999999899</v>
      </c>
      <c r="O681" s="57">
        <v>105.4</v>
      </c>
      <c r="P681" s="57">
        <v>4.8999999999999897</v>
      </c>
      <c r="Q681" s="59">
        <v>2</v>
      </c>
      <c r="R681" s="141">
        <f t="shared" si="364"/>
        <v>44</v>
      </c>
      <c r="S681" s="259"/>
      <c r="T681" s="239">
        <v>235</v>
      </c>
      <c r="U681" s="69">
        <f t="shared" si="365"/>
        <v>24</v>
      </c>
    </row>
    <row r="682" spans="1:21" x14ac:dyDescent="0.3">
      <c r="A682" s="54" t="b">
        <v>1</v>
      </c>
      <c r="B682" s="55" t="s">
        <v>2752</v>
      </c>
      <c r="C682" s="54">
        <f t="shared" si="370"/>
        <v>677</v>
      </c>
      <c r="D682" s="46">
        <f t="shared" si="363"/>
        <v>427943</v>
      </c>
      <c r="E682" s="56">
        <f t="shared" si="369"/>
        <v>17117</v>
      </c>
      <c r="F682" s="42">
        <v>0</v>
      </c>
      <c r="G682" s="296">
        <f t="shared" si="366"/>
        <v>19607.777785322571</v>
      </c>
      <c r="H682" s="134">
        <v>100</v>
      </c>
      <c r="I682" s="57">
        <f t="shared" si="371"/>
        <v>31.397844526365471</v>
      </c>
      <c r="J682" s="58">
        <v>200</v>
      </c>
      <c r="K682" s="57">
        <f t="shared" si="368"/>
        <v>17.242576636443204</v>
      </c>
      <c r="L682" s="42">
        <v>0</v>
      </c>
      <c r="M682" s="296">
        <f t="shared" si="362"/>
        <v>8350.7688609104298</v>
      </c>
      <c r="N682" s="57">
        <v>1.1399999999999899</v>
      </c>
      <c r="O682" s="57">
        <v>105.4</v>
      </c>
      <c r="P682" s="57">
        <v>4.8999999999999897</v>
      </c>
      <c r="Q682" s="59">
        <v>2</v>
      </c>
      <c r="R682" s="141">
        <f t="shared" si="364"/>
        <v>44</v>
      </c>
      <c r="S682" s="259"/>
      <c r="T682" s="239">
        <v>236</v>
      </c>
      <c r="U682" s="69">
        <f t="shared" si="365"/>
        <v>24</v>
      </c>
    </row>
    <row r="683" spans="1:21" x14ac:dyDescent="0.3">
      <c r="A683" s="54" t="b">
        <v>1</v>
      </c>
      <c r="B683" s="55" t="s">
        <v>2753</v>
      </c>
      <c r="C683" s="54">
        <f t="shared" si="370"/>
        <v>678</v>
      </c>
      <c r="D683" s="46">
        <f t="shared" si="363"/>
        <v>431366</v>
      </c>
      <c r="E683" s="56">
        <f t="shared" si="369"/>
        <v>17254</v>
      </c>
      <c r="F683" s="42">
        <v>0</v>
      </c>
      <c r="G683" s="296">
        <f t="shared" si="366"/>
        <v>19646.993340893216</v>
      </c>
      <c r="H683" s="134">
        <v>100</v>
      </c>
      <c r="I683" s="57">
        <f t="shared" si="371"/>
        <v>31.49831762884984</v>
      </c>
      <c r="J683" s="58">
        <v>200</v>
      </c>
      <c r="K683" s="57">
        <f t="shared" si="368"/>
        <v>17.421382156163119</v>
      </c>
      <c r="L683" s="42">
        <v>0</v>
      </c>
      <c r="M683" s="296">
        <f t="shared" si="362"/>
        <v>8367.4703986322511</v>
      </c>
      <c r="N683" s="57">
        <v>1.1399999999999899</v>
      </c>
      <c r="O683" s="57">
        <v>105.4</v>
      </c>
      <c r="P683" s="57">
        <v>4.8999999999999897</v>
      </c>
      <c r="Q683" s="59">
        <v>2</v>
      </c>
      <c r="R683" s="141">
        <f t="shared" si="364"/>
        <v>44</v>
      </c>
      <c r="S683" s="259"/>
      <c r="T683" s="239">
        <v>237</v>
      </c>
      <c r="U683" s="69">
        <f t="shared" si="365"/>
        <v>24</v>
      </c>
    </row>
    <row r="684" spans="1:21" x14ac:dyDescent="0.3">
      <c r="A684" s="54" t="b">
        <v>1</v>
      </c>
      <c r="B684" s="55" t="s">
        <v>2754</v>
      </c>
      <c r="C684" s="54">
        <f t="shared" si="370"/>
        <v>679</v>
      </c>
      <c r="D684" s="46">
        <f t="shared" si="363"/>
        <v>434816</v>
      </c>
      <c r="E684" s="56">
        <f t="shared" si="369"/>
        <v>17392</v>
      </c>
      <c r="F684" s="42">
        <v>0</v>
      </c>
      <c r="G684" s="296">
        <f t="shared" si="366"/>
        <v>19686.287327575003</v>
      </c>
      <c r="H684" s="134">
        <v>100</v>
      </c>
      <c r="I684" s="57">
        <f t="shared" si="371"/>
        <v>31.599112245262159</v>
      </c>
      <c r="J684" s="58">
        <v>200</v>
      </c>
      <c r="K684" s="57">
        <f t="shared" si="368"/>
        <v>17.602041889122532</v>
      </c>
      <c r="L684" s="42">
        <v>0</v>
      </c>
      <c r="M684" s="296">
        <f t="shared" si="362"/>
        <v>8384.2053394295162</v>
      </c>
      <c r="N684" s="57">
        <v>1.1399999999999899</v>
      </c>
      <c r="O684" s="57">
        <v>105.4</v>
      </c>
      <c r="P684" s="57">
        <v>4.8999999999999897</v>
      </c>
      <c r="Q684" s="59">
        <v>2</v>
      </c>
      <c r="R684" s="141">
        <f t="shared" si="364"/>
        <v>44</v>
      </c>
      <c r="S684" s="259"/>
      <c r="T684" s="239">
        <v>238</v>
      </c>
      <c r="U684" s="69">
        <f t="shared" si="365"/>
        <v>24</v>
      </c>
    </row>
    <row r="685" spans="1:21" x14ac:dyDescent="0.3">
      <c r="A685" s="54" t="b">
        <v>1</v>
      </c>
      <c r="B685" s="55" t="s">
        <v>2755</v>
      </c>
      <c r="C685" s="54">
        <f t="shared" si="370"/>
        <v>680</v>
      </c>
      <c r="D685" s="46">
        <f t="shared" si="363"/>
        <v>438294</v>
      </c>
      <c r="E685" s="56">
        <f t="shared" si="369"/>
        <v>17531</v>
      </c>
      <c r="F685" s="42">
        <v>0</v>
      </c>
      <c r="G685" s="296">
        <f t="shared" si="366"/>
        <v>19725.659902230153</v>
      </c>
      <c r="H685" s="134">
        <v>100</v>
      </c>
      <c r="I685" s="57">
        <f t="shared" si="371"/>
        <v>31.700229404446997</v>
      </c>
      <c r="J685" s="58">
        <v>200</v>
      </c>
      <c r="K685" s="57">
        <f t="shared" si="368"/>
        <v>17.784575063512733</v>
      </c>
      <c r="L685" s="42">
        <v>0</v>
      </c>
      <c r="M685" s="296">
        <f t="shared" si="362"/>
        <v>8400.9737501083746</v>
      </c>
      <c r="N685" s="57">
        <v>1.1399999999999899</v>
      </c>
      <c r="O685" s="57">
        <v>105.4</v>
      </c>
      <c r="P685" s="57">
        <v>4.8999999999999897</v>
      </c>
      <c r="Q685" s="59">
        <v>2</v>
      </c>
      <c r="R685" s="141">
        <f t="shared" si="364"/>
        <v>44</v>
      </c>
      <c r="S685" s="259"/>
      <c r="T685" s="239">
        <v>239</v>
      </c>
      <c r="U685" s="69">
        <f t="shared" si="365"/>
        <v>24</v>
      </c>
    </row>
    <row r="686" spans="1:21" x14ac:dyDescent="0.3">
      <c r="A686" s="54" t="b">
        <v>1</v>
      </c>
      <c r="B686" s="55" t="s">
        <v>2756</v>
      </c>
      <c r="C686" s="54">
        <f t="shared" si="370"/>
        <v>681</v>
      </c>
      <c r="D686" s="46">
        <f t="shared" si="363"/>
        <v>441800</v>
      </c>
      <c r="E686" s="56">
        <f t="shared" si="369"/>
        <v>17672</v>
      </c>
      <c r="F686" s="42">
        <v>0</v>
      </c>
      <c r="G686" s="296">
        <f t="shared" si="366"/>
        <v>19765.111222034611</v>
      </c>
      <c r="H686" s="134">
        <v>100</v>
      </c>
      <c r="I686" s="57">
        <f t="shared" si="371"/>
        <v>31.801670138541226</v>
      </c>
      <c r="J686" s="58">
        <v>200</v>
      </c>
      <c r="K686" s="57">
        <f t="shared" si="368"/>
        <v>17.969001106921361</v>
      </c>
      <c r="L686" s="42">
        <v>0</v>
      </c>
      <c r="M686" s="296">
        <f t="shared" si="362"/>
        <v>8417.7756976085911</v>
      </c>
      <c r="N686" s="57">
        <v>1.1399999999999899</v>
      </c>
      <c r="O686" s="57">
        <v>105.4</v>
      </c>
      <c r="P686" s="57">
        <v>4.8999999999999897</v>
      </c>
      <c r="Q686" s="59">
        <v>2</v>
      </c>
      <c r="R686" s="141">
        <f t="shared" si="364"/>
        <v>45</v>
      </c>
      <c r="S686" s="259"/>
      <c r="T686" s="239">
        <v>240</v>
      </c>
      <c r="U686" s="69">
        <f t="shared" si="365"/>
        <v>25</v>
      </c>
    </row>
    <row r="687" spans="1:21" x14ac:dyDescent="0.3">
      <c r="A687" s="54" t="b">
        <v>1</v>
      </c>
      <c r="B687" s="55" t="s">
        <v>2757</v>
      </c>
      <c r="C687" s="54">
        <f t="shared" si="370"/>
        <v>682</v>
      </c>
      <c r="D687" s="46">
        <f t="shared" si="363"/>
        <v>445334</v>
      </c>
      <c r="E687" s="56">
        <f t="shared" si="369"/>
        <v>17813</v>
      </c>
      <c r="F687" s="42">
        <v>0</v>
      </c>
      <c r="G687" s="296">
        <f t="shared" si="366"/>
        <v>19804.641444478679</v>
      </c>
      <c r="H687" s="134">
        <v>100</v>
      </c>
      <c r="I687" s="57">
        <f t="shared" si="371"/>
        <v>31.903435482984559</v>
      </c>
      <c r="J687" s="58">
        <v>200</v>
      </c>
      <c r="K687" s="57">
        <f t="shared" si="368"/>
        <v>18.155339648400137</v>
      </c>
      <c r="L687" s="42">
        <v>0</v>
      </c>
      <c r="M687" s="296">
        <f t="shared" ref="M687:M755" si="372">M686*R$1</f>
        <v>8434.6112490038086</v>
      </c>
      <c r="N687" s="57">
        <v>1.1399999999999899</v>
      </c>
      <c r="O687" s="57">
        <v>105.4</v>
      </c>
      <c r="P687" s="57">
        <v>4.8999999999999897</v>
      </c>
      <c r="Q687" s="59">
        <v>2</v>
      </c>
      <c r="R687" s="141">
        <f t="shared" si="364"/>
        <v>45</v>
      </c>
      <c r="S687" s="259"/>
      <c r="T687" s="239">
        <v>241</v>
      </c>
      <c r="U687" s="69">
        <f t="shared" si="365"/>
        <v>25</v>
      </c>
    </row>
    <row r="688" spans="1:21" x14ac:dyDescent="0.3">
      <c r="A688" s="54" t="b">
        <v>1</v>
      </c>
      <c r="B688" s="55" t="s">
        <v>2758</v>
      </c>
      <c r="C688" s="54">
        <f t="shared" si="370"/>
        <v>683</v>
      </c>
      <c r="D688" s="46">
        <f t="shared" si="363"/>
        <v>448896</v>
      </c>
      <c r="E688" s="56">
        <f t="shared" si="369"/>
        <v>17955</v>
      </c>
      <c r="F688" s="42">
        <v>0</v>
      </c>
      <c r="G688" s="296">
        <f t="shared" si="366"/>
        <v>19844.250727367635</v>
      </c>
      <c r="H688" s="134">
        <v>100</v>
      </c>
      <c r="I688" s="57">
        <f t="shared" si="371"/>
        <v>32.005526476530108</v>
      </c>
      <c r="J688" s="58">
        <v>200</v>
      </c>
      <c r="K688" s="57">
        <f t="shared" si="368"/>
        <v>18.343610520554048</v>
      </c>
      <c r="L688" s="42">
        <v>0</v>
      </c>
      <c r="M688" s="296">
        <f t="shared" si="372"/>
        <v>8451.4804715018163</v>
      </c>
      <c r="N688" s="57">
        <v>1.1399999999999899</v>
      </c>
      <c r="O688" s="57">
        <v>105.4</v>
      </c>
      <c r="P688" s="57">
        <v>4.8999999999999897</v>
      </c>
      <c r="Q688" s="59">
        <v>2</v>
      </c>
      <c r="R688" s="141">
        <f t="shared" si="364"/>
        <v>45</v>
      </c>
      <c r="S688" s="259"/>
      <c r="T688" s="239">
        <v>242</v>
      </c>
      <c r="U688" s="69">
        <f t="shared" si="365"/>
        <v>25</v>
      </c>
    </row>
    <row r="689" spans="1:21" x14ac:dyDescent="0.3">
      <c r="A689" s="54" t="b">
        <v>1</v>
      </c>
      <c r="B689" s="55" t="s">
        <v>2759</v>
      </c>
      <c r="C689" s="54">
        <f t="shared" si="370"/>
        <v>684</v>
      </c>
      <c r="D689" s="46">
        <f t="shared" ref="D689:D752" si="373">INT(D688+D688*0.8%)</f>
        <v>452487</v>
      </c>
      <c r="E689" s="56">
        <f t="shared" si="369"/>
        <v>18099</v>
      </c>
      <c r="F689" s="42">
        <v>0</v>
      </c>
      <c r="G689" s="296">
        <f t="shared" si="366"/>
        <v>19883.939228822372</v>
      </c>
      <c r="H689" s="134">
        <v>100</v>
      </c>
      <c r="I689" s="57">
        <f t="shared" si="371"/>
        <v>32.107944161255006</v>
      </c>
      <c r="J689" s="58">
        <v>200</v>
      </c>
      <c r="K689" s="57">
        <f t="shared" si="368"/>
        <v>18.533833761652193</v>
      </c>
      <c r="L689" s="42">
        <v>0</v>
      </c>
      <c r="M689" s="296">
        <f t="shared" si="372"/>
        <v>8468.3834324448198</v>
      </c>
      <c r="N689" s="57">
        <v>1.1399999999999899</v>
      </c>
      <c r="O689" s="57">
        <v>105.4</v>
      </c>
      <c r="P689" s="57">
        <v>4.8999999999999897</v>
      </c>
      <c r="Q689" s="59">
        <v>2</v>
      </c>
      <c r="R689" s="141">
        <f t="shared" si="364"/>
        <v>45</v>
      </c>
      <c r="S689" s="259"/>
      <c r="T689" s="239">
        <v>243</v>
      </c>
      <c r="U689" s="69">
        <f t="shared" si="365"/>
        <v>25</v>
      </c>
    </row>
    <row r="690" spans="1:21" x14ac:dyDescent="0.3">
      <c r="A690" s="54" t="b">
        <v>1</v>
      </c>
      <c r="B690" s="55" t="s">
        <v>2760</v>
      </c>
      <c r="C690" s="54">
        <f t="shared" si="370"/>
        <v>685</v>
      </c>
      <c r="D690" s="46">
        <f t="shared" si="373"/>
        <v>456106</v>
      </c>
      <c r="E690" s="56">
        <f t="shared" si="369"/>
        <v>18244</v>
      </c>
      <c r="F690" s="42">
        <v>0</v>
      </c>
      <c r="G690" s="296">
        <f t="shared" si="366"/>
        <v>19923.707107280017</v>
      </c>
      <c r="H690" s="134">
        <v>100</v>
      </c>
      <c r="I690" s="57">
        <f t="shared" si="371"/>
        <v>32.210689582571021</v>
      </c>
      <c r="J690" s="58">
        <v>200</v>
      </c>
      <c r="K690" s="57">
        <f t="shared" si="368"/>
        <v>18.726029617760528</v>
      </c>
      <c r="L690" s="42">
        <v>0</v>
      </c>
      <c r="M690" s="296">
        <f t="shared" si="372"/>
        <v>8485.32019930971</v>
      </c>
      <c r="N690" s="57">
        <v>1.1399999999999899</v>
      </c>
      <c r="O690" s="57">
        <v>105.4</v>
      </c>
      <c r="P690" s="57">
        <v>4.8999999999999897</v>
      </c>
      <c r="Q690" s="59">
        <v>2</v>
      </c>
      <c r="R690" s="141">
        <f t="shared" si="364"/>
        <v>45</v>
      </c>
      <c r="S690" s="259"/>
      <c r="T690" s="239">
        <v>244</v>
      </c>
      <c r="U690" s="69">
        <f t="shared" si="365"/>
        <v>25</v>
      </c>
    </row>
    <row r="691" spans="1:21" x14ac:dyDescent="0.3">
      <c r="A691" s="54" t="b">
        <v>1</v>
      </c>
      <c r="B691" s="55" t="s">
        <v>2761</v>
      </c>
      <c r="C691" s="54">
        <f t="shared" si="370"/>
        <v>686</v>
      </c>
      <c r="D691" s="46">
        <f t="shared" si="373"/>
        <v>459754</v>
      </c>
      <c r="E691" s="56">
        <f t="shared" si="369"/>
        <v>18390</v>
      </c>
      <c r="F691" s="42">
        <v>0</v>
      </c>
      <c r="G691" s="296">
        <f t="shared" si="366"/>
        <v>19963.554521494578</v>
      </c>
      <c r="H691" s="134">
        <v>100</v>
      </c>
      <c r="I691" s="57">
        <f t="shared" si="371"/>
        <v>32.313763789235246</v>
      </c>
      <c r="J691" s="58">
        <v>200</v>
      </c>
      <c r="K691" s="57">
        <f t="shared" si="368"/>
        <v>18.920218544896706</v>
      </c>
      <c r="L691" s="42">
        <v>0</v>
      </c>
      <c r="M691" s="296">
        <f t="shared" si="372"/>
        <v>8502.2908397083302</v>
      </c>
      <c r="N691" s="57">
        <v>1.1399999999999899</v>
      </c>
      <c r="O691" s="57">
        <v>105.4</v>
      </c>
      <c r="P691" s="57">
        <v>4.8999999999999897</v>
      </c>
      <c r="Q691" s="59">
        <v>2</v>
      </c>
      <c r="R691" s="141">
        <f t="shared" si="364"/>
        <v>45</v>
      </c>
      <c r="S691" s="259"/>
      <c r="T691" s="239">
        <v>245</v>
      </c>
      <c r="U691" s="69">
        <f t="shared" si="365"/>
        <v>25</v>
      </c>
    </row>
    <row r="692" spans="1:21" x14ac:dyDescent="0.3">
      <c r="A692" s="54" t="b">
        <v>1</v>
      </c>
      <c r="B692" s="55" t="s">
        <v>2762</v>
      </c>
      <c r="C692" s="54">
        <f t="shared" si="370"/>
        <v>687</v>
      </c>
      <c r="D692" s="46">
        <f t="shared" si="373"/>
        <v>463432</v>
      </c>
      <c r="E692" s="56">
        <f t="shared" si="369"/>
        <v>18537</v>
      </c>
      <c r="F692" s="42">
        <v>0</v>
      </c>
      <c r="G692" s="296">
        <f t="shared" si="366"/>
        <v>20003.481630537568</v>
      </c>
      <c r="H692" s="134">
        <v>100</v>
      </c>
      <c r="I692" s="57">
        <f t="shared" si="371"/>
        <v>32.4171678333608</v>
      </c>
      <c r="J692" s="58">
        <v>200</v>
      </c>
      <c r="K692" s="57">
        <f t="shared" si="368"/>
        <v>19.116421211207285</v>
      </c>
      <c r="L692" s="42">
        <v>0</v>
      </c>
      <c r="M692" s="296">
        <f t="shared" si="372"/>
        <v>8519.2954213877474</v>
      </c>
      <c r="N692" s="57">
        <v>1.1399999999999899</v>
      </c>
      <c r="O692" s="57">
        <v>105.4</v>
      </c>
      <c r="P692" s="57">
        <v>4.8999999999999897</v>
      </c>
      <c r="Q692" s="59">
        <v>2</v>
      </c>
      <c r="R692" s="141">
        <f t="shared" si="364"/>
        <v>45</v>
      </c>
      <c r="S692" s="259"/>
      <c r="T692" s="239">
        <v>246</v>
      </c>
      <c r="U692" s="69">
        <f t="shared" si="365"/>
        <v>25</v>
      </c>
    </row>
    <row r="693" spans="1:21" x14ac:dyDescent="0.3">
      <c r="A693" s="54" t="b">
        <v>1</v>
      </c>
      <c r="B693" s="55" t="s">
        <v>2763</v>
      </c>
      <c r="C693" s="54">
        <f t="shared" si="370"/>
        <v>688</v>
      </c>
      <c r="D693" s="46">
        <f t="shared" si="373"/>
        <v>467139</v>
      </c>
      <c r="E693" s="56">
        <f t="shared" si="369"/>
        <v>18685</v>
      </c>
      <c r="F693" s="42">
        <v>0</v>
      </c>
      <c r="G693" s="296">
        <f t="shared" si="366"/>
        <v>20043.488593798644</v>
      </c>
      <c r="H693" s="134">
        <v>100</v>
      </c>
      <c r="I693" s="57">
        <f t="shared" si="371"/>
        <v>32.520902770427554</v>
      </c>
      <c r="J693" s="58">
        <v>200</v>
      </c>
      <c r="K693" s="57">
        <f t="shared" si="368"/>
        <v>19.314658499167503</v>
      </c>
      <c r="L693" s="42">
        <v>0</v>
      </c>
      <c r="M693" s="296">
        <f t="shared" si="372"/>
        <v>8536.3340122305235</v>
      </c>
      <c r="N693" s="57">
        <v>1.1399999999999899</v>
      </c>
      <c r="O693" s="57">
        <v>105.4</v>
      </c>
      <c r="P693" s="57">
        <v>4.8999999999999897</v>
      </c>
      <c r="Q693" s="59">
        <v>2</v>
      </c>
      <c r="R693" s="141">
        <f t="shared" si="364"/>
        <v>45</v>
      </c>
      <c r="S693" s="259"/>
      <c r="T693" s="239">
        <v>247</v>
      </c>
      <c r="U693" s="69">
        <f t="shared" si="365"/>
        <v>25</v>
      </c>
    </row>
    <row r="694" spans="1:21" x14ac:dyDescent="0.3">
      <c r="A694" s="54" t="b">
        <v>1</v>
      </c>
      <c r="B694" s="55" t="s">
        <v>2764</v>
      </c>
      <c r="C694" s="54">
        <f t="shared" si="370"/>
        <v>689</v>
      </c>
      <c r="D694" s="46">
        <f t="shared" si="373"/>
        <v>470876</v>
      </c>
      <c r="E694" s="56">
        <f t="shared" si="369"/>
        <v>18835</v>
      </c>
      <c r="F694" s="42">
        <v>0</v>
      </c>
      <c r="G694" s="296">
        <f t="shared" si="366"/>
        <v>20083.575570986242</v>
      </c>
      <c r="H694" s="134">
        <v>100</v>
      </c>
      <c r="I694" s="57">
        <f t="shared" si="371"/>
        <v>32.624969659292923</v>
      </c>
      <c r="J694" s="58">
        <v>200</v>
      </c>
      <c r="K694" s="57">
        <f t="shared" si="368"/>
        <v>19.514951507803872</v>
      </c>
      <c r="L694" s="42">
        <v>0</v>
      </c>
      <c r="M694" s="296">
        <f t="shared" si="372"/>
        <v>8553.4066802549842</v>
      </c>
      <c r="N694" s="57">
        <v>1.1399999999999899</v>
      </c>
      <c r="O694" s="57">
        <v>105.4</v>
      </c>
      <c r="P694" s="57">
        <v>4.8999999999999897</v>
      </c>
      <c r="Q694" s="59">
        <v>2</v>
      </c>
      <c r="R694" s="141">
        <f t="shared" si="364"/>
        <v>45</v>
      </c>
      <c r="S694" s="259"/>
      <c r="T694" s="239">
        <v>248</v>
      </c>
      <c r="U694" s="69">
        <f t="shared" si="365"/>
        <v>25</v>
      </c>
    </row>
    <row r="695" spans="1:21" x14ac:dyDescent="0.3">
      <c r="A695" s="54" t="b">
        <v>1</v>
      </c>
      <c r="B695" s="55" t="s">
        <v>2765</v>
      </c>
      <c r="C695" s="54">
        <f t="shared" si="370"/>
        <v>690</v>
      </c>
      <c r="D695" s="46">
        <f t="shared" si="373"/>
        <v>474643</v>
      </c>
      <c r="E695" s="56">
        <f t="shared" si="369"/>
        <v>18985</v>
      </c>
      <c r="F695" s="42">
        <v>0</v>
      </c>
      <c r="G695" s="296">
        <f t="shared" si="366"/>
        <v>20123.742722128216</v>
      </c>
      <c r="H695" s="134">
        <v>100</v>
      </c>
      <c r="I695" s="57">
        <f t="shared" si="371"/>
        <v>32.729369562202663</v>
      </c>
      <c r="J695" s="58">
        <v>200</v>
      </c>
      <c r="K695" s="57">
        <f t="shared" si="368"/>
        <v>19.717321554939797</v>
      </c>
      <c r="L695" s="42">
        <v>0</v>
      </c>
      <c r="M695" s="296">
        <f t="shared" si="372"/>
        <v>8570.5134936154936</v>
      </c>
      <c r="N695" s="57">
        <v>1.1399999999999899</v>
      </c>
      <c r="O695" s="57">
        <v>105.4</v>
      </c>
      <c r="P695" s="57">
        <v>4.8999999999999897</v>
      </c>
      <c r="Q695" s="59">
        <v>2</v>
      </c>
      <c r="R695" s="141">
        <f t="shared" si="364"/>
        <v>45</v>
      </c>
      <c r="S695" s="259"/>
      <c r="T695" s="239">
        <v>249</v>
      </c>
      <c r="U695" s="69">
        <f t="shared" si="365"/>
        <v>25</v>
      </c>
    </row>
    <row r="696" spans="1:21" x14ac:dyDescent="0.3">
      <c r="A696" s="54" t="b">
        <v>1</v>
      </c>
      <c r="B696" s="55" t="s">
        <v>2766</v>
      </c>
      <c r="C696" s="54">
        <f t="shared" si="370"/>
        <v>691</v>
      </c>
      <c r="D696" s="46">
        <f t="shared" si="373"/>
        <v>478440</v>
      </c>
      <c r="E696" s="56">
        <f t="shared" si="369"/>
        <v>19137</v>
      </c>
      <c r="F696" s="42">
        <v>0</v>
      </c>
      <c r="G696" s="296">
        <f t="shared" si="366"/>
        <v>20163.990207572471</v>
      </c>
      <c r="H696" s="134">
        <v>100</v>
      </c>
      <c r="I696" s="57">
        <f t="shared" si="371"/>
        <v>32.834103544801714</v>
      </c>
      <c r="J696" s="58">
        <v>200</v>
      </c>
      <c r="K696" s="57">
        <f t="shared" si="368"/>
        <v>19.921790179464523</v>
      </c>
      <c r="L696" s="42">
        <v>0</v>
      </c>
      <c r="M696" s="296">
        <f t="shared" si="372"/>
        <v>8587.654520602724</v>
      </c>
      <c r="N696" s="57">
        <v>1.1399999999999899</v>
      </c>
      <c r="O696" s="57">
        <v>105.4</v>
      </c>
      <c r="P696" s="57">
        <v>4.8999999999999897</v>
      </c>
      <c r="Q696" s="59">
        <v>2</v>
      </c>
      <c r="R696" s="141">
        <f t="shared" si="364"/>
        <v>46</v>
      </c>
      <c r="S696" s="259"/>
      <c r="T696" s="239">
        <v>250</v>
      </c>
      <c r="U696" s="69">
        <f t="shared" si="365"/>
        <v>26</v>
      </c>
    </row>
    <row r="697" spans="1:21" x14ac:dyDescent="0.3">
      <c r="A697" s="54" t="b">
        <v>1</v>
      </c>
      <c r="B697" s="55" t="s">
        <v>2767</v>
      </c>
      <c r="C697" s="54">
        <f t="shared" si="370"/>
        <v>692</v>
      </c>
      <c r="D697" s="46">
        <f t="shared" si="373"/>
        <v>482267</v>
      </c>
      <c r="E697" s="56">
        <f t="shared" si="369"/>
        <v>19290</v>
      </c>
      <c r="F697" s="42">
        <v>0</v>
      </c>
      <c r="G697" s="296">
        <f t="shared" si="366"/>
        <v>20204.318187987617</v>
      </c>
      <c r="H697" s="134">
        <v>100</v>
      </c>
      <c r="I697" s="57">
        <f t="shared" si="371"/>
        <v>32.939172676145077</v>
      </c>
      <c r="J697" s="58">
        <v>200</v>
      </c>
      <c r="K697" s="57">
        <f t="shared" si="368"/>
        <v>20.128379143625569</v>
      </c>
      <c r="L697" s="42">
        <v>0</v>
      </c>
      <c r="M697" s="296">
        <f t="shared" si="372"/>
        <v>8604.8298296439298</v>
      </c>
      <c r="N697" s="57">
        <v>1.1399999999999899</v>
      </c>
      <c r="O697" s="57">
        <v>105.4</v>
      </c>
      <c r="P697" s="57">
        <v>4.8999999999999897</v>
      </c>
      <c r="Q697" s="59">
        <v>2</v>
      </c>
      <c r="R697" s="141">
        <f t="shared" si="364"/>
        <v>46</v>
      </c>
      <c r="S697" s="259"/>
      <c r="T697" s="239">
        <v>251</v>
      </c>
      <c r="U697" s="69">
        <f t="shared" si="365"/>
        <v>26</v>
      </c>
    </row>
    <row r="698" spans="1:21" x14ac:dyDescent="0.3">
      <c r="A698" s="54" t="b">
        <v>1</v>
      </c>
      <c r="B698" s="55" t="s">
        <v>2768</v>
      </c>
      <c r="C698" s="54">
        <f t="shared" si="370"/>
        <v>693</v>
      </c>
      <c r="D698" s="46">
        <f t="shared" si="373"/>
        <v>486125</v>
      </c>
      <c r="E698" s="56">
        <f t="shared" si="369"/>
        <v>19445</v>
      </c>
      <c r="F698" s="42">
        <v>0</v>
      </c>
      <c r="G698" s="296">
        <f t="shared" si="366"/>
        <v>20244.726824363592</v>
      </c>
      <c r="H698" s="134">
        <v>100</v>
      </c>
      <c r="I698" s="57">
        <f t="shared" si="371"/>
        <v>33.044578028708742</v>
      </c>
      <c r="J698" s="58">
        <v>200</v>
      </c>
      <c r="K698" s="57">
        <f t="shared" si="368"/>
        <v>20.337110435344965</v>
      </c>
      <c r="L698" s="42">
        <v>0</v>
      </c>
      <c r="M698" s="296">
        <f t="shared" si="372"/>
        <v>8622.0394893032171</v>
      </c>
      <c r="N698" s="57">
        <v>1.1399999999999899</v>
      </c>
      <c r="O698" s="57">
        <v>105.4</v>
      </c>
      <c r="P698" s="57">
        <v>4.8999999999999897</v>
      </c>
      <c r="Q698" s="59">
        <v>2</v>
      </c>
      <c r="R698" s="141">
        <f t="shared" si="364"/>
        <v>46</v>
      </c>
      <c r="S698" s="259"/>
      <c r="T698" s="239">
        <v>252</v>
      </c>
      <c r="U698" s="69">
        <f t="shared" si="365"/>
        <v>26</v>
      </c>
    </row>
    <row r="699" spans="1:21" x14ac:dyDescent="0.3">
      <c r="A699" s="54" t="b">
        <v>1</v>
      </c>
      <c r="B699" s="55" t="s">
        <v>2769</v>
      </c>
      <c r="C699" s="54">
        <f t="shared" si="370"/>
        <v>694</v>
      </c>
      <c r="D699" s="46">
        <f t="shared" si="373"/>
        <v>490014</v>
      </c>
      <c r="E699" s="56">
        <f t="shared" si="369"/>
        <v>19600</v>
      </c>
      <c r="F699" s="42">
        <v>0</v>
      </c>
      <c r="G699" s="296">
        <f t="shared" si="366"/>
        <v>20285.216278012318</v>
      </c>
      <c r="H699" s="134">
        <v>100</v>
      </c>
      <c r="I699" s="57">
        <f t="shared" si="371"/>
        <v>33.150320678400611</v>
      </c>
      <c r="J699" s="58">
        <v>200</v>
      </c>
      <c r="K699" s="57">
        <f t="shared" si="368"/>
        <v>20.54800627055949</v>
      </c>
      <c r="L699" s="42">
        <v>0</v>
      </c>
      <c r="M699" s="296">
        <f t="shared" si="372"/>
        <v>8639.283568281824</v>
      </c>
      <c r="N699" s="57">
        <v>1.1399999999999899</v>
      </c>
      <c r="O699" s="57">
        <v>105.4</v>
      </c>
      <c r="P699" s="57">
        <v>4.8999999999999897</v>
      </c>
      <c r="Q699" s="59">
        <v>2</v>
      </c>
      <c r="R699" s="141">
        <f t="shared" si="364"/>
        <v>46</v>
      </c>
      <c r="S699" s="259"/>
      <c r="T699" s="239">
        <v>253</v>
      </c>
      <c r="U699" s="69">
        <f t="shared" si="365"/>
        <v>26</v>
      </c>
    </row>
    <row r="700" spans="1:21" x14ac:dyDescent="0.3">
      <c r="A700" s="54" t="b">
        <v>1</v>
      </c>
      <c r="B700" s="55" t="s">
        <v>2770</v>
      </c>
      <c r="C700" s="54">
        <f t="shared" si="370"/>
        <v>695</v>
      </c>
      <c r="D700" s="46">
        <f t="shared" si="373"/>
        <v>493934</v>
      </c>
      <c r="E700" s="56">
        <f t="shared" si="369"/>
        <v>19757</v>
      </c>
      <c r="F700" s="42">
        <v>0</v>
      </c>
      <c r="G700" s="296">
        <f t="shared" si="366"/>
        <v>20325.786710568344</v>
      </c>
      <c r="H700" s="134">
        <v>100</v>
      </c>
      <c r="I700" s="57">
        <f t="shared" si="371"/>
        <v>33.256401704571495</v>
      </c>
      <c r="J700" s="58">
        <v>200</v>
      </c>
      <c r="K700" s="57">
        <f t="shared" si="368"/>
        <v>20.761089095585191</v>
      </c>
      <c r="L700" s="42">
        <v>0</v>
      </c>
      <c r="M700" s="296">
        <f t="shared" si="372"/>
        <v>8656.5621354183877</v>
      </c>
      <c r="N700" s="57">
        <v>1.1399999999999899</v>
      </c>
      <c r="O700" s="57">
        <v>105.4</v>
      </c>
      <c r="P700" s="57">
        <v>4.8999999999999897</v>
      </c>
      <c r="Q700" s="59">
        <v>2</v>
      </c>
      <c r="R700" s="141">
        <f t="shared" si="364"/>
        <v>46</v>
      </c>
      <c r="S700" s="259"/>
      <c r="T700" s="239">
        <v>254</v>
      </c>
      <c r="U700" s="69">
        <f t="shared" si="365"/>
        <v>26</v>
      </c>
    </row>
    <row r="701" spans="1:21" x14ac:dyDescent="0.3">
      <c r="A701" s="54" t="b">
        <v>1</v>
      </c>
      <c r="B701" s="55" t="s">
        <v>2771</v>
      </c>
      <c r="C701" s="54">
        <f t="shared" si="370"/>
        <v>696</v>
      </c>
      <c r="D701" s="46">
        <f t="shared" si="373"/>
        <v>497885</v>
      </c>
      <c r="E701" s="56">
        <f t="shared" si="369"/>
        <v>19915</v>
      </c>
      <c r="F701" s="42">
        <v>0</v>
      </c>
      <c r="G701" s="296">
        <f t="shared" si="366"/>
        <v>20366.438283989479</v>
      </c>
      <c r="H701" s="134">
        <v>100</v>
      </c>
      <c r="I701" s="57">
        <f t="shared" si="371"/>
        <v>33.362822190026122</v>
      </c>
      <c r="J701" s="58">
        <v>200</v>
      </c>
      <c r="K701" s="57">
        <f t="shared" si="368"/>
        <v>20.97638158950641</v>
      </c>
      <c r="L701" s="42">
        <v>0</v>
      </c>
      <c r="M701" s="296">
        <f t="shared" si="372"/>
        <v>8673.8752596892245</v>
      </c>
      <c r="N701" s="57">
        <v>1.1399999999999899</v>
      </c>
      <c r="O701" s="57">
        <v>105.4</v>
      </c>
      <c r="P701" s="57">
        <v>4.8999999999999897</v>
      </c>
      <c r="Q701" s="59">
        <v>2</v>
      </c>
      <c r="R701" s="141">
        <f t="shared" si="364"/>
        <v>46</v>
      </c>
      <c r="S701" s="259"/>
      <c r="T701" s="239">
        <v>255</v>
      </c>
      <c r="U701" s="69">
        <f t="shared" si="365"/>
        <v>26</v>
      </c>
    </row>
    <row r="702" spans="1:21" x14ac:dyDescent="0.3">
      <c r="A702" s="54" t="b">
        <v>1</v>
      </c>
      <c r="B702" s="55" t="s">
        <v>2772</v>
      </c>
      <c r="C702" s="54">
        <f t="shared" si="370"/>
        <v>697</v>
      </c>
      <c r="D702" s="46">
        <f t="shared" si="373"/>
        <v>501868</v>
      </c>
      <c r="E702" s="56">
        <f t="shared" si="369"/>
        <v>20074</v>
      </c>
      <c r="F702" s="42">
        <v>0</v>
      </c>
      <c r="G702" s="296">
        <f t="shared" si="366"/>
        <v>20407.171160557456</v>
      </c>
      <c r="H702" s="134">
        <v>100</v>
      </c>
      <c r="I702" s="57">
        <f t="shared" si="371"/>
        <v>33.469583221034206</v>
      </c>
      <c r="J702" s="58">
        <v>200</v>
      </c>
      <c r="K702" s="57">
        <f t="shared" si="368"/>
        <v>21.193906666589591</v>
      </c>
      <c r="L702" s="42">
        <v>0</v>
      </c>
      <c r="M702" s="296">
        <f t="shared" si="372"/>
        <v>8691.2230102086032</v>
      </c>
      <c r="N702" s="57">
        <v>1.1399999999999899</v>
      </c>
      <c r="O702" s="57">
        <v>105.4</v>
      </c>
      <c r="P702" s="57">
        <v>4.8999999999999897</v>
      </c>
      <c r="Q702" s="59">
        <v>2</v>
      </c>
      <c r="R702" s="141">
        <f t="shared" si="364"/>
        <v>46</v>
      </c>
      <c r="S702" s="259"/>
      <c r="T702" s="239">
        <v>256</v>
      </c>
      <c r="U702" s="69">
        <f t="shared" si="365"/>
        <v>26</v>
      </c>
    </row>
    <row r="703" spans="1:21" x14ac:dyDescent="0.3">
      <c r="A703" s="54" t="b">
        <v>1</v>
      </c>
      <c r="B703" s="55" t="s">
        <v>2773</v>
      </c>
      <c r="C703" s="54">
        <f t="shared" si="370"/>
        <v>698</v>
      </c>
      <c r="D703" s="46">
        <f t="shared" si="373"/>
        <v>505882</v>
      </c>
      <c r="E703" s="56">
        <f t="shared" si="369"/>
        <v>20235</v>
      </c>
      <c r="F703" s="42">
        <v>0</v>
      </c>
      <c r="G703" s="296">
        <f t="shared" si="366"/>
        <v>20447.985502878571</v>
      </c>
      <c r="H703" s="134">
        <v>100</v>
      </c>
      <c r="I703" s="57">
        <f t="shared" si="371"/>
        <v>33.576685887341519</v>
      </c>
      <c r="J703" s="58">
        <v>200</v>
      </c>
      <c r="K703" s="57">
        <f t="shared" si="368"/>
        <v>21.413687478722125</v>
      </c>
      <c r="L703" s="42">
        <v>0</v>
      </c>
      <c r="M703" s="296">
        <f t="shared" si="372"/>
        <v>8708.605456229021</v>
      </c>
      <c r="N703" s="57">
        <v>1.1399999999999899</v>
      </c>
      <c r="O703" s="57">
        <v>105.4</v>
      </c>
      <c r="P703" s="57">
        <v>4.8999999999999897</v>
      </c>
      <c r="Q703" s="59">
        <v>2</v>
      </c>
      <c r="R703" s="141">
        <f t="shared" si="364"/>
        <v>46</v>
      </c>
      <c r="S703" s="259"/>
      <c r="T703" s="239">
        <v>257</v>
      </c>
      <c r="U703" s="69">
        <f t="shared" si="365"/>
        <v>26</v>
      </c>
    </row>
    <row r="704" spans="1:21" x14ac:dyDescent="0.3">
      <c r="A704" s="54" t="b">
        <v>1</v>
      </c>
      <c r="B704" s="55" t="s">
        <v>2774</v>
      </c>
      <c r="C704" s="54">
        <f t="shared" si="370"/>
        <v>699</v>
      </c>
      <c r="D704" s="46">
        <f t="shared" si="373"/>
        <v>509929</v>
      </c>
      <c r="E704" s="56">
        <f t="shared" si="369"/>
        <v>20397</v>
      </c>
      <c r="F704" s="42">
        <v>0</v>
      </c>
      <c r="G704" s="296">
        <f t="shared" si="366"/>
        <v>20488.881473884328</v>
      </c>
      <c r="H704" s="134">
        <v>100</v>
      </c>
      <c r="I704" s="57">
        <f t="shared" si="371"/>
        <v>33.684131282181013</v>
      </c>
      <c r="J704" s="58">
        <v>200</v>
      </c>
      <c r="K704" s="57">
        <f t="shared" si="368"/>
        <v>21.635747417876473</v>
      </c>
      <c r="L704" s="42">
        <v>0</v>
      </c>
      <c r="M704" s="296">
        <f t="shared" si="372"/>
        <v>8726.0226671414785</v>
      </c>
      <c r="N704" s="57">
        <v>1.1399999999999899</v>
      </c>
      <c r="O704" s="57">
        <v>105.4</v>
      </c>
      <c r="P704" s="57">
        <v>4.8999999999999897</v>
      </c>
      <c r="Q704" s="59">
        <v>2</v>
      </c>
      <c r="R704" s="141">
        <f t="shared" ref="R704:R755" si="374">INT(20+U704)</f>
        <v>46</v>
      </c>
      <c r="S704" s="259"/>
      <c r="T704" s="239">
        <v>258</v>
      </c>
      <c r="U704" s="69">
        <f t="shared" ref="U704:U755" si="375">INT(1+(T704/$U$1))</f>
        <v>26</v>
      </c>
    </row>
    <row r="705" spans="1:21" x14ac:dyDescent="0.3">
      <c r="A705" s="54" t="b">
        <v>1</v>
      </c>
      <c r="B705" s="55" t="s">
        <v>2775</v>
      </c>
      <c r="C705" s="54">
        <f t="shared" si="370"/>
        <v>700</v>
      </c>
      <c r="D705" s="46">
        <f t="shared" si="373"/>
        <v>514008</v>
      </c>
      <c r="E705" s="56">
        <f t="shared" si="369"/>
        <v>20560</v>
      </c>
      <c r="F705" s="42">
        <v>0</v>
      </c>
      <c r="G705" s="296">
        <f t="shared" si="366"/>
        <v>20529.859236832097</v>
      </c>
      <c r="H705" s="134">
        <v>100</v>
      </c>
      <c r="I705" s="57">
        <f t="shared" si="371"/>
        <v>33.791920502283993</v>
      </c>
      <c r="J705" s="58">
        <v>200</v>
      </c>
      <c r="K705" s="57">
        <f t="shared" si="368"/>
        <v>21.860110118599852</v>
      </c>
      <c r="L705" s="42">
        <v>0</v>
      </c>
      <c r="M705" s="296">
        <f t="shared" si="372"/>
        <v>8743.4747124757614</v>
      </c>
      <c r="N705" s="57">
        <v>1.1399999999999899</v>
      </c>
      <c r="O705" s="57">
        <v>105.4</v>
      </c>
      <c r="P705" s="57">
        <v>4.8999999999999897</v>
      </c>
      <c r="Q705" s="59">
        <v>2</v>
      </c>
      <c r="R705" s="141">
        <f t="shared" si="374"/>
        <v>46</v>
      </c>
      <c r="S705" s="259"/>
      <c r="T705" s="239">
        <v>259</v>
      </c>
      <c r="U705" s="69">
        <f t="shared" si="375"/>
        <v>26</v>
      </c>
    </row>
    <row r="706" spans="1:21" x14ac:dyDescent="0.3">
      <c r="A706" s="54" t="b">
        <v>1</v>
      </c>
      <c r="B706" s="55" t="s">
        <v>2776</v>
      </c>
      <c r="C706" s="54">
        <f t="shared" si="370"/>
        <v>701</v>
      </c>
      <c r="D706" s="46">
        <f t="shared" si="373"/>
        <v>518120</v>
      </c>
      <c r="E706" s="56">
        <f t="shared" si="369"/>
        <v>20724</v>
      </c>
      <c r="F706" s="42">
        <v>0</v>
      </c>
      <c r="G706" s="296">
        <f t="shared" si="366"/>
        <v>20570.918955305762</v>
      </c>
      <c r="H706" s="134">
        <v>100</v>
      </c>
      <c r="I706" s="57">
        <f t="shared" si="371"/>
        <v>33.900054647891302</v>
      </c>
      <c r="J706" s="58">
        <v>200</v>
      </c>
      <c r="K706" s="57">
        <f t="shared" si="368"/>
        <v>22.086799460529733</v>
      </c>
      <c r="L706" s="42">
        <v>0</v>
      </c>
      <c r="M706" s="296">
        <f t="shared" si="372"/>
        <v>8760.9616619007138</v>
      </c>
      <c r="N706" s="57">
        <v>1.1399999999999899</v>
      </c>
      <c r="O706" s="57">
        <v>105.4</v>
      </c>
      <c r="P706" s="57">
        <v>4.8999999999999897</v>
      </c>
      <c r="Q706" s="59">
        <v>2</v>
      </c>
      <c r="R706" s="141">
        <f t="shared" si="374"/>
        <v>47</v>
      </c>
      <c r="S706" s="259"/>
      <c r="T706" s="239">
        <v>260</v>
      </c>
      <c r="U706" s="69">
        <f t="shared" si="375"/>
        <v>27</v>
      </c>
    </row>
    <row r="707" spans="1:21" x14ac:dyDescent="0.3">
      <c r="A707" s="54" t="b">
        <v>1</v>
      </c>
      <c r="B707" s="55" t="s">
        <v>2777</v>
      </c>
      <c r="C707" s="54">
        <f t="shared" si="370"/>
        <v>702</v>
      </c>
      <c r="D707" s="46">
        <f t="shared" si="373"/>
        <v>522264</v>
      </c>
      <c r="E707" s="56">
        <f t="shared" si="369"/>
        <v>20890</v>
      </c>
      <c r="F707" s="42">
        <v>0</v>
      </c>
      <c r="G707" s="296">
        <f t="shared" si="366"/>
        <v>20612.060793216373</v>
      </c>
      <c r="H707" s="134">
        <v>100</v>
      </c>
      <c r="I707" s="57">
        <f t="shared" si="371"/>
        <v>34.008534822764553</v>
      </c>
      <c r="J707" s="58">
        <v>200</v>
      </c>
      <c r="K707" s="57">
        <f t="shared" si="368"/>
        <v>22.315839570935427</v>
      </c>
      <c r="L707" s="42">
        <v>0</v>
      </c>
      <c r="M707" s="296">
        <f t="shared" si="372"/>
        <v>8778.483585224516</v>
      </c>
      <c r="N707" s="57">
        <v>1.1399999999999899</v>
      </c>
      <c r="O707" s="57">
        <v>105.4</v>
      </c>
      <c r="P707" s="57">
        <v>4.8999999999999897</v>
      </c>
      <c r="Q707" s="59">
        <v>2</v>
      </c>
      <c r="R707" s="141">
        <f t="shared" si="374"/>
        <v>47</v>
      </c>
      <c r="S707" s="259"/>
      <c r="T707" s="239">
        <v>261</v>
      </c>
      <c r="U707" s="69">
        <f t="shared" si="375"/>
        <v>27</v>
      </c>
    </row>
    <row r="708" spans="1:21" x14ac:dyDescent="0.3">
      <c r="A708" s="54" t="b">
        <v>1</v>
      </c>
      <c r="B708" s="55" t="s">
        <v>2778</v>
      </c>
      <c r="C708" s="54">
        <f t="shared" si="370"/>
        <v>703</v>
      </c>
      <c r="D708" s="46">
        <f t="shared" si="373"/>
        <v>526442</v>
      </c>
      <c r="E708" s="56">
        <f t="shared" si="369"/>
        <v>21057</v>
      </c>
      <c r="F708" s="42">
        <v>0</v>
      </c>
      <c r="G708" s="296">
        <f t="shared" si="366"/>
        <v>20653.284914802807</v>
      </c>
      <c r="H708" s="134">
        <v>100</v>
      </c>
      <c r="I708" s="57">
        <f t="shared" si="371"/>
        <v>34.1173621341974</v>
      </c>
      <c r="J708" s="58">
        <v>200</v>
      </c>
      <c r="K708" s="57">
        <f t="shared" si="368"/>
        <v>22.547254827286029</v>
      </c>
      <c r="L708" s="42">
        <v>0</v>
      </c>
      <c r="M708" s="296">
        <f t="shared" si="372"/>
        <v>8796.0405523949648</v>
      </c>
      <c r="N708" s="57">
        <v>1.1399999999999899</v>
      </c>
      <c r="O708" s="57">
        <v>105.4</v>
      </c>
      <c r="P708" s="57">
        <v>4.8999999999999897</v>
      </c>
      <c r="Q708" s="59">
        <v>2</v>
      </c>
      <c r="R708" s="141">
        <f t="shared" si="374"/>
        <v>47</v>
      </c>
      <c r="S708" s="259"/>
      <c r="T708" s="239">
        <v>262</v>
      </c>
      <c r="U708" s="69">
        <f t="shared" si="375"/>
        <v>27</v>
      </c>
    </row>
    <row r="709" spans="1:21" x14ac:dyDescent="0.3">
      <c r="A709" s="54" t="b">
        <v>1</v>
      </c>
      <c r="B709" s="55" t="s">
        <v>2779</v>
      </c>
      <c r="C709" s="54">
        <f t="shared" si="370"/>
        <v>704</v>
      </c>
      <c r="D709" s="46">
        <f t="shared" si="373"/>
        <v>530653</v>
      </c>
      <c r="E709" s="56">
        <f t="shared" si="369"/>
        <v>21226</v>
      </c>
      <c r="F709" s="42">
        <v>0</v>
      </c>
      <c r="G709" s="296">
        <f t="shared" si="366"/>
        <v>20694.591484632412</v>
      </c>
      <c r="H709" s="134">
        <v>100</v>
      </c>
      <c r="I709" s="57">
        <f t="shared" si="371"/>
        <v>34.226537693026835</v>
      </c>
      <c r="J709" s="58">
        <v>200</v>
      </c>
      <c r="K709" s="57">
        <f t="shared" si="368"/>
        <v>22.781069859844983</v>
      </c>
      <c r="L709" s="42">
        <v>0</v>
      </c>
      <c r="M709" s="296">
        <f t="shared" si="372"/>
        <v>8813.6326334997557</v>
      </c>
      <c r="N709" s="57">
        <v>1.1399999999999899</v>
      </c>
      <c r="O709" s="57">
        <v>105.4</v>
      </c>
      <c r="P709" s="57">
        <v>4.8999999999999897</v>
      </c>
      <c r="Q709" s="59">
        <v>2</v>
      </c>
      <c r="R709" s="141">
        <f t="shared" si="374"/>
        <v>47</v>
      </c>
      <c r="S709" s="259"/>
      <c r="T709" s="239">
        <v>263</v>
      </c>
      <c r="U709" s="69">
        <f t="shared" si="375"/>
        <v>27</v>
      </c>
    </row>
    <row r="710" spans="1:21" x14ac:dyDescent="0.3">
      <c r="A710" s="54" t="b">
        <v>1</v>
      </c>
      <c r="B710" s="55" t="s">
        <v>2780</v>
      </c>
      <c r="C710" s="54">
        <f t="shared" si="370"/>
        <v>705</v>
      </c>
      <c r="D710" s="46">
        <f t="shared" si="373"/>
        <v>534898</v>
      </c>
      <c r="E710" s="56">
        <f t="shared" si="369"/>
        <v>21395</v>
      </c>
      <c r="F710" s="42">
        <v>0</v>
      </c>
      <c r="G710" s="296">
        <f t="shared" si="366"/>
        <v>20735.980667601678</v>
      </c>
      <c r="H710" s="134">
        <v>100</v>
      </c>
      <c r="I710" s="57">
        <f t="shared" si="371"/>
        <v>34.336062613644522</v>
      </c>
      <c r="J710" s="58">
        <v>200</v>
      </c>
      <c r="K710" s="57">
        <f t="shared" si="368"/>
        <v>23.017309554291575</v>
      </c>
      <c r="L710" s="42">
        <v>0</v>
      </c>
      <c r="M710" s="296">
        <f t="shared" si="372"/>
        <v>8831.2598987667552</v>
      </c>
      <c r="N710" s="57">
        <v>1.1399999999999899</v>
      </c>
      <c r="O710" s="57">
        <v>105.4</v>
      </c>
      <c r="P710" s="57">
        <v>4.8999999999999897</v>
      </c>
      <c r="Q710" s="59">
        <v>2</v>
      </c>
      <c r="R710" s="141">
        <f t="shared" si="374"/>
        <v>47</v>
      </c>
      <c r="S710" s="259"/>
      <c r="T710" s="239">
        <v>264</v>
      </c>
      <c r="U710" s="69">
        <f t="shared" si="375"/>
        <v>27</v>
      </c>
    </row>
    <row r="711" spans="1:21" x14ac:dyDescent="0.3">
      <c r="A711" s="54" t="b">
        <v>1</v>
      </c>
      <c r="B711" s="55" t="s">
        <v>2781</v>
      </c>
      <c r="C711" s="54">
        <f t="shared" si="370"/>
        <v>706</v>
      </c>
      <c r="D711" s="46">
        <f t="shared" si="373"/>
        <v>539177</v>
      </c>
      <c r="E711" s="56">
        <f t="shared" si="369"/>
        <v>21567</v>
      </c>
      <c r="F711" s="42">
        <v>0</v>
      </c>
      <c r="G711" s="296">
        <f t="shared" ref="G711:G755" si="376">G710*(I$1-0.035)</f>
        <v>20777.452628936881</v>
      </c>
      <c r="H711" s="134">
        <v>100</v>
      </c>
      <c r="I711" s="57">
        <f t="shared" si="371"/>
        <v>34.445938014008185</v>
      </c>
      <c r="J711" s="58">
        <v>200</v>
      </c>
      <c r="K711" s="57">
        <f t="shared" si="368"/>
        <v>23.255999054369578</v>
      </c>
      <c r="L711" s="42">
        <v>0</v>
      </c>
      <c r="M711" s="296">
        <f t="shared" si="372"/>
        <v>8848.9224185642888</v>
      </c>
      <c r="N711" s="57">
        <v>1.1399999999999899</v>
      </c>
      <c r="O711" s="57">
        <v>105.4</v>
      </c>
      <c r="P711" s="57">
        <v>4.8999999999999897</v>
      </c>
      <c r="Q711" s="59">
        <v>2</v>
      </c>
      <c r="R711" s="141">
        <f t="shared" si="374"/>
        <v>47</v>
      </c>
      <c r="S711" s="259"/>
      <c r="T711" s="239">
        <v>265</v>
      </c>
      <c r="U711" s="69">
        <f t="shared" si="375"/>
        <v>27</v>
      </c>
    </row>
    <row r="712" spans="1:21" x14ac:dyDescent="0.3">
      <c r="A712" s="54" t="b">
        <v>1</v>
      </c>
      <c r="B712" s="55" t="s">
        <v>2782</v>
      </c>
      <c r="C712" s="54">
        <f t="shared" si="370"/>
        <v>707</v>
      </c>
      <c r="D712" s="46">
        <f t="shared" si="373"/>
        <v>543490</v>
      </c>
      <c r="E712" s="56">
        <f t="shared" si="369"/>
        <v>21739</v>
      </c>
      <c r="F712" s="42">
        <v>0</v>
      </c>
      <c r="G712" s="296">
        <f t="shared" si="376"/>
        <v>20819.007534194756</v>
      </c>
      <c r="H712" s="134">
        <v>100</v>
      </c>
      <c r="I712" s="57">
        <f t="shared" si="371"/>
        <v>34.556165015653008</v>
      </c>
      <c r="J712" s="58">
        <v>200</v>
      </c>
      <c r="K712" s="57">
        <f t="shared" si="368"/>
        <v>23.497163764563389</v>
      </c>
      <c r="L712" s="42">
        <v>0</v>
      </c>
      <c r="M712" s="296">
        <f t="shared" si="372"/>
        <v>8866.6202634014171</v>
      </c>
      <c r="N712" s="57">
        <v>1.1399999999999899</v>
      </c>
      <c r="O712" s="57">
        <v>105.4</v>
      </c>
      <c r="P712" s="57">
        <v>4.8999999999999897</v>
      </c>
      <c r="Q712" s="59">
        <v>2</v>
      </c>
      <c r="R712" s="141">
        <f t="shared" si="374"/>
        <v>47</v>
      </c>
      <c r="S712" s="259"/>
      <c r="T712" s="239">
        <v>266</v>
      </c>
      <c r="U712" s="69">
        <f t="shared" si="375"/>
        <v>27</v>
      </c>
    </row>
    <row r="713" spans="1:21" x14ac:dyDescent="0.3">
      <c r="A713" s="54" t="b">
        <v>1</v>
      </c>
      <c r="B713" s="55" t="s">
        <v>2783</v>
      </c>
      <c r="C713" s="54">
        <f t="shared" si="370"/>
        <v>708</v>
      </c>
      <c r="D713" s="46">
        <f t="shared" si="373"/>
        <v>547837</v>
      </c>
      <c r="E713" s="56">
        <f t="shared" si="369"/>
        <v>21913</v>
      </c>
      <c r="F713" s="42">
        <v>0</v>
      </c>
      <c r="G713" s="296">
        <f t="shared" si="376"/>
        <v>20860.645549263147</v>
      </c>
      <c r="H713" s="134">
        <v>100</v>
      </c>
      <c r="I713" s="57">
        <f t="shared" si="371"/>
        <v>34.666744743703099</v>
      </c>
      <c r="J713" s="58">
        <v>200</v>
      </c>
      <c r="K713" s="57">
        <f t="shared" si="368"/>
        <v>23.74082935280191</v>
      </c>
      <c r="L713" s="42">
        <v>0</v>
      </c>
      <c r="M713" s="296">
        <f t="shared" si="372"/>
        <v>8884.3535039282197</v>
      </c>
      <c r="N713" s="57">
        <v>1.1399999999999899</v>
      </c>
      <c r="O713" s="57">
        <v>105.4</v>
      </c>
      <c r="P713" s="57">
        <v>4.8999999999999897</v>
      </c>
      <c r="Q713" s="59">
        <v>2</v>
      </c>
      <c r="R713" s="141">
        <f t="shared" si="374"/>
        <v>47</v>
      </c>
      <c r="S713" s="259"/>
      <c r="T713" s="239">
        <v>267</v>
      </c>
      <c r="U713" s="69">
        <f t="shared" si="375"/>
        <v>27</v>
      </c>
    </row>
    <row r="714" spans="1:21" x14ac:dyDescent="0.3">
      <c r="A714" s="54" t="b">
        <v>1</v>
      </c>
      <c r="B714" s="55" t="s">
        <v>2784</v>
      </c>
      <c r="C714" s="54">
        <f t="shared" si="370"/>
        <v>709</v>
      </c>
      <c r="D714" s="46">
        <f t="shared" si="373"/>
        <v>552219</v>
      </c>
      <c r="E714" s="56">
        <f t="shared" si="369"/>
        <v>22088</v>
      </c>
      <c r="F714" s="42">
        <v>0</v>
      </c>
      <c r="G714" s="296">
        <f t="shared" si="376"/>
        <v>20902.366840361672</v>
      </c>
      <c r="H714" s="134">
        <v>100</v>
      </c>
      <c r="I714" s="57">
        <f t="shared" si="371"/>
        <v>34.777678326882949</v>
      </c>
      <c r="J714" s="58">
        <v>200</v>
      </c>
      <c r="K714" s="57">
        <f t="shared" si="368"/>
        <v>23.987021753190465</v>
      </c>
      <c r="L714" s="42">
        <v>0</v>
      </c>
      <c r="M714" s="296">
        <f t="shared" si="372"/>
        <v>8902.122210936077</v>
      </c>
      <c r="N714" s="57">
        <v>1.1399999999999899</v>
      </c>
      <c r="O714" s="57">
        <v>105.4</v>
      </c>
      <c r="P714" s="57">
        <v>4.8999999999999897</v>
      </c>
      <c r="Q714" s="59">
        <v>2</v>
      </c>
      <c r="R714" s="141">
        <f t="shared" si="374"/>
        <v>47</v>
      </c>
      <c r="S714" s="259"/>
      <c r="T714" s="239">
        <v>268</v>
      </c>
      <c r="U714" s="69">
        <f t="shared" si="375"/>
        <v>27</v>
      </c>
    </row>
    <row r="715" spans="1:21" x14ac:dyDescent="0.3">
      <c r="A715" s="54" t="b">
        <v>1</v>
      </c>
      <c r="B715" s="55" t="s">
        <v>2785</v>
      </c>
      <c r="C715" s="54">
        <f t="shared" si="370"/>
        <v>710</v>
      </c>
      <c r="D715" s="46">
        <f t="shared" si="373"/>
        <v>556636</v>
      </c>
      <c r="E715" s="56">
        <f t="shared" si="369"/>
        <v>22265</v>
      </c>
      <c r="F715" s="42">
        <v>0</v>
      </c>
      <c r="G715" s="296">
        <f t="shared" si="376"/>
        <v>20944.171574042397</v>
      </c>
      <c r="H715" s="134">
        <v>100</v>
      </c>
      <c r="I715" s="57">
        <f t="shared" si="371"/>
        <v>34.888966897528974</v>
      </c>
      <c r="J715" s="58">
        <v>200</v>
      </c>
      <c r="K715" s="57">
        <f t="shared" si="368"/>
        <v>24.235767168771051</v>
      </c>
      <c r="L715" s="42">
        <v>0</v>
      </c>
      <c r="M715" s="296">
        <f t="shared" si="372"/>
        <v>8919.9264553579487</v>
      </c>
      <c r="N715" s="57">
        <v>1.1399999999999899</v>
      </c>
      <c r="O715" s="57">
        <v>105.4</v>
      </c>
      <c r="P715" s="57">
        <v>4.8999999999999897</v>
      </c>
      <c r="Q715" s="59">
        <v>2</v>
      </c>
      <c r="R715" s="141">
        <f t="shared" si="374"/>
        <v>47</v>
      </c>
      <c r="S715" s="259"/>
      <c r="T715" s="239">
        <v>269</v>
      </c>
      <c r="U715" s="69">
        <f t="shared" si="375"/>
        <v>27</v>
      </c>
    </row>
    <row r="716" spans="1:21" x14ac:dyDescent="0.3">
      <c r="A716" s="54" t="b">
        <v>1</v>
      </c>
      <c r="B716" s="55" t="s">
        <v>2786</v>
      </c>
      <c r="C716" s="54">
        <f t="shared" si="370"/>
        <v>711</v>
      </c>
      <c r="D716" s="46">
        <f t="shared" si="373"/>
        <v>561089</v>
      </c>
      <c r="E716" s="56">
        <f t="shared" si="369"/>
        <v>22443</v>
      </c>
      <c r="F716" s="42">
        <v>0</v>
      </c>
      <c r="G716" s="296">
        <f t="shared" si="376"/>
        <v>20986.059917190483</v>
      </c>
      <c r="H716" s="134">
        <v>100</v>
      </c>
      <c r="I716" s="57">
        <f t="shared" si="371"/>
        <v>35.000611591601064</v>
      </c>
      <c r="J716" s="58">
        <v>200</v>
      </c>
      <c r="K716" s="57">
        <f t="shared" si="368"/>
        <v>24.487092074311207</v>
      </c>
      <c r="L716" s="42">
        <v>0</v>
      </c>
      <c r="M716" s="296">
        <f t="shared" si="372"/>
        <v>8937.7663082686649</v>
      </c>
      <c r="N716" s="57">
        <v>1.1399999999999899</v>
      </c>
      <c r="O716" s="57">
        <v>105.4</v>
      </c>
      <c r="P716" s="57">
        <v>4.8999999999999897</v>
      </c>
      <c r="Q716" s="59">
        <v>2</v>
      </c>
      <c r="R716" s="141">
        <f t="shared" si="374"/>
        <v>48</v>
      </c>
      <c r="S716" s="259"/>
      <c r="T716" s="239">
        <v>270</v>
      </c>
      <c r="U716" s="69">
        <f t="shared" si="375"/>
        <v>28</v>
      </c>
    </row>
    <row r="717" spans="1:21" x14ac:dyDescent="0.3">
      <c r="A717" s="54" t="b">
        <v>1</v>
      </c>
      <c r="B717" s="55" t="s">
        <v>2787</v>
      </c>
      <c r="C717" s="54">
        <f t="shared" si="370"/>
        <v>712</v>
      </c>
      <c r="D717" s="46">
        <f t="shared" si="373"/>
        <v>565577</v>
      </c>
      <c r="E717" s="56">
        <f t="shared" si="369"/>
        <v>22623</v>
      </c>
      <c r="F717" s="42">
        <v>0</v>
      </c>
      <c r="G717" s="296">
        <f t="shared" si="376"/>
        <v>21028.032037024863</v>
      </c>
      <c r="H717" s="134">
        <v>100</v>
      </c>
      <c r="I717" s="57">
        <f t="shared" si="371"/>
        <v>35.112613548694185</v>
      </c>
      <c r="J717" s="58">
        <v>200</v>
      </c>
      <c r="K717" s="57">
        <f t="shared" si="368"/>
        <v>24.741023219121814</v>
      </c>
      <c r="L717" s="42">
        <v>0</v>
      </c>
      <c r="M717" s="296">
        <f t="shared" si="372"/>
        <v>8955.6418408852023</v>
      </c>
      <c r="N717" s="57">
        <v>1.1399999999999899</v>
      </c>
      <c r="O717" s="57">
        <v>105.4</v>
      </c>
      <c r="P717" s="57">
        <v>4.8999999999999897</v>
      </c>
      <c r="Q717" s="59">
        <v>2</v>
      </c>
      <c r="R717" s="141">
        <f t="shared" si="374"/>
        <v>48</v>
      </c>
      <c r="S717" s="259"/>
      <c r="T717" s="239">
        <v>271</v>
      </c>
      <c r="U717" s="69">
        <f t="shared" si="375"/>
        <v>28</v>
      </c>
    </row>
    <row r="718" spans="1:21" x14ac:dyDescent="0.3">
      <c r="A718" s="54" t="b">
        <v>1</v>
      </c>
      <c r="B718" s="55" t="s">
        <v>2788</v>
      </c>
      <c r="C718" s="54">
        <f t="shared" si="370"/>
        <v>713</v>
      </c>
      <c r="D718" s="46">
        <f t="shared" si="373"/>
        <v>570101</v>
      </c>
      <c r="E718" s="56">
        <f t="shared" si="369"/>
        <v>22804</v>
      </c>
      <c r="F718" s="42">
        <v>0</v>
      </c>
      <c r="G718" s="296">
        <f t="shared" si="376"/>
        <v>21070.088101098914</v>
      </c>
      <c r="H718" s="134">
        <v>100</v>
      </c>
      <c r="I718" s="57">
        <f t="shared" si="371"/>
        <v>35.224973912050004</v>
      </c>
      <c r="J718" s="58">
        <v>200</v>
      </c>
      <c r="K718" s="57">
        <f t="shared" si="368"/>
        <v>24.997587629904107</v>
      </c>
      <c r="L718" s="42">
        <v>0</v>
      </c>
      <c r="M718" s="296">
        <f t="shared" si="372"/>
        <v>8973.5531245669736</v>
      </c>
      <c r="N718" s="57">
        <v>1.1399999999999899</v>
      </c>
      <c r="O718" s="57">
        <v>105.4</v>
      </c>
      <c r="P718" s="57">
        <v>4.8999999999999897</v>
      </c>
      <c r="Q718" s="59">
        <v>2</v>
      </c>
      <c r="R718" s="141">
        <f t="shared" si="374"/>
        <v>48</v>
      </c>
      <c r="S718" s="259"/>
      <c r="T718" s="239">
        <v>272</v>
      </c>
      <c r="U718" s="69">
        <f t="shared" si="375"/>
        <v>28</v>
      </c>
    </row>
    <row r="719" spans="1:21" x14ac:dyDescent="0.3">
      <c r="A719" s="54" t="b">
        <v>1</v>
      </c>
      <c r="B719" s="55" t="s">
        <v>2789</v>
      </c>
      <c r="C719" s="54">
        <f t="shared" si="370"/>
        <v>714</v>
      </c>
      <c r="D719" s="46">
        <f t="shared" si="373"/>
        <v>574661</v>
      </c>
      <c r="E719" s="56">
        <f t="shared" si="369"/>
        <v>22986</v>
      </c>
      <c r="F719" s="42">
        <v>0</v>
      </c>
      <c r="G719" s="296">
        <f t="shared" si="376"/>
        <v>21112.228277301114</v>
      </c>
      <c r="H719" s="134">
        <v>100</v>
      </c>
      <c r="I719" s="57">
        <f t="shared" si="371"/>
        <v>35.337693828568561</v>
      </c>
      <c r="J719" s="58">
        <v>200</v>
      </c>
      <c r="K719" s="57">
        <f t="shared" ref="K719:K755" si="377">K718+K718*$I$1%</f>
        <v>25.256812613626213</v>
      </c>
      <c r="L719" s="42">
        <v>0</v>
      </c>
      <c r="M719" s="296">
        <f t="shared" si="372"/>
        <v>8991.5002308161074</v>
      </c>
      <c r="N719" s="57">
        <v>1.1399999999999899</v>
      </c>
      <c r="O719" s="57">
        <v>105.4</v>
      </c>
      <c r="P719" s="57">
        <v>4.8999999999999897</v>
      </c>
      <c r="Q719" s="59">
        <v>2</v>
      </c>
      <c r="R719" s="141">
        <f t="shared" si="374"/>
        <v>48</v>
      </c>
      <c r="S719" s="259"/>
      <c r="T719" s="239">
        <v>273</v>
      </c>
      <c r="U719" s="69">
        <f t="shared" si="375"/>
        <v>28</v>
      </c>
    </row>
    <row r="720" spans="1:21" x14ac:dyDescent="0.3">
      <c r="A720" s="54" t="b">
        <v>1</v>
      </c>
      <c r="B720" s="55" t="s">
        <v>2790</v>
      </c>
      <c r="C720" s="54">
        <f t="shared" si="370"/>
        <v>715</v>
      </c>
      <c r="D720" s="46">
        <f t="shared" si="373"/>
        <v>579258</v>
      </c>
      <c r="E720" s="56">
        <f t="shared" ref="E720:E738" si="378">INT(D720*E$1)</f>
        <v>23170</v>
      </c>
      <c r="F720" s="42">
        <v>0</v>
      </c>
      <c r="G720" s="296">
        <f t="shared" si="376"/>
        <v>21154.452733855716</v>
      </c>
      <c r="H720" s="134">
        <v>100</v>
      </c>
      <c r="I720" s="57">
        <f t="shared" si="371"/>
        <v>35.450774448819978</v>
      </c>
      <c r="J720" s="58">
        <v>200</v>
      </c>
      <c r="K720" s="57">
        <f t="shared" si="377"/>
        <v>25.518725760429518</v>
      </c>
      <c r="L720" s="42">
        <v>0</v>
      </c>
      <c r="M720" s="296">
        <f t="shared" si="372"/>
        <v>9009.4832312777398</v>
      </c>
      <c r="N720" s="57">
        <v>1.1399999999999899</v>
      </c>
      <c r="O720" s="57">
        <v>105.4</v>
      </c>
      <c r="P720" s="57">
        <v>4.8999999999999897</v>
      </c>
      <c r="Q720" s="59">
        <v>2</v>
      </c>
      <c r="R720" s="141">
        <f t="shared" si="374"/>
        <v>48</v>
      </c>
      <c r="S720" s="259"/>
      <c r="T720" s="239">
        <v>274</v>
      </c>
      <c r="U720" s="69">
        <f t="shared" si="375"/>
        <v>28</v>
      </c>
    </row>
    <row r="721" spans="1:21" x14ac:dyDescent="0.3">
      <c r="A721" s="54" t="b">
        <v>1</v>
      </c>
      <c r="B721" s="55" t="s">
        <v>2791</v>
      </c>
      <c r="C721" s="54">
        <f t="shared" si="370"/>
        <v>716</v>
      </c>
      <c r="D721" s="46">
        <f t="shared" si="373"/>
        <v>583892</v>
      </c>
      <c r="E721" s="56">
        <f t="shared" si="378"/>
        <v>23355</v>
      </c>
      <c r="F721" s="42">
        <v>0</v>
      </c>
      <c r="G721" s="296">
        <f t="shared" si="376"/>
        <v>21196.761639323428</v>
      </c>
      <c r="H721" s="134">
        <v>100</v>
      </c>
      <c r="I721" s="57">
        <f t="shared" si="371"/>
        <v>35.564216927056201</v>
      </c>
      <c r="J721" s="58">
        <v>200</v>
      </c>
      <c r="K721" s="57">
        <f t="shared" si="377"/>
        <v>25.783354946565172</v>
      </c>
      <c r="L721" s="42">
        <v>0</v>
      </c>
      <c r="M721" s="296">
        <f t="shared" si="372"/>
        <v>9027.5021977402957</v>
      </c>
      <c r="N721" s="57">
        <v>1.1399999999999899</v>
      </c>
      <c r="O721" s="57">
        <v>105.4</v>
      </c>
      <c r="P721" s="57">
        <v>4.8999999999999897</v>
      </c>
      <c r="Q721" s="59">
        <v>2</v>
      </c>
      <c r="R721" s="141">
        <f t="shared" si="374"/>
        <v>48</v>
      </c>
      <c r="S721" s="259"/>
      <c r="T721" s="239">
        <v>275</v>
      </c>
      <c r="U721" s="69">
        <f t="shared" si="375"/>
        <v>28</v>
      </c>
    </row>
    <row r="722" spans="1:21" x14ac:dyDescent="0.3">
      <c r="A722" s="54" t="b">
        <v>1</v>
      </c>
      <c r="B722" s="55" t="s">
        <v>2792</v>
      </c>
      <c r="C722" s="54">
        <f t="shared" si="370"/>
        <v>717</v>
      </c>
      <c r="D722" s="46">
        <f t="shared" si="373"/>
        <v>588563</v>
      </c>
      <c r="E722" s="56">
        <f t="shared" si="378"/>
        <v>23542</v>
      </c>
      <c r="F722" s="42">
        <v>0</v>
      </c>
      <c r="G722" s="296">
        <f t="shared" si="376"/>
        <v>21239.155162602074</v>
      </c>
      <c r="H722" s="134">
        <v>100</v>
      </c>
      <c r="I722" s="57">
        <f t="shared" si="371"/>
        <v>35.678022421222778</v>
      </c>
      <c r="J722" s="58">
        <v>200</v>
      </c>
      <c r="K722" s="57">
        <f t="shared" si="377"/>
        <v>26.050728337361054</v>
      </c>
      <c r="L722" s="42">
        <v>0</v>
      </c>
      <c r="M722" s="296">
        <f t="shared" si="372"/>
        <v>9045.5572021357766</v>
      </c>
      <c r="N722" s="57">
        <v>1.1399999999999899</v>
      </c>
      <c r="O722" s="57">
        <v>105.4</v>
      </c>
      <c r="P722" s="57">
        <v>4.8999999999999897</v>
      </c>
      <c r="Q722" s="59">
        <v>2</v>
      </c>
      <c r="R722" s="141">
        <f t="shared" si="374"/>
        <v>48</v>
      </c>
      <c r="S722" s="259"/>
      <c r="T722" s="239">
        <v>276</v>
      </c>
      <c r="U722" s="69">
        <f t="shared" si="375"/>
        <v>28</v>
      </c>
    </row>
    <row r="723" spans="1:21" x14ac:dyDescent="0.3">
      <c r="A723" s="54" t="b">
        <v>1</v>
      </c>
      <c r="B723" s="55" t="s">
        <v>2793</v>
      </c>
      <c r="C723" s="54">
        <f t="shared" si="370"/>
        <v>718</v>
      </c>
      <c r="D723" s="46">
        <f t="shared" si="373"/>
        <v>593271</v>
      </c>
      <c r="E723" s="56">
        <f t="shared" si="378"/>
        <v>23730</v>
      </c>
      <c r="F723" s="42">
        <v>0</v>
      </c>
      <c r="G723" s="296">
        <f t="shared" si="376"/>
        <v>21281.633472927278</v>
      </c>
      <c r="H723" s="134">
        <v>100</v>
      </c>
      <c r="I723" s="57">
        <f t="shared" si="371"/>
        <v>35.792192092970694</v>
      </c>
      <c r="J723" s="58">
        <v>200</v>
      </c>
      <c r="K723" s="57">
        <f t="shared" si="377"/>
        <v>26.320874390219487</v>
      </c>
      <c r="L723" s="42">
        <v>0</v>
      </c>
      <c r="M723" s="296">
        <f t="shared" si="372"/>
        <v>9063.6483165400477</v>
      </c>
      <c r="N723" s="57">
        <v>1.1399999999999899</v>
      </c>
      <c r="O723" s="57">
        <v>105.4</v>
      </c>
      <c r="P723" s="57">
        <v>4.8999999999999897</v>
      </c>
      <c r="Q723" s="59">
        <v>2</v>
      </c>
      <c r="R723" s="141">
        <f t="shared" si="374"/>
        <v>48</v>
      </c>
      <c r="S723" s="259"/>
      <c r="T723" s="239">
        <v>277</v>
      </c>
      <c r="U723" s="69">
        <f t="shared" si="375"/>
        <v>28</v>
      </c>
    </row>
    <row r="724" spans="1:21" x14ac:dyDescent="0.3">
      <c r="A724" s="54" t="b">
        <v>1</v>
      </c>
      <c r="B724" s="55" t="s">
        <v>2794</v>
      </c>
      <c r="C724" s="54">
        <f t="shared" si="370"/>
        <v>719</v>
      </c>
      <c r="D724" s="46">
        <f t="shared" si="373"/>
        <v>598017</v>
      </c>
      <c r="E724" s="56">
        <f t="shared" si="378"/>
        <v>23920</v>
      </c>
      <c r="F724" s="42">
        <v>0</v>
      </c>
      <c r="G724" s="296">
        <f t="shared" si="376"/>
        <v>21324.196739873132</v>
      </c>
      <c r="H724" s="134">
        <v>100</v>
      </c>
      <c r="I724" s="57">
        <f t="shared" si="371"/>
        <v>35.906727107668203</v>
      </c>
      <c r="J724" s="58">
        <v>200</v>
      </c>
      <c r="K724" s="57">
        <f t="shared" si="377"/>
        <v>26.593821857646063</v>
      </c>
      <c r="L724" s="42">
        <v>0</v>
      </c>
      <c r="M724" s="296">
        <f t="shared" si="372"/>
        <v>9081.7756131731276</v>
      </c>
      <c r="N724" s="57">
        <v>1.1399999999999899</v>
      </c>
      <c r="O724" s="57">
        <v>105.4</v>
      </c>
      <c r="P724" s="57">
        <v>4.8999999999999897</v>
      </c>
      <c r="Q724" s="59">
        <v>2</v>
      </c>
      <c r="R724" s="141">
        <f t="shared" si="374"/>
        <v>48</v>
      </c>
      <c r="S724" s="259"/>
      <c r="T724" s="239">
        <v>278</v>
      </c>
      <c r="U724" s="69">
        <f t="shared" si="375"/>
        <v>28</v>
      </c>
    </row>
    <row r="725" spans="1:21" x14ac:dyDescent="0.3">
      <c r="A725" s="54" t="b">
        <v>1</v>
      </c>
      <c r="B725" s="55" t="s">
        <v>2795</v>
      </c>
      <c r="C725" s="54">
        <f t="shared" si="370"/>
        <v>720</v>
      </c>
      <c r="D725" s="46">
        <f t="shared" si="373"/>
        <v>602801</v>
      </c>
      <c r="E725" s="56">
        <f t="shared" si="378"/>
        <v>24112</v>
      </c>
      <c r="F725" s="42">
        <v>0</v>
      </c>
      <c r="G725" s="296">
        <f t="shared" si="376"/>
        <v>21366.845133352879</v>
      </c>
      <c r="H725" s="134">
        <v>100</v>
      </c>
      <c r="I725" s="57">
        <f t="shared" si="371"/>
        <v>36.021628634412743</v>
      </c>
      <c r="J725" s="58">
        <v>200</v>
      </c>
      <c r="K725" s="57">
        <f t="shared" si="377"/>
        <v>26.869599790309852</v>
      </c>
      <c r="L725" s="42">
        <v>0</v>
      </c>
      <c r="M725" s="296">
        <f t="shared" si="372"/>
        <v>9099.9391643994732</v>
      </c>
      <c r="N725" s="57">
        <v>1.1399999999999899</v>
      </c>
      <c r="O725" s="57">
        <v>105.4</v>
      </c>
      <c r="P725" s="57">
        <v>4.8999999999999897</v>
      </c>
      <c r="Q725" s="59">
        <v>2</v>
      </c>
      <c r="R725" s="141">
        <f t="shared" si="374"/>
        <v>48</v>
      </c>
      <c r="S725" s="259"/>
      <c r="T725" s="239">
        <v>279</v>
      </c>
      <c r="U725" s="69">
        <f t="shared" si="375"/>
        <v>28</v>
      </c>
    </row>
    <row r="726" spans="1:21" x14ac:dyDescent="0.3">
      <c r="A726" s="54" t="b">
        <v>1</v>
      </c>
      <c r="B726" s="55" t="s">
        <v>2796</v>
      </c>
      <c r="C726" s="54">
        <f t="shared" si="370"/>
        <v>721</v>
      </c>
      <c r="D726" s="46">
        <f t="shared" si="373"/>
        <v>607623</v>
      </c>
      <c r="E726" s="56">
        <f t="shared" si="378"/>
        <v>24304</v>
      </c>
      <c r="F726" s="42">
        <v>0</v>
      </c>
      <c r="G726" s="296">
        <f t="shared" si="376"/>
        <v>21409.578823619584</v>
      </c>
      <c r="H726" s="134">
        <v>100</v>
      </c>
      <c r="I726" s="57">
        <f t="shared" si="371"/>
        <v>36.136897846042864</v>
      </c>
      <c r="J726" s="58">
        <v>200</v>
      </c>
      <c r="K726" s="57">
        <f t="shared" si="377"/>
        <v>27.148237540135366</v>
      </c>
      <c r="L726" s="42">
        <v>0</v>
      </c>
      <c r="M726" s="296">
        <f>M725*R$1</f>
        <v>9118.1390427282713</v>
      </c>
      <c r="N726" s="57">
        <v>1.1399999999999899</v>
      </c>
      <c r="O726" s="57">
        <v>105.4</v>
      </c>
      <c r="P726" s="57">
        <v>4.8999999999999897</v>
      </c>
      <c r="Q726" s="59">
        <v>2</v>
      </c>
      <c r="R726" s="141">
        <f t="shared" si="374"/>
        <v>49</v>
      </c>
      <c r="S726" s="259"/>
      <c r="T726" s="239">
        <v>280</v>
      </c>
      <c r="U726" s="69">
        <f t="shared" si="375"/>
        <v>29</v>
      </c>
    </row>
    <row r="727" spans="1:21" x14ac:dyDescent="0.3">
      <c r="A727" s="54" t="b">
        <v>1</v>
      </c>
      <c r="B727" s="55" t="s">
        <v>2797</v>
      </c>
      <c r="C727" s="54">
        <f t="shared" si="370"/>
        <v>722</v>
      </c>
      <c r="D727" s="46">
        <f t="shared" si="373"/>
        <v>612483</v>
      </c>
      <c r="E727" s="56">
        <f t="shared" si="378"/>
        <v>24499</v>
      </c>
      <c r="F727" s="42">
        <v>0</v>
      </c>
      <c r="G727" s="296">
        <f t="shared" si="376"/>
        <v>21452.397981266822</v>
      </c>
      <c r="H727" s="134">
        <v>100</v>
      </c>
      <c r="I727" s="57">
        <f t="shared" si="371"/>
        <v>36.252535919150198</v>
      </c>
      <c r="J727" s="58">
        <v>200</v>
      </c>
      <c r="K727" s="57">
        <f t="shared" si="377"/>
        <v>27.429764763426569</v>
      </c>
      <c r="L727" s="42">
        <v>0</v>
      </c>
      <c r="M727" s="296">
        <f t="shared" si="372"/>
        <v>9136.3753208137277</v>
      </c>
      <c r="N727" s="57">
        <v>1.1399999999999899</v>
      </c>
      <c r="O727" s="57">
        <v>105.4</v>
      </c>
      <c r="P727" s="57">
        <v>4.8999999999999897</v>
      </c>
      <c r="Q727" s="59">
        <v>2</v>
      </c>
      <c r="R727" s="141">
        <f t="shared" si="374"/>
        <v>49</v>
      </c>
      <c r="S727" s="259"/>
      <c r="T727" s="239">
        <v>281</v>
      </c>
      <c r="U727" s="69">
        <f t="shared" si="375"/>
        <v>29</v>
      </c>
    </row>
    <row r="728" spans="1:21" x14ac:dyDescent="0.3">
      <c r="A728" s="54" t="b">
        <v>1</v>
      </c>
      <c r="B728" s="55" t="s">
        <v>2798</v>
      </c>
      <c r="C728" s="54">
        <f t="shared" ref="C728:C755" si="379">C727+1</f>
        <v>723</v>
      </c>
      <c r="D728" s="46">
        <f t="shared" si="373"/>
        <v>617382</v>
      </c>
      <c r="E728" s="56">
        <f t="shared" si="378"/>
        <v>24695</v>
      </c>
      <c r="F728" s="42">
        <v>0</v>
      </c>
      <c r="G728" s="296">
        <f t="shared" si="376"/>
        <v>21495.302777229357</v>
      </c>
      <c r="H728" s="134">
        <v>100</v>
      </c>
      <c r="I728" s="57">
        <f t="shared" ref="I728:I755" si="380">I727+I727*$J$1%</f>
        <v>36.368544034091478</v>
      </c>
      <c r="J728" s="58">
        <v>200</v>
      </c>
      <c r="K728" s="57">
        <f t="shared" si="377"/>
        <v>27.714211424023301</v>
      </c>
      <c r="L728" s="42">
        <v>0</v>
      </c>
      <c r="M728" s="296">
        <f t="shared" si="372"/>
        <v>9154.6480714553545</v>
      </c>
      <c r="N728" s="57">
        <v>1.1399999999999899</v>
      </c>
      <c r="O728" s="57">
        <v>105.4</v>
      </c>
      <c r="P728" s="57">
        <v>4.8999999999999897</v>
      </c>
      <c r="Q728" s="59">
        <v>2</v>
      </c>
      <c r="R728" s="141">
        <f t="shared" si="374"/>
        <v>49</v>
      </c>
      <c r="S728" s="259"/>
      <c r="T728" s="239">
        <v>282</v>
      </c>
      <c r="U728" s="69">
        <f t="shared" si="375"/>
        <v>29</v>
      </c>
    </row>
    <row r="729" spans="1:21" x14ac:dyDescent="0.3">
      <c r="A729" s="54" t="b">
        <v>1</v>
      </c>
      <c r="B729" s="55" t="s">
        <v>2799</v>
      </c>
      <c r="C729" s="54">
        <f t="shared" si="379"/>
        <v>724</v>
      </c>
      <c r="D729" s="46">
        <f t="shared" si="373"/>
        <v>622321</v>
      </c>
      <c r="E729" s="56">
        <f t="shared" si="378"/>
        <v>24892</v>
      </c>
      <c r="F729" s="42">
        <v>0</v>
      </c>
      <c r="G729" s="296">
        <f t="shared" si="376"/>
        <v>21538.293382783817</v>
      </c>
      <c r="H729" s="134">
        <v>100</v>
      </c>
      <c r="I729" s="57">
        <f t="shared" si="380"/>
        <v>36.484923375000569</v>
      </c>
      <c r="J729" s="58">
        <v>200</v>
      </c>
      <c r="K729" s="57">
        <f t="shared" si="377"/>
        <v>28.001607796490422</v>
      </c>
      <c r="L729" s="42">
        <v>0</v>
      </c>
      <c r="M729" s="296">
        <f t="shared" si="372"/>
        <v>9172.9573675982647</v>
      </c>
      <c r="N729" s="57">
        <v>1.1399999999999899</v>
      </c>
      <c r="O729" s="57">
        <v>105.4</v>
      </c>
      <c r="P729" s="57">
        <v>4.8999999999999897</v>
      </c>
      <c r="Q729" s="59">
        <v>2</v>
      </c>
      <c r="R729" s="141">
        <f t="shared" si="374"/>
        <v>49</v>
      </c>
      <c r="S729" s="259"/>
      <c r="T729" s="239">
        <v>283</v>
      </c>
      <c r="U729" s="69">
        <f t="shared" si="375"/>
        <v>29</v>
      </c>
    </row>
    <row r="730" spans="1:21" x14ac:dyDescent="0.3">
      <c r="A730" s="54" t="b">
        <v>1</v>
      </c>
      <c r="B730" s="55" t="s">
        <v>2800</v>
      </c>
      <c r="C730" s="54">
        <f t="shared" si="379"/>
        <v>725</v>
      </c>
      <c r="D730" s="46">
        <f t="shared" si="373"/>
        <v>627299</v>
      </c>
      <c r="E730" s="56">
        <f t="shared" si="378"/>
        <v>25091</v>
      </c>
      <c r="F730" s="42">
        <v>0</v>
      </c>
      <c r="G730" s="296">
        <f t="shared" si="376"/>
        <v>21581.369969549385</v>
      </c>
      <c r="H730" s="134">
        <v>100</v>
      </c>
      <c r="I730" s="57">
        <f t="shared" si="380"/>
        <v>36.601675129800569</v>
      </c>
      <c r="J730" s="58">
        <v>200</v>
      </c>
      <c r="K730" s="57">
        <f t="shared" si="377"/>
        <v>28.291984469340029</v>
      </c>
      <c r="L730" s="42">
        <v>0</v>
      </c>
      <c r="M730" s="296">
        <f t="shared" si="372"/>
        <v>9191.3032823334615</v>
      </c>
      <c r="N730" s="57">
        <v>1.1399999999999899</v>
      </c>
      <c r="O730" s="57">
        <v>105.4</v>
      </c>
      <c r="P730" s="57">
        <v>4.8999999999999897</v>
      </c>
      <c r="Q730" s="59">
        <v>2</v>
      </c>
      <c r="R730" s="141">
        <f t="shared" si="374"/>
        <v>49</v>
      </c>
      <c r="S730" s="259"/>
      <c r="T730" s="239">
        <v>284</v>
      </c>
      <c r="U730" s="69">
        <f t="shared" si="375"/>
        <v>29</v>
      </c>
    </row>
    <row r="731" spans="1:21" x14ac:dyDescent="0.3">
      <c r="A731" s="54" t="b">
        <v>1</v>
      </c>
      <c r="B731" s="55" t="s">
        <v>2801</v>
      </c>
      <c r="C731" s="54">
        <f t="shared" si="379"/>
        <v>726</v>
      </c>
      <c r="D731" s="46">
        <f t="shared" si="373"/>
        <v>632317</v>
      </c>
      <c r="E731" s="56">
        <f t="shared" si="378"/>
        <v>25292</v>
      </c>
      <c r="F731" s="42">
        <v>0</v>
      </c>
      <c r="G731" s="296">
        <f t="shared" si="376"/>
        <v>21624.532709488485</v>
      </c>
      <c r="H731" s="134">
        <v>100</v>
      </c>
      <c r="I731" s="57">
        <f t="shared" si="380"/>
        <v>36.718800490215934</v>
      </c>
      <c r="J731" s="58">
        <v>200</v>
      </c>
      <c r="K731" s="57">
        <f t="shared" si="377"/>
        <v>28.585372348287084</v>
      </c>
      <c r="L731" s="42">
        <v>0</v>
      </c>
      <c r="M731" s="296">
        <f t="shared" si="372"/>
        <v>9209.6858888981278</v>
      </c>
      <c r="N731" s="57">
        <v>1.1399999999999899</v>
      </c>
      <c r="O731" s="57">
        <v>105.4</v>
      </c>
      <c r="P731" s="57">
        <v>4.8999999999999897</v>
      </c>
      <c r="Q731" s="59">
        <v>2</v>
      </c>
      <c r="R731" s="141">
        <f t="shared" si="374"/>
        <v>49</v>
      </c>
      <c r="S731" s="259"/>
      <c r="T731" s="239">
        <v>285</v>
      </c>
      <c r="U731" s="69">
        <f t="shared" si="375"/>
        <v>29</v>
      </c>
    </row>
    <row r="732" spans="1:21" x14ac:dyDescent="0.3">
      <c r="A732" s="54" t="b">
        <v>1</v>
      </c>
      <c r="B732" s="55" t="s">
        <v>2802</v>
      </c>
      <c r="C732" s="54">
        <f t="shared" si="379"/>
        <v>727</v>
      </c>
      <c r="D732" s="46">
        <f t="shared" si="373"/>
        <v>637375</v>
      </c>
      <c r="E732" s="56">
        <f t="shared" si="378"/>
        <v>25495</v>
      </c>
      <c r="F732" s="42">
        <v>0</v>
      </c>
      <c r="G732" s="296">
        <f t="shared" si="376"/>
        <v>21667.781774907464</v>
      </c>
      <c r="H732" s="134">
        <v>100</v>
      </c>
      <c r="I732" s="57">
        <f t="shared" si="380"/>
        <v>36.836300651784626</v>
      </c>
      <c r="J732" s="58">
        <v>200</v>
      </c>
      <c r="K732" s="57">
        <f t="shared" si="377"/>
        <v>28.88180265953882</v>
      </c>
      <c r="L732" s="42">
        <v>0</v>
      </c>
      <c r="M732" s="296">
        <f t="shared" si="372"/>
        <v>9228.105260675924</v>
      </c>
      <c r="N732" s="57">
        <v>1.1399999999999899</v>
      </c>
      <c r="O732" s="57">
        <v>105.4</v>
      </c>
      <c r="P732" s="57">
        <v>4.8999999999999897</v>
      </c>
      <c r="Q732" s="59">
        <v>2</v>
      </c>
      <c r="R732" s="141">
        <f t="shared" si="374"/>
        <v>49</v>
      </c>
      <c r="S732" s="259"/>
      <c r="T732" s="239">
        <v>286</v>
      </c>
      <c r="U732" s="69">
        <f t="shared" si="375"/>
        <v>29</v>
      </c>
    </row>
    <row r="733" spans="1:21" x14ac:dyDescent="0.3">
      <c r="A733" s="54" t="b">
        <v>1</v>
      </c>
      <c r="B733" s="55" t="s">
        <v>2803</v>
      </c>
      <c r="C733" s="54">
        <f t="shared" si="379"/>
        <v>728</v>
      </c>
      <c r="D733" s="46">
        <f t="shared" si="373"/>
        <v>642474</v>
      </c>
      <c r="E733" s="56">
        <f t="shared" si="378"/>
        <v>25698</v>
      </c>
      <c r="F733" s="42">
        <v>0</v>
      </c>
      <c r="G733" s="296">
        <f t="shared" si="376"/>
        <v>21711.117338457279</v>
      </c>
      <c r="H733" s="134">
        <v>100</v>
      </c>
      <c r="I733" s="57">
        <f t="shared" si="380"/>
        <v>36.954176813870333</v>
      </c>
      <c r="J733" s="58">
        <v>200</v>
      </c>
      <c r="K733" s="57">
        <f t="shared" si="377"/>
        <v>29.181306953118238</v>
      </c>
      <c r="L733" s="42">
        <v>0</v>
      </c>
      <c r="M733" s="296">
        <f t="shared" si="372"/>
        <v>9246.5614711972758</v>
      </c>
      <c r="N733" s="57">
        <v>1.1399999999999899</v>
      </c>
      <c r="O733" s="57">
        <v>105.4</v>
      </c>
      <c r="P733" s="57">
        <v>4.8999999999999897</v>
      </c>
      <c r="Q733" s="59">
        <v>2</v>
      </c>
      <c r="R733" s="141">
        <f t="shared" si="374"/>
        <v>49</v>
      </c>
      <c r="S733" s="259"/>
      <c r="T733" s="239">
        <v>287</v>
      </c>
      <c r="U733" s="69">
        <f t="shared" si="375"/>
        <v>29</v>
      </c>
    </row>
    <row r="734" spans="1:21" x14ac:dyDescent="0.3">
      <c r="A734" s="54" t="b">
        <v>1</v>
      </c>
      <c r="B734" s="55" t="s">
        <v>2804</v>
      </c>
      <c r="C734" s="54">
        <f t="shared" si="379"/>
        <v>729</v>
      </c>
      <c r="D734" s="46">
        <f t="shared" si="373"/>
        <v>647613</v>
      </c>
      <c r="E734" s="56">
        <f t="shared" si="378"/>
        <v>25904</v>
      </c>
      <c r="F734" s="42">
        <v>0</v>
      </c>
      <c r="G734" s="296">
        <f t="shared" si="376"/>
        <v>21754.539573134192</v>
      </c>
      <c r="H734" s="134">
        <v>100</v>
      </c>
      <c r="I734" s="57">
        <f t="shared" si="380"/>
        <v>37.072430179674718</v>
      </c>
      <c r="J734" s="58">
        <v>200</v>
      </c>
      <c r="K734" s="57">
        <f t="shared" si="377"/>
        <v>29.483917106222073</v>
      </c>
      <c r="L734" s="42">
        <v>0</v>
      </c>
      <c r="M734" s="296">
        <f t="shared" si="372"/>
        <v>9265.0545941396704</v>
      </c>
      <c r="N734" s="57">
        <v>1.1399999999999899</v>
      </c>
      <c r="O734" s="57">
        <v>105.4</v>
      </c>
      <c r="P734" s="57">
        <v>4.8999999999999897</v>
      </c>
      <c r="Q734" s="59">
        <v>2</v>
      </c>
      <c r="R734" s="141">
        <f t="shared" si="374"/>
        <v>49</v>
      </c>
      <c r="S734" s="259"/>
      <c r="T734" s="239">
        <v>288</v>
      </c>
      <c r="U734" s="69">
        <f t="shared" si="375"/>
        <v>29</v>
      </c>
    </row>
    <row r="735" spans="1:21" x14ac:dyDescent="0.3">
      <c r="A735" s="54" t="b">
        <v>1</v>
      </c>
      <c r="B735" s="55" t="s">
        <v>2805</v>
      </c>
      <c r="C735" s="54">
        <f t="shared" si="379"/>
        <v>730</v>
      </c>
      <c r="D735" s="46">
        <f t="shared" si="373"/>
        <v>652793</v>
      </c>
      <c r="E735" s="56">
        <f t="shared" si="378"/>
        <v>26111</v>
      </c>
      <c r="F735" s="42">
        <v>0</v>
      </c>
      <c r="G735" s="296">
        <f t="shared" si="376"/>
        <v>21798.04865228046</v>
      </c>
      <c r="H735" s="134">
        <v>100</v>
      </c>
      <c r="I735" s="57">
        <f t="shared" si="380"/>
        <v>37.191061956249676</v>
      </c>
      <c r="J735" s="58">
        <v>200</v>
      </c>
      <c r="K735" s="57">
        <f t="shared" si="377"/>
        <v>29.789665326613594</v>
      </c>
      <c r="L735" s="42">
        <v>0</v>
      </c>
      <c r="M735" s="296">
        <f t="shared" si="372"/>
        <v>9283.5847033279497</v>
      </c>
      <c r="N735" s="57">
        <v>1.1399999999999899</v>
      </c>
      <c r="O735" s="57">
        <v>105.4</v>
      </c>
      <c r="P735" s="57">
        <v>4.8999999999999897</v>
      </c>
      <c r="Q735" s="59">
        <v>2</v>
      </c>
      <c r="R735" s="141">
        <f t="shared" si="374"/>
        <v>49</v>
      </c>
      <c r="S735" s="259"/>
      <c r="T735" s="239">
        <v>289</v>
      </c>
      <c r="U735" s="69">
        <f t="shared" si="375"/>
        <v>29</v>
      </c>
    </row>
    <row r="736" spans="1:21" x14ac:dyDescent="0.3">
      <c r="A736" s="54" t="b">
        <v>1</v>
      </c>
      <c r="B736" s="55" t="s">
        <v>2806</v>
      </c>
      <c r="C736" s="54">
        <f t="shared" si="379"/>
        <v>731</v>
      </c>
      <c r="D736" s="46">
        <f t="shared" si="373"/>
        <v>658015</v>
      </c>
      <c r="E736" s="56">
        <f t="shared" si="378"/>
        <v>26320</v>
      </c>
      <c r="F736" s="42">
        <v>0</v>
      </c>
      <c r="G736" s="296">
        <f t="shared" si="376"/>
        <v>21841.644749585023</v>
      </c>
      <c r="H736" s="134">
        <v>100</v>
      </c>
      <c r="I736" s="57">
        <f t="shared" si="380"/>
        <v>37.310073354509676</v>
      </c>
      <c r="J736" s="58">
        <v>200</v>
      </c>
      <c r="K736" s="57">
        <f t="shared" si="377"/>
        <v>30.098584156050578</v>
      </c>
      <c r="L736" s="42">
        <v>0</v>
      </c>
      <c r="M736" s="296">
        <f t="shared" si="372"/>
        <v>9302.1518727346047</v>
      </c>
      <c r="N736" s="57">
        <v>1.1399999999999899</v>
      </c>
      <c r="O736" s="57">
        <v>105.4</v>
      </c>
      <c r="P736" s="57">
        <v>4.8999999999999897</v>
      </c>
      <c r="Q736" s="59">
        <v>2</v>
      </c>
      <c r="R736" s="141">
        <f t="shared" si="374"/>
        <v>50</v>
      </c>
      <c r="S736" s="259"/>
      <c r="T736" s="239">
        <v>290</v>
      </c>
      <c r="U736" s="69">
        <f t="shared" si="375"/>
        <v>30</v>
      </c>
    </row>
    <row r="737" spans="1:21" x14ac:dyDescent="0.3">
      <c r="A737" s="54" t="b">
        <v>1</v>
      </c>
      <c r="B737" s="55" t="s">
        <v>2807</v>
      </c>
      <c r="C737" s="54">
        <f t="shared" si="379"/>
        <v>732</v>
      </c>
      <c r="D737" s="46">
        <f t="shared" si="373"/>
        <v>663279</v>
      </c>
      <c r="E737" s="56">
        <f t="shared" si="378"/>
        <v>26531</v>
      </c>
      <c r="F737" s="42">
        <v>0</v>
      </c>
      <c r="G737" s="296">
        <f t="shared" si="376"/>
        <v>21885.328039084194</v>
      </c>
      <c r="H737" s="134">
        <v>100</v>
      </c>
      <c r="I737" s="57">
        <f t="shared" si="380"/>
        <v>37.42946558924411</v>
      </c>
      <c r="J737" s="58">
        <v>200</v>
      </c>
      <c r="K737" s="57">
        <f t="shared" si="377"/>
        <v>30.410706473748821</v>
      </c>
      <c r="L737" s="42">
        <v>0</v>
      </c>
      <c r="M737" s="296">
        <f t="shared" si="372"/>
        <v>9320.7561764800739</v>
      </c>
      <c r="N737" s="57">
        <v>1.1399999999999899</v>
      </c>
      <c r="O737" s="57">
        <v>105.4</v>
      </c>
      <c r="P737" s="57">
        <v>4.8999999999999897</v>
      </c>
      <c r="Q737" s="59">
        <v>2</v>
      </c>
      <c r="R737" s="141">
        <f t="shared" si="374"/>
        <v>50</v>
      </c>
      <c r="S737" s="259"/>
      <c r="T737" s="239">
        <v>291</v>
      </c>
      <c r="U737" s="69">
        <f t="shared" si="375"/>
        <v>30</v>
      </c>
    </row>
    <row r="738" spans="1:21" x14ac:dyDescent="0.3">
      <c r="A738" s="54" t="b">
        <v>1</v>
      </c>
      <c r="B738" s="55" t="s">
        <v>2808</v>
      </c>
      <c r="C738" s="54">
        <f t="shared" si="379"/>
        <v>733</v>
      </c>
      <c r="D738" s="46">
        <f t="shared" si="373"/>
        <v>668585</v>
      </c>
      <c r="E738" s="56">
        <f t="shared" si="378"/>
        <v>26743</v>
      </c>
      <c r="F738" s="42">
        <v>0</v>
      </c>
      <c r="G738" s="296">
        <f t="shared" si="376"/>
        <v>21929.098695162364</v>
      </c>
      <c r="H738" s="134">
        <v>100</v>
      </c>
      <c r="I738" s="57">
        <f t="shared" si="380"/>
        <v>37.549239879129694</v>
      </c>
      <c r="J738" s="58">
        <v>200</v>
      </c>
      <c r="K738" s="57">
        <f t="shared" si="377"/>
        <v>30.726065499881596</v>
      </c>
      <c r="L738" s="42">
        <v>0</v>
      </c>
      <c r="M738" s="296">
        <f t="shared" si="372"/>
        <v>9339.3976888330344</v>
      </c>
      <c r="N738" s="57">
        <v>1.1399999999999899</v>
      </c>
      <c r="O738" s="57">
        <v>105.4</v>
      </c>
      <c r="P738" s="57">
        <v>4.8999999999999897</v>
      </c>
      <c r="Q738" s="59">
        <v>2</v>
      </c>
      <c r="R738" s="141">
        <f t="shared" si="374"/>
        <v>50</v>
      </c>
      <c r="S738" s="259"/>
      <c r="T738" s="239">
        <v>292</v>
      </c>
      <c r="U738" s="69">
        <f t="shared" si="375"/>
        <v>30</v>
      </c>
    </row>
    <row r="739" spans="1:21" x14ac:dyDescent="0.3">
      <c r="A739" s="54" t="b">
        <v>1</v>
      </c>
      <c r="B739" s="55" t="s">
        <v>2809</v>
      </c>
      <c r="C739" s="54">
        <f t="shared" si="379"/>
        <v>734</v>
      </c>
      <c r="D739" s="46">
        <f t="shared" si="373"/>
        <v>673933</v>
      </c>
      <c r="E739" s="56">
        <f t="shared" ref="E739:E755" si="381">INT(D739*E$1)</f>
        <v>26957</v>
      </c>
      <c r="F739" s="42">
        <v>0</v>
      </c>
      <c r="G739" s="296">
        <f t="shared" si="376"/>
        <v>21972.956892552687</v>
      </c>
      <c r="H739" s="134">
        <v>100</v>
      </c>
      <c r="I739" s="57">
        <f t="shared" si="380"/>
        <v>37.669397446742906</v>
      </c>
      <c r="J739" s="58">
        <v>200</v>
      </c>
      <c r="K739" s="57">
        <f t="shared" si="377"/>
        <v>31.044694799115369</v>
      </c>
      <c r="L739" s="42">
        <v>0</v>
      </c>
      <c r="M739" s="296">
        <f t="shared" si="372"/>
        <v>9358.0764842107001</v>
      </c>
      <c r="N739" s="57">
        <v>1.1399999999999899</v>
      </c>
      <c r="O739" s="57">
        <v>105.4</v>
      </c>
      <c r="P739" s="57">
        <v>4.8999999999999897</v>
      </c>
      <c r="Q739" s="59">
        <v>2</v>
      </c>
      <c r="R739" s="141">
        <f t="shared" si="374"/>
        <v>50</v>
      </c>
      <c r="S739" s="259"/>
      <c r="T739" s="239">
        <v>293</v>
      </c>
      <c r="U739" s="69">
        <f t="shared" si="375"/>
        <v>30</v>
      </c>
    </row>
    <row r="740" spans="1:21" x14ac:dyDescent="0.3">
      <c r="A740" s="54" t="b">
        <v>1</v>
      </c>
      <c r="B740" s="55" t="s">
        <v>2810</v>
      </c>
      <c r="C740" s="54">
        <f t="shared" si="379"/>
        <v>735</v>
      </c>
      <c r="D740" s="46">
        <f t="shared" si="373"/>
        <v>679324</v>
      </c>
      <c r="E740" s="56">
        <f t="shared" si="381"/>
        <v>27172</v>
      </c>
      <c r="F740" s="42">
        <v>0</v>
      </c>
      <c r="G740" s="296">
        <f t="shared" si="376"/>
        <v>22016.902806337792</v>
      </c>
      <c r="H740" s="134">
        <v>100</v>
      </c>
      <c r="I740" s="57">
        <f t="shared" si="380"/>
        <v>37.789939518572481</v>
      </c>
      <c r="J740" s="58">
        <v>200</v>
      </c>
      <c r="K740" s="57">
        <f t="shared" si="377"/>
        <v>31.366628284182195</v>
      </c>
      <c r="L740" s="42">
        <v>0</v>
      </c>
      <c r="M740" s="296">
        <f t="shared" si="372"/>
        <v>9376.7926371791218</v>
      </c>
      <c r="N740" s="57">
        <v>1.1399999999999899</v>
      </c>
      <c r="O740" s="57">
        <v>105.4</v>
      </c>
      <c r="P740" s="57">
        <v>4.8999999999999897</v>
      </c>
      <c r="Q740" s="59">
        <v>2</v>
      </c>
      <c r="R740" s="141">
        <f t="shared" si="374"/>
        <v>50</v>
      </c>
      <c r="S740" s="259"/>
      <c r="T740" s="239">
        <v>294</v>
      </c>
      <c r="U740" s="69">
        <f t="shared" si="375"/>
        <v>30</v>
      </c>
    </row>
    <row r="741" spans="1:21" x14ac:dyDescent="0.3">
      <c r="A741" s="54" t="b">
        <v>1</v>
      </c>
      <c r="B741" s="55" t="s">
        <v>2811</v>
      </c>
      <c r="C741" s="54">
        <f t="shared" si="379"/>
        <v>736</v>
      </c>
      <c r="D741" s="46">
        <f t="shared" si="373"/>
        <v>684758</v>
      </c>
      <c r="E741" s="56">
        <f t="shared" si="381"/>
        <v>27390</v>
      </c>
      <c r="F741" s="42">
        <v>0</v>
      </c>
      <c r="G741" s="296">
        <f t="shared" si="376"/>
        <v>22060.936611950467</v>
      </c>
      <c r="H741" s="134">
        <v>100</v>
      </c>
      <c r="I741" s="57">
        <f t="shared" si="380"/>
        <v>37.910867325031916</v>
      </c>
      <c r="J741" s="58">
        <v>200</v>
      </c>
      <c r="K741" s="57">
        <f t="shared" si="377"/>
        <v>31.691900219489163</v>
      </c>
      <c r="L741" s="42">
        <v>0</v>
      </c>
      <c r="M741" s="296">
        <f t="shared" si="372"/>
        <v>9395.5462224534804</v>
      </c>
      <c r="N741" s="57">
        <v>1.1399999999999899</v>
      </c>
      <c r="O741" s="57">
        <v>105.4</v>
      </c>
      <c r="P741" s="57">
        <v>4.8999999999999897</v>
      </c>
      <c r="Q741" s="59">
        <v>2</v>
      </c>
      <c r="R741" s="141">
        <f t="shared" si="374"/>
        <v>50</v>
      </c>
      <c r="S741" s="259"/>
      <c r="T741" s="239">
        <v>295</v>
      </c>
      <c r="U741" s="69">
        <f t="shared" si="375"/>
        <v>30</v>
      </c>
    </row>
    <row r="742" spans="1:21" x14ac:dyDescent="0.3">
      <c r="A742" s="54" t="b">
        <v>1</v>
      </c>
      <c r="B742" s="55" t="s">
        <v>2812</v>
      </c>
      <c r="C742" s="54">
        <f t="shared" si="379"/>
        <v>737</v>
      </c>
      <c r="D742" s="46">
        <f t="shared" si="373"/>
        <v>690236</v>
      </c>
      <c r="E742" s="56">
        <f t="shared" si="381"/>
        <v>27609</v>
      </c>
      <c r="F742" s="42">
        <v>0</v>
      </c>
      <c r="G742" s="296">
        <f t="shared" si="376"/>
        <v>22105.058485174366</v>
      </c>
      <c r="H742" s="134">
        <v>100</v>
      </c>
      <c r="I742" s="57">
        <f t="shared" si="380"/>
        <v>38.032182100472021</v>
      </c>
      <c r="J742" s="58">
        <v>200</v>
      </c>
      <c r="K742" s="57">
        <f t="shared" si="377"/>
        <v>32.020545224765264</v>
      </c>
      <c r="L742" s="42">
        <v>0</v>
      </c>
      <c r="M742" s="296">
        <f t="shared" si="372"/>
        <v>9414.3373148983865</v>
      </c>
      <c r="N742" s="57">
        <v>1.1399999999999899</v>
      </c>
      <c r="O742" s="57">
        <v>105.4</v>
      </c>
      <c r="P742" s="57">
        <v>4.8999999999999897</v>
      </c>
      <c r="Q742" s="59">
        <v>2</v>
      </c>
      <c r="R742" s="141">
        <f t="shared" si="374"/>
        <v>50</v>
      </c>
      <c r="S742" s="259"/>
      <c r="T742" s="239">
        <v>296</v>
      </c>
      <c r="U742" s="69">
        <f t="shared" si="375"/>
        <v>30</v>
      </c>
    </row>
    <row r="743" spans="1:21" x14ac:dyDescent="0.3">
      <c r="A743" s="54" t="b">
        <v>1</v>
      </c>
      <c r="B743" s="55" t="s">
        <v>2813</v>
      </c>
      <c r="C743" s="54">
        <f t="shared" si="379"/>
        <v>738</v>
      </c>
      <c r="D743" s="46">
        <f t="shared" si="373"/>
        <v>695757</v>
      </c>
      <c r="E743" s="56">
        <f t="shared" si="381"/>
        <v>27830</v>
      </c>
      <c r="F743" s="42">
        <v>0</v>
      </c>
      <c r="G743" s="296">
        <f t="shared" si="376"/>
        <v>22149.268602144715</v>
      </c>
      <c r="H743" s="134">
        <v>100</v>
      </c>
      <c r="I743" s="57">
        <f t="shared" si="380"/>
        <v>38.153885083193529</v>
      </c>
      <c r="J743" s="58">
        <v>200</v>
      </c>
      <c r="K743" s="57">
        <f t="shared" si="377"/>
        <v>32.352598278746079</v>
      </c>
      <c r="L743" s="42">
        <v>0</v>
      </c>
      <c r="M743" s="296">
        <f t="shared" si="372"/>
        <v>9433.1659895281828</v>
      </c>
      <c r="N743" s="57">
        <v>1.1399999999999899</v>
      </c>
      <c r="O743" s="57">
        <v>105.4</v>
      </c>
      <c r="P743" s="57">
        <v>4.8999999999999897</v>
      </c>
      <c r="Q743" s="59">
        <v>2</v>
      </c>
      <c r="R743" s="141">
        <f t="shared" si="374"/>
        <v>50</v>
      </c>
      <c r="S743" s="259"/>
      <c r="T743" s="239">
        <v>297</v>
      </c>
      <c r="U743" s="69">
        <f t="shared" si="375"/>
        <v>30</v>
      </c>
    </row>
    <row r="744" spans="1:21" x14ac:dyDescent="0.3">
      <c r="A744" s="54" t="b">
        <v>1</v>
      </c>
      <c r="B744" s="55" t="s">
        <v>2814</v>
      </c>
      <c r="C744" s="54">
        <f t="shared" si="379"/>
        <v>739</v>
      </c>
      <c r="D744" s="46">
        <f t="shared" si="373"/>
        <v>701323</v>
      </c>
      <c r="E744" s="56">
        <f t="shared" si="381"/>
        <v>28052</v>
      </c>
      <c r="F744" s="42">
        <v>0</v>
      </c>
      <c r="G744" s="296">
        <f t="shared" si="376"/>
        <v>22193.567139349005</v>
      </c>
      <c r="H744" s="134">
        <v>100</v>
      </c>
      <c r="I744" s="57">
        <f t="shared" si="380"/>
        <v>38.275977515459751</v>
      </c>
      <c r="J744" s="58">
        <v>200</v>
      </c>
      <c r="K744" s="57">
        <f t="shared" si="377"/>
        <v>32.688094722896679</v>
      </c>
      <c r="L744" s="42">
        <v>0</v>
      </c>
      <c r="M744" s="296">
        <f t="shared" si="372"/>
        <v>9452.0323215072385</v>
      </c>
      <c r="N744" s="57">
        <v>1.1399999999999899</v>
      </c>
      <c r="O744" s="57">
        <v>105.4</v>
      </c>
      <c r="P744" s="57">
        <v>4.8999999999999897</v>
      </c>
      <c r="Q744" s="59">
        <v>2</v>
      </c>
      <c r="R744" s="141">
        <f t="shared" si="374"/>
        <v>50</v>
      </c>
      <c r="S744" s="259"/>
      <c r="T744" s="239">
        <v>298</v>
      </c>
      <c r="U744" s="69">
        <f t="shared" si="375"/>
        <v>30</v>
      </c>
    </row>
    <row r="745" spans="1:21" x14ac:dyDescent="0.3">
      <c r="A745" s="54" t="b">
        <v>1</v>
      </c>
      <c r="B745" s="55" t="s">
        <v>2815</v>
      </c>
      <c r="C745" s="54">
        <f t="shared" si="379"/>
        <v>740</v>
      </c>
      <c r="D745" s="46">
        <f t="shared" si="373"/>
        <v>706933</v>
      </c>
      <c r="E745" s="56">
        <f t="shared" si="381"/>
        <v>28277</v>
      </c>
      <c r="F745" s="42">
        <v>0</v>
      </c>
      <c r="G745" s="296">
        <f t="shared" si="376"/>
        <v>22237.954273627704</v>
      </c>
      <c r="H745" s="134">
        <v>100</v>
      </c>
      <c r="I745" s="57">
        <f t="shared" si="380"/>
        <v>38.398460643509225</v>
      </c>
      <c r="J745" s="58">
        <v>200</v>
      </c>
      <c r="K745" s="57">
        <f t="shared" si="377"/>
        <v>33.027070265173116</v>
      </c>
      <c r="L745" s="42">
        <v>0</v>
      </c>
      <c r="M745" s="296">
        <f t="shared" si="372"/>
        <v>9470.9363861502534</v>
      </c>
      <c r="N745" s="57">
        <v>1.1399999999999899</v>
      </c>
      <c r="O745" s="57">
        <v>105.4</v>
      </c>
      <c r="P745" s="57">
        <v>4.8999999999999897</v>
      </c>
      <c r="Q745" s="59">
        <v>2</v>
      </c>
      <c r="R745" s="141">
        <f t="shared" si="374"/>
        <v>50</v>
      </c>
      <c r="S745" s="259"/>
      <c r="T745" s="239">
        <v>299</v>
      </c>
      <c r="U745" s="69">
        <f t="shared" si="375"/>
        <v>30</v>
      </c>
    </row>
    <row r="746" spans="1:21" x14ac:dyDescent="0.3">
      <c r="A746" s="54" t="b">
        <v>1</v>
      </c>
      <c r="B746" s="55" t="s">
        <v>2816</v>
      </c>
      <c r="C746" s="54">
        <f t="shared" si="379"/>
        <v>741</v>
      </c>
      <c r="D746" s="46">
        <f t="shared" si="373"/>
        <v>712588</v>
      </c>
      <c r="E746" s="56">
        <f t="shared" si="381"/>
        <v>28503</v>
      </c>
      <c r="F746" s="42">
        <v>0</v>
      </c>
      <c r="G746" s="296">
        <f t="shared" si="376"/>
        <v>22282.430182174958</v>
      </c>
      <c r="H746" s="134">
        <v>100</v>
      </c>
      <c r="I746" s="57">
        <f t="shared" si="380"/>
        <v>38.521335717568455</v>
      </c>
      <c r="J746" s="58">
        <v>200</v>
      </c>
      <c r="K746" s="57">
        <f t="shared" si="377"/>
        <v>33.369560983822964</v>
      </c>
      <c r="L746" s="42">
        <v>0</v>
      </c>
      <c r="M746" s="296">
        <f t="shared" si="372"/>
        <v>9489.8782589225539</v>
      </c>
      <c r="N746" s="57">
        <v>1.1399999999999899</v>
      </c>
      <c r="O746" s="57">
        <v>105.4</v>
      </c>
      <c r="P746" s="57">
        <v>4.8999999999999897</v>
      </c>
      <c r="Q746" s="59">
        <v>2</v>
      </c>
      <c r="R746" s="141">
        <f t="shared" si="374"/>
        <v>51</v>
      </c>
      <c r="S746" s="259"/>
      <c r="T746" s="239">
        <v>300</v>
      </c>
      <c r="U746" s="69">
        <f t="shared" si="375"/>
        <v>31</v>
      </c>
    </row>
    <row r="747" spans="1:21" x14ac:dyDescent="0.3">
      <c r="A747" s="54" t="b">
        <v>1</v>
      </c>
      <c r="B747" s="55" t="s">
        <v>2817</v>
      </c>
      <c r="C747" s="54">
        <f t="shared" si="379"/>
        <v>742</v>
      </c>
      <c r="D747" s="46">
        <f t="shared" si="373"/>
        <v>718288</v>
      </c>
      <c r="E747" s="56">
        <f t="shared" si="381"/>
        <v>28731</v>
      </c>
      <c r="F747" s="42">
        <v>0</v>
      </c>
      <c r="G747" s="296">
        <f t="shared" si="376"/>
        <v>22326.995042539307</v>
      </c>
      <c r="H747" s="134">
        <v>100</v>
      </c>
      <c r="I747" s="57">
        <f t="shared" si="380"/>
        <v>38.644603991864678</v>
      </c>
      <c r="J747" s="58">
        <v>200</v>
      </c>
      <c r="K747" s="57">
        <f t="shared" si="377"/>
        <v>33.715603331225211</v>
      </c>
      <c r="L747" s="42">
        <v>0</v>
      </c>
      <c r="M747" s="296">
        <f t="shared" si="372"/>
        <v>9508.858015440399</v>
      </c>
      <c r="N747" s="57">
        <v>1.1399999999999899</v>
      </c>
      <c r="O747" s="57">
        <v>105.4</v>
      </c>
      <c r="P747" s="57">
        <v>4.8999999999999897</v>
      </c>
      <c r="Q747" s="59">
        <v>2</v>
      </c>
      <c r="R747" s="141">
        <f t="shared" si="374"/>
        <v>51</v>
      </c>
      <c r="S747" s="259"/>
      <c r="T747" s="239">
        <v>301</v>
      </c>
      <c r="U747" s="69">
        <f t="shared" si="375"/>
        <v>31</v>
      </c>
    </row>
    <row r="748" spans="1:21" x14ac:dyDescent="0.3">
      <c r="A748" s="54" t="b">
        <v>1</v>
      </c>
      <c r="B748" s="55" t="s">
        <v>2818</v>
      </c>
      <c r="C748" s="54">
        <f t="shared" si="379"/>
        <v>743</v>
      </c>
      <c r="D748" s="46">
        <f t="shared" si="373"/>
        <v>724034</v>
      </c>
      <c r="E748" s="56">
        <f t="shared" si="381"/>
        <v>28961</v>
      </c>
      <c r="F748" s="42">
        <v>0</v>
      </c>
      <c r="G748" s="296">
        <f t="shared" si="376"/>
        <v>22371.649032624387</v>
      </c>
      <c r="H748" s="134">
        <v>100</v>
      </c>
      <c r="I748" s="57">
        <f t="shared" si="380"/>
        <v>38.768266724638643</v>
      </c>
      <c r="J748" s="58">
        <v>200</v>
      </c>
      <c r="K748" s="57">
        <f t="shared" si="377"/>
        <v>34.065234137770013</v>
      </c>
      <c r="L748" s="42">
        <v>0</v>
      </c>
      <c r="M748" s="296">
        <f t="shared" si="372"/>
        <v>9527.8757314712802</v>
      </c>
      <c r="N748" s="57">
        <v>1.1399999999999899</v>
      </c>
      <c r="O748" s="57">
        <v>105.4</v>
      </c>
      <c r="P748" s="57">
        <v>4.8999999999999897</v>
      </c>
      <c r="Q748" s="59">
        <v>2</v>
      </c>
      <c r="R748" s="141">
        <f t="shared" si="374"/>
        <v>51</v>
      </c>
      <c r="S748" s="259"/>
      <c r="T748" s="239">
        <v>302</v>
      </c>
      <c r="U748" s="69">
        <f t="shared" si="375"/>
        <v>31</v>
      </c>
    </row>
    <row r="749" spans="1:21" x14ac:dyDescent="0.3">
      <c r="A749" s="54" t="b">
        <v>1</v>
      </c>
      <c r="B749" s="55" t="s">
        <v>2819</v>
      </c>
      <c r="C749" s="54">
        <f t="shared" si="379"/>
        <v>744</v>
      </c>
      <c r="D749" s="46">
        <f t="shared" si="373"/>
        <v>729826</v>
      </c>
      <c r="E749" s="56">
        <f t="shared" si="381"/>
        <v>29193</v>
      </c>
      <c r="F749" s="42">
        <v>0</v>
      </c>
      <c r="G749" s="296">
        <f t="shared" si="376"/>
        <v>22416.392330689636</v>
      </c>
      <c r="H749" s="134">
        <v>100</v>
      </c>
      <c r="I749" s="57">
        <f t="shared" si="380"/>
        <v>38.892325178157485</v>
      </c>
      <c r="J749" s="58">
        <v>200</v>
      </c>
      <c r="K749" s="57">
        <f t="shared" si="377"/>
        <v>34.418490615778687</v>
      </c>
      <c r="L749" s="42">
        <v>0</v>
      </c>
      <c r="M749" s="296">
        <f t="shared" si="372"/>
        <v>9546.931482934222</v>
      </c>
      <c r="N749" s="57">
        <v>1.1399999999999899</v>
      </c>
      <c r="O749" s="57">
        <v>105.4</v>
      </c>
      <c r="P749" s="57">
        <v>4.8999999999999897</v>
      </c>
      <c r="Q749" s="59">
        <v>2</v>
      </c>
      <c r="R749" s="141">
        <f t="shared" si="374"/>
        <v>51</v>
      </c>
      <c r="S749" s="259"/>
      <c r="T749" s="239">
        <v>303</v>
      </c>
      <c r="U749" s="69">
        <f t="shared" si="375"/>
        <v>31</v>
      </c>
    </row>
    <row r="750" spans="1:21" x14ac:dyDescent="0.3">
      <c r="A750" s="54" t="b">
        <v>1</v>
      </c>
      <c r="B750" s="55" t="s">
        <v>2820</v>
      </c>
      <c r="C750" s="54">
        <f t="shared" si="379"/>
        <v>745</v>
      </c>
      <c r="D750" s="46">
        <f t="shared" si="373"/>
        <v>735664</v>
      </c>
      <c r="E750" s="56">
        <f t="shared" si="381"/>
        <v>29426</v>
      </c>
      <c r="F750" s="42">
        <v>0</v>
      </c>
      <c r="G750" s="296">
        <f t="shared" si="376"/>
        <v>22461.225115351015</v>
      </c>
      <c r="H750" s="134">
        <v>100</v>
      </c>
      <c r="I750" s="57">
        <f t="shared" si="380"/>
        <v>39.016780618727587</v>
      </c>
      <c r="J750" s="58">
        <v>200</v>
      </c>
      <c r="K750" s="57">
        <f t="shared" si="377"/>
        <v>34.77541036346431</v>
      </c>
      <c r="L750" s="42">
        <v>0</v>
      </c>
      <c r="M750" s="296">
        <f t="shared" si="372"/>
        <v>9566.0253459000905</v>
      </c>
      <c r="N750" s="57">
        <v>1.1399999999999899</v>
      </c>
      <c r="O750" s="57">
        <v>105.4</v>
      </c>
      <c r="P750" s="57">
        <v>4.8999999999999897</v>
      </c>
      <c r="Q750" s="59">
        <v>2</v>
      </c>
      <c r="R750" s="141">
        <f t="shared" si="374"/>
        <v>51</v>
      </c>
      <c r="S750" s="259"/>
      <c r="T750" s="239">
        <v>304</v>
      </c>
      <c r="U750" s="69">
        <f t="shared" si="375"/>
        <v>31</v>
      </c>
    </row>
    <row r="751" spans="1:21" x14ac:dyDescent="0.3">
      <c r="A751" s="54" t="b">
        <v>1</v>
      </c>
      <c r="B751" s="55" t="s">
        <v>2821</v>
      </c>
      <c r="C751" s="54">
        <f t="shared" si="379"/>
        <v>746</v>
      </c>
      <c r="D751" s="46">
        <f t="shared" si="373"/>
        <v>741549</v>
      </c>
      <c r="E751" s="56">
        <f t="shared" si="381"/>
        <v>29661</v>
      </c>
      <c r="F751" s="42">
        <v>0</v>
      </c>
      <c r="G751" s="296">
        <f t="shared" si="376"/>
        <v>22506.147565581716</v>
      </c>
      <c r="H751" s="134">
        <v>100</v>
      </c>
      <c r="I751" s="57">
        <f t="shared" si="380"/>
        <v>39.141634316707517</v>
      </c>
      <c r="J751" s="58">
        <v>200</v>
      </c>
      <c r="K751" s="57">
        <f t="shared" si="377"/>
        <v>35.136031368933438</v>
      </c>
      <c r="L751" s="42">
        <v>0</v>
      </c>
      <c r="M751" s="296">
        <f t="shared" si="372"/>
        <v>9585.1573965918906</v>
      </c>
      <c r="N751" s="57">
        <v>1.1399999999999899</v>
      </c>
      <c r="O751" s="57">
        <v>105.4</v>
      </c>
      <c r="P751" s="57">
        <v>4.8999999999999897</v>
      </c>
      <c r="Q751" s="59">
        <v>2</v>
      </c>
      <c r="R751" s="141">
        <f t="shared" si="374"/>
        <v>51</v>
      </c>
      <c r="S751" s="259"/>
      <c r="T751" s="239">
        <v>305</v>
      </c>
      <c r="U751" s="69">
        <f t="shared" si="375"/>
        <v>31</v>
      </c>
    </row>
    <row r="752" spans="1:21" x14ac:dyDescent="0.3">
      <c r="A752" s="54" t="b">
        <v>1</v>
      </c>
      <c r="B752" s="55" t="s">
        <v>2822</v>
      </c>
      <c r="C752" s="54">
        <f t="shared" si="379"/>
        <v>747</v>
      </c>
      <c r="D752" s="46">
        <f t="shared" si="373"/>
        <v>747481</v>
      </c>
      <c r="E752" s="56">
        <f t="shared" si="381"/>
        <v>29899</v>
      </c>
      <c r="F752" s="42">
        <v>0</v>
      </c>
      <c r="G752" s="296">
        <f t="shared" si="376"/>
        <v>22551.15986071288</v>
      </c>
      <c r="H752" s="134">
        <v>100</v>
      </c>
      <c r="I752" s="57">
        <f t="shared" si="380"/>
        <v>39.266887546520984</v>
      </c>
      <c r="J752" s="58">
        <v>200</v>
      </c>
      <c r="K752" s="57">
        <f t="shared" si="377"/>
        <v>35.500392014229277</v>
      </c>
      <c r="L752" s="42">
        <v>0</v>
      </c>
      <c r="M752" s="296">
        <f t="shared" si="372"/>
        <v>9604.3277113850745</v>
      </c>
      <c r="N752" s="57">
        <v>1.1399999999999899</v>
      </c>
      <c r="O752" s="57">
        <v>105.4</v>
      </c>
      <c r="P752" s="57">
        <v>4.8999999999999897</v>
      </c>
      <c r="Q752" s="59">
        <v>2</v>
      </c>
      <c r="R752" s="141">
        <f t="shared" si="374"/>
        <v>51</v>
      </c>
      <c r="S752" s="259"/>
      <c r="T752" s="239">
        <v>306</v>
      </c>
      <c r="U752" s="69">
        <f t="shared" si="375"/>
        <v>31</v>
      </c>
    </row>
    <row r="753" spans="1:21" x14ac:dyDescent="0.3">
      <c r="A753" s="54" t="b">
        <v>1</v>
      </c>
      <c r="B753" s="55" t="s">
        <v>2823</v>
      </c>
      <c r="C753" s="54">
        <f t="shared" si="379"/>
        <v>748</v>
      </c>
      <c r="D753" s="46">
        <f t="shared" ref="D753:D755" si="382">INT(D752+D752*0.8%)</f>
        <v>753460</v>
      </c>
      <c r="E753" s="56">
        <f t="shared" si="381"/>
        <v>30138</v>
      </c>
      <c r="F753" s="42">
        <v>0</v>
      </c>
      <c r="G753" s="296">
        <f t="shared" si="376"/>
        <v>22596.262180434307</v>
      </c>
      <c r="H753" s="134">
        <v>100</v>
      </c>
      <c r="I753" s="57">
        <f t="shared" si="380"/>
        <v>39.39254158666985</v>
      </c>
      <c r="J753" s="58">
        <v>200</v>
      </c>
      <c r="K753" s="57">
        <f t="shared" si="377"/>
        <v>35.868531079416833</v>
      </c>
      <c r="L753" s="42">
        <v>0</v>
      </c>
      <c r="M753" s="296">
        <f t="shared" si="372"/>
        <v>9623.5363668078444</v>
      </c>
      <c r="N753" s="57">
        <v>1.1399999999999899</v>
      </c>
      <c r="O753" s="57">
        <v>105.4</v>
      </c>
      <c r="P753" s="57">
        <v>4.8999999999999897</v>
      </c>
      <c r="Q753" s="59">
        <v>2</v>
      </c>
      <c r="R753" s="141">
        <f t="shared" si="374"/>
        <v>51</v>
      </c>
      <c r="S753" s="259"/>
      <c r="T753" s="239">
        <v>307</v>
      </c>
      <c r="U753" s="69">
        <f t="shared" si="375"/>
        <v>31</v>
      </c>
    </row>
    <row r="754" spans="1:21" x14ac:dyDescent="0.3">
      <c r="A754" s="54" t="b">
        <v>1</v>
      </c>
      <c r="B754" s="55" t="s">
        <v>2824</v>
      </c>
      <c r="C754" s="54">
        <f t="shared" si="379"/>
        <v>749</v>
      </c>
      <c r="D754" s="46">
        <f t="shared" si="382"/>
        <v>759487</v>
      </c>
      <c r="E754" s="56">
        <f t="shared" si="381"/>
        <v>30379</v>
      </c>
      <c r="F754" s="42">
        <v>0</v>
      </c>
      <c r="G754" s="296">
        <f t="shared" si="376"/>
        <v>22641.454704795175</v>
      </c>
      <c r="H754" s="134">
        <v>100</v>
      </c>
      <c r="I754" s="57">
        <f t="shared" si="380"/>
        <v>39.518597719747191</v>
      </c>
      <c r="J754" s="58">
        <v>200</v>
      </c>
      <c r="K754" s="57">
        <f t="shared" si="377"/>
        <v>36.240487746710386</v>
      </c>
      <c r="L754" s="42">
        <v>0</v>
      </c>
      <c r="M754" s="296">
        <f t="shared" si="372"/>
        <v>9642.7834395414593</v>
      </c>
      <c r="N754" s="57">
        <v>1.1399999999999899</v>
      </c>
      <c r="O754" s="57">
        <v>105.4</v>
      </c>
      <c r="P754" s="57">
        <v>4.8999999999999897</v>
      </c>
      <c r="Q754" s="59">
        <v>2</v>
      </c>
      <c r="R754" s="141">
        <f t="shared" si="374"/>
        <v>51</v>
      </c>
      <c r="S754" s="259"/>
      <c r="T754" s="239">
        <v>308</v>
      </c>
      <c r="U754" s="69">
        <f t="shared" si="375"/>
        <v>31</v>
      </c>
    </row>
    <row r="755" spans="1:21" x14ac:dyDescent="0.3">
      <c r="A755" s="54" t="b">
        <v>1</v>
      </c>
      <c r="B755" s="55" t="s">
        <v>2825</v>
      </c>
      <c r="C755" s="54">
        <f t="shared" si="379"/>
        <v>750</v>
      </c>
      <c r="D755" s="46">
        <f t="shared" si="382"/>
        <v>765562</v>
      </c>
      <c r="E755" s="56">
        <f t="shared" si="381"/>
        <v>30622</v>
      </c>
      <c r="F755" s="42">
        <v>0</v>
      </c>
      <c r="G755" s="296">
        <f t="shared" si="376"/>
        <v>22686.737614204765</v>
      </c>
      <c r="H755" s="134">
        <v>100</v>
      </c>
      <c r="I755" s="57">
        <f t="shared" si="380"/>
        <v>39.645057232450384</v>
      </c>
      <c r="J755" s="58">
        <v>200</v>
      </c>
      <c r="K755" s="57">
        <f t="shared" si="377"/>
        <v>36.616301604643773</v>
      </c>
      <c r="L755" s="42">
        <v>0</v>
      </c>
      <c r="M755" s="296">
        <f t="shared" si="372"/>
        <v>9662.0690064205428</v>
      </c>
      <c r="N755" s="57">
        <v>1.1399999999999899</v>
      </c>
      <c r="O755" s="57">
        <v>105.4</v>
      </c>
      <c r="P755" s="57">
        <v>4.8999999999999897</v>
      </c>
      <c r="Q755" s="59">
        <v>2</v>
      </c>
      <c r="R755" s="141">
        <f t="shared" si="374"/>
        <v>51</v>
      </c>
      <c r="S755" s="259"/>
      <c r="T755" s="239">
        <v>309</v>
      </c>
      <c r="U755" s="69">
        <f t="shared" si="375"/>
        <v>31</v>
      </c>
    </row>
  </sheetData>
  <phoneticPr fontId="26" type="noConversion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J28" sqref="J28"/>
    </sheetView>
  </sheetViews>
  <sheetFormatPr defaultRowHeight="16.5" x14ac:dyDescent="0.3"/>
  <cols>
    <col min="1" max="1" width="12.75" bestFit="1" customWidth="1"/>
    <col min="2" max="2" width="9.75" bestFit="1" customWidth="1"/>
    <col min="3" max="3" width="14.875" bestFit="1" customWidth="1"/>
    <col min="4" max="4" width="11.5" bestFit="1" customWidth="1"/>
    <col min="5" max="5" width="13.375" bestFit="1" customWidth="1"/>
    <col min="6" max="6" width="18.5" bestFit="1" customWidth="1"/>
    <col min="7" max="7" width="12.5" bestFit="1" customWidth="1"/>
    <col min="8" max="8" width="12.875" bestFit="1" customWidth="1"/>
    <col min="9" max="9" width="14.375" bestFit="1" customWidth="1"/>
    <col min="10" max="10" width="14.875" bestFit="1" customWidth="1"/>
    <col min="11" max="11" width="8.625" bestFit="1" customWidth="1"/>
  </cols>
  <sheetData>
    <row r="1" spans="1:11" ht="27" x14ac:dyDescent="0.3">
      <c r="A1" s="60" t="s">
        <v>296</v>
      </c>
      <c r="B1" s="2" t="s">
        <v>296</v>
      </c>
      <c r="E1" s="61"/>
      <c r="F1" s="61"/>
      <c r="G1" s="61"/>
      <c r="H1" s="61"/>
      <c r="I1" s="61"/>
      <c r="J1" s="61"/>
      <c r="K1" s="61"/>
    </row>
    <row r="2" spans="1:11" x14ac:dyDescent="0.3">
      <c r="A2" s="62" t="s">
        <v>6</v>
      </c>
      <c r="B2" s="62" t="s">
        <v>6</v>
      </c>
      <c r="C2" s="62" t="s">
        <v>6</v>
      </c>
      <c r="D2" s="62" t="s">
        <v>6</v>
      </c>
      <c r="E2" s="62" t="s">
        <v>6</v>
      </c>
      <c r="F2" s="62" t="s">
        <v>6</v>
      </c>
      <c r="G2" s="62" t="s">
        <v>6</v>
      </c>
      <c r="H2" s="62" t="s">
        <v>6</v>
      </c>
      <c r="I2" s="62" t="s">
        <v>6</v>
      </c>
      <c r="J2" s="62" t="s">
        <v>6</v>
      </c>
      <c r="K2" s="62" t="s">
        <v>6</v>
      </c>
    </row>
    <row r="3" spans="1:11" x14ac:dyDescent="0.3">
      <c r="A3" s="63" t="s">
        <v>22</v>
      </c>
      <c r="B3" s="63" t="s">
        <v>22</v>
      </c>
      <c r="C3" s="34" t="s">
        <v>23</v>
      </c>
      <c r="D3" s="34" t="s">
        <v>23</v>
      </c>
      <c r="E3" s="34" t="s">
        <v>23</v>
      </c>
      <c r="F3" s="34" t="s">
        <v>23</v>
      </c>
      <c r="G3" s="34" t="s">
        <v>23</v>
      </c>
      <c r="H3" s="34" t="s">
        <v>23</v>
      </c>
      <c r="I3" s="34" t="s">
        <v>23</v>
      </c>
      <c r="J3" s="34" t="s">
        <v>23</v>
      </c>
      <c r="K3" s="34" t="s">
        <v>23</v>
      </c>
    </row>
    <row r="4" spans="1:11" ht="54" x14ac:dyDescent="0.3">
      <c r="A4" s="64" t="s">
        <v>25</v>
      </c>
      <c r="B4" s="64" t="s">
        <v>26</v>
      </c>
      <c r="C4" s="64" t="s">
        <v>27</v>
      </c>
      <c r="D4" s="64" t="s">
        <v>27</v>
      </c>
      <c r="E4" s="65" t="s">
        <v>297</v>
      </c>
      <c r="F4" s="64" t="s">
        <v>27</v>
      </c>
      <c r="G4" s="64" t="s">
        <v>27</v>
      </c>
      <c r="H4" s="64" t="s">
        <v>27</v>
      </c>
      <c r="I4" s="64" t="s">
        <v>29</v>
      </c>
      <c r="J4" s="64" t="s">
        <v>29</v>
      </c>
      <c r="K4" s="64" t="s">
        <v>27</v>
      </c>
    </row>
    <row r="5" spans="1:11" x14ac:dyDescent="0.3">
      <c r="A5" s="66" t="s">
        <v>30</v>
      </c>
      <c r="B5" s="66" t="s">
        <v>31</v>
      </c>
      <c r="C5" s="66" t="s">
        <v>32</v>
      </c>
      <c r="D5" s="66" t="s">
        <v>298</v>
      </c>
      <c r="E5" s="66" t="s">
        <v>299</v>
      </c>
      <c r="F5" s="66" t="s">
        <v>300</v>
      </c>
      <c r="G5" s="66" t="s">
        <v>301</v>
      </c>
      <c r="H5" s="66" t="s">
        <v>302</v>
      </c>
      <c r="I5" s="66" t="s">
        <v>303</v>
      </c>
      <c r="J5" s="66" t="s">
        <v>304</v>
      </c>
      <c r="K5" s="66" t="s">
        <v>305</v>
      </c>
    </row>
    <row r="6" spans="1:11" x14ac:dyDescent="0.3">
      <c r="A6" s="39" t="b">
        <v>1</v>
      </c>
      <c r="B6" s="39">
        <v>1</v>
      </c>
      <c r="C6" s="39">
        <v>1</v>
      </c>
      <c r="D6" s="39">
        <v>100201001</v>
      </c>
      <c r="E6" s="38" t="s">
        <v>306</v>
      </c>
      <c r="F6" s="39">
        <v>1</v>
      </c>
      <c r="G6" s="39">
        <v>1</v>
      </c>
      <c r="H6" s="39">
        <v>2</v>
      </c>
      <c r="I6" s="39">
        <v>0</v>
      </c>
      <c r="J6" s="39">
        <v>3</v>
      </c>
      <c r="K6" s="39">
        <v>2</v>
      </c>
    </row>
    <row r="7" spans="1:11" x14ac:dyDescent="0.3">
      <c r="A7" s="39" t="b">
        <v>1</v>
      </c>
      <c r="B7" s="39">
        <v>2</v>
      </c>
      <c r="C7" s="39">
        <v>2</v>
      </c>
      <c r="D7" s="39">
        <v>100201001</v>
      </c>
      <c r="E7" s="38" t="s">
        <v>306</v>
      </c>
      <c r="F7" s="39">
        <v>1</v>
      </c>
      <c r="G7" s="39">
        <v>0</v>
      </c>
      <c r="H7" s="39">
        <v>0</v>
      </c>
      <c r="I7" s="39">
        <v>1</v>
      </c>
      <c r="J7" s="39">
        <v>1</v>
      </c>
      <c r="K7" s="39">
        <v>2</v>
      </c>
    </row>
    <row r="8" spans="1:11" x14ac:dyDescent="0.3">
      <c r="A8" s="39" t="b">
        <v>1</v>
      </c>
      <c r="B8" s="39">
        <v>3</v>
      </c>
      <c r="C8" s="39">
        <v>3</v>
      </c>
      <c r="D8" s="39">
        <v>100201001</v>
      </c>
      <c r="E8" s="38" t="s">
        <v>306</v>
      </c>
      <c r="F8" s="39">
        <v>2</v>
      </c>
      <c r="G8" s="39">
        <v>1</v>
      </c>
      <c r="H8" s="39">
        <v>0</v>
      </c>
      <c r="I8" s="39">
        <v>0</v>
      </c>
      <c r="J8" s="39">
        <v>3</v>
      </c>
      <c r="K8" s="39">
        <v>2</v>
      </c>
    </row>
    <row r="9" spans="1:11" x14ac:dyDescent="0.3">
      <c r="A9" s="39" t="b">
        <v>1</v>
      </c>
      <c r="B9" s="39">
        <v>4</v>
      </c>
      <c r="C9" s="39">
        <v>4</v>
      </c>
      <c r="D9" s="39">
        <v>100201001</v>
      </c>
      <c r="E9" s="38" t="s">
        <v>306</v>
      </c>
      <c r="F9" s="39">
        <v>2</v>
      </c>
      <c r="G9" s="39">
        <v>0</v>
      </c>
      <c r="H9" s="39">
        <v>2</v>
      </c>
      <c r="I9" s="39">
        <v>0</v>
      </c>
      <c r="J9" s="39">
        <v>3</v>
      </c>
      <c r="K9" s="39">
        <v>2</v>
      </c>
    </row>
    <row r="10" spans="1:11" x14ac:dyDescent="0.3">
      <c r="A10" s="39" t="b">
        <v>1</v>
      </c>
      <c r="B10" s="67">
        <v>5</v>
      </c>
      <c r="C10" s="67">
        <v>5</v>
      </c>
      <c r="D10" s="67">
        <v>100201001</v>
      </c>
      <c r="E10" s="38" t="s">
        <v>306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1</v>
      </c>
    </row>
    <row r="11" spans="1:11" x14ac:dyDescent="0.3">
      <c r="A11" s="39" t="b">
        <v>1</v>
      </c>
      <c r="B11" s="39">
        <v>10</v>
      </c>
      <c r="C11" s="39">
        <v>10</v>
      </c>
      <c r="D11" s="39">
        <v>101000001</v>
      </c>
      <c r="E11" s="68" t="s">
        <v>306</v>
      </c>
      <c r="F11" s="39">
        <v>0</v>
      </c>
      <c r="G11" s="39">
        <v>0</v>
      </c>
      <c r="H11" s="39">
        <v>0</v>
      </c>
      <c r="I11" s="39">
        <v>0</v>
      </c>
      <c r="J11" s="39">
        <v>3</v>
      </c>
      <c r="K11" s="39">
        <v>1</v>
      </c>
    </row>
    <row r="12" spans="1:11" x14ac:dyDescent="0.3">
      <c r="A12" s="39" t="b">
        <v>1</v>
      </c>
      <c r="B12" s="39">
        <v>11</v>
      </c>
      <c r="C12" s="39">
        <v>11</v>
      </c>
      <c r="D12" s="20">
        <v>100203001</v>
      </c>
      <c r="E12" s="68" t="s">
        <v>306</v>
      </c>
      <c r="F12" s="39">
        <v>0</v>
      </c>
      <c r="G12" s="39">
        <v>0</v>
      </c>
      <c r="H12" s="39">
        <v>0</v>
      </c>
      <c r="I12" s="39">
        <v>2</v>
      </c>
      <c r="J12" s="39">
        <v>3</v>
      </c>
      <c r="K12" s="39">
        <v>2</v>
      </c>
    </row>
  </sheetData>
  <phoneticPr fontId="26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pane ySplit="5" topLeftCell="A84" activePane="bottomLeft" state="frozen"/>
      <selection pane="bottomLeft" activeCell="A86" sqref="A86:A115"/>
    </sheetView>
  </sheetViews>
  <sheetFormatPr defaultRowHeight="16.5" x14ac:dyDescent="0.3"/>
  <cols>
    <col min="1" max="1" width="14" bestFit="1" customWidth="1"/>
    <col min="2" max="2" width="33" bestFit="1" customWidth="1"/>
    <col min="3" max="3" width="8.625" bestFit="1" customWidth="1"/>
    <col min="4" max="6" width="33" bestFit="1" customWidth="1"/>
  </cols>
  <sheetData>
    <row r="1" spans="1:6" x14ac:dyDescent="0.3">
      <c r="A1" s="153" t="s">
        <v>1347</v>
      </c>
      <c r="B1" s="2" t="s">
        <v>1262</v>
      </c>
      <c r="C1" s="29"/>
      <c r="D1" s="154"/>
      <c r="E1" s="154"/>
      <c r="F1" s="154"/>
    </row>
    <row r="2" spans="1:6" x14ac:dyDescent="0.3">
      <c r="A2" s="62" t="s">
        <v>6</v>
      </c>
      <c r="B2" s="62" t="s">
        <v>6</v>
      </c>
      <c r="C2" s="62" t="s">
        <v>6</v>
      </c>
      <c r="D2" s="62" t="s">
        <v>6</v>
      </c>
      <c r="E2" s="62" t="s">
        <v>6</v>
      </c>
      <c r="F2" s="62" t="s">
        <v>6</v>
      </c>
    </row>
    <row r="3" spans="1:6" x14ac:dyDescent="0.3">
      <c r="A3" s="74" t="s">
        <v>22</v>
      </c>
      <c r="B3" s="74" t="s">
        <v>22</v>
      </c>
      <c r="C3" s="74" t="s">
        <v>24</v>
      </c>
      <c r="D3" s="74" t="s">
        <v>24</v>
      </c>
      <c r="E3" s="74" t="s">
        <v>24</v>
      </c>
      <c r="F3" s="74" t="s">
        <v>24</v>
      </c>
    </row>
    <row r="4" spans="1:6" x14ac:dyDescent="0.3">
      <c r="A4" s="155" t="s">
        <v>25</v>
      </c>
      <c r="B4" s="155" t="s">
        <v>26</v>
      </c>
      <c r="C4" s="155" t="s">
        <v>27</v>
      </c>
      <c r="D4" s="155" t="s">
        <v>26</v>
      </c>
      <c r="E4" s="155" t="s">
        <v>26</v>
      </c>
      <c r="F4" s="155" t="s">
        <v>26</v>
      </c>
    </row>
    <row r="5" spans="1:6" x14ac:dyDescent="0.3">
      <c r="A5" s="156" t="s">
        <v>30</v>
      </c>
      <c r="B5" s="156" t="s">
        <v>31</v>
      </c>
      <c r="C5" s="157" t="s">
        <v>1263</v>
      </c>
      <c r="D5" s="156" t="s">
        <v>1264</v>
      </c>
      <c r="E5" s="156" t="s">
        <v>1265</v>
      </c>
      <c r="F5" s="156" t="s">
        <v>1266</v>
      </c>
    </row>
    <row r="6" spans="1:6" x14ac:dyDescent="0.3">
      <c r="A6" s="100" t="b">
        <v>1</v>
      </c>
      <c r="B6" s="158" t="s">
        <v>1267</v>
      </c>
      <c r="C6" s="100">
        <v>7001</v>
      </c>
      <c r="D6" s="158" t="s">
        <v>1267</v>
      </c>
      <c r="E6" s="158" t="s">
        <v>1267</v>
      </c>
      <c r="F6" s="158" t="s">
        <v>1267</v>
      </c>
    </row>
    <row r="7" spans="1:6" x14ac:dyDescent="0.3">
      <c r="A7" s="100" t="b">
        <v>1</v>
      </c>
      <c r="B7" s="158" t="s">
        <v>1268</v>
      </c>
      <c r="C7" s="100">
        <v>7002</v>
      </c>
      <c r="D7" s="158" t="s">
        <v>1268</v>
      </c>
      <c r="E7" s="158" t="s">
        <v>1268</v>
      </c>
      <c r="F7" s="158" t="s">
        <v>1268</v>
      </c>
    </row>
    <row r="8" spans="1:6" x14ac:dyDescent="0.3">
      <c r="A8" s="100" t="b">
        <v>1</v>
      </c>
      <c r="B8" s="158" t="s">
        <v>1269</v>
      </c>
      <c r="C8" s="100">
        <v>7003</v>
      </c>
      <c r="D8" s="158" t="s">
        <v>1269</v>
      </c>
      <c r="E8" s="158" t="s">
        <v>1269</v>
      </c>
      <c r="F8" s="158" t="s">
        <v>1269</v>
      </c>
    </row>
    <row r="9" spans="1:6" x14ac:dyDescent="0.3">
      <c r="A9" s="100" t="b">
        <v>1</v>
      </c>
      <c r="B9" s="158" t="s">
        <v>1270</v>
      </c>
      <c r="C9" s="100">
        <v>7004</v>
      </c>
      <c r="D9" s="158" t="s">
        <v>1270</v>
      </c>
      <c r="E9" s="158" t="s">
        <v>1270</v>
      </c>
      <c r="F9" s="158" t="s">
        <v>1270</v>
      </c>
    </row>
    <row r="10" spans="1:6" x14ac:dyDescent="0.3">
      <c r="A10" s="100" t="b">
        <v>1</v>
      </c>
      <c r="B10" s="158" t="s">
        <v>1271</v>
      </c>
      <c r="C10" s="100">
        <v>7005</v>
      </c>
      <c r="D10" s="158" t="s">
        <v>1271</v>
      </c>
      <c r="E10" s="158" t="s">
        <v>1271</v>
      </c>
      <c r="F10" s="158" t="s">
        <v>1271</v>
      </c>
    </row>
    <row r="11" spans="1:6" x14ac:dyDescent="0.3">
      <c r="A11" s="100" t="b">
        <v>1</v>
      </c>
      <c r="B11" s="158" t="s">
        <v>1272</v>
      </c>
      <c r="C11" s="100">
        <v>7006</v>
      </c>
      <c r="D11" s="158" t="s">
        <v>1272</v>
      </c>
      <c r="E11" s="158" t="s">
        <v>1272</v>
      </c>
      <c r="F11" s="158" t="s">
        <v>1272</v>
      </c>
    </row>
    <row r="12" spans="1:6" x14ac:dyDescent="0.3">
      <c r="A12" s="100" t="b">
        <v>1</v>
      </c>
      <c r="B12" s="158" t="s">
        <v>1273</v>
      </c>
      <c r="C12" s="100">
        <v>7007</v>
      </c>
      <c r="D12" s="158" t="s">
        <v>1273</v>
      </c>
      <c r="E12" s="158" t="s">
        <v>1273</v>
      </c>
      <c r="F12" s="158" t="s">
        <v>1273</v>
      </c>
    </row>
    <row r="13" spans="1:6" x14ac:dyDescent="0.3">
      <c r="A13" s="100" t="b">
        <v>1</v>
      </c>
      <c r="B13" s="158" t="s">
        <v>1274</v>
      </c>
      <c r="C13" s="100">
        <v>7008</v>
      </c>
      <c r="D13" s="158" t="s">
        <v>1274</v>
      </c>
      <c r="E13" s="158" t="s">
        <v>1274</v>
      </c>
      <c r="F13" s="158" t="s">
        <v>1274</v>
      </c>
    </row>
    <row r="14" spans="1:6" x14ac:dyDescent="0.3">
      <c r="A14" s="100" t="b">
        <v>1</v>
      </c>
      <c r="B14" s="158" t="s">
        <v>1275</v>
      </c>
      <c r="C14" s="100">
        <v>7009</v>
      </c>
      <c r="D14" s="158" t="s">
        <v>1275</v>
      </c>
      <c r="E14" s="158" t="s">
        <v>1275</v>
      </c>
      <c r="F14" s="158" t="s">
        <v>1275</v>
      </c>
    </row>
    <row r="15" spans="1:6" x14ac:dyDescent="0.3">
      <c r="A15" s="100" t="b">
        <v>1</v>
      </c>
      <c r="B15" s="158" t="s">
        <v>1276</v>
      </c>
      <c r="C15" s="100">
        <v>7010</v>
      </c>
      <c r="D15" s="158" t="s">
        <v>1276</v>
      </c>
      <c r="E15" s="158" t="s">
        <v>1276</v>
      </c>
      <c r="F15" s="158" t="s">
        <v>1276</v>
      </c>
    </row>
    <row r="16" spans="1:6" x14ac:dyDescent="0.3">
      <c r="A16" s="107" t="b">
        <v>1</v>
      </c>
      <c r="B16" s="159" t="s">
        <v>1277</v>
      </c>
      <c r="C16" s="107">
        <v>7011</v>
      </c>
      <c r="D16" s="159" t="s">
        <v>1277</v>
      </c>
      <c r="E16" s="159" t="s">
        <v>1277</v>
      </c>
      <c r="F16" s="159" t="s">
        <v>1277</v>
      </c>
    </row>
    <row r="17" spans="1:6" x14ac:dyDescent="0.3">
      <c r="A17" s="107" t="b">
        <v>1</v>
      </c>
      <c r="B17" s="159" t="s">
        <v>1278</v>
      </c>
      <c r="C17" s="107">
        <v>7012</v>
      </c>
      <c r="D17" s="159" t="s">
        <v>1278</v>
      </c>
      <c r="E17" s="159" t="s">
        <v>1278</v>
      </c>
      <c r="F17" s="159" t="s">
        <v>1278</v>
      </c>
    </row>
    <row r="18" spans="1:6" x14ac:dyDescent="0.3">
      <c r="A18" s="107" t="b">
        <v>1</v>
      </c>
      <c r="B18" s="159" t="s">
        <v>1279</v>
      </c>
      <c r="C18" s="107">
        <v>7013</v>
      </c>
      <c r="D18" s="159" t="s">
        <v>1279</v>
      </c>
      <c r="E18" s="159" t="s">
        <v>1279</v>
      </c>
      <c r="F18" s="159" t="s">
        <v>1279</v>
      </c>
    </row>
    <row r="19" spans="1:6" x14ac:dyDescent="0.3">
      <c r="A19" s="107" t="b">
        <v>1</v>
      </c>
      <c r="B19" s="159" t="s">
        <v>1280</v>
      </c>
      <c r="C19" s="107">
        <v>7014</v>
      </c>
      <c r="D19" s="159" t="s">
        <v>1280</v>
      </c>
      <c r="E19" s="159" t="s">
        <v>1280</v>
      </c>
      <c r="F19" s="159" t="s">
        <v>1280</v>
      </c>
    </row>
    <row r="20" spans="1:6" x14ac:dyDescent="0.3">
      <c r="A20" s="107" t="b">
        <v>1</v>
      </c>
      <c r="B20" s="159" t="s">
        <v>1281</v>
      </c>
      <c r="C20" s="107">
        <v>7015</v>
      </c>
      <c r="D20" s="159" t="s">
        <v>1281</v>
      </c>
      <c r="E20" s="159" t="s">
        <v>1281</v>
      </c>
      <c r="F20" s="159" t="s">
        <v>1281</v>
      </c>
    </row>
    <row r="21" spans="1:6" x14ac:dyDescent="0.3">
      <c r="A21" s="107" t="b">
        <v>1</v>
      </c>
      <c r="B21" s="159" t="s">
        <v>1282</v>
      </c>
      <c r="C21" s="107">
        <v>7016</v>
      </c>
      <c r="D21" s="159" t="s">
        <v>1282</v>
      </c>
      <c r="E21" s="159" t="s">
        <v>1282</v>
      </c>
      <c r="F21" s="159" t="s">
        <v>1282</v>
      </c>
    </row>
    <row r="22" spans="1:6" x14ac:dyDescent="0.3">
      <c r="A22" s="107" t="b">
        <v>1</v>
      </c>
      <c r="B22" s="159" t="s">
        <v>1283</v>
      </c>
      <c r="C22" s="107">
        <v>7017</v>
      </c>
      <c r="D22" s="159" t="s">
        <v>1283</v>
      </c>
      <c r="E22" s="159" t="s">
        <v>1283</v>
      </c>
      <c r="F22" s="159" t="s">
        <v>1283</v>
      </c>
    </row>
    <row r="23" spans="1:6" x14ac:dyDescent="0.3">
      <c r="A23" s="107" t="b">
        <v>1</v>
      </c>
      <c r="B23" s="159" t="s">
        <v>1284</v>
      </c>
      <c r="C23" s="107">
        <v>7018</v>
      </c>
      <c r="D23" s="159" t="s">
        <v>1284</v>
      </c>
      <c r="E23" s="159" t="s">
        <v>1284</v>
      </c>
      <c r="F23" s="159" t="s">
        <v>1284</v>
      </c>
    </row>
    <row r="24" spans="1:6" x14ac:dyDescent="0.3">
      <c r="A24" s="107" t="b">
        <v>1</v>
      </c>
      <c r="B24" s="159" t="s">
        <v>1285</v>
      </c>
      <c r="C24" s="107">
        <v>7019</v>
      </c>
      <c r="D24" s="159" t="s">
        <v>1285</v>
      </c>
      <c r="E24" s="159" t="s">
        <v>1285</v>
      </c>
      <c r="F24" s="159" t="s">
        <v>1285</v>
      </c>
    </row>
    <row r="25" spans="1:6" x14ac:dyDescent="0.3">
      <c r="A25" s="107" t="b">
        <v>1</v>
      </c>
      <c r="B25" s="159" t="s">
        <v>1286</v>
      </c>
      <c r="C25" s="107">
        <v>7020</v>
      </c>
      <c r="D25" s="159" t="s">
        <v>1286</v>
      </c>
      <c r="E25" s="159" t="s">
        <v>1286</v>
      </c>
      <c r="F25" s="159" t="s">
        <v>1286</v>
      </c>
    </row>
    <row r="26" spans="1:6" x14ac:dyDescent="0.3">
      <c r="A26" s="100" t="b">
        <v>1</v>
      </c>
      <c r="B26" s="158" t="s">
        <v>1287</v>
      </c>
      <c r="C26" s="100">
        <v>7021</v>
      </c>
      <c r="D26" s="158" t="s">
        <v>1287</v>
      </c>
      <c r="E26" s="158" t="s">
        <v>1287</v>
      </c>
      <c r="F26" s="158" t="s">
        <v>1287</v>
      </c>
    </row>
    <row r="27" spans="1:6" x14ac:dyDescent="0.3">
      <c r="A27" s="100" t="b">
        <v>1</v>
      </c>
      <c r="B27" s="158" t="s">
        <v>1288</v>
      </c>
      <c r="C27" s="100">
        <v>7022</v>
      </c>
      <c r="D27" s="158" t="s">
        <v>1288</v>
      </c>
      <c r="E27" s="158" t="s">
        <v>1288</v>
      </c>
      <c r="F27" s="158" t="s">
        <v>1288</v>
      </c>
    </row>
    <row r="28" spans="1:6" x14ac:dyDescent="0.3">
      <c r="A28" s="100" t="b">
        <v>1</v>
      </c>
      <c r="B28" s="158" t="s">
        <v>1289</v>
      </c>
      <c r="C28" s="100">
        <v>7023</v>
      </c>
      <c r="D28" s="158" t="s">
        <v>1289</v>
      </c>
      <c r="E28" s="158" t="s">
        <v>1289</v>
      </c>
      <c r="F28" s="158" t="s">
        <v>1289</v>
      </c>
    </row>
    <row r="29" spans="1:6" x14ac:dyDescent="0.3">
      <c r="A29" s="100" t="b">
        <v>1</v>
      </c>
      <c r="B29" s="158" t="s">
        <v>1290</v>
      </c>
      <c r="C29" s="100">
        <v>7024</v>
      </c>
      <c r="D29" s="158" t="s">
        <v>1290</v>
      </c>
      <c r="E29" s="158" t="s">
        <v>1290</v>
      </c>
      <c r="F29" s="158" t="s">
        <v>1290</v>
      </c>
    </row>
    <row r="30" spans="1:6" x14ac:dyDescent="0.3">
      <c r="A30" s="100" t="b">
        <v>1</v>
      </c>
      <c r="B30" s="158" t="s">
        <v>1291</v>
      </c>
      <c r="C30" s="100">
        <v>7025</v>
      </c>
      <c r="D30" s="158" t="s">
        <v>1291</v>
      </c>
      <c r="E30" s="158" t="s">
        <v>1291</v>
      </c>
      <c r="F30" s="158" t="s">
        <v>1291</v>
      </c>
    </row>
    <row r="31" spans="1:6" x14ac:dyDescent="0.3">
      <c r="A31" s="100" t="b">
        <v>1</v>
      </c>
      <c r="B31" s="158" t="s">
        <v>1292</v>
      </c>
      <c r="C31" s="100">
        <v>7026</v>
      </c>
      <c r="D31" s="158" t="s">
        <v>1292</v>
      </c>
      <c r="E31" s="158" t="s">
        <v>1292</v>
      </c>
      <c r="F31" s="158" t="s">
        <v>1292</v>
      </c>
    </row>
    <row r="32" spans="1:6" x14ac:dyDescent="0.3">
      <c r="A32" s="100" t="b">
        <v>1</v>
      </c>
      <c r="B32" s="158" t="s">
        <v>1293</v>
      </c>
      <c r="C32" s="100">
        <v>7027</v>
      </c>
      <c r="D32" s="158" t="s">
        <v>1293</v>
      </c>
      <c r="E32" s="158" t="s">
        <v>1293</v>
      </c>
      <c r="F32" s="158" t="s">
        <v>1293</v>
      </c>
    </row>
    <row r="33" spans="1:6" x14ac:dyDescent="0.3">
      <c r="A33" s="100" t="b">
        <v>1</v>
      </c>
      <c r="B33" s="158" t="s">
        <v>1294</v>
      </c>
      <c r="C33" s="100">
        <v>7028</v>
      </c>
      <c r="D33" s="158" t="s">
        <v>1294</v>
      </c>
      <c r="E33" s="158" t="s">
        <v>1294</v>
      </c>
      <c r="F33" s="158" t="s">
        <v>1294</v>
      </c>
    </row>
    <row r="34" spans="1:6" x14ac:dyDescent="0.3">
      <c r="A34" s="100" t="b">
        <v>1</v>
      </c>
      <c r="B34" s="158" t="s">
        <v>1295</v>
      </c>
      <c r="C34" s="100">
        <v>7029</v>
      </c>
      <c r="D34" s="158" t="s">
        <v>1295</v>
      </c>
      <c r="E34" s="158" t="s">
        <v>1295</v>
      </c>
      <c r="F34" s="158" t="s">
        <v>1295</v>
      </c>
    </row>
    <row r="35" spans="1:6" x14ac:dyDescent="0.3">
      <c r="A35" s="100" t="b">
        <v>1</v>
      </c>
      <c r="B35" s="158" t="s">
        <v>1296</v>
      </c>
      <c r="C35" s="100">
        <v>7030</v>
      </c>
      <c r="D35" s="158" t="s">
        <v>1296</v>
      </c>
      <c r="E35" s="158" t="s">
        <v>1296</v>
      </c>
      <c r="F35" s="158" t="s">
        <v>1296</v>
      </c>
    </row>
    <row r="36" spans="1:6" x14ac:dyDescent="0.3">
      <c r="A36" s="107" t="b">
        <v>1</v>
      </c>
      <c r="B36" s="159" t="s">
        <v>1297</v>
      </c>
      <c r="C36" s="107">
        <v>7031</v>
      </c>
      <c r="D36" s="159" t="s">
        <v>1297</v>
      </c>
      <c r="E36" s="159" t="s">
        <v>1297</v>
      </c>
      <c r="F36" s="159" t="s">
        <v>1297</v>
      </c>
    </row>
    <row r="37" spans="1:6" x14ac:dyDescent="0.3">
      <c r="A37" s="107" t="b">
        <v>1</v>
      </c>
      <c r="B37" s="159" t="s">
        <v>1298</v>
      </c>
      <c r="C37" s="107">
        <v>7032</v>
      </c>
      <c r="D37" s="159" t="s">
        <v>1298</v>
      </c>
      <c r="E37" s="159" t="s">
        <v>1298</v>
      </c>
      <c r="F37" s="159" t="s">
        <v>1298</v>
      </c>
    </row>
    <row r="38" spans="1:6" x14ac:dyDescent="0.3">
      <c r="A38" s="107" t="b">
        <v>1</v>
      </c>
      <c r="B38" s="159" t="s">
        <v>1299</v>
      </c>
      <c r="C38" s="107">
        <v>7033</v>
      </c>
      <c r="D38" s="159" t="s">
        <v>1299</v>
      </c>
      <c r="E38" s="159" t="s">
        <v>1299</v>
      </c>
      <c r="F38" s="159" t="s">
        <v>1299</v>
      </c>
    </row>
    <row r="39" spans="1:6" x14ac:dyDescent="0.3">
      <c r="A39" s="107" t="b">
        <v>1</v>
      </c>
      <c r="B39" s="159" t="s">
        <v>1300</v>
      </c>
      <c r="C39" s="107">
        <v>7034</v>
      </c>
      <c r="D39" s="159" t="s">
        <v>1300</v>
      </c>
      <c r="E39" s="159" t="s">
        <v>1300</v>
      </c>
      <c r="F39" s="159" t="s">
        <v>1300</v>
      </c>
    </row>
    <row r="40" spans="1:6" x14ac:dyDescent="0.3">
      <c r="A40" s="107" t="b">
        <v>1</v>
      </c>
      <c r="B40" s="159" t="s">
        <v>1301</v>
      </c>
      <c r="C40" s="107">
        <v>7035</v>
      </c>
      <c r="D40" s="159" t="s">
        <v>1301</v>
      </c>
      <c r="E40" s="159" t="s">
        <v>1301</v>
      </c>
      <c r="F40" s="159" t="s">
        <v>1301</v>
      </c>
    </row>
    <row r="41" spans="1:6" x14ac:dyDescent="0.3">
      <c r="A41" s="107" t="b">
        <v>1</v>
      </c>
      <c r="B41" s="159" t="s">
        <v>1302</v>
      </c>
      <c r="C41" s="107">
        <v>7036</v>
      </c>
      <c r="D41" s="159" t="s">
        <v>1302</v>
      </c>
      <c r="E41" s="159" t="s">
        <v>1302</v>
      </c>
      <c r="F41" s="159" t="s">
        <v>1302</v>
      </c>
    </row>
    <row r="42" spans="1:6" x14ac:dyDescent="0.3">
      <c r="A42" s="107" t="b">
        <v>1</v>
      </c>
      <c r="B42" s="159" t="s">
        <v>1303</v>
      </c>
      <c r="C42" s="107">
        <v>7037</v>
      </c>
      <c r="D42" s="159" t="s">
        <v>1303</v>
      </c>
      <c r="E42" s="159" t="s">
        <v>1303</v>
      </c>
      <c r="F42" s="159" t="s">
        <v>1303</v>
      </c>
    </row>
    <row r="43" spans="1:6" x14ac:dyDescent="0.3">
      <c r="A43" s="107" t="b">
        <v>1</v>
      </c>
      <c r="B43" s="159" t="s">
        <v>1304</v>
      </c>
      <c r="C43" s="107">
        <v>7038</v>
      </c>
      <c r="D43" s="159" t="s">
        <v>1304</v>
      </c>
      <c r="E43" s="159" t="s">
        <v>1304</v>
      </c>
      <c r="F43" s="159" t="s">
        <v>1304</v>
      </c>
    </row>
    <row r="44" spans="1:6" x14ac:dyDescent="0.3">
      <c r="A44" s="107" t="b">
        <v>1</v>
      </c>
      <c r="B44" s="159" t="s">
        <v>1305</v>
      </c>
      <c r="C44" s="107">
        <v>7039</v>
      </c>
      <c r="D44" s="159" t="s">
        <v>1305</v>
      </c>
      <c r="E44" s="159" t="s">
        <v>1305</v>
      </c>
      <c r="F44" s="159" t="s">
        <v>1305</v>
      </c>
    </row>
    <row r="45" spans="1:6" x14ac:dyDescent="0.3">
      <c r="A45" s="107" t="b">
        <v>1</v>
      </c>
      <c r="B45" s="159" t="s">
        <v>1306</v>
      </c>
      <c r="C45" s="107">
        <v>7040</v>
      </c>
      <c r="D45" s="159" t="s">
        <v>1306</v>
      </c>
      <c r="E45" s="159" t="s">
        <v>1306</v>
      </c>
      <c r="F45" s="159" t="s">
        <v>1306</v>
      </c>
    </row>
    <row r="46" spans="1:6" x14ac:dyDescent="0.3">
      <c r="A46" s="100" t="b">
        <v>1</v>
      </c>
      <c r="B46" s="158" t="s">
        <v>1307</v>
      </c>
      <c r="C46" s="100">
        <v>7041</v>
      </c>
      <c r="D46" s="158" t="s">
        <v>1307</v>
      </c>
      <c r="E46" s="158" t="s">
        <v>1307</v>
      </c>
      <c r="F46" s="158" t="s">
        <v>1307</v>
      </c>
    </row>
    <row r="47" spans="1:6" x14ac:dyDescent="0.3">
      <c r="A47" s="100" t="b">
        <v>1</v>
      </c>
      <c r="B47" s="158" t="s">
        <v>1308</v>
      </c>
      <c r="C47" s="100">
        <v>7042</v>
      </c>
      <c r="D47" s="158" t="s">
        <v>1308</v>
      </c>
      <c r="E47" s="158" t="s">
        <v>1308</v>
      </c>
      <c r="F47" s="158" t="s">
        <v>1308</v>
      </c>
    </row>
    <row r="48" spans="1:6" x14ac:dyDescent="0.3">
      <c r="A48" s="100" t="b">
        <v>1</v>
      </c>
      <c r="B48" s="158" t="s">
        <v>1309</v>
      </c>
      <c r="C48" s="100">
        <v>7043</v>
      </c>
      <c r="D48" s="158" t="s">
        <v>1309</v>
      </c>
      <c r="E48" s="158" t="s">
        <v>1309</v>
      </c>
      <c r="F48" s="158" t="s">
        <v>1309</v>
      </c>
    </row>
    <row r="49" spans="1:6" x14ac:dyDescent="0.3">
      <c r="A49" s="100" t="b">
        <v>1</v>
      </c>
      <c r="B49" s="158" t="s">
        <v>1310</v>
      </c>
      <c r="C49" s="100">
        <v>7044</v>
      </c>
      <c r="D49" s="158" t="s">
        <v>1310</v>
      </c>
      <c r="E49" s="158" t="s">
        <v>1310</v>
      </c>
      <c r="F49" s="158" t="s">
        <v>1310</v>
      </c>
    </row>
    <row r="50" spans="1:6" x14ac:dyDescent="0.3">
      <c r="A50" s="100" t="b">
        <v>1</v>
      </c>
      <c r="B50" s="158" t="s">
        <v>1311</v>
      </c>
      <c r="C50" s="100">
        <v>7045</v>
      </c>
      <c r="D50" s="158" t="s">
        <v>1311</v>
      </c>
      <c r="E50" s="158" t="s">
        <v>1311</v>
      </c>
      <c r="F50" s="158" t="s">
        <v>1311</v>
      </c>
    </row>
    <row r="51" spans="1:6" x14ac:dyDescent="0.3">
      <c r="A51" s="100" t="b">
        <v>1</v>
      </c>
      <c r="B51" s="158" t="s">
        <v>1312</v>
      </c>
      <c r="C51" s="100">
        <v>7046</v>
      </c>
      <c r="D51" s="158" t="s">
        <v>1312</v>
      </c>
      <c r="E51" s="158" t="s">
        <v>1312</v>
      </c>
      <c r="F51" s="158" t="s">
        <v>1312</v>
      </c>
    </row>
    <row r="52" spans="1:6" x14ac:dyDescent="0.3">
      <c r="A52" s="100" t="b">
        <v>1</v>
      </c>
      <c r="B52" s="158" t="s">
        <v>1313</v>
      </c>
      <c r="C52" s="100">
        <v>7047</v>
      </c>
      <c r="D52" s="158" t="s">
        <v>1313</v>
      </c>
      <c r="E52" s="158" t="s">
        <v>1313</v>
      </c>
      <c r="F52" s="158" t="s">
        <v>1313</v>
      </c>
    </row>
    <row r="53" spans="1:6" x14ac:dyDescent="0.3">
      <c r="A53" s="100" t="b">
        <v>1</v>
      </c>
      <c r="B53" s="158" t="s">
        <v>1314</v>
      </c>
      <c r="C53" s="100">
        <v>7048</v>
      </c>
      <c r="D53" s="158" t="s">
        <v>1314</v>
      </c>
      <c r="E53" s="158" t="s">
        <v>1314</v>
      </c>
      <c r="F53" s="158" t="s">
        <v>1314</v>
      </c>
    </row>
    <row r="54" spans="1:6" x14ac:dyDescent="0.3">
      <c r="A54" s="100" t="b">
        <v>1</v>
      </c>
      <c r="B54" s="158" t="s">
        <v>1315</v>
      </c>
      <c r="C54" s="100">
        <v>7049</v>
      </c>
      <c r="D54" s="158" t="s">
        <v>1315</v>
      </c>
      <c r="E54" s="158" t="s">
        <v>1315</v>
      </c>
      <c r="F54" s="158" t="s">
        <v>1315</v>
      </c>
    </row>
    <row r="55" spans="1:6" x14ac:dyDescent="0.3">
      <c r="A55" s="100" t="b">
        <v>1</v>
      </c>
      <c r="B55" s="158" t="s">
        <v>1316</v>
      </c>
      <c r="C55" s="100">
        <v>7050</v>
      </c>
      <c r="D55" s="158" t="s">
        <v>1316</v>
      </c>
      <c r="E55" s="158" t="s">
        <v>1316</v>
      </c>
      <c r="F55" s="158" t="s">
        <v>1316</v>
      </c>
    </row>
    <row r="56" spans="1:6" x14ac:dyDescent="0.3">
      <c r="A56" s="107" t="b">
        <v>1</v>
      </c>
      <c r="B56" s="159" t="s">
        <v>1317</v>
      </c>
      <c r="C56" s="107">
        <v>7051</v>
      </c>
      <c r="D56" s="159" t="s">
        <v>1317</v>
      </c>
      <c r="E56" s="159" t="s">
        <v>1317</v>
      </c>
      <c r="F56" s="159" t="s">
        <v>1317</v>
      </c>
    </row>
    <row r="57" spans="1:6" x14ac:dyDescent="0.3">
      <c r="A57" s="107" t="b">
        <v>1</v>
      </c>
      <c r="B57" s="159" t="s">
        <v>1318</v>
      </c>
      <c r="C57" s="107">
        <v>7052</v>
      </c>
      <c r="D57" s="159" t="s">
        <v>1318</v>
      </c>
      <c r="E57" s="159" t="s">
        <v>1318</v>
      </c>
      <c r="F57" s="159" t="s">
        <v>1318</v>
      </c>
    </row>
    <row r="58" spans="1:6" x14ac:dyDescent="0.3">
      <c r="A58" s="107" t="b">
        <v>1</v>
      </c>
      <c r="B58" s="159" t="s">
        <v>1319</v>
      </c>
      <c r="C58" s="107">
        <v>7053</v>
      </c>
      <c r="D58" s="159" t="s">
        <v>1319</v>
      </c>
      <c r="E58" s="159" t="s">
        <v>1319</v>
      </c>
      <c r="F58" s="159" t="s">
        <v>1319</v>
      </c>
    </row>
    <row r="59" spans="1:6" x14ac:dyDescent="0.3">
      <c r="A59" s="107" t="b">
        <v>1</v>
      </c>
      <c r="B59" s="159" t="s">
        <v>1320</v>
      </c>
      <c r="C59" s="107">
        <v>7054</v>
      </c>
      <c r="D59" s="159" t="s">
        <v>1320</v>
      </c>
      <c r="E59" s="159" t="s">
        <v>1320</v>
      </c>
      <c r="F59" s="159" t="s">
        <v>1320</v>
      </c>
    </row>
    <row r="60" spans="1:6" x14ac:dyDescent="0.3">
      <c r="A60" s="107" t="b">
        <v>1</v>
      </c>
      <c r="B60" s="159" t="s">
        <v>1321</v>
      </c>
      <c r="C60" s="107">
        <v>7055</v>
      </c>
      <c r="D60" s="159" t="s">
        <v>1321</v>
      </c>
      <c r="E60" s="159" t="s">
        <v>1321</v>
      </c>
      <c r="F60" s="159" t="s">
        <v>1321</v>
      </c>
    </row>
    <row r="61" spans="1:6" x14ac:dyDescent="0.3">
      <c r="A61" s="107" t="b">
        <v>1</v>
      </c>
      <c r="B61" s="159" t="s">
        <v>1322</v>
      </c>
      <c r="C61" s="107">
        <v>7056</v>
      </c>
      <c r="D61" s="159" t="s">
        <v>1322</v>
      </c>
      <c r="E61" s="159" t="s">
        <v>1322</v>
      </c>
      <c r="F61" s="159" t="s">
        <v>1322</v>
      </c>
    </row>
    <row r="62" spans="1:6" x14ac:dyDescent="0.3">
      <c r="A62" s="107" t="b">
        <v>1</v>
      </c>
      <c r="B62" s="159" t="s">
        <v>1323</v>
      </c>
      <c r="C62" s="107">
        <v>7057</v>
      </c>
      <c r="D62" s="159" t="s">
        <v>1323</v>
      </c>
      <c r="E62" s="159" t="s">
        <v>1323</v>
      </c>
      <c r="F62" s="159" t="s">
        <v>1323</v>
      </c>
    </row>
    <row r="63" spans="1:6" x14ac:dyDescent="0.3">
      <c r="A63" s="107" t="b">
        <v>1</v>
      </c>
      <c r="B63" s="159" t="s">
        <v>1324</v>
      </c>
      <c r="C63" s="107">
        <v>7058</v>
      </c>
      <c r="D63" s="159" t="s">
        <v>1324</v>
      </c>
      <c r="E63" s="159" t="s">
        <v>1324</v>
      </c>
      <c r="F63" s="159" t="s">
        <v>1324</v>
      </c>
    </row>
    <row r="64" spans="1:6" x14ac:dyDescent="0.3">
      <c r="A64" s="107" t="b">
        <v>1</v>
      </c>
      <c r="B64" s="159" t="s">
        <v>1325</v>
      </c>
      <c r="C64" s="107">
        <v>7059</v>
      </c>
      <c r="D64" s="159" t="s">
        <v>1325</v>
      </c>
      <c r="E64" s="159" t="s">
        <v>1325</v>
      </c>
      <c r="F64" s="159" t="s">
        <v>1325</v>
      </c>
    </row>
    <row r="65" spans="1:6" x14ac:dyDescent="0.3">
      <c r="A65" s="107" t="b">
        <v>1</v>
      </c>
      <c r="B65" s="159" t="s">
        <v>1326</v>
      </c>
      <c r="C65" s="107">
        <v>7060</v>
      </c>
      <c r="D65" s="159" t="s">
        <v>1326</v>
      </c>
      <c r="E65" s="159" t="s">
        <v>1326</v>
      </c>
      <c r="F65" s="159" t="s">
        <v>1326</v>
      </c>
    </row>
    <row r="66" spans="1:6" x14ac:dyDescent="0.3">
      <c r="A66" s="100" t="b">
        <v>1</v>
      </c>
      <c r="B66" s="158" t="s">
        <v>1327</v>
      </c>
      <c r="C66" s="100">
        <v>7061</v>
      </c>
      <c r="D66" s="158" t="s">
        <v>1327</v>
      </c>
      <c r="E66" s="158" t="s">
        <v>1327</v>
      </c>
      <c r="F66" s="158" t="s">
        <v>1327</v>
      </c>
    </row>
    <row r="67" spans="1:6" x14ac:dyDescent="0.3">
      <c r="A67" s="100" t="b">
        <v>1</v>
      </c>
      <c r="B67" s="158" t="s">
        <v>1328</v>
      </c>
      <c r="C67" s="100">
        <v>7062</v>
      </c>
      <c r="D67" s="158" t="s">
        <v>1328</v>
      </c>
      <c r="E67" s="158" t="s">
        <v>1328</v>
      </c>
      <c r="F67" s="158" t="s">
        <v>1328</v>
      </c>
    </row>
    <row r="68" spans="1:6" x14ac:dyDescent="0.3">
      <c r="A68" s="100" t="b">
        <v>1</v>
      </c>
      <c r="B68" s="158" t="s">
        <v>1329</v>
      </c>
      <c r="C68" s="100">
        <v>7063</v>
      </c>
      <c r="D68" s="158" t="s">
        <v>1329</v>
      </c>
      <c r="E68" s="158" t="s">
        <v>1329</v>
      </c>
      <c r="F68" s="158" t="s">
        <v>1329</v>
      </c>
    </row>
    <row r="69" spans="1:6" x14ac:dyDescent="0.3">
      <c r="A69" s="100" t="b">
        <v>1</v>
      </c>
      <c r="B69" s="158" t="s">
        <v>1330</v>
      </c>
      <c r="C69" s="100">
        <v>7064</v>
      </c>
      <c r="D69" s="158" t="s">
        <v>1330</v>
      </c>
      <c r="E69" s="158" t="s">
        <v>1330</v>
      </c>
      <c r="F69" s="158" t="s">
        <v>1330</v>
      </c>
    </row>
    <row r="70" spans="1:6" x14ac:dyDescent="0.3">
      <c r="A70" s="100" t="b">
        <v>1</v>
      </c>
      <c r="B70" s="158" t="s">
        <v>1331</v>
      </c>
      <c r="C70" s="100">
        <v>7065</v>
      </c>
      <c r="D70" s="158" t="s">
        <v>1331</v>
      </c>
      <c r="E70" s="158" t="s">
        <v>1331</v>
      </c>
      <c r="F70" s="158" t="s">
        <v>1331</v>
      </c>
    </row>
    <row r="71" spans="1:6" x14ac:dyDescent="0.3">
      <c r="A71" s="100" t="b">
        <v>1</v>
      </c>
      <c r="B71" s="158" t="s">
        <v>1332</v>
      </c>
      <c r="C71" s="100">
        <v>7066</v>
      </c>
      <c r="D71" s="158" t="s">
        <v>1332</v>
      </c>
      <c r="E71" s="158" t="s">
        <v>1332</v>
      </c>
      <c r="F71" s="158" t="s">
        <v>1332</v>
      </c>
    </row>
    <row r="72" spans="1:6" x14ac:dyDescent="0.3">
      <c r="A72" s="100" t="b">
        <v>1</v>
      </c>
      <c r="B72" s="158" t="s">
        <v>1333</v>
      </c>
      <c r="C72" s="100">
        <v>7067</v>
      </c>
      <c r="D72" s="158" t="s">
        <v>1333</v>
      </c>
      <c r="E72" s="158" t="s">
        <v>1333</v>
      </c>
      <c r="F72" s="158" t="s">
        <v>1333</v>
      </c>
    </row>
    <row r="73" spans="1:6" x14ac:dyDescent="0.3">
      <c r="A73" s="100" t="b">
        <v>1</v>
      </c>
      <c r="B73" s="158" t="s">
        <v>1334</v>
      </c>
      <c r="C73" s="100">
        <v>7068</v>
      </c>
      <c r="D73" s="158" t="s">
        <v>1334</v>
      </c>
      <c r="E73" s="158" t="s">
        <v>1334</v>
      </c>
      <c r="F73" s="158" t="s">
        <v>1334</v>
      </c>
    </row>
    <row r="74" spans="1:6" x14ac:dyDescent="0.3">
      <c r="A74" s="100" t="b">
        <v>1</v>
      </c>
      <c r="B74" s="158" t="s">
        <v>1335</v>
      </c>
      <c r="C74" s="100">
        <v>7069</v>
      </c>
      <c r="D74" s="158" t="s">
        <v>1335</v>
      </c>
      <c r="E74" s="158" t="s">
        <v>1335</v>
      </c>
      <c r="F74" s="158" t="s">
        <v>1335</v>
      </c>
    </row>
    <row r="75" spans="1:6" x14ac:dyDescent="0.3">
      <c r="A75" s="100" t="b">
        <v>1</v>
      </c>
      <c r="B75" s="158" t="s">
        <v>1336</v>
      </c>
      <c r="C75" s="100">
        <v>7070</v>
      </c>
      <c r="D75" s="158" t="s">
        <v>1336</v>
      </c>
      <c r="E75" s="158" t="s">
        <v>1336</v>
      </c>
      <c r="F75" s="158" t="s">
        <v>1336</v>
      </c>
    </row>
    <row r="76" spans="1:6" x14ac:dyDescent="0.3">
      <c r="A76" s="107" t="b">
        <v>1</v>
      </c>
      <c r="B76" s="159" t="s">
        <v>1337</v>
      </c>
      <c r="C76" s="107">
        <v>7071</v>
      </c>
      <c r="D76" s="159" t="s">
        <v>1337</v>
      </c>
      <c r="E76" s="159" t="s">
        <v>1337</v>
      </c>
      <c r="F76" s="159" t="s">
        <v>1337</v>
      </c>
    </row>
    <row r="77" spans="1:6" x14ac:dyDescent="0.3">
      <c r="A77" s="107" t="b">
        <v>1</v>
      </c>
      <c r="B77" s="159" t="s">
        <v>1338</v>
      </c>
      <c r="C77" s="107">
        <v>7072</v>
      </c>
      <c r="D77" s="159" t="s">
        <v>1338</v>
      </c>
      <c r="E77" s="159" t="s">
        <v>1338</v>
      </c>
      <c r="F77" s="159" t="s">
        <v>1338</v>
      </c>
    </row>
    <row r="78" spans="1:6" x14ac:dyDescent="0.3">
      <c r="A78" s="107" t="b">
        <v>1</v>
      </c>
      <c r="B78" s="159" t="s">
        <v>1339</v>
      </c>
      <c r="C78" s="107">
        <v>7073</v>
      </c>
      <c r="D78" s="159" t="s">
        <v>1339</v>
      </c>
      <c r="E78" s="159" t="s">
        <v>1339</v>
      </c>
      <c r="F78" s="159" t="s">
        <v>1339</v>
      </c>
    </row>
    <row r="79" spans="1:6" x14ac:dyDescent="0.3">
      <c r="A79" s="107" t="b">
        <v>1</v>
      </c>
      <c r="B79" s="159" t="s">
        <v>1340</v>
      </c>
      <c r="C79" s="107">
        <v>7074</v>
      </c>
      <c r="D79" s="159" t="s">
        <v>1340</v>
      </c>
      <c r="E79" s="159" t="s">
        <v>1340</v>
      </c>
      <c r="F79" s="159" t="s">
        <v>1340</v>
      </c>
    </row>
    <row r="80" spans="1:6" x14ac:dyDescent="0.3">
      <c r="A80" s="107" t="b">
        <v>1</v>
      </c>
      <c r="B80" s="159" t="s">
        <v>1341</v>
      </c>
      <c r="C80" s="107">
        <v>7075</v>
      </c>
      <c r="D80" s="159" t="s">
        <v>1341</v>
      </c>
      <c r="E80" s="159" t="s">
        <v>1341</v>
      </c>
      <c r="F80" s="159" t="s">
        <v>1341</v>
      </c>
    </row>
    <row r="81" spans="1:6" x14ac:dyDescent="0.3">
      <c r="A81" s="107" t="b">
        <v>1</v>
      </c>
      <c r="B81" s="159" t="s">
        <v>1342</v>
      </c>
      <c r="C81" s="107">
        <v>7076</v>
      </c>
      <c r="D81" s="159" t="s">
        <v>1342</v>
      </c>
      <c r="E81" s="159" t="s">
        <v>1342</v>
      </c>
      <c r="F81" s="159" t="s">
        <v>1342</v>
      </c>
    </row>
    <row r="82" spans="1:6" x14ac:dyDescent="0.3">
      <c r="A82" s="107" t="b">
        <v>1</v>
      </c>
      <c r="B82" s="159" t="s">
        <v>1343</v>
      </c>
      <c r="C82" s="107">
        <v>7077</v>
      </c>
      <c r="D82" s="159" t="s">
        <v>1343</v>
      </c>
      <c r="E82" s="159" t="s">
        <v>1343</v>
      </c>
      <c r="F82" s="159" t="s">
        <v>1343</v>
      </c>
    </row>
    <row r="83" spans="1:6" x14ac:dyDescent="0.3">
      <c r="A83" s="107" t="b">
        <v>1</v>
      </c>
      <c r="B83" s="159" t="s">
        <v>1344</v>
      </c>
      <c r="C83" s="107">
        <v>7078</v>
      </c>
      <c r="D83" s="159" t="s">
        <v>1344</v>
      </c>
      <c r="E83" s="159" t="s">
        <v>1344</v>
      </c>
      <c r="F83" s="159" t="s">
        <v>1344</v>
      </c>
    </row>
    <row r="84" spans="1:6" x14ac:dyDescent="0.3">
      <c r="A84" s="107" t="b">
        <v>1</v>
      </c>
      <c r="B84" s="159" t="s">
        <v>1345</v>
      </c>
      <c r="C84" s="107">
        <v>7079</v>
      </c>
      <c r="D84" s="159" t="s">
        <v>1345</v>
      </c>
      <c r="E84" s="159" t="s">
        <v>1345</v>
      </c>
      <c r="F84" s="159" t="s">
        <v>1345</v>
      </c>
    </row>
    <row r="85" spans="1:6" x14ac:dyDescent="0.3">
      <c r="A85" s="107" t="b">
        <v>1</v>
      </c>
      <c r="B85" s="159" t="s">
        <v>1346</v>
      </c>
      <c r="C85" s="107">
        <v>7080</v>
      </c>
      <c r="D85" s="159" t="s">
        <v>1346</v>
      </c>
      <c r="E85" s="159" t="s">
        <v>1346</v>
      </c>
      <c r="F85" s="159" t="s">
        <v>1346</v>
      </c>
    </row>
    <row r="86" spans="1:6" x14ac:dyDescent="0.3">
      <c r="A86" s="293" t="b">
        <v>1</v>
      </c>
      <c r="B86" s="158" t="s">
        <v>2977</v>
      </c>
      <c r="C86" s="100">
        <v>7081</v>
      </c>
      <c r="D86" s="158" t="s">
        <v>2978</v>
      </c>
      <c r="E86" s="158" t="s">
        <v>2978</v>
      </c>
      <c r="F86" s="158" t="s">
        <v>2978</v>
      </c>
    </row>
    <row r="87" spans="1:6" x14ac:dyDescent="0.3">
      <c r="A87" s="293" t="b">
        <v>1</v>
      </c>
      <c r="B87" s="158" t="s">
        <v>2979</v>
      </c>
      <c r="C87" s="100">
        <v>7082</v>
      </c>
      <c r="D87" s="158" t="s">
        <v>2980</v>
      </c>
      <c r="E87" s="158" t="s">
        <v>2980</v>
      </c>
      <c r="F87" s="158" t="s">
        <v>2980</v>
      </c>
    </row>
    <row r="88" spans="1:6" x14ac:dyDescent="0.3">
      <c r="A88" s="293" t="b">
        <v>1</v>
      </c>
      <c r="B88" s="158"/>
      <c r="C88" s="100">
        <v>7083</v>
      </c>
      <c r="D88" s="158" t="s">
        <v>2981</v>
      </c>
      <c r="E88" s="158" t="s">
        <v>2981</v>
      </c>
      <c r="F88" s="158" t="s">
        <v>2981</v>
      </c>
    </row>
    <row r="89" spans="1:6" x14ac:dyDescent="0.3">
      <c r="A89" s="293" t="b">
        <v>1</v>
      </c>
      <c r="B89" s="158"/>
      <c r="C89" s="100">
        <v>7084</v>
      </c>
      <c r="D89" s="158" t="s">
        <v>2982</v>
      </c>
      <c r="E89" s="158" t="s">
        <v>2982</v>
      </c>
      <c r="F89" s="158" t="s">
        <v>2982</v>
      </c>
    </row>
    <row r="90" spans="1:6" x14ac:dyDescent="0.3">
      <c r="A90" s="293" t="b">
        <v>1</v>
      </c>
      <c r="B90" s="158"/>
      <c r="C90" s="100">
        <v>7085</v>
      </c>
      <c r="D90" s="158" t="s">
        <v>2983</v>
      </c>
      <c r="E90" s="158" t="s">
        <v>2983</v>
      </c>
      <c r="F90" s="158" t="s">
        <v>2983</v>
      </c>
    </row>
    <row r="91" spans="1:6" x14ac:dyDescent="0.3">
      <c r="A91" s="293" t="b">
        <v>1</v>
      </c>
      <c r="B91" s="158"/>
      <c r="C91" s="100">
        <v>7086</v>
      </c>
      <c r="D91" s="158" t="s">
        <v>2984</v>
      </c>
      <c r="E91" s="158" t="s">
        <v>2984</v>
      </c>
      <c r="F91" s="158" t="s">
        <v>2984</v>
      </c>
    </row>
    <row r="92" spans="1:6" x14ac:dyDescent="0.3">
      <c r="A92" s="293" t="b">
        <v>1</v>
      </c>
      <c r="B92" s="158"/>
      <c r="C92" s="100">
        <v>7087</v>
      </c>
      <c r="D92" s="158" t="s">
        <v>2985</v>
      </c>
      <c r="E92" s="158" t="s">
        <v>2985</v>
      </c>
      <c r="F92" s="158" t="s">
        <v>2985</v>
      </c>
    </row>
    <row r="93" spans="1:6" x14ac:dyDescent="0.3">
      <c r="A93" s="293" t="b">
        <v>1</v>
      </c>
      <c r="B93" s="158"/>
      <c r="C93" s="100">
        <v>7088</v>
      </c>
      <c r="D93" s="158" t="s">
        <v>2986</v>
      </c>
      <c r="E93" s="158" t="s">
        <v>2986</v>
      </c>
      <c r="F93" s="158" t="s">
        <v>2986</v>
      </c>
    </row>
    <row r="94" spans="1:6" x14ac:dyDescent="0.3">
      <c r="A94" s="293" t="b">
        <v>1</v>
      </c>
      <c r="B94" s="158"/>
      <c r="C94" s="100">
        <v>7089</v>
      </c>
      <c r="D94" s="158" t="s">
        <v>2987</v>
      </c>
      <c r="E94" s="158" t="s">
        <v>2987</v>
      </c>
      <c r="F94" s="158" t="s">
        <v>2987</v>
      </c>
    </row>
    <row r="95" spans="1:6" x14ac:dyDescent="0.3">
      <c r="A95" s="293" t="b">
        <v>1</v>
      </c>
      <c r="B95" s="158"/>
      <c r="C95" s="100">
        <v>7090</v>
      </c>
      <c r="D95" s="158" t="s">
        <v>2988</v>
      </c>
      <c r="E95" s="158" t="s">
        <v>2988</v>
      </c>
      <c r="F95" s="158" t="s">
        <v>2988</v>
      </c>
    </row>
    <row r="96" spans="1:6" x14ac:dyDescent="0.3">
      <c r="A96" s="293" t="b">
        <v>1</v>
      </c>
      <c r="B96" s="159"/>
      <c r="C96" s="107">
        <v>7091</v>
      </c>
      <c r="D96" s="159" t="s">
        <v>2989</v>
      </c>
      <c r="E96" s="159" t="s">
        <v>2989</v>
      </c>
      <c r="F96" s="159" t="s">
        <v>2989</v>
      </c>
    </row>
    <row r="97" spans="1:6" x14ac:dyDescent="0.3">
      <c r="A97" s="293" t="b">
        <v>1</v>
      </c>
      <c r="B97" s="159"/>
      <c r="C97" s="107">
        <v>7092</v>
      </c>
      <c r="D97" s="159" t="s">
        <v>2990</v>
      </c>
      <c r="E97" s="159" t="s">
        <v>2990</v>
      </c>
      <c r="F97" s="159" t="s">
        <v>2990</v>
      </c>
    </row>
    <row r="98" spans="1:6" x14ac:dyDescent="0.3">
      <c r="A98" s="293" t="b">
        <v>1</v>
      </c>
      <c r="B98" s="159"/>
      <c r="C98" s="107">
        <v>7093</v>
      </c>
      <c r="D98" s="159" t="s">
        <v>2991</v>
      </c>
      <c r="E98" s="159" t="s">
        <v>2991</v>
      </c>
      <c r="F98" s="159" t="s">
        <v>2991</v>
      </c>
    </row>
    <row r="99" spans="1:6" x14ac:dyDescent="0.3">
      <c r="A99" s="293" t="b">
        <v>1</v>
      </c>
      <c r="B99" s="159"/>
      <c r="C99" s="107">
        <v>7094</v>
      </c>
      <c r="D99" s="159" t="s">
        <v>2992</v>
      </c>
      <c r="E99" s="159" t="s">
        <v>2992</v>
      </c>
      <c r="F99" s="159" t="s">
        <v>2992</v>
      </c>
    </row>
    <row r="100" spans="1:6" x14ac:dyDescent="0.3">
      <c r="A100" s="293" t="b">
        <v>1</v>
      </c>
      <c r="B100" s="159"/>
      <c r="C100" s="107">
        <v>7095</v>
      </c>
      <c r="D100" s="159" t="s">
        <v>2993</v>
      </c>
      <c r="E100" s="159" t="s">
        <v>2993</v>
      </c>
      <c r="F100" s="159" t="s">
        <v>2993</v>
      </c>
    </row>
    <row r="101" spans="1:6" x14ac:dyDescent="0.3">
      <c r="A101" s="293" t="b">
        <v>1</v>
      </c>
      <c r="B101" s="159"/>
      <c r="C101" s="107">
        <v>7096</v>
      </c>
      <c r="D101" s="159" t="s">
        <v>2994</v>
      </c>
      <c r="E101" s="159" t="s">
        <v>2994</v>
      </c>
      <c r="F101" s="159" t="s">
        <v>2994</v>
      </c>
    </row>
    <row r="102" spans="1:6" x14ac:dyDescent="0.3">
      <c r="A102" s="293" t="b">
        <v>1</v>
      </c>
      <c r="B102" s="159"/>
      <c r="C102" s="107">
        <v>7097</v>
      </c>
      <c r="D102" s="159" t="s">
        <v>2995</v>
      </c>
      <c r="E102" s="159" t="s">
        <v>2995</v>
      </c>
      <c r="F102" s="159" t="s">
        <v>2995</v>
      </c>
    </row>
    <row r="103" spans="1:6" x14ac:dyDescent="0.3">
      <c r="A103" s="293" t="b">
        <v>1</v>
      </c>
      <c r="B103" s="159"/>
      <c r="C103" s="107">
        <v>7098</v>
      </c>
      <c r="D103" s="159" t="s">
        <v>2996</v>
      </c>
      <c r="E103" s="159" t="s">
        <v>2996</v>
      </c>
      <c r="F103" s="159" t="s">
        <v>2996</v>
      </c>
    </row>
    <row r="104" spans="1:6" x14ac:dyDescent="0.3">
      <c r="A104" s="293" t="b">
        <v>1</v>
      </c>
      <c r="B104" s="159"/>
      <c r="C104" s="107">
        <v>7099</v>
      </c>
      <c r="D104" s="159" t="s">
        <v>2997</v>
      </c>
      <c r="E104" s="159" t="s">
        <v>2997</v>
      </c>
      <c r="F104" s="159" t="s">
        <v>2997</v>
      </c>
    </row>
    <row r="105" spans="1:6" x14ac:dyDescent="0.3">
      <c r="A105" s="293" t="b">
        <v>1</v>
      </c>
      <c r="B105" s="159"/>
      <c r="C105" s="107">
        <v>7100</v>
      </c>
      <c r="D105" s="159" t="s">
        <v>2998</v>
      </c>
      <c r="E105" s="159" t="s">
        <v>2998</v>
      </c>
      <c r="F105" s="159" t="s">
        <v>2998</v>
      </c>
    </row>
    <row r="106" spans="1:6" x14ac:dyDescent="0.3">
      <c r="A106" s="293" t="b">
        <v>1</v>
      </c>
      <c r="B106" s="158"/>
      <c r="C106" s="100">
        <v>7101</v>
      </c>
      <c r="D106" s="158" t="s">
        <v>2999</v>
      </c>
      <c r="E106" s="158" t="s">
        <v>2999</v>
      </c>
      <c r="F106" s="158" t="s">
        <v>2999</v>
      </c>
    </row>
    <row r="107" spans="1:6" x14ac:dyDescent="0.3">
      <c r="A107" s="293" t="b">
        <v>1</v>
      </c>
      <c r="B107" s="158"/>
      <c r="C107" s="100">
        <v>7102</v>
      </c>
      <c r="D107" s="158" t="s">
        <v>3000</v>
      </c>
      <c r="E107" s="158" t="s">
        <v>3000</v>
      </c>
      <c r="F107" s="158" t="s">
        <v>3000</v>
      </c>
    </row>
    <row r="108" spans="1:6" x14ac:dyDescent="0.3">
      <c r="A108" s="293" t="b">
        <v>1</v>
      </c>
      <c r="B108" s="158"/>
      <c r="C108" s="100">
        <v>7103</v>
      </c>
      <c r="D108" s="158" t="s">
        <v>3001</v>
      </c>
      <c r="E108" s="158" t="s">
        <v>3001</v>
      </c>
      <c r="F108" s="158" t="s">
        <v>3001</v>
      </c>
    </row>
    <row r="109" spans="1:6" x14ac:dyDescent="0.3">
      <c r="A109" s="293" t="b">
        <v>1</v>
      </c>
      <c r="B109" s="158"/>
      <c r="C109" s="100">
        <v>7104</v>
      </c>
      <c r="D109" s="158" t="s">
        <v>3002</v>
      </c>
      <c r="E109" s="158" t="s">
        <v>3002</v>
      </c>
      <c r="F109" s="158" t="s">
        <v>3002</v>
      </c>
    </row>
    <row r="110" spans="1:6" x14ac:dyDescent="0.3">
      <c r="A110" s="293" t="b">
        <v>1</v>
      </c>
      <c r="B110" s="158"/>
      <c r="C110" s="100">
        <v>7105</v>
      </c>
      <c r="D110" s="158" t="s">
        <v>3003</v>
      </c>
      <c r="E110" s="158" t="s">
        <v>3003</v>
      </c>
      <c r="F110" s="158" t="s">
        <v>3003</v>
      </c>
    </row>
    <row r="111" spans="1:6" x14ac:dyDescent="0.3">
      <c r="A111" s="293" t="b">
        <v>1</v>
      </c>
      <c r="B111" s="158"/>
      <c r="C111" s="100">
        <v>7106</v>
      </c>
      <c r="D111" s="158" t="s">
        <v>3004</v>
      </c>
      <c r="E111" s="158" t="s">
        <v>3004</v>
      </c>
      <c r="F111" s="158" t="s">
        <v>3004</v>
      </c>
    </row>
    <row r="112" spans="1:6" x14ac:dyDescent="0.3">
      <c r="A112" s="293" t="b">
        <v>1</v>
      </c>
      <c r="B112" s="158"/>
      <c r="C112" s="100">
        <v>7107</v>
      </c>
      <c r="D112" s="158" t="s">
        <v>3005</v>
      </c>
      <c r="E112" s="158" t="s">
        <v>3005</v>
      </c>
      <c r="F112" s="158" t="s">
        <v>3005</v>
      </c>
    </row>
    <row r="113" spans="1:6" x14ac:dyDescent="0.3">
      <c r="A113" s="293" t="b">
        <v>1</v>
      </c>
      <c r="B113" s="158"/>
      <c r="C113" s="100">
        <v>7108</v>
      </c>
      <c r="D113" s="158" t="s">
        <v>3006</v>
      </c>
      <c r="E113" s="158" t="s">
        <v>3006</v>
      </c>
      <c r="F113" s="158" t="s">
        <v>3006</v>
      </c>
    </row>
    <row r="114" spans="1:6" x14ac:dyDescent="0.3">
      <c r="A114" s="293" t="b">
        <v>1</v>
      </c>
      <c r="B114" s="158"/>
      <c r="C114" s="100">
        <v>7109</v>
      </c>
      <c r="D114" s="158" t="s">
        <v>3007</v>
      </c>
      <c r="E114" s="158" t="s">
        <v>3007</v>
      </c>
      <c r="F114" s="158" t="s">
        <v>3007</v>
      </c>
    </row>
    <row r="115" spans="1:6" x14ac:dyDescent="0.3">
      <c r="A115" s="293" t="b">
        <v>1</v>
      </c>
      <c r="B115" s="158"/>
      <c r="C115" s="100">
        <v>7110</v>
      </c>
      <c r="D115" s="158" t="s">
        <v>3008</v>
      </c>
      <c r="E115" s="158" t="s">
        <v>3008</v>
      </c>
      <c r="F115" s="158" t="s">
        <v>3008</v>
      </c>
    </row>
  </sheetData>
  <phoneticPr fontId="2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workbookViewId="0">
      <pane ySplit="5" topLeftCell="A84" activePane="bottomLeft" state="frozen"/>
      <selection pane="bottomLeft" activeCell="B95" sqref="B95"/>
    </sheetView>
  </sheetViews>
  <sheetFormatPr defaultRowHeight="16.5" x14ac:dyDescent="0.3"/>
  <cols>
    <col min="1" max="1" width="17.75" bestFit="1" customWidth="1"/>
    <col min="2" max="2" width="33" bestFit="1" customWidth="1"/>
    <col min="3" max="3" width="8.625" bestFit="1" customWidth="1"/>
    <col min="4" max="6" width="33" bestFit="1" customWidth="1"/>
  </cols>
  <sheetData>
    <row r="1" spans="1:6" x14ac:dyDescent="0.3">
      <c r="A1" s="153" t="s">
        <v>1261</v>
      </c>
      <c r="B1" s="2" t="s">
        <v>1262</v>
      </c>
      <c r="C1" s="29"/>
      <c r="D1" s="154"/>
      <c r="E1" s="154"/>
      <c r="F1" s="154"/>
    </row>
    <row r="2" spans="1:6" x14ac:dyDescent="0.3">
      <c r="A2" s="62" t="s">
        <v>6</v>
      </c>
      <c r="B2" s="62" t="s">
        <v>6</v>
      </c>
      <c r="C2" s="62" t="s">
        <v>6</v>
      </c>
      <c r="D2" s="62" t="s">
        <v>6</v>
      </c>
      <c r="E2" s="62" t="s">
        <v>6</v>
      </c>
      <c r="F2" s="62" t="s">
        <v>6</v>
      </c>
    </row>
    <row r="3" spans="1:6" x14ac:dyDescent="0.3">
      <c r="A3" s="74" t="s">
        <v>22</v>
      </c>
      <c r="B3" s="74" t="s">
        <v>22</v>
      </c>
      <c r="C3" s="74" t="s">
        <v>24</v>
      </c>
      <c r="D3" s="74" t="s">
        <v>24</v>
      </c>
      <c r="E3" s="74" t="s">
        <v>24</v>
      </c>
      <c r="F3" s="74" t="s">
        <v>24</v>
      </c>
    </row>
    <row r="4" spans="1:6" x14ac:dyDescent="0.3">
      <c r="A4" s="155" t="s">
        <v>25</v>
      </c>
      <c r="B4" s="155" t="s">
        <v>26</v>
      </c>
      <c r="C4" s="155" t="s">
        <v>27</v>
      </c>
      <c r="D4" s="155" t="s">
        <v>26</v>
      </c>
      <c r="E4" s="155" t="s">
        <v>26</v>
      </c>
      <c r="F4" s="155" t="s">
        <v>26</v>
      </c>
    </row>
    <row r="5" spans="1:6" x14ac:dyDescent="0.3">
      <c r="A5" s="156" t="s">
        <v>30</v>
      </c>
      <c r="B5" s="156" t="s">
        <v>31</v>
      </c>
      <c r="C5" s="157" t="s">
        <v>1263</v>
      </c>
      <c r="D5" s="156" t="s">
        <v>1264</v>
      </c>
      <c r="E5" s="156" t="s">
        <v>1265</v>
      </c>
      <c r="F5" s="156" t="s">
        <v>1266</v>
      </c>
    </row>
    <row r="6" spans="1:6" x14ac:dyDescent="0.3">
      <c r="A6" s="100" t="b">
        <v>1</v>
      </c>
      <c r="B6" s="158" t="s">
        <v>1267</v>
      </c>
      <c r="C6" s="100">
        <v>10001</v>
      </c>
      <c r="D6" s="158" t="s">
        <v>1267</v>
      </c>
      <c r="E6" s="158" t="s">
        <v>1267</v>
      </c>
      <c r="F6" s="158" t="s">
        <v>1267</v>
      </c>
    </row>
    <row r="7" spans="1:6" x14ac:dyDescent="0.3">
      <c r="A7" s="100" t="b">
        <v>1</v>
      </c>
      <c r="B7" s="158" t="s">
        <v>1268</v>
      </c>
      <c r="C7" s="100">
        <f t="shared" ref="C7:C70" si="0">C6+1</f>
        <v>10002</v>
      </c>
      <c r="D7" s="158" t="s">
        <v>1268</v>
      </c>
      <c r="E7" s="158" t="s">
        <v>1268</v>
      </c>
      <c r="F7" s="158" t="s">
        <v>1268</v>
      </c>
    </row>
    <row r="8" spans="1:6" x14ac:dyDescent="0.3">
      <c r="A8" s="100" t="b">
        <v>1</v>
      </c>
      <c r="B8" s="158" t="s">
        <v>1269</v>
      </c>
      <c r="C8" s="100">
        <f t="shared" si="0"/>
        <v>10003</v>
      </c>
      <c r="D8" s="158" t="s">
        <v>1269</v>
      </c>
      <c r="E8" s="158" t="s">
        <v>1269</v>
      </c>
      <c r="F8" s="158" t="s">
        <v>1269</v>
      </c>
    </row>
    <row r="9" spans="1:6" x14ac:dyDescent="0.3">
      <c r="A9" s="100" t="b">
        <v>1</v>
      </c>
      <c r="B9" s="158" t="s">
        <v>1270</v>
      </c>
      <c r="C9" s="100">
        <f t="shared" si="0"/>
        <v>10004</v>
      </c>
      <c r="D9" s="158" t="s">
        <v>1270</v>
      </c>
      <c r="E9" s="158" t="s">
        <v>1270</v>
      </c>
      <c r="F9" s="158" t="s">
        <v>1270</v>
      </c>
    </row>
    <row r="10" spans="1:6" x14ac:dyDescent="0.3">
      <c r="A10" s="100" t="b">
        <v>1</v>
      </c>
      <c r="B10" s="158" t="s">
        <v>1271</v>
      </c>
      <c r="C10" s="100">
        <f t="shared" si="0"/>
        <v>10005</v>
      </c>
      <c r="D10" s="158" t="s">
        <v>1271</v>
      </c>
      <c r="E10" s="158" t="s">
        <v>1271</v>
      </c>
      <c r="F10" s="158" t="s">
        <v>1271</v>
      </c>
    </row>
    <row r="11" spans="1:6" x14ac:dyDescent="0.3">
      <c r="A11" s="100" t="b">
        <v>1</v>
      </c>
      <c r="B11" s="158" t="s">
        <v>1272</v>
      </c>
      <c r="C11" s="100">
        <f t="shared" si="0"/>
        <v>10006</v>
      </c>
      <c r="D11" s="158" t="s">
        <v>1272</v>
      </c>
      <c r="E11" s="158" t="s">
        <v>1272</v>
      </c>
      <c r="F11" s="158" t="s">
        <v>1272</v>
      </c>
    </row>
    <row r="12" spans="1:6" x14ac:dyDescent="0.3">
      <c r="A12" s="100" t="b">
        <v>1</v>
      </c>
      <c r="B12" s="158" t="s">
        <v>1273</v>
      </c>
      <c r="C12" s="100">
        <f t="shared" si="0"/>
        <v>10007</v>
      </c>
      <c r="D12" s="158" t="s">
        <v>1273</v>
      </c>
      <c r="E12" s="158" t="s">
        <v>1273</v>
      </c>
      <c r="F12" s="158" t="s">
        <v>1273</v>
      </c>
    </row>
    <row r="13" spans="1:6" x14ac:dyDescent="0.3">
      <c r="A13" s="100" t="b">
        <v>1</v>
      </c>
      <c r="B13" s="158" t="s">
        <v>1274</v>
      </c>
      <c r="C13" s="100">
        <f t="shared" si="0"/>
        <v>10008</v>
      </c>
      <c r="D13" s="158" t="s">
        <v>1274</v>
      </c>
      <c r="E13" s="158" t="s">
        <v>1274</v>
      </c>
      <c r="F13" s="158" t="s">
        <v>1274</v>
      </c>
    </row>
    <row r="14" spans="1:6" x14ac:dyDescent="0.3">
      <c r="A14" s="100" t="b">
        <v>1</v>
      </c>
      <c r="B14" s="158" t="s">
        <v>1275</v>
      </c>
      <c r="C14" s="100">
        <f t="shared" si="0"/>
        <v>10009</v>
      </c>
      <c r="D14" s="158" t="s">
        <v>1275</v>
      </c>
      <c r="E14" s="158" t="s">
        <v>1275</v>
      </c>
      <c r="F14" s="158" t="s">
        <v>1275</v>
      </c>
    </row>
    <row r="15" spans="1:6" x14ac:dyDescent="0.3">
      <c r="A15" s="100" t="b">
        <v>1</v>
      </c>
      <c r="B15" s="158" t="s">
        <v>1276</v>
      </c>
      <c r="C15" s="100">
        <f t="shared" si="0"/>
        <v>10010</v>
      </c>
      <c r="D15" s="158" t="s">
        <v>1276</v>
      </c>
      <c r="E15" s="158" t="s">
        <v>1276</v>
      </c>
      <c r="F15" s="158" t="s">
        <v>1276</v>
      </c>
    </row>
    <row r="16" spans="1:6" x14ac:dyDescent="0.3">
      <c r="A16" s="107" t="b">
        <v>1</v>
      </c>
      <c r="B16" s="159" t="s">
        <v>1277</v>
      </c>
      <c r="C16" s="107">
        <f t="shared" si="0"/>
        <v>10011</v>
      </c>
      <c r="D16" s="159" t="s">
        <v>1277</v>
      </c>
      <c r="E16" s="159" t="s">
        <v>1277</v>
      </c>
      <c r="F16" s="159" t="s">
        <v>1277</v>
      </c>
    </row>
    <row r="17" spans="1:6" x14ac:dyDescent="0.3">
      <c r="A17" s="107" t="b">
        <v>1</v>
      </c>
      <c r="B17" s="159" t="s">
        <v>1278</v>
      </c>
      <c r="C17" s="107">
        <f t="shared" si="0"/>
        <v>10012</v>
      </c>
      <c r="D17" s="159" t="s">
        <v>1278</v>
      </c>
      <c r="E17" s="159" t="s">
        <v>1278</v>
      </c>
      <c r="F17" s="159" t="s">
        <v>1278</v>
      </c>
    </row>
    <row r="18" spans="1:6" x14ac:dyDescent="0.3">
      <c r="A18" s="107" t="b">
        <v>1</v>
      </c>
      <c r="B18" s="159" t="s">
        <v>1279</v>
      </c>
      <c r="C18" s="107">
        <f t="shared" si="0"/>
        <v>10013</v>
      </c>
      <c r="D18" s="159" t="s">
        <v>1279</v>
      </c>
      <c r="E18" s="159" t="s">
        <v>1279</v>
      </c>
      <c r="F18" s="159" t="s">
        <v>1279</v>
      </c>
    </row>
    <row r="19" spans="1:6" x14ac:dyDescent="0.3">
      <c r="A19" s="107" t="b">
        <v>1</v>
      </c>
      <c r="B19" s="159" t="s">
        <v>1280</v>
      </c>
      <c r="C19" s="107">
        <f t="shared" si="0"/>
        <v>10014</v>
      </c>
      <c r="D19" s="159" t="s">
        <v>1280</v>
      </c>
      <c r="E19" s="159" t="s">
        <v>1280</v>
      </c>
      <c r="F19" s="159" t="s">
        <v>1280</v>
      </c>
    </row>
    <row r="20" spans="1:6" x14ac:dyDescent="0.3">
      <c r="A20" s="107" t="b">
        <v>1</v>
      </c>
      <c r="B20" s="159" t="s">
        <v>1281</v>
      </c>
      <c r="C20" s="107">
        <f t="shared" si="0"/>
        <v>10015</v>
      </c>
      <c r="D20" s="159" t="s">
        <v>1281</v>
      </c>
      <c r="E20" s="159" t="s">
        <v>1281</v>
      </c>
      <c r="F20" s="159" t="s">
        <v>1281</v>
      </c>
    </row>
    <row r="21" spans="1:6" x14ac:dyDescent="0.3">
      <c r="A21" s="107" t="b">
        <v>1</v>
      </c>
      <c r="B21" s="159" t="s">
        <v>1282</v>
      </c>
      <c r="C21" s="107">
        <f t="shared" si="0"/>
        <v>10016</v>
      </c>
      <c r="D21" s="159" t="s">
        <v>1282</v>
      </c>
      <c r="E21" s="159" t="s">
        <v>1282</v>
      </c>
      <c r="F21" s="159" t="s">
        <v>1282</v>
      </c>
    </row>
    <row r="22" spans="1:6" x14ac:dyDescent="0.3">
      <c r="A22" s="107" t="b">
        <v>1</v>
      </c>
      <c r="B22" s="159" t="s">
        <v>1283</v>
      </c>
      <c r="C22" s="107">
        <f t="shared" si="0"/>
        <v>10017</v>
      </c>
      <c r="D22" s="159" t="s">
        <v>1283</v>
      </c>
      <c r="E22" s="159" t="s">
        <v>1283</v>
      </c>
      <c r="F22" s="159" t="s">
        <v>1283</v>
      </c>
    </row>
    <row r="23" spans="1:6" x14ac:dyDescent="0.3">
      <c r="A23" s="107" t="b">
        <v>1</v>
      </c>
      <c r="B23" s="159" t="s">
        <v>1284</v>
      </c>
      <c r="C23" s="107">
        <f t="shared" si="0"/>
        <v>10018</v>
      </c>
      <c r="D23" s="159" t="s">
        <v>1284</v>
      </c>
      <c r="E23" s="159" t="s">
        <v>1284</v>
      </c>
      <c r="F23" s="159" t="s">
        <v>1284</v>
      </c>
    </row>
    <row r="24" spans="1:6" x14ac:dyDescent="0.3">
      <c r="A24" s="107" t="b">
        <v>1</v>
      </c>
      <c r="B24" s="159" t="s">
        <v>1285</v>
      </c>
      <c r="C24" s="107">
        <f t="shared" si="0"/>
        <v>10019</v>
      </c>
      <c r="D24" s="159" t="s">
        <v>1285</v>
      </c>
      <c r="E24" s="159" t="s">
        <v>1285</v>
      </c>
      <c r="F24" s="159" t="s">
        <v>1285</v>
      </c>
    </row>
    <row r="25" spans="1:6" x14ac:dyDescent="0.3">
      <c r="A25" s="107" t="b">
        <v>1</v>
      </c>
      <c r="B25" s="159" t="s">
        <v>1286</v>
      </c>
      <c r="C25" s="107">
        <f t="shared" si="0"/>
        <v>10020</v>
      </c>
      <c r="D25" s="159" t="s">
        <v>1286</v>
      </c>
      <c r="E25" s="159" t="s">
        <v>1286</v>
      </c>
      <c r="F25" s="159" t="s">
        <v>1286</v>
      </c>
    </row>
    <row r="26" spans="1:6" x14ac:dyDescent="0.3">
      <c r="A26" s="100" t="b">
        <v>1</v>
      </c>
      <c r="B26" s="158" t="s">
        <v>1287</v>
      </c>
      <c r="C26" s="100">
        <f t="shared" si="0"/>
        <v>10021</v>
      </c>
      <c r="D26" s="158" t="s">
        <v>1287</v>
      </c>
      <c r="E26" s="158" t="s">
        <v>1287</v>
      </c>
      <c r="F26" s="158" t="s">
        <v>1287</v>
      </c>
    </row>
    <row r="27" spans="1:6" x14ac:dyDescent="0.3">
      <c r="A27" s="100" t="b">
        <v>1</v>
      </c>
      <c r="B27" s="158" t="s">
        <v>1288</v>
      </c>
      <c r="C27" s="100">
        <f t="shared" si="0"/>
        <v>10022</v>
      </c>
      <c r="D27" s="158" t="s">
        <v>1288</v>
      </c>
      <c r="E27" s="158" t="s">
        <v>1288</v>
      </c>
      <c r="F27" s="158" t="s">
        <v>1288</v>
      </c>
    </row>
    <row r="28" spans="1:6" x14ac:dyDescent="0.3">
      <c r="A28" s="100" t="b">
        <v>1</v>
      </c>
      <c r="B28" s="158" t="s">
        <v>1289</v>
      </c>
      <c r="C28" s="100">
        <f t="shared" si="0"/>
        <v>10023</v>
      </c>
      <c r="D28" s="158" t="s">
        <v>1289</v>
      </c>
      <c r="E28" s="158" t="s">
        <v>1289</v>
      </c>
      <c r="F28" s="158" t="s">
        <v>1289</v>
      </c>
    </row>
    <row r="29" spans="1:6" x14ac:dyDescent="0.3">
      <c r="A29" s="100" t="b">
        <v>1</v>
      </c>
      <c r="B29" s="158" t="s">
        <v>1290</v>
      </c>
      <c r="C29" s="100">
        <f t="shared" si="0"/>
        <v>10024</v>
      </c>
      <c r="D29" s="158" t="s">
        <v>1290</v>
      </c>
      <c r="E29" s="158" t="s">
        <v>1290</v>
      </c>
      <c r="F29" s="158" t="s">
        <v>1290</v>
      </c>
    </row>
    <row r="30" spans="1:6" x14ac:dyDescent="0.3">
      <c r="A30" s="100" t="b">
        <v>1</v>
      </c>
      <c r="B30" s="158" t="s">
        <v>1291</v>
      </c>
      <c r="C30" s="100">
        <f t="shared" si="0"/>
        <v>10025</v>
      </c>
      <c r="D30" s="158" t="s">
        <v>1291</v>
      </c>
      <c r="E30" s="158" t="s">
        <v>1291</v>
      </c>
      <c r="F30" s="158" t="s">
        <v>1291</v>
      </c>
    </row>
    <row r="31" spans="1:6" x14ac:dyDescent="0.3">
      <c r="A31" s="100" t="b">
        <v>1</v>
      </c>
      <c r="B31" s="158" t="s">
        <v>1292</v>
      </c>
      <c r="C31" s="100">
        <f t="shared" si="0"/>
        <v>10026</v>
      </c>
      <c r="D31" s="158" t="s">
        <v>1292</v>
      </c>
      <c r="E31" s="158" t="s">
        <v>1292</v>
      </c>
      <c r="F31" s="158" t="s">
        <v>1292</v>
      </c>
    </row>
    <row r="32" spans="1:6" x14ac:dyDescent="0.3">
      <c r="A32" s="100" t="b">
        <v>1</v>
      </c>
      <c r="B32" s="158" t="s">
        <v>1293</v>
      </c>
      <c r="C32" s="100">
        <f t="shared" si="0"/>
        <v>10027</v>
      </c>
      <c r="D32" s="158" t="s">
        <v>1293</v>
      </c>
      <c r="E32" s="158" t="s">
        <v>1293</v>
      </c>
      <c r="F32" s="158" t="s">
        <v>1293</v>
      </c>
    </row>
    <row r="33" spans="1:6" x14ac:dyDescent="0.3">
      <c r="A33" s="100" t="b">
        <v>1</v>
      </c>
      <c r="B33" s="158" t="s">
        <v>1294</v>
      </c>
      <c r="C33" s="100">
        <f t="shared" si="0"/>
        <v>10028</v>
      </c>
      <c r="D33" s="158" t="s">
        <v>1294</v>
      </c>
      <c r="E33" s="158" t="s">
        <v>1294</v>
      </c>
      <c r="F33" s="158" t="s">
        <v>1294</v>
      </c>
    </row>
    <row r="34" spans="1:6" x14ac:dyDescent="0.3">
      <c r="A34" s="100" t="b">
        <v>1</v>
      </c>
      <c r="B34" s="158" t="s">
        <v>1295</v>
      </c>
      <c r="C34" s="100">
        <f t="shared" si="0"/>
        <v>10029</v>
      </c>
      <c r="D34" s="158" t="s">
        <v>1295</v>
      </c>
      <c r="E34" s="158" t="s">
        <v>1295</v>
      </c>
      <c r="F34" s="158" t="s">
        <v>1295</v>
      </c>
    </row>
    <row r="35" spans="1:6" x14ac:dyDescent="0.3">
      <c r="A35" s="100" t="b">
        <v>1</v>
      </c>
      <c r="B35" s="158" t="s">
        <v>1296</v>
      </c>
      <c r="C35" s="100">
        <f t="shared" si="0"/>
        <v>10030</v>
      </c>
      <c r="D35" s="158" t="s">
        <v>1296</v>
      </c>
      <c r="E35" s="158" t="s">
        <v>1296</v>
      </c>
      <c r="F35" s="158" t="s">
        <v>1296</v>
      </c>
    </row>
    <row r="36" spans="1:6" x14ac:dyDescent="0.3">
      <c r="A36" s="107" t="b">
        <v>1</v>
      </c>
      <c r="B36" s="159" t="s">
        <v>1297</v>
      </c>
      <c r="C36" s="107">
        <f t="shared" si="0"/>
        <v>10031</v>
      </c>
      <c r="D36" s="159" t="s">
        <v>1297</v>
      </c>
      <c r="E36" s="159" t="s">
        <v>1297</v>
      </c>
      <c r="F36" s="159" t="s">
        <v>1297</v>
      </c>
    </row>
    <row r="37" spans="1:6" x14ac:dyDescent="0.3">
      <c r="A37" s="107" t="b">
        <v>1</v>
      </c>
      <c r="B37" s="159" t="s">
        <v>1298</v>
      </c>
      <c r="C37" s="107">
        <f t="shared" si="0"/>
        <v>10032</v>
      </c>
      <c r="D37" s="159" t="s">
        <v>1298</v>
      </c>
      <c r="E37" s="159" t="s">
        <v>1298</v>
      </c>
      <c r="F37" s="159" t="s">
        <v>1298</v>
      </c>
    </row>
    <row r="38" spans="1:6" x14ac:dyDescent="0.3">
      <c r="A38" s="107" t="b">
        <v>1</v>
      </c>
      <c r="B38" s="159" t="s">
        <v>1299</v>
      </c>
      <c r="C38" s="107">
        <f t="shared" si="0"/>
        <v>10033</v>
      </c>
      <c r="D38" s="159" t="s">
        <v>1299</v>
      </c>
      <c r="E38" s="159" t="s">
        <v>1299</v>
      </c>
      <c r="F38" s="159" t="s">
        <v>1299</v>
      </c>
    </row>
    <row r="39" spans="1:6" x14ac:dyDescent="0.3">
      <c r="A39" s="107" t="b">
        <v>1</v>
      </c>
      <c r="B39" s="159" t="s">
        <v>1300</v>
      </c>
      <c r="C39" s="107">
        <f t="shared" si="0"/>
        <v>10034</v>
      </c>
      <c r="D39" s="159" t="s">
        <v>1300</v>
      </c>
      <c r="E39" s="159" t="s">
        <v>1300</v>
      </c>
      <c r="F39" s="159" t="s">
        <v>1300</v>
      </c>
    </row>
    <row r="40" spans="1:6" x14ac:dyDescent="0.3">
      <c r="A40" s="107" t="b">
        <v>1</v>
      </c>
      <c r="B40" s="159" t="s">
        <v>1301</v>
      </c>
      <c r="C40" s="107">
        <f t="shared" si="0"/>
        <v>10035</v>
      </c>
      <c r="D40" s="159" t="s">
        <v>1301</v>
      </c>
      <c r="E40" s="159" t="s">
        <v>1301</v>
      </c>
      <c r="F40" s="159" t="s">
        <v>1301</v>
      </c>
    </row>
    <row r="41" spans="1:6" x14ac:dyDescent="0.3">
      <c r="A41" s="107" t="b">
        <v>1</v>
      </c>
      <c r="B41" s="159" t="s">
        <v>1302</v>
      </c>
      <c r="C41" s="107">
        <f t="shared" si="0"/>
        <v>10036</v>
      </c>
      <c r="D41" s="159" t="s">
        <v>1302</v>
      </c>
      <c r="E41" s="159" t="s">
        <v>1302</v>
      </c>
      <c r="F41" s="159" t="s">
        <v>1302</v>
      </c>
    </row>
    <row r="42" spans="1:6" x14ac:dyDescent="0.3">
      <c r="A42" s="107" t="b">
        <v>1</v>
      </c>
      <c r="B42" s="159" t="s">
        <v>1303</v>
      </c>
      <c r="C42" s="107">
        <f t="shared" si="0"/>
        <v>10037</v>
      </c>
      <c r="D42" s="159" t="s">
        <v>1303</v>
      </c>
      <c r="E42" s="159" t="s">
        <v>1303</v>
      </c>
      <c r="F42" s="159" t="s">
        <v>1303</v>
      </c>
    </row>
    <row r="43" spans="1:6" x14ac:dyDescent="0.3">
      <c r="A43" s="107" t="b">
        <v>1</v>
      </c>
      <c r="B43" s="159" t="s">
        <v>1304</v>
      </c>
      <c r="C43" s="107">
        <f t="shared" si="0"/>
        <v>10038</v>
      </c>
      <c r="D43" s="159" t="s">
        <v>1304</v>
      </c>
      <c r="E43" s="159" t="s">
        <v>1304</v>
      </c>
      <c r="F43" s="159" t="s">
        <v>1304</v>
      </c>
    </row>
    <row r="44" spans="1:6" x14ac:dyDescent="0.3">
      <c r="A44" s="107" t="b">
        <v>1</v>
      </c>
      <c r="B44" s="159" t="s">
        <v>1305</v>
      </c>
      <c r="C44" s="107">
        <f t="shared" si="0"/>
        <v>10039</v>
      </c>
      <c r="D44" s="159" t="s">
        <v>1305</v>
      </c>
      <c r="E44" s="159" t="s">
        <v>1305</v>
      </c>
      <c r="F44" s="159" t="s">
        <v>1305</v>
      </c>
    </row>
    <row r="45" spans="1:6" x14ac:dyDescent="0.3">
      <c r="A45" s="107" t="b">
        <v>1</v>
      </c>
      <c r="B45" s="159" t="s">
        <v>1306</v>
      </c>
      <c r="C45" s="107">
        <f t="shared" si="0"/>
        <v>10040</v>
      </c>
      <c r="D45" s="159" t="s">
        <v>1306</v>
      </c>
      <c r="E45" s="159" t="s">
        <v>1306</v>
      </c>
      <c r="F45" s="159" t="s">
        <v>1306</v>
      </c>
    </row>
    <row r="46" spans="1:6" x14ac:dyDescent="0.3">
      <c r="A46" s="100" t="b">
        <v>1</v>
      </c>
      <c r="B46" s="158" t="s">
        <v>1307</v>
      </c>
      <c r="C46" s="100">
        <f t="shared" si="0"/>
        <v>10041</v>
      </c>
      <c r="D46" s="158" t="s">
        <v>1307</v>
      </c>
      <c r="E46" s="158" t="s">
        <v>1307</v>
      </c>
      <c r="F46" s="158" t="s">
        <v>1307</v>
      </c>
    </row>
    <row r="47" spans="1:6" x14ac:dyDescent="0.3">
      <c r="A47" s="100" t="b">
        <v>1</v>
      </c>
      <c r="B47" s="158" t="s">
        <v>1308</v>
      </c>
      <c r="C47" s="100">
        <f t="shared" si="0"/>
        <v>10042</v>
      </c>
      <c r="D47" s="158" t="s">
        <v>1308</v>
      </c>
      <c r="E47" s="158" t="s">
        <v>1308</v>
      </c>
      <c r="F47" s="158" t="s">
        <v>1308</v>
      </c>
    </row>
    <row r="48" spans="1:6" x14ac:dyDescent="0.3">
      <c r="A48" s="100" t="b">
        <v>1</v>
      </c>
      <c r="B48" s="158" t="s">
        <v>1309</v>
      </c>
      <c r="C48" s="100">
        <f t="shared" si="0"/>
        <v>10043</v>
      </c>
      <c r="D48" s="158" t="s">
        <v>1309</v>
      </c>
      <c r="E48" s="158" t="s">
        <v>1309</v>
      </c>
      <c r="F48" s="158" t="s">
        <v>1309</v>
      </c>
    </row>
    <row r="49" spans="1:6" x14ac:dyDescent="0.3">
      <c r="A49" s="100" t="b">
        <v>1</v>
      </c>
      <c r="B49" s="158" t="s">
        <v>1310</v>
      </c>
      <c r="C49" s="100">
        <f t="shared" si="0"/>
        <v>10044</v>
      </c>
      <c r="D49" s="158" t="s">
        <v>1310</v>
      </c>
      <c r="E49" s="158" t="s">
        <v>1310</v>
      </c>
      <c r="F49" s="158" t="s">
        <v>1310</v>
      </c>
    </row>
    <row r="50" spans="1:6" x14ac:dyDescent="0.3">
      <c r="A50" s="100" t="b">
        <v>1</v>
      </c>
      <c r="B50" s="158" t="s">
        <v>1311</v>
      </c>
      <c r="C50" s="100">
        <f t="shared" si="0"/>
        <v>10045</v>
      </c>
      <c r="D50" s="158" t="s">
        <v>1311</v>
      </c>
      <c r="E50" s="158" t="s">
        <v>1311</v>
      </c>
      <c r="F50" s="158" t="s">
        <v>1311</v>
      </c>
    </row>
    <row r="51" spans="1:6" x14ac:dyDescent="0.3">
      <c r="A51" s="100" t="b">
        <v>1</v>
      </c>
      <c r="B51" s="158" t="s">
        <v>1312</v>
      </c>
      <c r="C51" s="100">
        <f t="shared" si="0"/>
        <v>10046</v>
      </c>
      <c r="D51" s="158" t="s">
        <v>1312</v>
      </c>
      <c r="E51" s="158" t="s">
        <v>1312</v>
      </c>
      <c r="F51" s="158" t="s">
        <v>1312</v>
      </c>
    </row>
    <row r="52" spans="1:6" x14ac:dyDescent="0.3">
      <c r="A52" s="100" t="b">
        <v>1</v>
      </c>
      <c r="B52" s="158" t="s">
        <v>1313</v>
      </c>
      <c r="C52" s="100">
        <f t="shared" si="0"/>
        <v>10047</v>
      </c>
      <c r="D52" s="158" t="s">
        <v>1313</v>
      </c>
      <c r="E52" s="158" t="s">
        <v>1313</v>
      </c>
      <c r="F52" s="158" t="s">
        <v>1313</v>
      </c>
    </row>
    <row r="53" spans="1:6" x14ac:dyDescent="0.3">
      <c r="A53" s="100" t="b">
        <v>1</v>
      </c>
      <c r="B53" s="158" t="s">
        <v>1314</v>
      </c>
      <c r="C53" s="100">
        <f t="shared" si="0"/>
        <v>10048</v>
      </c>
      <c r="D53" s="158" t="s">
        <v>1314</v>
      </c>
      <c r="E53" s="158" t="s">
        <v>1314</v>
      </c>
      <c r="F53" s="158" t="s">
        <v>1314</v>
      </c>
    </row>
    <row r="54" spans="1:6" x14ac:dyDescent="0.3">
      <c r="A54" s="100" t="b">
        <v>1</v>
      </c>
      <c r="B54" s="158" t="s">
        <v>1315</v>
      </c>
      <c r="C54" s="100">
        <f t="shared" si="0"/>
        <v>10049</v>
      </c>
      <c r="D54" s="158" t="s">
        <v>1315</v>
      </c>
      <c r="E54" s="158" t="s">
        <v>1315</v>
      </c>
      <c r="F54" s="158" t="s">
        <v>1315</v>
      </c>
    </row>
    <row r="55" spans="1:6" x14ac:dyDescent="0.3">
      <c r="A55" s="100" t="b">
        <v>1</v>
      </c>
      <c r="B55" s="158" t="s">
        <v>1316</v>
      </c>
      <c r="C55" s="100">
        <f t="shared" si="0"/>
        <v>10050</v>
      </c>
      <c r="D55" s="158" t="s">
        <v>1316</v>
      </c>
      <c r="E55" s="158" t="s">
        <v>1316</v>
      </c>
      <c r="F55" s="158" t="s">
        <v>1316</v>
      </c>
    </row>
    <row r="56" spans="1:6" x14ac:dyDescent="0.3">
      <c r="A56" s="107" t="b">
        <v>1</v>
      </c>
      <c r="B56" s="159" t="s">
        <v>1317</v>
      </c>
      <c r="C56" s="107">
        <f t="shared" si="0"/>
        <v>10051</v>
      </c>
      <c r="D56" s="159" t="s">
        <v>1317</v>
      </c>
      <c r="E56" s="159" t="s">
        <v>1317</v>
      </c>
      <c r="F56" s="159" t="s">
        <v>1317</v>
      </c>
    </row>
    <row r="57" spans="1:6" x14ac:dyDescent="0.3">
      <c r="A57" s="107" t="b">
        <v>1</v>
      </c>
      <c r="B57" s="159" t="s">
        <v>1318</v>
      </c>
      <c r="C57" s="107">
        <f t="shared" si="0"/>
        <v>10052</v>
      </c>
      <c r="D57" s="159" t="s">
        <v>1318</v>
      </c>
      <c r="E57" s="159" t="s">
        <v>1318</v>
      </c>
      <c r="F57" s="159" t="s">
        <v>1318</v>
      </c>
    </row>
    <row r="58" spans="1:6" x14ac:dyDescent="0.3">
      <c r="A58" s="107" t="b">
        <v>1</v>
      </c>
      <c r="B58" s="159" t="s">
        <v>1319</v>
      </c>
      <c r="C58" s="107">
        <f t="shared" si="0"/>
        <v>10053</v>
      </c>
      <c r="D58" s="159" t="s">
        <v>1319</v>
      </c>
      <c r="E58" s="159" t="s">
        <v>1319</v>
      </c>
      <c r="F58" s="159" t="s">
        <v>1319</v>
      </c>
    </row>
    <row r="59" spans="1:6" x14ac:dyDescent="0.3">
      <c r="A59" s="107" t="b">
        <v>1</v>
      </c>
      <c r="B59" s="159" t="s">
        <v>1320</v>
      </c>
      <c r="C59" s="107">
        <f t="shared" si="0"/>
        <v>10054</v>
      </c>
      <c r="D59" s="159" t="s">
        <v>1320</v>
      </c>
      <c r="E59" s="159" t="s">
        <v>1320</v>
      </c>
      <c r="F59" s="159" t="s">
        <v>1320</v>
      </c>
    </row>
    <row r="60" spans="1:6" x14ac:dyDescent="0.3">
      <c r="A60" s="107" t="b">
        <v>1</v>
      </c>
      <c r="B60" s="159" t="s">
        <v>1321</v>
      </c>
      <c r="C60" s="107">
        <f t="shared" si="0"/>
        <v>10055</v>
      </c>
      <c r="D60" s="159" t="s">
        <v>1321</v>
      </c>
      <c r="E60" s="159" t="s">
        <v>1321</v>
      </c>
      <c r="F60" s="159" t="s">
        <v>1321</v>
      </c>
    </row>
    <row r="61" spans="1:6" x14ac:dyDescent="0.3">
      <c r="A61" s="107" t="b">
        <v>1</v>
      </c>
      <c r="B61" s="159" t="s">
        <v>1322</v>
      </c>
      <c r="C61" s="107">
        <f t="shared" si="0"/>
        <v>10056</v>
      </c>
      <c r="D61" s="159" t="s">
        <v>1322</v>
      </c>
      <c r="E61" s="159" t="s">
        <v>1322</v>
      </c>
      <c r="F61" s="159" t="s">
        <v>1322</v>
      </c>
    </row>
    <row r="62" spans="1:6" x14ac:dyDescent="0.3">
      <c r="A62" s="107" t="b">
        <v>1</v>
      </c>
      <c r="B62" s="159" t="s">
        <v>1323</v>
      </c>
      <c r="C62" s="107">
        <f t="shared" si="0"/>
        <v>10057</v>
      </c>
      <c r="D62" s="159" t="s">
        <v>1323</v>
      </c>
      <c r="E62" s="159" t="s">
        <v>1323</v>
      </c>
      <c r="F62" s="159" t="s">
        <v>1323</v>
      </c>
    </row>
    <row r="63" spans="1:6" x14ac:dyDescent="0.3">
      <c r="A63" s="107" t="b">
        <v>1</v>
      </c>
      <c r="B63" s="159" t="s">
        <v>1324</v>
      </c>
      <c r="C63" s="107">
        <f t="shared" si="0"/>
        <v>10058</v>
      </c>
      <c r="D63" s="159" t="s">
        <v>1324</v>
      </c>
      <c r="E63" s="159" t="s">
        <v>1324</v>
      </c>
      <c r="F63" s="159" t="s">
        <v>1324</v>
      </c>
    </row>
    <row r="64" spans="1:6" x14ac:dyDescent="0.3">
      <c r="A64" s="107" t="b">
        <v>1</v>
      </c>
      <c r="B64" s="159" t="s">
        <v>1325</v>
      </c>
      <c r="C64" s="107">
        <f t="shared" si="0"/>
        <v>10059</v>
      </c>
      <c r="D64" s="159" t="s">
        <v>1325</v>
      </c>
      <c r="E64" s="159" t="s">
        <v>1325</v>
      </c>
      <c r="F64" s="159" t="s">
        <v>1325</v>
      </c>
    </row>
    <row r="65" spans="1:6" x14ac:dyDescent="0.3">
      <c r="A65" s="107" t="b">
        <v>1</v>
      </c>
      <c r="B65" s="159" t="s">
        <v>1326</v>
      </c>
      <c r="C65" s="107">
        <f t="shared" si="0"/>
        <v>10060</v>
      </c>
      <c r="D65" s="159" t="s">
        <v>1326</v>
      </c>
      <c r="E65" s="159" t="s">
        <v>1326</v>
      </c>
      <c r="F65" s="159" t="s">
        <v>1326</v>
      </c>
    </row>
    <row r="66" spans="1:6" x14ac:dyDescent="0.3">
      <c r="A66" s="100" t="b">
        <v>1</v>
      </c>
      <c r="B66" s="158" t="s">
        <v>1327</v>
      </c>
      <c r="C66" s="100">
        <f t="shared" si="0"/>
        <v>10061</v>
      </c>
      <c r="D66" s="158" t="s">
        <v>1327</v>
      </c>
      <c r="E66" s="158" t="s">
        <v>1327</v>
      </c>
      <c r="F66" s="158" t="s">
        <v>1327</v>
      </c>
    </row>
    <row r="67" spans="1:6" x14ac:dyDescent="0.3">
      <c r="A67" s="100" t="b">
        <v>1</v>
      </c>
      <c r="B67" s="158" t="s">
        <v>1328</v>
      </c>
      <c r="C67" s="100">
        <f t="shared" si="0"/>
        <v>10062</v>
      </c>
      <c r="D67" s="158" t="s">
        <v>1328</v>
      </c>
      <c r="E67" s="158" t="s">
        <v>1328</v>
      </c>
      <c r="F67" s="158" t="s">
        <v>1328</v>
      </c>
    </row>
    <row r="68" spans="1:6" x14ac:dyDescent="0.3">
      <c r="A68" s="100" t="b">
        <v>1</v>
      </c>
      <c r="B68" s="158" t="s">
        <v>1329</v>
      </c>
      <c r="C68" s="100">
        <f t="shared" si="0"/>
        <v>10063</v>
      </c>
      <c r="D68" s="158" t="s">
        <v>1329</v>
      </c>
      <c r="E68" s="158" t="s">
        <v>1329</v>
      </c>
      <c r="F68" s="158" t="s">
        <v>1329</v>
      </c>
    </row>
    <row r="69" spans="1:6" x14ac:dyDescent="0.3">
      <c r="A69" s="100" t="b">
        <v>1</v>
      </c>
      <c r="B69" s="158" t="s">
        <v>1330</v>
      </c>
      <c r="C69" s="100">
        <f t="shared" si="0"/>
        <v>10064</v>
      </c>
      <c r="D69" s="158" t="s">
        <v>1330</v>
      </c>
      <c r="E69" s="158" t="s">
        <v>1330</v>
      </c>
      <c r="F69" s="158" t="s">
        <v>1330</v>
      </c>
    </row>
    <row r="70" spans="1:6" x14ac:dyDescent="0.3">
      <c r="A70" s="100" t="b">
        <v>1</v>
      </c>
      <c r="B70" s="158" t="s">
        <v>1331</v>
      </c>
      <c r="C70" s="100">
        <f t="shared" si="0"/>
        <v>10065</v>
      </c>
      <c r="D70" s="158" t="s">
        <v>1331</v>
      </c>
      <c r="E70" s="158" t="s">
        <v>1331</v>
      </c>
      <c r="F70" s="158" t="s">
        <v>1331</v>
      </c>
    </row>
    <row r="71" spans="1:6" x14ac:dyDescent="0.3">
      <c r="A71" s="100" t="b">
        <v>1</v>
      </c>
      <c r="B71" s="158" t="s">
        <v>1332</v>
      </c>
      <c r="C71" s="100">
        <f t="shared" ref="C71:C90" si="1">C70+1</f>
        <v>10066</v>
      </c>
      <c r="D71" s="158" t="s">
        <v>1332</v>
      </c>
      <c r="E71" s="158" t="s">
        <v>1332</v>
      </c>
      <c r="F71" s="158" t="s">
        <v>1332</v>
      </c>
    </row>
    <row r="72" spans="1:6" x14ac:dyDescent="0.3">
      <c r="A72" s="100" t="b">
        <v>1</v>
      </c>
      <c r="B72" s="158" t="s">
        <v>1333</v>
      </c>
      <c r="C72" s="100">
        <f t="shared" si="1"/>
        <v>10067</v>
      </c>
      <c r="D72" s="158" t="s">
        <v>1333</v>
      </c>
      <c r="E72" s="158" t="s">
        <v>1333</v>
      </c>
      <c r="F72" s="158" t="s">
        <v>1333</v>
      </c>
    </row>
    <row r="73" spans="1:6" x14ac:dyDescent="0.3">
      <c r="A73" s="100" t="b">
        <v>1</v>
      </c>
      <c r="B73" s="158" t="s">
        <v>1334</v>
      </c>
      <c r="C73" s="100">
        <f t="shared" si="1"/>
        <v>10068</v>
      </c>
      <c r="D73" s="158" t="s">
        <v>1334</v>
      </c>
      <c r="E73" s="158" t="s">
        <v>1334</v>
      </c>
      <c r="F73" s="158" t="s">
        <v>1334</v>
      </c>
    </row>
    <row r="74" spans="1:6" x14ac:dyDescent="0.3">
      <c r="A74" s="100" t="b">
        <v>1</v>
      </c>
      <c r="B74" s="158" t="s">
        <v>1335</v>
      </c>
      <c r="C74" s="100">
        <f t="shared" si="1"/>
        <v>10069</v>
      </c>
      <c r="D74" s="158" t="s">
        <v>1335</v>
      </c>
      <c r="E74" s="158" t="s">
        <v>1335</v>
      </c>
      <c r="F74" s="158" t="s">
        <v>1335</v>
      </c>
    </row>
    <row r="75" spans="1:6" x14ac:dyDescent="0.3">
      <c r="A75" s="100" t="b">
        <v>1</v>
      </c>
      <c r="B75" s="158" t="s">
        <v>1336</v>
      </c>
      <c r="C75" s="100">
        <f t="shared" si="1"/>
        <v>10070</v>
      </c>
      <c r="D75" s="158" t="s">
        <v>1336</v>
      </c>
      <c r="E75" s="158" t="s">
        <v>1336</v>
      </c>
      <c r="F75" s="158" t="s">
        <v>1336</v>
      </c>
    </row>
    <row r="76" spans="1:6" x14ac:dyDescent="0.3">
      <c r="A76" s="107" t="b">
        <v>1</v>
      </c>
      <c r="B76" s="159" t="s">
        <v>1337</v>
      </c>
      <c r="C76" s="107">
        <f t="shared" si="1"/>
        <v>10071</v>
      </c>
      <c r="D76" s="159" t="s">
        <v>1337</v>
      </c>
      <c r="E76" s="159" t="s">
        <v>1337</v>
      </c>
      <c r="F76" s="159" t="s">
        <v>1337</v>
      </c>
    </row>
    <row r="77" spans="1:6" x14ac:dyDescent="0.3">
      <c r="A77" s="107" t="b">
        <v>1</v>
      </c>
      <c r="B77" s="159" t="s">
        <v>1338</v>
      </c>
      <c r="C77" s="107">
        <f t="shared" si="1"/>
        <v>10072</v>
      </c>
      <c r="D77" s="159" t="s">
        <v>1338</v>
      </c>
      <c r="E77" s="159" t="s">
        <v>1338</v>
      </c>
      <c r="F77" s="159" t="s">
        <v>1338</v>
      </c>
    </row>
    <row r="78" spans="1:6" x14ac:dyDescent="0.3">
      <c r="A78" s="107" t="b">
        <v>1</v>
      </c>
      <c r="B78" s="159" t="s">
        <v>1339</v>
      </c>
      <c r="C78" s="107">
        <f t="shared" si="1"/>
        <v>10073</v>
      </c>
      <c r="D78" s="159" t="s">
        <v>1339</v>
      </c>
      <c r="E78" s="159" t="s">
        <v>1339</v>
      </c>
      <c r="F78" s="159" t="s">
        <v>1339</v>
      </c>
    </row>
    <row r="79" spans="1:6" x14ac:dyDescent="0.3">
      <c r="A79" s="107" t="b">
        <v>1</v>
      </c>
      <c r="B79" s="159" t="s">
        <v>1340</v>
      </c>
      <c r="C79" s="107">
        <f t="shared" si="1"/>
        <v>10074</v>
      </c>
      <c r="D79" s="159" t="s">
        <v>1340</v>
      </c>
      <c r="E79" s="159" t="s">
        <v>1340</v>
      </c>
      <c r="F79" s="159" t="s">
        <v>1340</v>
      </c>
    </row>
    <row r="80" spans="1:6" x14ac:dyDescent="0.3">
      <c r="A80" s="107" t="b">
        <v>1</v>
      </c>
      <c r="B80" s="159" t="s">
        <v>1341</v>
      </c>
      <c r="C80" s="107">
        <f t="shared" si="1"/>
        <v>10075</v>
      </c>
      <c r="D80" s="159" t="s">
        <v>1341</v>
      </c>
      <c r="E80" s="159" t="s">
        <v>1341</v>
      </c>
      <c r="F80" s="159" t="s">
        <v>1341</v>
      </c>
    </row>
    <row r="81" spans="1:6" x14ac:dyDescent="0.3">
      <c r="A81" s="107" t="b">
        <v>1</v>
      </c>
      <c r="B81" s="159" t="s">
        <v>1342</v>
      </c>
      <c r="C81" s="107">
        <f t="shared" si="1"/>
        <v>10076</v>
      </c>
      <c r="D81" s="159" t="s">
        <v>1342</v>
      </c>
      <c r="E81" s="159" t="s">
        <v>1342</v>
      </c>
      <c r="F81" s="159" t="s">
        <v>1342</v>
      </c>
    </row>
    <row r="82" spans="1:6" x14ac:dyDescent="0.3">
      <c r="A82" s="107" t="b">
        <v>1</v>
      </c>
      <c r="B82" s="159" t="s">
        <v>1343</v>
      </c>
      <c r="C82" s="107">
        <f t="shared" si="1"/>
        <v>10077</v>
      </c>
      <c r="D82" s="159" t="s">
        <v>1343</v>
      </c>
      <c r="E82" s="159" t="s">
        <v>1343</v>
      </c>
      <c r="F82" s="159" t="s">
        <v>1343</v>
      </c>
    </row>
    <row r="83" spans="1:6" x14ac:dyDescent="0.3">
      <c r="A83" s="107" t="b">
        <v>1</v>
      </c>
      <c r="B83" s="159" t="s">
        <v>1344</v>
      </c>
      <c r="C83" s="107">
        <f t="shared" si="1"/>
        <v>10078</v>
      </c>
      <c r="D83" s="159" t="s">
        <v>1344</v>
      </c>
      <c r="E83" s="159" t="s">
        <v>1344</v>
      </c>
      <c r="F83" s="159" t="s">
        <v>1344</v>
      </c>
    </row>
    <row r="84" spans="1:6" x14ac:dyDescent="0.3">
      <c r="A84" s="107" t="b">
        <v>1</v>
      </c>
      <c r="B84" s="159" t="s">
        <v>1345</v>
      </c>
      <c r="C84" s="107">
        <f t="shared" si="1"/>
        <v>10079</v>
      </c>
      <c r="D84" s="159" t="s">
        <v>1345</v>
      </c>
      <c r="E84" s="159" t="s">
        <v>1345</v>
      </c>
      <c r="F84" s="159" t="s">
        <v>1345</v>
      </c>
    </row>
    <row r="85" spans="1:6" x14ac:dyDescent="0.3">
      <c r="A85" s="107" t="b">
        <v>1</v>
      </c>
      <c r="B85" s="159" t="s">
        <v>1346</v>
      </c>
      <c r="C85" s="107">
        <f t="shared" si="1"/>
        <v>10080</v>
      </c>
      <c r="D85" s="159" t="s">
        <v>1346</v>
      </c>
      <c r="E85" s="159" t="s">
        <v>1346</v>
      </c>
      <c r="F85" s="159" t="s">
        <v>1346</v>
      </c>
    </row>
    <row r="86" spans="1:6" x14ac:dyDescent="0.3">
      <c r="A86" s="293" t="b">
        <v>1</v>
      </c>
      <c r="B86" s="158" t="s">
        <v>2977</v>
      </c>
      <c r="C86" s="100">
        <f t="shared" si="1"/>
        <v>10081</v>
      </c>
      <c r="D86" s="158" t="s">
        <v>2978</v>
      </c>
      <c r="E86" s="158" t="s">
        <v>2978</v>
      </c>
      <c r="F86" s="158" t="s">
        <v>2978</v>
      </c>
    </row>
    <row r="87" spans="1:6" x14ac:dyDescent="0.3">
      <c r="A87" s="293" t="b">
        <v>1</v>
      </c>
      <c r="B87" s="158" t="s">
        <v>2979</v>
      </c>
      <c r="C87" s="100">
        <f t="shared" si="1"/>
        <v>10082</v>
      </c>
      <c r="D87" s="158" t="s">
        <v>2980</v>
      </c>
      <c r="E87" s="158" t="s">
        <v>2980</v>
      </c>
      <c r="F87" s="158" t="s">
        <v>2980</v>
      </c>
    </row>
    <row r="88" spans="1:6" x14ac:dyDescent="0.3">
      <c r="A88" s="293" t="b">
        <v>1</v>
      </c>
      <c r="B88" s="158"/>
      <c r="C88" s="100">
        <f t="shared" si="1"/>
        <v>10083</v>
      </c>
      <c r="D88" s="158" t="s">
        <v>2981</v>
      </c>
      <c r="E88" s="158" t="s">
        <v>2981</v>
      </c>
      <c r="F88" s="158" t="s">
        <v>2981</v>
      </c>
    </row>
    <row r="89" spans="1:6" x14ac:dyDescent="0.3">
      <c r="A89" s="293" t="b">
        <v>1</v>
      </c>
      <c r="B89" s="158"/>
      <c r="C89" s="100">
        <f t="shared" si="1"/>
        <v>10084</v>
      </c>
      <c r="D89" s="158" t="s">
        <v>2982</v>
      </c>
      <c r="E89" s="158" t="s">
        <v>2982</v>
      </c>
      <c r="F89" s="158" t="s">
        <v>2982</v>
      </c>
    </row>
    <row r="90" spans="1:6" x14ac:dyDescent="0.3">
      <c r="A90" s="293" t="b">
        <v>1</v>
      </c>
      <c r="B90" s="158"/>
      <c r="C90" s="100">
        <f t="shared" si="1"/>
        <v>10085</v>
      </c>
      <c r="D90" s="158" t="s">
        <v>2983</v>
      </c>
      <c r="E90" s="158" t="s">
        <v>2983</v>
      </c>
      <c r="F90" s="158" t="s">
        <v>2983</v>
      </c>
    </row>
    <row r="91" spans="1:6" x14ac:dyDescent="0.3">
      <c r="A91" s="293" t="b">
        <v>1</v>
      </c>
      <c r="B91" s="158"/>
      <c r="C91" s="100">
        <f t="shared" ref="C91:C110" si="2">C90+1</f>
        <v>10086</v>
      </c>
      <c r="D91" s="158" t="s">
        <v>2984</v>
      </c>
      <c r="E91" s="158" t="s">
        <v>2984</v>
      </c>
      <c r="F91" s="158" t="s">
        <v>2984</v>
      </c>
    </row>
    <row r="92" spans="1:6" x14ac:dyDescent="0.3">
      <c r="A92" s="293" t="b">
        <v>1</v>
      </c>
      <c r="B92" s="158"/>
      <c r="C92" s="100">
        <f t="shared" si="2"/>
        <v>10087</v>
      </c>
      <c r="D92" s="158" t="s">
        <v>2985</v>
      </c>
      <c r="E92" s="158" t="s">
        <v>2985</v>
      </c>
      <c r="F92" s="158" t="s">
        <v>2985</v>
      </c>
    </row>
    <row r="93" spans="1:6" x14ac:dyDescent="0.3">
      <c r="A93" s="293" t="b">
        <v>1</v>
      </c>
      <c r="B93" s="158"/>
      <c r="C93" s="100">
        <f t="shared" si="2"/>
        <v>10088</v>
      </c>
      <c r="D93" s="158" t="s">
        <v>2986</v>
      </c>
      <c r="E93" s="158" t="s">
        <v>2986</v>
      </c>
      <c r="F93" s="158" t="s">
        <v>2986</v>
      </c>
    </row>
    <row r="94" spans="1:6" x14ac:dyDescent="0.3">
      <c r="A94" s="293" t="b">
        <v>1</v>
      </c>
      <c r="B94" s="158"/>
      <c r="C94" s="100">
        <f t="shared" si="2"/>
        <v>10089</v>
      </c>
      <c r="D94" s="158" t="s">
        <v>2987</v>
      </c>
      <c r="E94" s="158" t="s">
        <v>2987</v>
      </c>
      <c r="F94" s="158" t="s">
        <v>2987</v>
      </c>
    </row>
    <row r="95" spans="1:6" x14ac:dyDescent="0.3">
      <c r="A95" s="293" t="b">
        <v>1</v>
      </c>
      <c r="B95" s="158"/>
      <c r="C95" s="100">
        <f t="shared" si="2"/>
        <v>10090</v>
      </c>
      <c r="D95" s="158" t="s">
        <v>2988</v>
      </c>
      <c r="E95" s="158" t="s">
        <v>2988</v>
      </c>
      <c r="F95" s="158" t="s">
        <v>2988</v>
      </c>
    </row>
    <row r="96" spans="1:6" x14ac:dyDescent="0.3">
      <c r="A96" s="293" t="b">
        <v>1</v>
      </c>
      <c r="B96" s="159"/>
      <c r="C96" s="107">
        <f t="shared" si="2"/>
        <v>10091</v>
      </c>
      <c r="D96" s="159" t="s">
        <v>2989</v>
      </c>
      <c r="E96" s="159" t="s">
        <v>2989</v>
      </c>
      <c r="F96" s="159" t="s">
        <v>2989</v>
      </c>
    </row>
    <row r="97" spans="1:6" x14ac:dyDescent="0.3">
      <c r="A97" s="293" t="b">
        <v>1</v>
      </c>
      <c r="B97" s="159"/>
      <c r="C97" s="107">
        <f t="shared" si="2"/>
        <v>10092</v>
      </c>
      <c r="D97" s="159" t="s">
        <v>2990</v>
      </c>
      <c r="E97" s="159" t="s">
        <v>2990</v>
      </c>
      <c r="F97" s="159" t="s">
        <v>2990</v>
      </c>
    </row>
    <row r="98" spans="1:6" x14ac:dyDescent="0.3">
      <c r="A98" s="293" t="b">
        <v>1</v>
      </c>
      <c r="B98" s="159"/>
      <c r="C98" s="107">
        <f t="shared" si="2"/>
        <v>10093</v>
      </c>
      <c r="D98" s="159" t="s">
        <v>2991</v>
      </c>
      <c r="E98" s="159" t="s">
        <v>2991</v>
      </c>
      <c r="F98" s="159" t="s">
        <v>2991</v>
      </c>
    </row>
    <row r="99" spans="1:6" x14ac:dyDescent="0.3">
      <c r="A99" s="293" t="b">
        <v>1</v>
      </c>
      <c r="B99" s="159"/>
      <c r="C99" s="107">
        <f t="shared" si="2"/>
        <v>10094</v>
      </c>
      <c r="D99" s="159" t="s">
        <v>2992</v>
      </c>
      <c r="E99" s="159" t="s">
        <v>2992</v>
      </c>
      <c r="F99" s="159" t="s">
        <v>2992</v>
      </c>
    </row>
    <row r="100" spans="1:6" x14ac:dyDescent="0.3">
      <c r="A100" s="293" t="b">
        <v>1</v>
      </c>
      <c r="B100" s="159"/>
      <c r="C100" s="107">
        <f t="shared" si="2"/>
        <v>10095</v>
      </c>
      <c r="D100" s="159" t="s">
        <v>2993</v>
      </c>
      <c r="E100" s="159" t="s">
        <v>2993</v>
      </c>
      <c r="F100" s="159" t="s">
        <v>2993</v>
      </c>
    </row>
    <row r="101" spans="1:6" x14ac:dyDescent="0.3">
      <c r="A101" s="293" t="b">
        <v>1</v>
      </c>
      <c r="B101" s="159"/>
      <c r="C101" s="107">
        <f t="shared" si="2"/>
        <v>10096</v>
      </c>
      <c r="D101" s="159" t="s">
        <v>2994</v>
      </c>
      <c r="E101" s="159" t="s">
        <v>2994</v>
      </c>
      <c r="F101" s="159" t="s">
        <v>2994</v>
      </c>
    </row>
    <row r="102" spans="1:6" x14ac:dyDescent="0.3">
      <c r="A102" s="293" t="b">
        <v>1</v>
      </c>
      <c r="B102" s="159"/>
      <c r="C102" s="107">
        <f t="shared" si="2"/>
        <v>10097</v>
      </c>
      <c r="D102" s="159" t="s">
        <v>2995</v>
      </c>
      <c r="E102" s="159" t="s">
        <v>2995</v>
      </c>
      <c r="F102" s="159" t="s">
        <v>2995</v>
      </c>
    </row>
    <row r="103" spans="1:6" x14ac:dyDescent="0.3">
      <c r="A103" s="293" t="b">
        <v>1</v>
      </c>
      <c r="B103" s="159"/>
      <c r="C103" s="107">
        <f t="shared" si="2"/>
        <v>10098</v>
      </c>
      <c r="D103" s="159" t="s">
        <v>2996</v>
      </c>
      <c r="E103" s="159" t="s">
        <v>2996</v>
      </c>
      <c r="F103" s="159" t="s">
        <v>2996</v>
      </c>
    </row>
    <row r="104" spans="1:6" x14ac:dyDescent="0.3">
      <c r="A104" s="293" t="b">
        <v>1</v>
      </c>
      <c r="B104" s="159"/>
      <c r="C104" s="107">
        <f t="shared" si="2"/>
        <v>10099</v>
      </c>
      <c r="D104" s="159" t="s">
        <v>2997</v>
      </c>
      <c r="E104" s="159" t="s">
        <v>2997</v>
      </c>
      <c r="F104" s="159" t="s">
        <v>2997</v>
      </c>
    </row>
    <row r="105" spans="1:6" x14ac:dyDescent="0.3">
      <c r="A105" s="293" t="b">
        <v>1</v>
      </c>
      <c r="B105" s="159"/>
      <c r="C105" s="107">
        <f t="shared" si="2"/>
        <v>10100</v>
      </c>
      <c r="D105" s="159" t="s">
        <v>2998</v>
      </c>
      <c r="E105" s="159" t="s">
        <v>2998</v>
      </c>
      <c r="F105" s="159" t="s">
        <v>2998</v>
      </c>
    </row>
    <row r="106" spans="1:6" x14ac:dyDescent="0.3">
      <c r="A106" s="293" t="b">
        <v>1</v>
      </c>
      <c r="B106" s="158"/>
      <c r="C106" s="100">
        <f t="shared" si="2"/>
        <v>10101</v>
      </c>
      <c r="D106" s="158" t="s">
        <v>2999</v>
      </c>
      <c r="E106" s="158" t="s">
        <v>2999</v>
      </c>
      <c r="F106" s="158" t="s">
        <v>2999</v>
      </c>
    </row>
    <row r="107" spans="1:6" x14ac:dyDescent="0.3">
      <c r="A107" s="293" t="b">
        <v>1</v>
      </c>
      <c r="B107" s="158"/>
      <c r="C107" s="100">
        <f t="shared" si="2"/>
        <v>10102</v>
      </c>
      <c r="D107" s="158" t="s">
        <v>3000</v>
      </c>
      <c r="E107" s="158" t="s">
        <v>3000</v>
      </c>
      <c r="F107" s="158" t="s">
        <v>3000</v>
      </c>
    </row>
    <row r="108" spans="1:6" x14ac:dyDescent="0.3">
      <c r="A108" s="293" t="b">
        <v>1</v>
      </c>
      <c r="B108" s="158"/>
      <c r="C108" s="100">
        <f t="shared" si="2"/>
        <v>10103</v>
      </c>
      <c r="D108" s="158" t="s">
        <v>3001</v>
      </c>
      <c r="E108" s="158" t="s">
        <v>3001</v>
      </c>
      <c r="F108" s="158" t="s">
        <v>3001</v>
      </c>
    </row>
    <row r="109" spans="1:6" x14ac:dyDescent="0.3">
      <c r="A109" s="293" t="b">
        <v>1</v>
      </c>
      <c r="B109" s="158"/>
      <c r="C109" s="100">
        <f t="shared" si="2"/>
        <v>10104</v>
      </c>
      <c r="D109" s="158" t="s">
        <v>3002</v>
      </c>
      <c r="E109" s="158" t="s">
        <v>3002</v>
      </c>
      <c r="F109" s="158" t="s">
        <v>3002</v>
      </c>
    </row>
    <row r="110" spans="1:6" x14ac:dyDescent="0.3">
      <c r="A110" s="293" t="b">
        <v>1</v>
      </c>
      <c r="B110" s="158"/>
      <c r="C110" s="100">
        <f t="shared" si="2"/>
        <v>10105</v>
      </c>
      <c r="D110" s="158" t="s">
        <v>3003</v>
      </c>
      <c r="E110" s="158" t="s">
        <v>3003</v>
      </c>
      <c r="F110" s="158" t="s">
        <v>3003</v>
      </c>
    </row>
    <row r="111" spans="1:6" x14ac:dyDescent="0.3">
      <c r="A111" s="293" t="b">
        <v>1</v>
      </c>
      <c r="B111" s="158"/>
      <c r="C111" s="100">
        <f t="shared" ref="C111:C115" si="3">C110+1</f>
        <v>10106</v>
      </c>
      <c r="D111" s="158" t="s">
        <v>3004</v>
      </c>
      <c r="E111" s="158" t="s">
        <v>3004</v>
      </c>
      <c r="F111" s="158" t="s">
        <v>3004</v>
      </c>
    </row>
    <row r="112" spans="1:6" x14ac:dyDescent="0.3">
      <c r="A112" s="293" t="b">
        <v>1</v>
      </c>
      <c r="B112" s="158"/>
      <c r="C112" s="100">
        <f t="shared" si="3"/>
        <v>10107</v>
      </c>
      <c r="D112" s="158" t="s">
        <v>3005</v>
      </c>
      <c r="E112" s="158" t="s">
        <v>3005</v>
      </c>
      <c r="F112" s="158" t="s">
        <v>3005</v>
      </c>
    </row>
    <row r="113" spans="1:6" x14ac:dyDescent="0.3">
      <c r="A113" s="293" t="b">
        <v>1</v>
      </c>
      <c r="B113" s="158"/>
      <c r="C113" s="100">
        <f t="shared" si="3"/>
        <v>10108</v>
      </c>
      <c r="D113" s="158" t="s">
        <v>3006</v>
      </c>
      <c r="E113" s="158" t="s">
        <v>3006</v>
      </c>
      <c r="F113" s="158" t="s">
        <v>3006</v>
      </c>
    </row>
    <row r="114" spans="1:6" x14ac:dyDescent="0.3">
      <c r="A114" s="293" t="b">
        <v>1</v>
      </c>
      <c r="B114" s="158"/>
      <c r="C114" s="100">
        <f t="shared" si="3"/>
        <v>10109</v>
      </c>
      <c r="D114" s="158" t="s">
        <v>3007</v>
      </c>
      <c r="E114" s="158" t="s">
        <v>3007</v>
      </c>
      <c r="F114" s="158" t="s">
        <v>3007</v>
      </c>
    </row>
    <row r="115" spans="1:6" x14ac:dyDescent="0.3">
      <c r="A115" s="293" t="b">
        <v>1</v>
      </c>
      <c r="B115" s="158"/>
      <c r="C115" s="100">
        <f t="shared" si="3"/>
        <v>10110</v>
      </c>
      <c r="D115" s="158" t="s">
        <v>3008</v>
      </c>
      <c r="E115" s="158" t="s">
        <v>3008</v>
      </c>
      <c r="F115" s="158" t="s">
        <v>3008</v>
      </c>
    </row>
  </sheetData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캐릭터 성장</vt:lpstr>
      <vt:lpstr>수호자 성장</vt:lpstr>
      <vt:lpstr>StageArea</vt:lpstr>
      <vt:lpstr>Map</vt:lpstr>
      <vt:lpstr>MapTrigger</vt:lpstr>
      <vt:lpstr>Stage</vt:lpstr>
      <vt:lpstr>EliteStage</vt:lpstr>
      <vt:lpstr>WeeklyStage</vt:lpstr>
      <vt:lpstr>RiftStage</vt:lpstr>
      <vt:lpstr>TranscendentStage</vt:lpstr>
      <vt:lpstr>Monster</vt:lpstr>
      <vt:lpstr>MonsterStandardStatus</vt:lpstr>
      <vt:lpstr>MonsterSpawn</vt:lpstr>
      <vt:lpstr>TextStageName</vt:lpstr>
      <vt:lpstr>TextEliteStageName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KangDoHee</cp:lastModifiedBy>
  <dcterms:created xsi:type="dcterms:W3CDTF">2013-11-11T11:04:50Z</dcterms:created>
  <dcterms:modified xsi:type="dcterms:W3CDTF">2017-03-09T06:11:43Z</dcterms:modified>
</cp:coreProperties>
</file>