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onFactory\WorkStation\1)GameDesignDocument\"/>
    </mc:Choice>
  </mc:AlternateContent>
  <bookViews>
    <workbookView xWindow="0" yWindow="0" windowWidth="26295" windowHeight="10725"/>
  </bookViews>
  <sheets>
    <sheet name="전투공식" sheetId="4" r:id="rId1"/>
    <sheet name="DefaultValue" sheetId="5" r:id="rId2"/>
    <sheet name="Sheet1" sheetId="1" r:id="rId3"/>
  </sheets>
  <externalReferences>
    <externalReference r:id="rId4"/>
  </externalReferences>
  <definedNames>
    <definedName name="공격력">[1]참고용!$C$3</definedName>
    <definedName name="공격력증가">[1]Simul!$D$25,[1]Simul!$E$25,[1]Simul!$F$25,[1]Simul!$G$25,[1]Simul!$H$25,[1]Simul!$I$25,[1]Simul!$J$25,[1]Simul!$K$25,[1]Simul!$L$25</definedName>
    <definedName name="공격력증가Percent">[1]참고용!$C$5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" i="4" l="1"/>
  <c r="N21" i="4"/>
  <c r="L14" i="4"/>
  <c r="L16" i="4"/>
  <c r="O15" i="4"/>
  <c r="N22" i="4" s="1"/>
  <c r="O13" i="4"/>
  <c r="P22" i="4"/>
  <c r="Q22" i="4" s="1"/>
  <c r="O16" i="4"/>
  <c r="O14" i="4"/>
  <c r="E22" i="4"/>
  <c r="O10" i="4"/>
  <c r="D14" i="4" l="1"/>
  <c r="P11" i="4"/>
  <c r="G11" i="4"/>
  <c r="O6" i="4"/>
  <c r="Q13" i="4" s="1"/>
  <c r="F6" i="4"/>
  <c r="F13" i="4" s="1"/>
  <c r="O5" i="4"/>
  <c r="O4" i="4"/>
  <c r="F11" i="4" l="1"/>
  <c r="E21" i="4" s="1"/>
  <c r="O11" i="4"/>
  <c r="P13" i="4" s="1"/>
  <c r="D29" i="4"/>
  <c r="E29" i="4" s="1"/>
  <c r="D30" i="4"/>
  <c r="E30" i="4" s="1"/>
  <c r="D31" i="4"/>
  <c r="E31" i="4" s="1"/>
  <c r="Q15" i="4" l="1"/>
  <c r="P15" i="4"/>
  <c r="I5" i="4" l="1"/>
  <c r="I10" i="4"/>
  <c r="J11" i="4" s="1"/>
  <c r="I4" i="4"/>
  <c r="I6" i="4" l="1"/>
  <c r="G29" i="4" s="1"/>
  <c r="H29" i="4" s="1"/>
  <c r="I13" i="4" l="1"/>
  <c r="I22" i="4" s="1"/>
  <c r="G31" i="4"/>
  <c r="H31" i="4" s="1"/>
  <c r="G30" i="4"/>
  <c r="H30" i="4" s="1"/>
  <c r="I11" i="4"/>
</calcChain>
</file>

<file path=xl/sharedStrings.xml><?xml version="1.0" encoding="utf-8"?>
<sst xmlns="http://schemas.openxmlformats.org/spreadsheetml/2006/main" count="360" uniqueCount="318">
  <si>
    <t>AttkPow</t>
  </si>
  <si>
    <t>skDMG_Percent</t>
  </si>
  <si>
    <t>DfsPow</t>
  </si>
  <si>
    <t>DMG</t>
  </si>
  <si>
    <t>DmgDecr</t>
  </si>
  <si>
    <t>PVP용</t>
  </si>
  <si>
    <t>공격자데미지(2)</t>
  </si>
  <si>
    <t>DMG_n</t>
  </si>
  <si>
    <t>PVP 전투 공식 : 캐릭터가 캐릭터를 공격할 때 적용되는 공식</t>
    <phoneticPr fontId="3" type="noConversion"/>
  </si>
  <si>
    <t>스킬데미지 수식</t>
    <phoneticPr fontId="3" type="noConversion"/>
  </si>
  <si>
    <t>skDMG = AttkPow * ( 1 + ( skDMG_Percent / 100 )</t>
    <phoneticPr fontId="3" type="noConversion"/>
  </si>
  <si>
    <t>공격자공격력</t>
    <phoneticPr fontId="3" type="noConversion"/>
  </si>
  <si>
    <t>공격자공격력</t>
    <phoneticPr fontId="3" type="noConversion"/>
  </si>
  <si>
    <t>스킬데미지증가량</t>
    <phoneticPr fontId="3" type="noConversion"/>
  </si>
  <si>
    <t>공격자스킬데미지</t>
    <phoneticPr fontId="3" type="noConversion"/>
  </si>
  <si>
    <t>skDMG</t>
    <phoneticPr fontId="3" type="noConversion"/>
  </si>
  <si>
    <t>대인데미지</t>
    <phoneticPr fontId="3" type="noConversion"/>
  </si>
  <si>
    <r>
      <t>DMG</t>
    </r>
    <r>
      <rPr>
        <sz val="9"/>
        <color rgb="FF000000"/>
        <rFont val="맑은 고딕"/>
        <family val="3"/>
        <charset val="129"/>
        <scheme val="minor"/>
      </rPr>
      <t xml:space="preserve"> = </t>
    </r>
    <r>
      <rPr>
        <sz val="9"/>
        <color rgb="FF00B0F0"/>
        <rFont val="맑은 고딕"/>
        <family val="3"/>
        <charset val="129"/>
        <scheme val="minor"/>
      </rPr>
      <t>skDMG</t>
    </r>
    <r>
      <rPr>
        <sz val="9"/>
        <color rgb="FF000000"/>
        <rFont val="맑은 고딕"/>
        <family val="3"/>
        <charset val="129"/>
        <scheme val="minor"/>
      </rPr>
      <t xml:space="preserve"> * ( 1 - ( </t>
    </r>
    <r>
      <rPr>
        <sz val="9"/>
        <color rgb="FFFF6600"/>
        <rFont val="맑은 고딕"/>
        <family val="3"/>
        <charset val="129"/>
        <scheme val="minor"/>
      </rPr>
      <t>DfsPow</t>
    </r>
    <r>
      <rPr>
        <sz val="9"/>
        <color rgb="FF000000"/>
        <rFont val="맑은 고딕"/>
        <family val="3"/>
        <charset val="129"/>
        <scheme val="minor"/>
      </rPr>
      <t xml:space="preserve"> / 50000 ) )</t>
    </r>
    <phoneticPr fontId="3" type="noConversion"/>
  </si>
  <si>
    <t>IF( (1 - ( DfsPow / 50000))&lt;=0.12, 0.12, (1 - ( DfsPow / 50000)) ), 최소 12% 의 스킬 데미지를 보장한다.</t>
    <phoneticPr fontId="3" type="noConversion"/>
  </si>
  <si>
    <t>대인몬스터</t>
    <phoneticPr fontId="3" type="noConversion"/>
  </si>
  <si>
    <t>PVE</t>
    <phoneticPr fontId="3" type="noConversion"/>
  </si>
  <si>
    <t>대인캐릭터</t>
    <phoneticPr fontId="3" type="noConversion"/>
  </si>
  <si>
    <t>PVP</t>
    <phoneticPr fontId="3" type="noConversion"/>
  </si>
  <si>
    <t>방어자방어력</t>
    <phoneticPr fontId="3" type="noConversion"/>
  </si>
  <si>
    <t>입력값</t>
    <phoneticPr fontId="3" type="noConversion"/>
  </si>
  <si>
    <t>DfsPow_d</t>
    <phoneticPr fontId="3" type="noConversion"/>
  </si>
  <si>
    <t>공격자데미지</t>
    <phoneticPr fontId="3" type="noConversion"/>
  </si>
  <si>
    <t>0.12보정</t>
    <phoneticPr fontId="3" type="noConversion"/>
  </si>
  <si>
    <t>기존</t>
    <phoneticPr fontId="3" type="noConversion"/>
  </si>
  <si>
    <t>공격자데미지(1)</t>
    <phoneticPr fontId="3" type="noConversion"/>
  </si>
  <si>
    <t>공격자데미지</t>
    <phoneticPr fontId="3" type="noConversion"/>
  </si>
  <si>
    <t>보정없음</t>
    <phoneticPr fontId="3" type="noConversion"/>
  </si>
  <si>
    <t>PVP용</t>
    <phoneticPr fontId="3" type="noConversion"/>
  </si>
  <si>
    <t>최종데미지</t>
    <phoneticPr fontId="3" type="noConversion"/>
  </si>
  <si>
    <t>tDMG= DMG * ( 1 - ( DmgDecr / 100 )</t>
    <phoneticPr fontId="3" type="noConversion"/>
  </si>
  <si>
    <t>스킬데미지피해감소</t>
    <phoneticPr fontId="3" type="noConversion"/>
  </si>
  <si>
    <t>실제피해량</t>
    <phoneticPr fontId="3" type="noConversion"/>
  </si>
  <si>
    <t>구 PVE 공식(50000, 0.12보정)</t>
    <phoneticPr fontId="3" type="noConversion"/>
  </si>
  <si>
    <t>신 PVE 공식(23500, 보정없음)</t>
    <phoneticPr fontId="3" type="noConversion"/>
  </si>
  <si>
    <t>실제피해량</t>
    <phoneticPr fontId="3" type="noConversion"/>
  </si>
  <si>
    <t>DMG = skDMG * { 1 - { [ (방어자레벨 *20) + 방어자방어력) ] / (방어자방어력+23500) } }</t>
    <phoneticPr fontId="3" type="noConversion"/>
  </si>
  <si>
    <t>PVE 전투 공식 : 캐릭터가 몬스터, 몬스터가 캐릭터, 조력자가 몬스터를 공격할 때 적용되는 공식</t>
    <phoneticPr fontId="3" type="noConversion"/>
  </si>
  <si>
    <t>PvP용</t>
    <phoneticPr fontId="3" type="noConversion"/>
  </si>
  <si>
    <t>PvE용</t>
    <phoneticPr fontId="3" type="noConversion"/>
  </si>
  <si>
    <t>데미지 산출공식</t>
    <phoneticPr fontId="3" type="noConversion"/>
  </si>
  <si>
    <t>공격자데미지(1)</t>
    <phoneticPr fontId="3" type="noConversion"/>
  </si>
  <si>
    <t>DefaultValue</t>
  </si>
  <si>
    <t>DefaultValue</t>
    <phoneticPr fontId="3" type="noConversion"/>
  </si>
  <si>
    <t>Comment</t>
  </si>
  <si>
    <t>Tool</t>
  </si>
  <si>
    <t>Common</t>
  </si>
  <si>
    <t>bool</t>
  </si>
  <si>
    <t>string</t>
  </si>
  <si>
    <t>EodGTC : 
primitive</t>
  </si>
  <si>
    <t>EodGTC : 
key_define</t>
  </si>
  <si>
    <t>float</t>
  </si>
  <si>
    <t>Read</t>
  </si>
  <si>
    <t>Description</t>
  </si>
  <si>
    <t>GeneralTypeCode</t>
  </si>
  <si>
    <t>GTCKey</t>
  </si>
  <si>
    <t>Value</t>
  </si>
  <si>
    <t>균열던전 입장 웨이브 공식 - 최대 수호자 레벨</t>
  </si>
  <si>
    <t>MaxGDLv</t>
  </si>
  <si>
    <t>균열던전 입장 웨이브 공식 - 균열던전 총 단계 수</t>
  </si>
  <si>
    <t>MaxDungeonStepCount</t>
  </si>
  <si>
    <t>균열던전 몬스터 추가 공격배율과 방어배율 공식 - 균열던전 단계당 수호자레벨 구간</t>
  </si>
  <si>
    <t>GDLvPerDungeonStep</t>
  </si>
  <si>
    <t>균열던전 몬스터 추가 공격배율과 방어배율 공식 - 변수값</t>
  </si>
  <si>
    <t>Rift_VariableValue</t>
  </si>
  <si>
    <t>게임 중 사용할 수 있는 포션 최대 수량(모든 던전 적용)</t>
  </si>
  <si>
    <t>PotionMaxUseCount</t>
  </si>
  <si>
    <t>친구 추천 조건 검색 중 수호자레벨 +/- 범위값</t>
  </si>
  <si>
    <t>Friend_RecommendValue</t>
  </si>
  <si>
    <t>페이스북 친구 초대 1명당 보상 젬 수량</t>
  </si>
  <si>
    <t>Facebook_Invitation_ZemRewardCount</t>
  </si>
  <si>
    <t>페이스북 친구 초대 후 캐릭터레벨이 10레벨이 될 경우 초대한사람과 받은 사람에게 지급되는 젬량</t>
  </si>
  <si>
    <t>Facebook_InvitationGDLevel_ZemRewardCount</t>
  </si>
  <si>
    <t>요일던전 입장횟수 제한 초기화 젬 기준 비용</t>
  </si>
  <si>
    <t>WeeklyStage_ResetZemCount</t>
  </si>
  <si>
    <t>균열던전 입장횟수 제한 초기화 젬 기준 비용</t>
  </si>
  <si>
    <t>RiftStage_ResetZemCount</t>
  </si>
  <si>
    <t>정예던전 입장횟수 제한 초기화 젬 기준 비용</t>
  </si>
  <si>
    <t>EliteStage_ResetZemCount</t>
  </si>
  <si>
    <t>초월던전 수호석 업그레이드 횟수</t>
  </si>
  <si>
    <t>TranscendentStage_GDStoneUpgradeCount</t>
  </si>
  <si>
    <t>초월던전 보스 클리어 시간 조건(Sec)</t>
  </si>
  <si>
    <t>TranscendentStage_BossClearTime</t>
  </si>
  <si>
    <t>초월던전 캐릭터 부활 지연시간(초) 설정</t>
  </si>
  <si>
    <t>RevivalValue</t>
  </si>
  <si>
    <t>수호레이드 입장횟수 제한 초기화 젬 기준 비용</t>
  </si>
  <si>
    <t>GDRaidStage_ResetZemCount</t>
  </si>
  <si>
    <t>결투장 입장횟수 제한 초기화 젬 기준 비용</t>
  </si>
  <si>
    <t>PVPStage_ResetZemCount</t>
  </si>
  <si>
    <t>우편함 리스트에 표시되는 지급 종류별 스트링 인덱스(DB &gt; TextInfo &gt; TextPost) - GM 서버점검</t>
  </si>
  <si>
    <t>PostString_GM_CheckingServer</t>
  </si>
  <si>
    <t>우편함 리스트에 표시되는 지급 종류별 스트링 인덱스(DB &gt; TextInfo &gt; TextPost) - GM 일반</t>
  </si>
  <si>
    <t>PostString_GM_Normal</t>
  </si>
  <si>
    <t>우편함 리스트에 표시되는 지급 종류별 스트링 인덱스(DB &gt; TextInfo &gt; TextPost) - 이벤트</t>
  </si>
  <si>
    <t>PostString_Event</t>
  </si>
  <si>
    <t>우편함 리스트에 표시되는 지급 종류별 스트링 인덱스(DB &gt; TextInfo &gt; TextPost) - 친구 트로피 선물</t>
  </si>
  <si>
    <t>PostString_FriendTrophy</t>
  </si>
  <si>
    <t>우편함 리스트에 표시되는 지급 종류별 스트링 인덱스(DB &gt; TextInfo &gt; TextPost) - 업적</t>
  </si>
  <si>
    <t>PostString_Achievement</t>
  </si>
  <si>
    <t>우편함 리스트에 표시되는 지급 종류별 스트링 인덱스(DB &gt; TextInfo &gt; TextPost) - 인벤토리 부족</t>
  </si>
  <si>
    <t>PostString_InventoryShortage</t>
  </si>
  <si>
    <t>우편함 리스트에 표시되는 지급 종류별 스트링 인덱스(DB &gt; TextInfo &gt; TextPost) - 출석</t>
  </si>
  <si>
    <t>PostString_Attendance</t>
  </si>
  <si>
    <t>길드 창설 캐릭터레벨 조건</t>
  </si>
  <si>
    <t>Guild_CreateLv</t>
  </si>
  <si>
    <t>길드경험치 획득 항목별 경험치량 - 길드출석체크</t>
  </si>
  <si>
    <t>GuildExp_GuildAttendence</t>
  </si>
  <si>
    <t>길드경험치 획득 항목별 경험치량 - 입장권 사용 갯수</t>
  </si>
  <si>
    <t>GuildExp_UseTicket</t>
  </si>
  <si>
    <t>길드경험치 획득 항목별 경험치량 - 결투장 참여 횟수</t>
  </si>
  <si>
    <t>GuildExp_EnterPVPMode</t>
  </si>
  <si>
    <t>길드경험치 획득 항목별 경험치량 - 요일던전 참여 횟수</t>
  </si>
  <si>
    <t>GuildExp_EnterWeeklyMode</t>
  </si>
  <si>
    <t>길드경험치 획득 항목별 경험치량 - 균열던전 참여 횟수</t>
  </si>
  <si>
    <t>GuildExp_EnterRiftMode</t>
  </si>
  <si>
    <t>길드경험치 획득 항목별 경험치량 - 초월던전 참여 횟수</t>
  </si>
  <si>
    <t>GuildExp_EnterTranscendentMode</t>
  </si>
  <si>
    <t>길드경험치 획득 항목별 경험치량 - 수호레이드 참여 횟수</t>
  </si>
  <si>
    <t>GuildExp_EnterGDRaidMode</t>
  </si>
  <si>
    <t>길드경험치 획득 항목별 경험치량 - 길드전 참여 횟수</t>
  </si>
  <si>
    <t>GuildExp_EnterGuildPVPMode</t>
  </si>
  <si>
    <t>길드경험치 획득 항목별 경험치량 - 길드레이드 참여 횟수</t>
  </si>
  <si>
    <t>GuildExp_EnterGuildRaidMode</t>
  </si>
  <si>
    <t>길드경험치 획득 항목별 경험치량 - 젬 소모량</t>
  </si>
  <si>
    <t>GuildExp_UseZemCount</t>
  </si>
  <si>
    <t>길드경험치 획득 항목별 경험치량 - 젬 충전량</t>
  </si>
  <si>
    <t>GuildExp_ChargeZemCount</t>
  </si>
  <si>
    <t>길드 컨텐츠 입장레벨 제한(마을에서 버튼 활성화 여부)</t>
  </si>
  <si>
    <t>Guild_EntryLimitLv</t>
  </si>
  <si>
    <t>길드명 변경</t>
  </si>
  <si>
    <t>Guild_GuildNameChangePrice</t>
  </si>
  <si>
    <t>길드마크 변경</t>
  </si>
  <si>
    <t>Guild_GuildMarKChangePrice</t>
  </si>
  <si>
    <t>길드 스킬초기화</t>
  </si>
  <si>
    <t>Guild_GuildSkillResetPrice</t>
  </si>
  <si>
    <t>길드레이드 전투 제한 시간(초)</t>
  </si>
  <si>
    <t>GuildRaid_CombatTimeLimit</t>
  </si>
  <si>
    <t>길드레이드 보스 도주 시간(시간)</t>
  </si>
  <si>
    <t>GuildRaid_BossEscapeTime</t>
  </si>
  <si>
    <t>길드전 상대 매칭 랭킹 +/- 범위값</t>
  </si>
  <si>
    <t>GuildPVPMatchingRankRange</t>
  </si>
  <si>
    <t>길드전 경기 제한 시간(초)</t>
  </si>
  <si>
    <t>GuildPVPCombatTimeLimit</t>
  </si>
  <si>
    <t>길드전 승리 길드전 점수 획득량</t>
  </si>
  <si>
    <t>GuildPVPWinGuildWarPoint</t>
  </si>
  <si>
    <t>길드전 패배 길드전 점수 획득량</t>
  </si>
  <si>
    <t>GuildPVPDefeatGuildWarPoint</t>
  </si>
  <si>
    <t>길드전 승리 길드 공헌도 점수 획득량</t>
  </si>
  <si>
    <t>GuildPVPWinGuildContributionPoint</t>
  </si>
  <si>
    <t>길드전 패배 길드 공험도 점수 획득량</t>
  </si>
  <si>
    <t>GuildPVPDefeatGuildContributionPoint</t>
  </si>
  <si>
    <t>아이템 합성 공식 기준 비용(골드)</t>
  </si>
  <si>
    <t>ItemFusionCostValue</t>
  </si>
  <si>
    <t>아이템 승급 공식 기준 비용(골드)</t>
  </si>
  <si>
    <t>ItemPromotionCostValue</t>
  </si>
  <si>
    <t>아이템 승급 시 필요한 승급템 수량 계산 공식 - 기준 수량</t>
  </si>
  <si>
    <t>ItemPromotionCount</t>
  </si>
  <si>
    <t>게임 중 캐릭터 부활 비용(젬)</t>
  </si>
  <si>
    <t>CharacterRevivalZemCostValue</t>
  </si>
  <si>
    <t>룬스톤 합성 시 필요한 룬스톤 수량</t>
  </si>
  <si>
    <t>RuneStone_FusionCount</t>
  </si>
  <si>
    <t>조력자 1성에서 2성 승급 시 필요한 조각 수량</t>
  </si>
  <si>
    <t>Servant_Promotion_1_2</t>
  </si>
  <si>
    <t>조력자 2성에서 3성 승급 시 필요한 조각 수량</t>
  </si>
  <si>
    <t>Servant_Promotion_2_3</t>
  </si>
  <si>
    <t>조력자 3성에서 4성 승급 시 필요한 조각 수량</t>
  </si>
  <si>
    <t>Servant_Promotion_3_4</t>
  </si>
  <si>
    <t>조력자 4성에서 5성 승급 시 필요한 조각 수량</t>
  </si>
  <si>
    <t>Servant_Promotion_4_5</t>
  </si>
  <si>
    <t>조력자 경험치 물약 경험치량 - 작은 물약</t>
  </si>
  <si>
    <t>Servant_ExpPotion_ExpAmount_Small</t>
  </si>
  <si>
    <t>조력자 경험치 물약 경험치량 - 중형 물약</t>
  </si>
  <si>
    <t>Servant_ExpPotion_ExpAmount_Mideum</t>
  </si>
  <si>
    <t>조력자 경험치 물약 경험치량 - 대형 물약</t>
  </si>
  <si>
    <t>Servant_ExpPotion_ExpAmount_Big</t>
  </si>
  <si>
    <t>조력자 경험치 물약 경험치량 - 초대형 물약</t>
  </si>
  <si>
    <t>Servant_ExpPotion_ExpAmount_Ultra</t>
  </si>
  <si>
    <t>조력자 물약 연속 사용 시간 설정값</t>
  </si>
  <si>
    <t>Servant_ExpPotion_SecValue</t>
  </si>
  <si>
    <t>조력자 진형등록 - 2Slot 등록 가능 캐릭터 레벨</t>
  </si>
  <si>
    <t>Servant_FormationRegistry_CharLv_2Slot</t>
  </si>
  <si>
    <t>조력자 진형등록 - 3Slot 등록 가능 캐릭터 레벨</t>
  </si>
  <si>
    <t>Servant_FormationRegistry_CharLv_3Slot</t>
  </si>
  <si>
    <t>조력자 소환 비용 변수값</t>
  </si>
  <si>
    <t>Servant_SummonCostValue</t>
  </si>
  <si>
    <t>조력자 승급 비용 변수값</t>
  </si>
  <si>
    <t>Servant_PromotionCostValue</t>
  </si>
  <si>
    <t>조력자 조각 상점 상품 갱신 횟수에 따른 젬 수량</t>
  </si>
  <si>
    <t>ServantStore_RefreshZemCount</t>
  </si>
  <si>
    <t>조력자 재사용 지연시간(초) 설정</t>
  </si>
  <si>
    <t>Servant_ReuseDelayTime</t>
  </si>
  <si>
    <t>조력자 재사용 체력 충전량(%)</t>
  </si>
  <si>
    <t>Servant_HPChargePercentValue</t>
  </si>
  <si>
    <t>몬스터 킬 보상 - 몬스터 레벨에 따른 캐릭터 경험치 증가량</t>
  </si>
  <si>
    <t>Monster_CharExpAccrualRate</t>
  </si>
  <si>
    <t>몬스터 킬 보상 - 몬스터 레벨에 따른 수호자 경험치 증가량</t>
  </si>
  <si>
    <t>Monster_GuardianExpAccrualRate</t>
  </si>
  <si>
    <t>몬스터 킬 보상 - 몬스터 레벨에 따른 골드 증가량</t>
  </si>
  <si>
    <t>Monster_GoldAccrualRate</t>
  </si>
  <si>
    <t>조력자 조각 기부 수량당 트로피 보상량</t>
  </si>
  <si>
    <t>Servant_PieceDonationRewardTrophyValue</t>
  </si>
  <si>
    <t>연속전투 최대 횟수 설정</t>
  </si>
  <si>
    <t>RepetitionPlayCount</t>
  </si>
  <si>
    <t>정예던전 1일 입장 가능 횟수</t>
  </si>
  <si>
    <t>EntryLimitCount_Elite</t>
  </si>
  <si>
    <t>요일던전 1일 입장 가능 횟수</t>
  </si>
  <si>
    <t>EntryLimitCount_Weekly</t>
  </si>
  <si>
    <t>균열던전 1일 입장 가능 횟수</t>
  </si>
  <si>
    <t>EntryLimitCount_Rift</t>
  </si>
  <si>
    <t>수호레이드 1일 입장 가능 횟수</t>
  </si>
  <si>
    <t>EntryLimitCount_GDRaid</t>
  </si>
  <si>
    <t>결투장 1일 입장 가능 횟수</t>
  </si>
  <si>
    <t>EntryLimitCount_PVP</t>
  </si>
  <si>
    <t>모드별 풀파티 정원 설정(명) - 균열던전</t>
  </si>
  <si>
    <t>FullPartyUserCountLimit_Rift</t>
  </si>
  <si>
    <t>모드별 풀파티 정원 설정(명) - 초월던전</t>
  </si>
  <si>
    <t>FullPartyUserCountLimit_Trans</t>
  </si>
  <si>
    <t>모드별 풀파티 정원 설정(명) - 수호레이드</t>
  </si>
  <si>
    <t>FullPartyUserCountLimit_GDRaid</t>
  </si>
  <si>
    <t>자동파티 매칭 대기 시간(초)</t>
  </si>
  <si>
    <t>PartyMatchingStandbyTime</t>
  </si>
  <si>
    <t>자동파티 대기실 입장 대기 시간(초)</t>
  </si>
  <si>
    <t>PartyReadyRoomEntryTime</t>
  </si>
  <si>
    <t>자동파티 자동입장 카운트다운 시간(초)</t>
  </si>
  <si>
    <t>PartyPlayAutoGameStartCountdownTime</t>
  </si>
  <si>
    <t>자동파티 다시하기 카운트다운 시간(초)</t>
  </si>
  <si>
    <t>PartyPlayRetryCountdownTime</t>
  </si>
  <si>
    <t>보물상자 한번 더 선택 젬 가격</t>
  </si>
  <si>
    <t>TresureChest_OnemoreChoiceGemPrice</t>
  </si>
  <si>
    <t>일반던전&amp;정예던전 클리어 등급 기준 시간</t>
  </si>
  <si>
    <t>StandardClearTime_StageEliteStage</t>
  </si>
  <si>
    <t>요일던전 클리어 등급 기준 시간</t>
  </si>
  <si>
    <t>StandardClearTime_Weekly</t>
  </si>
  <si>
    <t>균열던전 클리어 등급 기준 시간</t>
  </si>
  <si>
    <t>StandardClearTime_Rift</t>
  </si>
  <si>
    <t>초월던전 클리어 등급 기준 시간</t>
  </si>
  <si>
    <t>StandardClearTime_Trans</t>
  </si>
  <si>
    <t>결투장 게임 제한 시간(초)</t>
  </si>
  <si>
    <t>PVPGameLimitTime</t>
  </si>
  <si>
    <t>결투장 승리 +포인트</t>
  </si>
  <si>
    <t>PVPVictoryPoint</t>
  </si>
  <si>
    <t>결투장 패배 포인트</t>
  </si>
  <si>
    <t>PVPDefeatPoint</t>
  </si>
  <si>
    <t>결투장 연승 최대지급 포인트</t>
  </si>
  <si>
    <t>PVPWinningStreakMaxPoint</t>
  </si>
  <si>
    <t>결투장 입장 가능 레벨</t>
  </si>
  <si>
    <t>PVPEnterLevel</t>
  </si>
  <si>
    <t>결투장 매칭 - +/- 랭킹 구간</t>
  </si>
  <si>
    <t>PVPMatchingRankRange</t>
  </si>
  <si>
    <t>결투장 캐릭터레벨 50미만 유저 매칭 1차+/-  캐릭터 레벨 구간</t>
  </si>
  <si>
    <t>PVPMatchingCharLv1stRange</t>
  </si>
  <si>
    <t>결투장 캐릭터레벨 50미만 유저 매칭 2차+/-  캐릭터 레벨 구간</t>
  </si>
  <si>
    <t>PVPMatchingCharLv2ndRange</t>
  </si>
  <si>
    <t>결투장 캐릭터레벨 50이상 유저 매칭 1차+/-  수호자 레벨 구간</t>
  </si>
  <si>
    <t>PVPMatchingGDLv1stRange</t>
  </si>
  <si>
    <t>PVPMatchingGDLv2ndRange</t>
  </si>
  <si>
    <t>프리미엄 패키지 자동 초기화 기한(20일)</t>
  </si>
  <si>
    <t>PremiumPackageAutoResetLimit</t>
  </si>
  <si>
    <t>수호레이드 최대 전투 시간</t>
  </si>
  <si>
    <t>GDRaid_CombatLimitTime</t>
  </si>
  <si>
    <t>수호레이드 보스 전투 시간</t>
  </si>
  <si>
    <t>GDRaid_BossLevitationTime</t>
  </si>
  <si>
    <t>수호레이드 보스 공중부양 후 텔레포팅 대기 시간</t>
  </si>
  <si>
    <t>GDRaid_BossTeleportingTime</t>
  </si>
  <si>
    <t>길드용맹전 게임 제한 시간(초)</t>
  </si>
  <si>
    <t>GuildBraveBattleGameLimitTime</t>
  </si>
  <si>
    <t>길드용맹전 킬 점수</t>
  </si>
  <si>
    <t>GuildBraveBattleKillPoint</t>
  </si>
  <si>
    <t>길드용맹전 생존 점수</t>
  </si>
  <si>
    <t>GuildBraveBattleSurvivalPoint</t>
  </si>
  <si>
    <t>길드용맹전 입장권(토큰) 최대 보유 수량</t>
  </si>
  <si>
    <t>GuildBraveBattleMaxTokenCount</t>
  </si>
  <si>
    <t>길드용맹전 입장권(토큰) 충전 시간(분)</t>
  </si>
  <si>
    <t>GuildBraveBattleTokenChargeTime</t>
  </si>
  <si>
    <t>길드용맹전 1위 길드 공헌도 점수 획득량</t>
  </si>
  <si>
    <t>GuildBraveBattle1stGuildContributionPoint</t>
  </si>
  <si>
    <t>길드용맹전 2위 길드 공헌도 점수 획득량</t>
  </si>
  <si>
    <t>GuildBraveBattle2ndGuildContributionPoint</t>
  </si>
  <si>
    <t>길드용맹전 3위 길드 공헌도 점수 획득량</t>
  </si>
  <si>
    <t>GuildBraveBattle3rdGuildContributionPoint</t>
  </si>
  <si>
    <t>길드용맹전 4위 길드 공헌도 점수 획득량</t>
  </si>
  <si>
    <t>GuildBraveBattle4thGuildContributionPoint</t>
  </si>
  <si>
    <t>길드용맹전 5위 길드 공헌도 점수 획득량</t>
  </si>
  <si>
    <t>GuildBraveBattle5thGuildContributionPoint</t>
  </si>
  <si>
    <t>길드용맹전 친구초대 킬 횟수 &amp; 생존 횟수당 우정포인트(트로피) 보상량</t>
  </si>
  <si>
    <t>GuildBraveBattleFriendTrophyPoint</t>
  </si>
  <si>
    <t>아이템 강화 재료 수량 설정 변수값</t>
  </si>
  <si>
    <t>ItemUpgradeMaterialCountValue</t>
  </si>
  <si>
    <t>ValueInfo.xml</t>
  </si>
  <si>
    <t>DB Sheet 이름</t>
    <phoneticPr fontId="3" type="noConversion"/>
  </si>
  <si>
    <t>DB 테이블 파일명</t>
    <phoneticPr fontId="3" type="noConversion"/>
  </si>
  <si>
    <t>방어자레벨</t>
    <phoneticPr fontId="3" type="noConversion"/>
  </si>
  <si>
    <t>1차 수정</t>
    <phoneticPr fontId="3" type="noConversion"/>
  </si>
  <si>
    <t>수식</t>
    <phoneticPr fontId="3" type="noConversion"/>
  </si>
  <si>
    <t>PVE 계산식</t>
    <phoneticPr fontId="3" type="noConversion"/>
  </si>
  <si>
    <t>공격력보정치</t>
    <phoneticPr fontId="3" type="noConversion"/>
  </si>
  <si>
    <t>PVP 데미지 산출공식의 공격자 공격력 보정치</t>
    <phoneticPr fontId="3" type="noConversion"/>
  </si>
  <si>
    <t>PVP 스킬데미지 산출공식의 방어자 방어력 보정치</t>
    <phoneticPr fontId="3" type="noConversion"/>
  </si>
  <si>
    <t>이전</t>
    <phoneticPr fontId="3" type="noConversion"/>
  </si>
  <si>
    <t>최신</t>
    <phoneticPr fontId="3" type="noConversion"/>
  </si>
  <si>
    <t>최대 생명력 산출공식</t>
    <phoneticPr fontId="3" type="noConversion"/>
  </si>
  <si>
    <t>해당수식은 PvP 전용 시에만 적용됩니다.</t>
    <phoneticPr fontId="3" type="noConversion"/>
  </si>
  <si>
    <t>MaxHP = ( HP_Base + sum [ HP_Adjust ] ) * (1 + ( sum [ HP_Factor ] / 100 ) )</t>
    <phoneticPr fontId="3" type="noConversion"/>
  </si>
  <si>
    <t>최대생명력</t>
    <phoneticPr fontId="3" type="noConversion"/>
  </si>
  <si>
    <r>
      <t xml:space="preserve">DMG = </t>
    </r>
    <r>
      <rPr>
        <b/>
        <sz val="11"/>
        <color rgb="FFFF0000"/>
        <rFont val="맑은 고딕"/>
        <family val="3"/>
        <charset val="129"/>
        <scheme val="minor"/>
      </rPr>
      <t>공격력보정치 * {</t>
    </r>
    <r>
      <rPr>
        <sz val="11"/>
        <color theme="1"/>
        <rFont val="맑은 고딕"/>
        <family val="2"/>
        <charset val="129"/>
        <scheme val="minor"/>
      </rPr>
      <t xml:space="preserve"> skDMG * { 1 - { </t>
    </r>
    <r>
      <rPr>
        <sz val="11"/>
        <color rgb="FF002060"/>
        <rFont val="맑은 고딕"/>
        <family val="3"/>
        <charset val="129"/>
        <scheme val="minor"/>
      </rPr>
      <t>[ (방어자레벨 *20) + 방어자방어력) ]</t>
    </r>
    <r>
      <rPr>
        <sz val="11"/>
        <color theme="1"/>
        <rFont val="맑은 고딕"/>
        <family val="2"/>
        <charset val="129"/>
        <scheme val="minor"/>
      </rPr>
      <t xml:space="preserve"> / </t>
    </r>
    <r>
      <rPr>
        <b/>
        <sz val="11"/>
        <color theme="1"/>
        <rFont val="맑은 고딕"/>
        <family val="3"/>
        <charset val="129"/>
        <scheme val="minor"/>
      </rPr>
      <t xml:space="preserve">(방어자방어력+ ( 23500 * </t>
    </r>
    <r>
      <rPr>
        <b/>
        <sz val="11"/>
        <color rgb="FF00B0F0"/>
        <rFont val="맑은 고딕"/>
        <family val="3"/>
        <charset val="129"/>
        <scheme val="minor"/>
      </rPr>
      <t xml:space="preserve">방어력보정치 </t>
    </r>
    <r>
      <rPr>
        <b/>
        <sz val="11"/>
        <color theme="1"/>
        <rFont val="맑은 고딕"/>
        <family val="3"/>
        <charset val="129"/>
        <scheme val="minor"/>
      </rPr>
      <t>) )</t>
    </r>
    <r>
      <rPr>
        <sz val="11"/>
        <color theme="1"/>
        <rFont val="맑은 고딕"/>
        <family val="2"/>
        <charset val="129"/>
        <scheme val="minor"/>
      </rPr>
      <t xml:space="preserve"> } }</t>
    </r>
    <r>
      <rPr>
        <b/>
        <sz val="11"/>
        <color theme="1"/>
        <rFont val="맑은 고딕"/>
        <family val="3"/>
        <charset val="129"/>
        <scheme val="minor"/>
      </rPr>
      <t xml:space="preserve"> </t>
    </r>
    <r>
      <rPr>
        <b/>
        <sz val="11"/>
        <color rgb="FFFF0000"/>
        <rFont val="맑은 고딕"/>
        <family val="3"/>
        <charset val="129"/>
        <scheme val="minor"/>
      </rPr>
      <t>}</t>
    </r>
    <phoneticPr fontId="3" type="noConversion"/>
  </si>
  <si>
    <r>
      <t xml:space="preserve">MaxHP = </t>
    </r>
    <r>
      <rPr>
        <b/>
        <sz val="11"/>
        <color rgb="FF7030A0"/>
        <rFont val="맑은 고딕"/>
        <family val="3"/>
        <charset val="129"/>
        <scheme val="minor"/>
      </rPr>
      <t>체력보정치 * {</t>
    </r>
    <r>
      <rPr>
        <sz val="11"/>
        <color theme="1"/>
        <rFont val="맑은 고딕"/>
        <family val="2"/>
        <charset val="129"/>
        <scheme val="minor"/>
      </rPr>
      <t xml:space="preserve"> ( HP_Base + sum [ HP_Adjust ] ) * (1 + ( sum [ HP_Factor ] / 100 ) )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r>
      <rPr>
        <b/>
        <sz val="11"/>
        <color rgb="FF7030A0"/>
        <rFont val="맑은 고딕"/>
        <family val="3"/>
        <charset val="129"/>
        <scheme val="minor"/>
      </rPr>
      <t>}</t>
    </r>
    <phoneticPr fontId="3" type="noConversion"/>
  </si>
  <si>
    <t>PVP 체력 산출 공식의 보정치</t>
    <phoneticPr fontId="3" type="noConversion"/>
  </si>
  <si>
    <t>DMG 계산 시 방어력 보정(낮은 보정을 넣으면 방어효율 상승)</t>
    <phoneticPr fontId="3" type="noConversion"/>
  </si>
  <si>
    <t>DMG 계산 시 20% 데미지 감소(방어력보정치보다 효율효과는 낮음)</t>
    <phoneticPr fontId="3" type="noConversion"/>
  </si>
  <si>
    <t>PvPBattleDefenseRevisionValue</t>
    <phoneticPr fontId="3" type="noConversion"/>
  </si>
  <si>
    <t>PvPBattleOffenseRevisionValue</t>
    <phoneticPr fontId="3" type="noConversion"/>
  </si>
  <si>
    <t>PvPBattleMaxHpRevisionValue</t>
    <phoneticPr fontId="3" type="noConversion"/>
  </si>
  <si>
    <t>* 위 key 값은 알아서 결정하도록</t>
    <phoneticPr fontId="3" type="noConversion"/>
  </si>
  <si>
    <t>적용안함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</si>
</sst>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0.000"/>
    <numFmt numFmtId="177" formatCode="0.0"/>
  </numFmts>
  <fonts count="2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rgb="FF7030A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9"/>
      <color rgb="FF00B0F0"/>
      <name val="맑은 고딕"/>
      <family val="3"/>
      <charset val="129"/>
      <scheme val="minor"/>
    </font>
    <font>
      <sz val="9"/>
      <color rgb="FFFF66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10"/>
      <color indexed="9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sz val="11"/>
      <color rgb="FF002060"/>
      <name val="맑은 고딕"/>
      <family val="3"/>
      <charset val="129"/>
      <scheme val="minor"/>
    </font>
    <font>
      <b/>
      <sz val="11"/>
      <color rgb="FF00B0F0"/>
      <name val="맑은 고딕"/>
      <family val="3"/>
      <charset val="129"/>
      <scheme val="minor"/>
    </font>
    <font>
      <b/>
      <sz val="11"/>
      <color rgb="FF7030A0"/>
      <name val="맑은 고딕"/>
      <family val="3"/>
      <charset val="129"/>
      <scheme val="minor"/>
    </font>
    <font>
      <b/>
      <sz val="11"/>
      <color rgb="FF00FFFF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10"/>
      <color theme="0" tint="-0.14999847407452621"/>
      <name val="맑은 고딕"/>
      <family val="3"/>
      <charset val="129"/>
    </font>
  </fonts>
  <fills count="2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0D0D0D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8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5" borderId="7" xfId="0" applyFill="1" applyBorder="1">
      <alignment vertical="center"/>
    </xf>
    <xf numFmtId="0" fontId="0" fillId="0" borderId="8" xfId="0" applyBorder="1">
      <alignment vertical="center"/>
    </xf>
    <xf numFmtId="0" fontId="0" fillId="6" borderId="11" xfId="0" applyFill="1" applyBorder="1">
      <alignment vertical="center"/>
    </xf>
    <xf numFmtId="0" fontId="0" fillId="7" borderId="10" xfId="0" applyFill="1" applyBorder="1">
      <alignment vertical="center"/>
    </xf>
    <xf numFmtId="0" fontId="0" fillId="7" borderId="12" xfId="0" applyFill="1" applyBorder="1">
      <alignment vertical="center"/>
    </xf>
    <xf numFmtId="0" fontId="0" fillId="7" borderId="11" xfId="0" applyFill="1" applyBorder="1">
      <alignment vertical="center"/>
    </xf>
    <xf numFmtId="176" fontId="0" fillId="0" borderId="0" xfId="0" applyNumberFormat="1">
      <alignment vertical="center"/>
    </xf>
    <xf numFmtId="0" fontId="0" fillId="0" borderId="0" xfId="0" quotePrefix="1">
      <alignment vertical="center"/>
    </xf>
    <xf numFmtId="0" fontId="0" fillId="6" borderId="0" xfId="0" applyFill="1">
      <alignment vertical="center"/>
    </xf>
    <xf numFmtId="0" fontId="4" fillId="8" borderId="0" xfId="0" applyFont="1" applyFill="1">
      <alignment vertical="center"/>
    </xf>
    <xf numFmtId="41" fontId="0" fillId="0" borderId="0" xfId="1" applyFont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Fill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4" fillId="8" borderId="18" xfId="0" applyFont="1" applyFill="1" applyBorder="1">
      <alignment vertical="center"/>
    </xf>
    <xf numFmtId="2" fontId="0" fillId="0" borderId="19" xfId="0" applyNumberFormat="1" applyBorder="1">
      <alignment vertical="center"/>
    </xf>
    <xf numFmtId="0" fontId="0" fillId="0" borderId="20" xfId="0" applyBorder="1">
      <alignment vertical="center"/>
    </xf>
    <xf numFmtId="0" fontId="0" fillId="0" borderId="0" xfId="0" quotePrefix="1" applyBorder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19" xfId="0" applyBorder="1">
      <alignment vertical="center"/>
    </xf>
    <xf numFmtId="0" fontId="4" fillId="4" borderId="18" xfId="0" applyFont="1" applyFill="1" applyBorder="1">
      <alignment vertical="center"/>
    </xf>
    <xf numFmtId="0" fontId="0" fillId="4" borderId="22" xfId="0" applyFill="1" applyBorder="1">
      <alignment vertical="center"/>
    </xf>
    <xf numFmtId="0" fontId="0" fillId="0" borderId="27" xfId="0" applyFill="1" applyBorder="1">
      <alignment vertical="center"/>
    </xf>
    <xf numFmtId="0" fontId="0" fillId="0" borderId="26" xfId="0" applyBorder="1">
      <alignment vertical="center"/>
    </xf>
    <xf numFmtId="0" fontId="0" fillId="9" borderId="2" xfId="0" applyFill="1" applyBorder="1">
      <alignment vertical="center"/>
    </xf>
    <xf numFmtId="0" fontId="0" fillId="0" borderId="29" xfId="0" applyBorder="1">
      <alignment vertical="center"/>
    </xf>
    <xf numFmtId="0" fontId="4" fillId="8" borderId="29" xfId="0" applyFont="1" applyFill="1" applyBorder="1">
      <alignment vertical="center"/>
    </xf>
    <xf numFmtId="0" fontId="0" fillId="0" borderId="10" xfId="0" quotePrefix="1" applyBorder="1">
      <alignment vertical="center"/>
    </xf>
    <xf numFmtId="0" fontId="0" fillId="0" borderId="30" xfId="0" applyBorder="1">
      <alignment vertical="center"/>
    </xf>
    <xf numFmtId="49" fontId="13" fillId="12" borderId="31" xfId="2" applyNumberFormat="1" applyFont="1" applyFill="1" applyBorder="1" applyAlignment="1">
      <alignment horizontal="center" vertical="center"/>
    </xf>
    <xf numFmtId="49" fontId="13" fillId="13" borderId="0" xfId="3" applyNumberFormat="1" applyFont="1" applyFill="1" applyAlignment="1">
      <alignment horizontal="center" vertical="center" wrapText="1"/>
    </xf>
    <xf numFmtId="0" fontId="12" fillId="0" borderId="0" xfId="3" applyNumberFormat="1" applyFont="1" applyFill="1" applyBorder="1" applyAlignment="1" applyProtection="1">
      <alignment vertical="center"/>
    </xf>
    <xf numFmtId="0" fontId="12" fillId="0" borderId="0" xfId="3">
      <alignment vertical="center"/>
    </xf>
    <xf numFmtId="49" fontId="14" fillId="14" borderId="31" xfId="3" applyNumberFormat="1" applyFont="1" applyFill="1" applyBorder="1" applyAlignment="1">
      <alignment horizontal="center" vertical="center"/>
    </xf>
    <xf numFmtId="49" fontId="13" fillId="15" borderId="32" xfId="2" applyNumberFormat="1" applyFont="1" applyFill="1" applyBorder="1" applyAlignment="1">
      <alignment horizontal="center" vertical="center"/>
    </xf>
    <xf numFmtId="49" fontId="13" fillId="16" borderId="33" xfId="3" applyNumberFormat="1" applyFont="1" applyFill="1" applyBorder="1" applyAlignment="1">
      <alignment horizontal="center" vertical="center"/>
    </xf>
    <xf numFmtId="49" fontId="13" fillId="16" borderId="33" xfId="3" applyNumberFormat="1" applyFont="1" applyFill="1" applyBorder="1" applyAlignment="1">
      <alignment horizontal="center" vertical="center" wrapText="1"/>
    </xf>
    <xf numFmtId="49" fontId="13" fillId="17" borderId="34" xfId="3" applyNumberFormat="1" applyFont="1" applyFill="1" applyBorder="1" applyAlignment="1">
      <alignment horizontal="center" vertical="center"/>
    </xf>
    <xf numFmtId="0" fontId="14" fillId="19" borderId="35" xfId="4" applyFont="1" applyFill="1" applyBorder="1" applyAlignment="1">
      <alignment horizontal="center" vertical="center"/>
    </xf>
    <xf numFmtId="49" fontId="14" fillId="0" borderId="35" xfId="4" applyNumberFormat="1" applyFont="1" applyFill="1" applyBorder="1" applyAlignment="1">
      <alignment horizontal="left" vertical="center"/>
    </xf>
    <xf numFmtId="0" fontId="14" fillId="0" borderId="35" xfId="4" applyFont="1" applyFill="1" applyBorder="1" applyAlignment="1">
      <alignment horizontal="center" vertical="center"/>
    </xf>
    <xf numFmtId="0" fontId="15" fillId="20" borderId="35" xfId="4" applyFont="1" applyFill="1" applyBorder="1" applyAlignment="1">
      <alignment horizontal="center" vertical="center"/>
    </xf>
    <xf numFmtId="49" fontId="15" fillId="20" borderId="35" xfId="4" applyNumberFormat="1" applyFont="1" applyFill="1" applyBorder="1" applyAlignment="1">
      <alignment horizontal="left" vertical="center"/>
    </xf>
    <xf numFmtId="0" fontId="14" fillId="0" borderId="0" xfId="3" applyFont="1" applyAlignment="1">
      <alignment horizontal="center" vertical="center"/>
    </xf>
    <xf numFmtId="0" fontId="12" fillId="0" borderId="0" xfId="3" applyAlignment="1">
      <alignment horizontal="center" vertical="center"/>
    </xf>
    <xf numFmtId="49" fontId="14" fillId="21" borderId="35" xfId="4" applyNumberFormat="1" applyFont="1" applyFill="1" applyBorder="1" applyAlignment="1">
      <alignment horizontal="left" vertical="center"/>
    </xf>
    <xf numFmtId="0" fontId="14" fillId="0" borderId="35" xfId="3" applyFont="1" applyBorder="1">
      <alignment vertical="center"/>
    </xf>
    <xf numFmtId="0" fontId="15" fillId="20" borderId="35" xfId="3" applyFont="1" applyFill="1" applyBorder="1">
      <alignment vertical="center"/>
    </xf>
    <xf numFmtId="49" fontId="13" fillId="17" borderId="26" xfId="3" applyNumberFormat="1" applyFont="1" applyFill="1" applyBorder="1" applyAlignment="1">
      <alignment horizontal="center" vertical="center"/>
    </xf>
    <xf numFmtId="0" fontId="0" fillId="4" borderId="26" xfId="0" applyFill="1" applyBorder="1">
      <alignment vertical="center"/>
    </xf>
    <xf numFmtId="0" fontId="11" fillId="22" borderId="26" xfId="0" applyFont="1" applyFill="1" applyBorder="1">
      <alignment vertical="center"/>
    </xf>
    <xf numFmtId="0" fontId="16" fillId="22" borderId="26" xfId="0" applyFont="1" applyFill="1" applyBorder="1">
      <alignment vertical="center"/>
    </xf>
    <xf numFmtId="177" fontId="4" fillId="0" borderId="23" xfId="0" applyNumberFormat="1" applyFont="1" applyBorder="1">
      <alignment vertical="center"/>
    </xf>
    <xf numFmtId="0" fontId="4" fillId="0" borderId="10" xfId="0" quotePrefix="1" applyFont="1" applyBorder="1">
      <alignment vertical="center"/>
    </xf>
    <xf numFmtId="177" fontId="0" fillId="0" borderId="6" xfId="0" applyNumberFormat="1" applyBorder="1">
      <alignment vertical="center"/>
    </xf>
    <xf numFmtId="0" fontId="0" fillId="10" borderId="7" xfId="0" applyFill="1" applyBorder="1">
      <alignment vertical="center"/>
    </xf>
    <xf numFmtId="0" fontId="2" fillId="0" borderId="30" xfId="0" applyFont="1" applyBorder="1">
      <alignment vertical="center"/>
    </xf>
    <xf numFmtId="0" fontId="10" fillId="11" borderId="11" xfId="0" applyFont="1" applyFill="1" applyBorder="1">
      <alignment vertical="center"/>
    </xf>
    <xf numFmtId="0" fontId="9" fillId="23" borderId="10" xfId="0" quotePrefix="1" applyFont="1" applyFill="1" applyBorder="1">
      <alignment vertical="center"/>
    </xf>
    <xf numFmtId="0" fontId="9" fillId="24" borderId="23" xfId="0" applyFont="1" applyFill="1" applyBorder="1">
      <alignment vertical="center"/>
    </xf>
    <xf numFmtId="0" fontId="0" fillId="7" borderId="0" xfId="0" applyFill="1">
      <alignment vertical="center"/>
    </xf>
    <xf numFmtId="0" fontId="0" fillId="7" borderId="9" xfId="0" applyFill="1" applyBorder="1">
      <alignment vertical="center"/>
    </xf>
    <xf numFmtId="0" fontId="5" fillId="7" borderId="0" xfId="0" applyFont="1" applyFill="1">
      <alignment vertical="center"/>
    </xf>
    <xf numFmtId="0" fontId="0" fillId="4" borderId="26" xfId="0" quotePrefix="1" applyFill="1" applyBorder="1">
      <alignment vertical="center"/>
    </xf>
    <xf numFmtId="0" fontId="0" fillId="9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9" borderId="10" xfId="0" applyFill="1" applyBorder="1">
      <alignment vertical="center"/>
    </xf>
    <xf numFmtId="0" fontId="0" fillId="0" borderId="25" xfId="0" applyBorder="1">
      <alignment vertical="center"/>
    </xf>
    <xf numFmtId="0" fontId="0" fillId="9" borderId="21" xfId="0" applyFill="1" applyBorder="1">
      <alignment vertical="center"/>
    </xf>
    <xf numFmtId="0" fontId="0" fillId="9" borderId="22" xfId="0" applyFill="1" applyBorder="1">
      <alignment vertical="center"/>
    </xf>
    <xf numFmtId="0" fontId="0" fillId="4" borderId="22" xfId="0" quotePrefix="1" applyFill="1" applyBorder="1">
      <alignment vertical="center"/>
    </xf>
    <xf numFmtId="0" fontId="0" fillId="0" borderId="23" xfId="0" applyBorder="1">
      <alignment vertical="center"/>
    </xf>
    <xf numFmtId="0" fontId="0" fillId="4" borderId="30" xfId="0" applyFill="1" applyBorder="1">
      <alignment vertical="center"/>
    </xf>
    <xf numFmtId="0" fontId="0" fillId="4" borderId="11" xfId="0" applyFill="1" applyBorder="1">
      <alignment vertical="center"/>
    </xf>
    <xf numFmtId="0" fontId="20" fillId="25" borderId="26" xfId="0" applyFont="1" applyFill="1" applyBorder="1">
      <alignment vertical="center"/>
    </xf>
    <xf numFmtId="0" fontId="9" fillId="25" borderId="26" xfId="0" applyFont="1" applyFill="1" applyBorder="1">
      <alignment vertical="center"/>
    </xf>
    <xf numFmtId="0" fontId="14" fillId="9" borderId="35" xfId="4" applyFont="1" applyFill="1" applyBorder="1" applyAlignment="1">
      <alignment horizontal="center" vertical="center"/>
    </xf>
    <xf numFmtId="49" fontId="14" fillId="0" borderId="0" xfId="4" applyNumberFormat="1" applyFont="1" applyFill="1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1" fillId="7" borderId="26" xfId="0" applyFont="1" applyFill="1" applyBorder="1">
      <alignment vertical="center"/>
    </xf>
    <xf numFmtId="49" fontId="22" fillId="7" borderId="35" xfId="4" applyNumberFormat="1" applyFont="1" applyFill="1" applyBorder="1" applyAlignment="1">
      <alignment horizontal="left" vertical="center"/>
    </xf>
  </cellXfs>
  <cellStyles count="5">
    <cellStyle name="20% - 강조색1 2" xfId="4"/>
    <cellStyle name="Excel Built-in Normal 2" xfId="2"/>
    <cellStyle name="쉼표 [0]" xfId="1" builtinId="6"/>
    <cellStyle name="표준" xfId="0" builtinId="0"/>
    <cellStyle name="표준 2" xfId="3"/>
  </cellStyles>
  <dxfs count="0"/>
  <tableStyles count="0" defaultTableStyle="TableStyleMedium2" defaultPivotStyle="PivotStyleLight16"/>
  <colors>
    <mruColors>
      <color rgb="FF00FF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)System/b0)%20&#51204;&#53804;&#48184;&#47088;&#49828;/&#51204;&#53804;&#48184;&#47088;&#49828;_201701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ul"/>
      <sheetName val="전투공식"/>
      <sheetName val="ChartSkill"/>
      <sheetName val="ChartItem"/>
      <sheetName val="ChartSetItem"/>
      <sheetName val="SkillType"/>
      <sheetName val="SkillLevelUseData"/>
      <sheetName val="SkillLevelup"/>
      <sheetName val="PassiveSkill"/>
      <sheetName val="SkillEvent"/>
      <sheetName val="Item"/>
      <sheetName val="ItemUpgrade"/>
      <sheetName val="ItemSet"/>
      <sheetName val="OptionBase"/>
      <sheetName val="OptionItemRandom"/>
      <sheetName val="FixedOptionGroup"/>
      <sheetName val="RuneOptionGroup"/>
      <sheetName val="PlayerBaseStatus"/>
      <sheetName val="TextItemName"/>
      <sheetName val="참고용"/>
    </sheetNames>
    <sheetDataSet>
      <sheetData sheetId="0">
        <row r="7">
          <cell r="F7">
            <v>113</v>
          </cell>
        </row>
        <row r="19">
          <cell r="C19">
            <v>4402</v>
          </cell>
        </row>
        <row r="21">
          <cell r="C21">
            <v>27758</v>
          </cell>
        </row>
        <row r="25">
          <cell r="D25">
            <v>1</v>
          </cell>
          <cell r="E25">
            <v>10</v>
          </cell>
          <cell r="F25">
            <v>500</v>
          </cell>
          <cell r="G25">
            <v>50</v>
          </cell>
          <cell r="H25">
            <v>150</v>
          </cell>
          <cell r="I25">
            <v>1550</v>
          </cell>
          <cell r="J25">
            <v>2</v>
          </cell>
          <cell r="K25">
            <v>4</v>
          </cell>
          <cell r="L25">
            <v>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">
          <cell r="C3">
            <v>1500</v>
          </cell>
        </row>
        <row r="5">
          <cell r="C5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Z35"/>
  <sheetViews>
    <sheetView tabSelected="1" topLeftCell="K9" workbookViewId="0">
      <selection activeCell="R17" sqref="R17"/>
    </sheetView>
  </sheetViews>
  <sheetFormatPr defaultRowHeight="16.5" x14ac:dyDescent="0.3"/>
  <cols>
    <col min="1" max="1" width="3.375" customWidth="1"/>
    <col min="2" max="2" width="8.625" customWidth="1"/>
    <col min="3" max="3" width="9.875" customWidth="1"/>
    <col min="4" max="4" width="20.5" customWidth="1"/>
    <col min="5" max="5" width="15.625" customWidth="1"/>
    <col min="6" max="6" width="9.5" customWidth="1"/>
    <col min="8" max="8" width="11.875" customWidth="1"/>
    <col min="9" max="10" width="9" customWidth="1"/>
    <col min="11" max="11" width="11.375" customWidth="1"/>
    <col min="12" max="12" width="19.625" customWidth="1"/>
    <col min="13" max="13" width="17.5" customWidth="1"/>
    <col min="14" max="14" width="54.625" customWidth="1"/>
    <col min="15" max="15" width="23.75" customWidth="1"/>
    <col min="16" max="16" width="25.625" customWidth="1"/>
    <col min="17" max="17" width="9.625" customWidth="1"/>
  </cols>
  <sheetData>
    <row r="2" spans="3:26" x14ac:dyDescent="0.3">
      <c r="D2" s="1" t="s">
        <v>41</v>
      </c>
      <c r="M2" s="1" t="s">
        <v>8</v>
      </c>
    </row>
    <row r="3" spans="3:26" x14ac:dyDescent="0.3">
      <c r="D3" t="s">
        <v>9</v>
      </c>
      <c r="E3" t="s">
        <v>10</v>
      </c>
      <c r="M3" t="s">
        <v>9</v>
      </c>
      <c r="N3" t="s">
        <v>10</v>
      </c>
    </row>
    <row r="4" spans="3:26" x14ac:dyDescent="0.3">
      <c r="D4" t="s">
        <v>11</v>
      </c>
      <c r="E4" t="s">
        <v>0</v>
      </c>
      <c r="F4" s="2">
        <v>21374</v>
      </c>
      <c r="I4">
        <f>[1]Simul!C19</f>
        <v>4402</v>
      </c>
      <c r="M4" t="s">
        <v>12</v>
      </c>
      <c r="N4" t="s">
        <v>0</v>
      </c>
      <c r="O4" s="2">
        <f>F4</f>
        <v>21374</v>
      </c>
    </row>
    <row r="5" spans="3:26" x14ac:dyDescent="0.3">
      <c r="D5" t="s">
        <v>13</v>
      </c>
      <c r="E5" t="s">
        <v>1</v>
      </c>
      <c r="F5" s="3">
        <v>125</v>
      </c>
      <c r="I5">
        <f>[1]Simul!F7</f>
        <v>113</v>
      </c>
      <c r="M5" t="s">
        <v>13</v>
      </c>
      <c r="N5" t="s">
        <v>1</v>
      </c>
      <c r="O5" s="3">
        <f>F5</f>
        <v>125</v>
      </c>
    </row>
    <row r="6" spans="3:26" x14ac:dyDescent="0.3">
      <c r="D6" t="s">
        <v>14</v>
      </c>
      <c r="E6" t="s">
        <v>15</v>
      </c>
      <c r="F6">
        <f>$F$4*(1+($F$5/100))</f>
        <v>48091.5</v>
      </c>
      <c r="I6">
        <f>$I$4*(1+($I$5/100))</f>
        <v>9376.26</v>
      </c>
      <c r="M6" t="s">
        <v>14</v>
      </c>
      <c r="N6" t="s">
        <v>15</v>
      </c>
      <c r="O6">
        <f>$O$4*(1+($O$5/100))</f>
        <v>48091.5</v>
      </c>
    </row>
    <row r="8" spans="3:26" ht="17.25" thickBot="1" x14ac:dyDescent="0.35">
      <c r="C8" s="74" t="s">
        <v>302</v>
      </c>
      <c r="D8" s="74" t="s">
        <v>16</v>
      </c>
      <c r="E8" s="76" t="s">
        <v>17</v>
      </c>
      <c r="F8" s="74"/>
      <c r="G8" s="74"/>
      <c r="H8" s="74"/>
      <c r="I8" s="74"/>
      <c r="L8" s="74" t="s">
        <v>302</v>
      </c>
      <c r="M8" s="74" t="s">
        <v>16</v>
      </c>
      <c r="N8" s="76" t="s">
        <v>17</v>
      </c>
      <c r="Q8" s="4" t="s">
        <v>18</v>
      </c>
      <c r="R8" s="4"/>
      <c r="S8" s="4"/>
      <c r="T8" s="4"/>
      <c r="U8" s="4"/>
      <c r="V8" s="4"/>
      <c r="W8" s="4"/>
      <c r="X8" s="4"/>
      <c r="Y8" s="4"/>
      <c r="Z8" s="4"/>
    </row>
    <row r="9" spans="3:26" x14ac:dyDescent="0.3">
      <c r="D9" s="5" t="s">
        <v>19</v>
      </c>
      <c r="E9" s="6" t="s">
        <v>20</v>
      </c>
      <c r="F9" s="7"/>
      <c r="L9" s="6"/>
      <c r="M9" s="8" t="s">
        <v>21</v>
      </c>
      <c r="N9" s="6" t="s">
        <v>22</v>
      </c>
      <c r="O9" s="7"/>
      <c r="Q9">
        <v>44000</v>
      </c>
    </row>
    <row r="10" spans="3:26" x14ac:dyDescent="0.3">
      <c r="D10" s="9" t="s">
        <v>23</v>
      </c>
      <c r="E10" s="10" t="s">
        <v>2</v>
      </c>
      <c r="F10" s="11">
        <v>35000</v>
      </c>
      <c r="G10" t="s">
        <v>24</v>
      </c>
      <c r="I10">
        <f>[1]Simul!C21</f>
        <v>27758</v>
      </c>
      <c r="L10" s="10"/>
      <c r="M10" s="12" t="s">
        <v>23</v>
      </c>
      <c r="N10" s="10" t="s">
        <v>25</v>
      </c>
      <c r="O10" s="11">
        <f>F10</f>
        <v>35000</v>
      </c>
    </row>
    <row r="11" spans="3:26" ht="17.25" thickBot="1" x14ac:dyDescent="0.35">
      <c r="C11" s="74" t="s">
        <v>302</v>
      </c>
      <c r="D11" s="75" t="s">
        <v>26</v>
      </c>
      <c r="E11" s="14" t="s">
        <v>3</v>
      </c>
      <c r="F11" s="13">
        <f>$F$6*G11</f>
        <v>14427.450000000003</v>
      </c>
      <c r="G11">
        <f>IF((1-(F10/50000))&lt;=0.12, 0.12,(1-(F10/50000)))</f>
        <v>0.30000000000000004</v>
      </c>
      <c r="H11" t="s">
        <v>27</v>
      </c>
      <c r="I11" s="13">
        <f>$I$6*J11</f>
        <v>4170.9354984000001</v>
      </c>
      <c r="J11">
        <f>IF((1-(I10/50000))&lt;=0.12, 0.12,(1-(I10/50000)))</f>
        <v>0.44484000000000001</v>
      </c>
      <c r="L11" s="14" t="s">
        <v>28</v>
      </c>
      <c r="M11" s="15" t="s">
        <v>29</v>
      </c>
      <c r="N11" s="14" t="s">
        <v>3</v>
      </c>
      <c r="O11" s="16">
        <f>$O$6*P11</f>
        <v>14427.450000000003</v>
      </c>
      <c r="P11">
        <f>IF((1-(O10/50000))&lt;=0.12, 0.12,(1-(O10/50000)))</f>
        <v>0.30000000000000004</v>
      </c>
    </row>
    <row r="12" spans="3:26" ht="17.25" thickBot="1" x14ac:dyDescent="0.35">
      <c r="L12" s="22"/>
      <c r="M12" s="23"/>
      <c r="N12" s="24"/>
      <c r="O12" s="36"/>
      <c r="R12" s="17"/>
    </row>
    <row r="13" spans="3:26" ht="17.25" thickBot="1" x14ac:dyDescent="0.35">
      <c r="C13" t="s">
        <v>296</v>
      </c>
      <c r="D13" s="25" t="s">
        <v>30</v>
      </c>
      <c r="E13" s="26" t="s">
        <v>3</v>
      </c>
      <c r="F13" s="27">
        <f>INT($F$6*(1-($F$10/($F$10+23500))))</f>
        <v>19318</v>
      </c>
      <c r="G13">
        <v>23500</v>
      </c>
      <c r="H13" t="s">
        <v>31</v>
      </c>
      <c r="I13" s="27">
        <f>INT($I$6*(1-($I$10/($I$10+23500))))</f>
        <v>4298</v>
      </c>
      <c r="L13" s="38" t="s">
        <v>32</v>
      </c>
      <c r="M13" s="39" t="s">
        <v>45</v>
      </c>
      <c r="N13" s="39" t="s">
        <v>3</v>
      </c>
      <c r="O13" s="40">
        <f>INT($O$6*(1-(((($Q$21*20)+$O$10)/($O$10+23500*($Q$14))))))</f>
        <v>18496</v>
      </c>
      <c r="P13" s="28">
        <f>O13/O11</f>
        <v>1.2820006307420921</v>
      </c>
      <c r="Q13" s="29">
        <f>O13/O6</f>
        <v>0.38460018922262768</v>
      </c>
    </row>
    <row r="14" spans="3:26" ht="17.25" thickBot="1" x14ac:dyDescent="0.35">
      <c r="C14" t="s">
        <v>297</v>
      </c>
      <c r="D14" s="30" t="str">
        <f>"INT(공격자스킬데미지* [ 1 - { 방어자방어력/ [ 방어자방어력+"&amp; I14 &amp;" ] }"</f>
        <v>INT(공격자스킬데미지* [ 1 - { 방어자방어력/ [ 방어자방어력+23500 ] }</v>
      </c>
      <c r="I14">
        <v>23500</v>
      </c>
      <c r="L14" s="41" t="str">
        <f>"INT(공격자스킬데미지* [ 1 - { [ (방어자레벨*20) + 방어자방어력 ] / [ 방어자방어력 * + "&amp; P14 &amp;" * ("&amp; $Q$14 &amp; ") ] }"</f>
        <v>INT(공격자스킬데미지* [ 1 - { [ (방어자레벨*20) + 방어자방어력 ] / [ 방어자방어력 * + 23500 * (1) ] }</v>
      </c>
      <c r="M14" s="42"/>
      <c r="N14" s="42"/>
      <c r="O14" s="42" t="str">
        <f>"보정치 "&amp; $Q$14 &amp;""</f>
        <v>보정치 1</v>
      </c>
      <c r="P14" s="35">
        <v>23500</v>
      </c>
      <c r="Q14" s="66">
        <v>1</v>
      </c>
    </row>
    <row r="15" spans="3:26" x14ac:dyDescent="0.3">
      <c r="L15" s="6" t="s">
        <v>5</v>
      </c>
      <c r="M15" s="39" t="s">
        <v>6</v>
      </c>
      <c r="N15" s="39" t="s">
        <v>7</v>
      </c>
      <c r="O15" s="40">
        <f>INT($O$6*(1-(((($Q$21*20)+$O$10)/($O$10+23500*($Q$16))))))</f>
        <v>4482</v>
      </c>
      <c r="P15" s="28">
        <f>O15/O11</f>
        <v>0.31065780855244685</v>
      </c>
      <c r="Q15" s="29">
        <f>O15/O6</f>
        <v>9.3197342565734073E-2</v>
      </c>
    </row>
    <row r="16" spans="3:26" ht="17.25" thickBot="1" x14ac:dyDescent="0.35">
      <c r="L16" s="67" t="str">
        <f>"INT(공격자스킬데미지* [ 1 - { [ (방어자레벨*20) + 방어자방어력 ] / [ 방어자방어력 * + "&amp; P16 &amp;" * ("&amp; $Q$16 &amp; ") ] }"</f>
        <v>INT(공격자스킬데미지* [ 1 - { [ (방어자레벨*20) + 방어자방어력 ] / [ 방어자방어력 * + 23500 * (0.2) ] }</v>
      </c>
      <c r="M16" s="31"/>
      <c r="N16" s="31"/>
      <c r="O16" s="42" t="str">
        <f>"보정치 "&amp; $Q$16 &amp;""</f>
        <v>보정치 0.2</v>
      </c>
      <c r="P16" s="35">
        <v>23500</v>
      </c>
      <c r="Q16" s="73">
        <v>0.2</v>
      </c>
      <c r="S16">
        <f>O15/O13</f>
        <v>0.24232266435986158</v>
      </c>
    </row>
    <row r="18" spans="2:18" x14ac:dyDescent="0.3">
      <c r="D18" t="s">
        <v>33</v>
      </c>
      <c r="E18" s="18" t="s">
        <v>34</v>
      </c>
      <c r="M18" t="s">
        <v>33</v>
      </c>
      <c r="N18" s="18" t="s">
        <v>34</v>
      </c>
    </row>
    <row r="19" spans="2:18" ht="17.25" thickBot="1" x14ac:dyDescent="0.35">
      <c r="D19" t="s">
        <v>35</v>
      </c>
      <c r="E19" t="s">
        <v>4</v>
      </c>
      <c r="F19">
        <v>13.6</v>
      </c>
      <c r="I19">
        <v>13.6</v>
      </c>
      <c r="M19" t="s">
        <v>35</v>
      </c>
      <c r="N19" t="s">
        <v>4</v>
      </c>
      <c r="O19">
        <v>13.6</v>
      </c>
    </row>
    <row r="20" spans="2:18" x14ac:dyDescent="0.3">
      <c r="L20" s="6" t="s">
        <v>299</v>
      </c>
      <c r="M20" s="39"/>
      <c r="N20" s="7"/>
      <c r="Q20" t="s">
        <v>295</v>
      </c>
    </row>
    <row r="21" spans="2:18" ht="17.25" thickBot="1" x14ac:dyDescent="0.35">
      <c r="D21" t="s">
        <v>36</v>
      </c>
      <c r="E21" s="19">
        <f>F11*(1-(F19/100))</f>
        <v>12465.316800000002</v>
      </c>
      <c r="F21" t="s">
        <v>37</v>
      </c>
      <c r="L21" s="68">
        <v>1</v>
      </c>
      <c r="M21" s="37" t="s">
        <v>36</v>
      </c>
      <c r="N21" s="69">
        <f>INT(O15*(1-(O19/100)))</f>
        <v>3872</v>
      </c>
      <c r="P21" t="s">
        <v>298</v>
      </c>
      <c r="Q21">
        <v>50</v>
      </c>
    </row>
    <row r="22" spans="2:18" ht="17.25" thickBot="1" x14ac:dyDescent="0.35">
      <c r="D22" t="s">
        <v>36</v>
      </c>
      <c r="E22" s="20">
        <f>F13*(1-(F19/100))</f>
        <v>16690.752</v>
      </c>
      <c r="F22" t="s">
        <v>38</v>
      </c>
      <c r="I22" s="20">
        <f>I13*(1-(I19/100))</f>
        <v>3713.4719999999998</v>
      </c>
      <c r="L22" s="72">
        <v>0.8</v>
      </c>
      <c r="M22" s="70" t="s">
        <v>39</v>
      </c>
      <c r="N22" s="71">
        <f>INT($L$22*(O15*(1-(O19/100))))</f>
        <v>3097</v>
      </c>
      <c r="P22" s="34">
        <f>INT($F$6*(1-(((($E$28*20)+$F$10)/($F$10+23500)))))</f>
        <v>18496</v>
      </c>
      <c r="Q22">
        <f>P22/$O$6</f>
        <v>0.38460018922262768</v>
      </c>
    </row>
    <row r="23" spans="2:18" x14ac:dyDescent="0.3">
      <c r="N23" s="21"/>
    </row>
    <row r="24" spans="2:18" ht="17.25" thickBot="1" x14ac:dyDescent="0.35">
      <c r="N24" s="21"/>
    </row>
    <row r="25" spans="2:18" ht="17.25" thickBot="1" x14ac:dyDescent="0.35">
      <c r="B25" s="81">
        <v>20170209</v>
      </c>
      <c r="L25" s="81">
        <v>20170209</v>
      </c>
      <c r="N25" s="21"/>
    </row>
    <row r="26" spans="2:18" x14ac:dyDescent="0.3">
      <c r="B26" s="32" t="s">
        <v>303</v>
      </c>
      <c r="C26" s="33" t="s">
        <v>43</v>
      </c>
      <c r="D26" s="33"/>
      <c r="E26" s="33"/>
      <c r="F26" s="33"/>
      <c r="G26" s="33"/>
      <c r="H26" s="33"/>
      <c r="I26" s="33"/>
      <c r="J26" s="29"/>
      <c r="L26" s="6" t="s">
        <v>303</v>
      </c>
      <c r="M26" s="39" t="s">
        <v>42</v>
      </c>
      <c r="N26" s="39" t="s">
        <v>305</v>
      </c>
      <c r="O26" s="39"/>
      <c r="P26" s="7"/>
    </row>
    <row r="27" spans="2:18" ht="17.25" thickBot="1" x14ac:dyDescent="0.35">
      <c r="B27" s="82" t="s">
        <v>44</v>
      </c>
      <c r="C27" s="83"/>
      <c r="D27" s="84" t="s">
        <v>40</v>
      </c>
      <c r="E27" s="35"/>
      <c r="F27" s="35"/>
      <c r="G27" s="35"/>
      <c r="H27" s="35"/>
      <c r="I27" s="35"/>
      <c r="J27" s="85"/>
      <c r="L27" s="78" t="s">
        <v>44</v>
      </c>
      <c r="M27" s="77" t="s">
        <v>308</v>
      </c>
      <c r="N27" s="63"/>
      <c r="O27" s="63"/>
      <c r="P27" s="79"/>
    </row>
    <row r="28" spans="2:18" ht="17.25" thickBot="1" x14ac:dyDescent="0.35">
      <c r="E28">
        <v>50</v>
      </c>
      <c r="H28">
        <v>50</v>
      </c>
      <c r="L28" s="80" t="s">
        <v>304</v>
      </c>
      <c r="M28" s="84" t="s">
        <v>309</v>
      </c>
      <c r="N28" s="86"/>
      <c r="O28" s="86"/>
      <c r="P28" s="87"/>
    </row>
    <row r="29" spans="2:18" ht="17.25" thickBot="1" x14ac:dyDescent="0.35">
      <c r="D29" s="34">
        <f>INT($F$6*(1-(((($E$28/5)*100)+$F$10)/($F$10+23500))))</f>
        <v>18496</v>
      </c>
      <c r="E29">
        <f>D29/F6</f>
        <v>0.38460018922262768</v>
      </c>
      <c r="G29" s="27">
        <f>INT($I$6*(1-(((($H$28*20)+$I$10)/($I$10+23500)))))</f>
        <v>4115</v>
      </c>
      <c r="H29">
        <f>G29/I6</f>
        <v>0.43887434862087865</v>
      </c>
    </row>
    <row r="30" spans="2:18" ht="17.25" thickBot="1" x14ac:dyDescent="0.35">
      <c r="D30" s="27">
        <f>INT($F$6*(1-(((($E$28/5)*100)+$F$10)/($F$10+50000))))</f>
        <v>27723</v>
      </c>
      <c r="E30">
        <f>D30/F6</f>
        <v>0.57646361623155862</v>
      </c>
      <c r="G30" s="27">
        <f>INT($I$6*(1-(((($H$28*20)+$I$10)/($I$10+50000)))))</f>
        <v>5908</v>
      </c>
      <c r="H30">
        <f>G30/I6</f>
        <v>0.63010198096042558</v>
      </c>
      <c r="L30" s="64" t="s">
        <v>294</v>
      </c>
      <c r="M30" s="65" t="s">
        <v>293</v>
      </c>
      <c r="N30" s="62" t="s">
        <v>57</v>
      </c>
      <c r="O30" s="62" t="s">
        <v>58</v>
      </c>
      <c r="P30" s="62" t="s">
        <v>59</v>
      </c>
      <c r="Q30" s="62" t="s">
        <v>60</v>
      </c>
    </row>
    <row r="31" spans="2:18" ht="17.25" thickBot="1" x14ac:dyDescent="0.35">
      <c r="D31" s="27">
        <f>INT($F$6*(1-(((($E$28/5)*100)+$F$10)/($F$10+10000))))</f>
        <v>9618</v>
      </c>
      <c r="E31">
        <f>D31/F6</f>
        <v>0.19999376189139453</v>
      </c>
      <c r="G31" s="27">
        <f>INT($I$6*(1-(((($H$28*20)+$I$10)/($I$10+10000)))))</f>
        <v>2234</v>
      </c>
      <c r="H31">
        <f>G31/I6</f>
        <v>0.23826131101313316</v>
      </c>
      <c r="L31" s="92" t="s">
        <v>292</v>
      </c>
      <c r="M31" s="92" t="s">
        <v>47</v>
      </c>
      <c r="N31" s="37" t="s">
        <v>301</v>
      </c>
      <c r="O31" s="37">
        <v>1020001</v>
      </c>
      <c r="P31" s="53" t="s">
        <v>313</v>
      </c>
      <c r="Q31" s="88">
        <v>0.2</v>
      </c>
      <c r="R31" t="s">
        <v>311</v>
      </c>
    </row>
    <row r="32" spans="2:18" x14ac:dyDescent="0.3">
      <c r="L32" s="93"/>
      <c r="M32" s="93"/>
      <c r="N32" s="37" t="s">
        <v>300</v>
      </c>
      <c r="O32" s="37">
        <v>1020002</v>
      </c>
      <c r="P32" s="53" t="s">
        <v>314</v>
      </c>
      <c r="Q32" s="89">
        <v>0.8</v>
      </c>
      <c r="R32" t="s">
        <v>312</v>
      </c>
    </row>
    <row r="33" spans="12:18" x14ac:dyDescent="0.3">
      <c r="L33" s="94"/>
      <c r="M33" s="94"/>
      <c r="N33" s="95" t="s">
        <v>310</v>
      </c>
      <c r="O33" s="95">
        <v>1020003</v>
      </c>
      <c r="P33" s="96" t="s">
        <v>315</v>
      </c>
      <c r="Q33" s="95">
        <v>1</v>
      </c>
      <c r="R33" t="s">
        <v>317</v>
      </c>
    </row>
    <row r="34" spans="12:18" x14ac:dyDescent="0.3">
      <c r="P34" s="91" t="s">
        <v>316</v>
      </c>
    </row>
    <row r="35" spans="12:18" x14ac:dyDescent="0.3">
      <c r="M35" t="s">
        <v>307</v>
      </c>
      <c r="N35" s="18" t="s">
        <v>306</v>
      </c>
    </row>
  </sheetData>
  <mergeCells count="2">
    <mergeCell ref="L31:L33"/>
    <mergeCell ref="M31:M33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24"/>
  <sheetViews>
    <sheetView workbookViewId="0">
      <pane ySplit="5" topLeftCell="A111" activePane="bottomLeft" state="frozen"/>
      <selection pane="bottomLeft" activeCell="D122" sqref="D122:D124"/>
    </sheetView>
  </sheetViews>
  <sheetFormatPr defaultColWidth="9" defaultRowHeight="16.5" customHeight="1" x14ac:dyDescent="0.3"/>
  <cols>
    <col min="1" max="1" width="11.75" style="46" customWidth="1"/>
    <col min="2" max="2" width="81.125" style="58" customWidth="1"/>
    <col min="3" max="3" width="15.5" style="58" customWidth="1"/>
    <col min="4" max="4" width="39.125" style="58" customWidth="1"/>
    <col min="5" max="5" width="8.625" style="58" customWidth="1"/>
    <col min="6" max="7" width="14.625" style="57" customWidth="1"/>
    <col min="8" max="8" width="22.625" style="58" customWidth="1"/>
    <col min="9" max="10" width="14.625" style="58" customWidth="1"/>
    <col min="11" max="12" width="22.625" style="58" customWidth="1"/>
    <col min="13" max="13" width="14.875" style="46" customWidth="1"/>
    <col min="14" max="14" width="19.375" style="46" customWidth="1"/>
    <col min="15" max="15" width="16" style="46" customWidth="1"/>
    <col min="16" max="16384" width="9" style="46"/>
  </cols>
  <sheetData>
    <row r="1" spans="1:12" ht="16.5" customHeight="1" x14ac:dyDescent="0.3">
      <c r="A1" s="43" t="s">
        <v>46</v>
      </c>
      <c r="B1" s="44" t="s">
        <v>46</v>
      </c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16.5" customHeight="1" x14ac:dyDescent="0.3">
      <c r="A2" s="47" t="s">
        <v>48</v>
      </c>
      <c r="B2" s="47" t="s">
        <v>48</v>
      </c>
      <c r="C2" s="47" t="s">
        <v>48</v>
      </c>
      <c r="D2" s="47" t="s">
        <v>48</v>
      </c>
      <c r="E2" s="47" t="s">
        <v>48</v>
      </c>
      <c r="F2" s="45"/>
      <c r="G2" s="45"/>
      <c r="H2" s="45"/>
      <c r="I2" s="45"/>
      <c r="J2" s="45"/>
      <c r="K2" s="45"/>
      <c r="L2" s="45"/>
    </row>
    <row r="3" spans="1:12" ht="16.5" customHeight="1" x14ac:dyDescent="0.3">
      <c r="A3" s="48" t="s">
        <v>49</v>
      </c>
      <c r="B3" s="48" t="s">
        <v>49</v>
      </c>
      <c r="C3" s="48" t="s">
        <v>50</v>
      </c>
      <c r="D3" s="48" t="s">
        <v>49</v>
      </c>
      <c r="E3" s="48" t="s">
        <v>50</v>
      </c>
      <c r="F3" s="45"/>
      <c r="G3" s="45"/>
      <c r="H3" s="45"/>
      <c r="I3" s="45"/>
      <c r="J3" s="45"/>
      <c r="K3" s="45"/>
      <c r="L3" s="45"/>
    </row>
    <row r="4" spans="1:12" ht="27" customHeight="1" x14ac:dyDescent="0.3">
      <c r="A4" s="49" t="s">
        <v>51</v>
      </c>
      <c r="B4" s="49" t="s">
        <v>52</v>
      </c>
      <c r="C4" s="50" t="s">
        <v>53</v>
      </c>
      <c r="D4" s="50" t="s">
        <v>54</v>
      </c>
      <c r="E4" s="49" t="s">
        <v>55</v>
      </c>
      <c r="F4" s="45"/>
      <c r="G4" s="45"/>
      <c r="H4" s="45"/>
      <c r="I4" s="45"/>
      <c r="J4" s="45"/>
      <c r="K4" s="45"/>
      <c r="L4" s="45"/>
    </row>
    <row r="5" spans="1:12" ht="16.5" customHeight="1" x14ac:dyDescent="0.3">
      <c r="A5" s="51" t="s">
        <v>56</v>
      </c>
      <c r="B5" s="51" t="s">
        <v>57</v>
      </c>
      <c r="C5" s="51" t="s">
        <v>58</v>
      </c>
      <c r="D5" s="51" t="s">
        <v>59</v>
      </c>
      <c r="E5" s="51" t="s">
        <v>60</v>
      </c>
      <c r="F5" s="45"/>
      <c r="G5" s="45"/>
      <c r="H5" s="45"/>
      <c r="I5" s="45"/>
      <c r="J5" s="45"/>
      <c r="K5" s="45"/>
      <c r="L5" s="45"/>
    </row>
    <row r="6" spans="1:12" ht="16.5" customHeight="1" x14ac:dyDescent="0.3">
      <c r="A6" s="52" t="b">
        <v>1</v>
      </c>
      <c r="B6" s="53" t="s">
        <v>61</v>
      </c>
      <c r="C6" s="54">
        <v>1000001</v>
      </c>
      <c r="D6" s="53" t="s">
        <v>62</v>
      </c>
      <c r="E6" s="54">
        <v>3300</v>
      </c>
      <c r="F6" s="45"/>
      <c r="G6" s="45"/>
      <c r="H6" s="45"/>
      <c r="I6" s="45"/>
      <c r="J6" s="45"/>
      <c r="K6" s="45"/>
      <c r="L6" s="45"/>
    </row>
    <row r="7" spans="1:12" ht="16.5" customHeight="1" x14ac:dyDescent="0.3">
      <c r="A7" s="52" t="b">
        <v>1</v>
      </c>
      <c r="B7" s="53" t="s">
        <v>63</v>
      </c>
      <c r="C7" s="54">
        <v>1000002</v>
      </c>
      <c r="D7" s="53" t="s">
        <v>64</v>
      </c>
      <c r="E7" s="54">
        <v>40</v>
      </c>
      <c r="F7" s="45"/>
      <c r="G7" s="45"/>
      <c r="H7" s="45"/>
      <c r="I7" s="45"/>
      <c r="J7" s="45"/>
      <c r="K7" s="45"/>
      <c r="L7" s="45"/>
    </row>
    <row r="8" spans="1:12" ht="16.5" customHeight="1" x14ac:dyDescent="0.3">
      <c r="A8" s="52" t="b">
        <v>1</v>
      </c>
      <c r="B8" s="53" t="s">
        <v>65</v>
      </c>
      <c r="C8" s="54">
        <v>1000003</v>
      </c>
      <c r="D8" s="53" t="s">
        <v>66</v>
      </c>
      <c r="E8" s="54">
        <v>50</v>
      </c>
      <c r="F8" s="45"/>
      <c r="G8" s="45"/>
      <c r="H8" s="45"/>
      <c r="I8" s="45"/>
      <c r="J8" s="45"/>
      <c r="K8" s="45"/>
      <c r="L8" s="45"/>
    </row>
    <row r="9" spans="1:12" ht="16.5" customHeight="1" x14ac:dyDescent="0.3">
      <c r="A9" s="52" t="b">
        <v>1</v>
      </c>
      <c r="B9" s="53" t="s">
        <v>67</v>
      </c>
      <c r="C9" s="54">
        <v>1000004</v>
      </c>
      <c r="D9" s="53" t="s">
        <v>68</v>
      </c>
      <c r="E9" s="54">
        <v>10</v>
      </c>
      <c r="F9" s="45"/>
      <c r="G9" s="45"/>
      <c r="H9" s="45"/>
      <c r="I9" s="45"/>
      <c r="J9" s="45"/>
      <c r="K9" s="45"/>
      <c r="L9" s="45"/>
    </row>
    <row r="10" spans="1:12" ht="16.5" customHeight="1" x14ac:dyDescent="0.3">
      <c r="A10" s="55" t="b">
        <v>0</v>
      </c>
      <c r="B10" s="56" t="s">
        <v>69</v>
      </c>
      <c r="C10" s="55">
        <v>1000005</v>
      </c>
      <c r="D10" s="56" t="s">
        <v>70</v>
      </c>
      <c r="E10" s="55">
        <v>5</v>
      </c>
      <c r="F10" s="45"/>
      <c r="G10" s="45"/>
      <c r="H10" s="45"/>
      <c r="I10" s="45"/>
      <c r="J10" s="45"/>
      <c r="K10" s="45"/>
      <c r="L10" s="45"/>
    </row>
    <row r="11" spans="1:12" ht="16.5" customHeight="1" x14ac:dyDescent="0.3">
      <c r="A11" s="52" t="b">
        <v>1</v>
      </c>
      <c r="B11" s="53" t="s">
        <v>71</v>
      </c>
      <c r="C11" s="54">
        <v>1000006</v>
      </c>
      <c r="D11" s="53" t="s">
        <v>72</v>
      </c>
      <c r="E11" s="54">
        <v>100</v>
      </c>
      <c r="F11" s="45"/>
      <c r="G11" s="45"/>
      <c r="H11" s="45"/>
      <c r="I11" s="45"/>
      <c r="J11" s="45"/>
      <c r="K11" s="45"/>
      <c r="L11" s="45"/>
    </row>
    <row r="12" spans="1:12" ht="16.5" customHeight="1" x14ac:dyDescent="0.3">
      <c r="A12" s="52" t="b">
        <v>1</v>
      </c>
      <c r="B12" s="53" t="s">
        <v>73</v>
      </c>
      <c r="C12" s="54">
        <v>1000007</v>
      </c>
      <c r="D12" s="53" t="s">
        <v>74</v>
      </c>
      <c r="E12" s="54">
        <v>10</v>
      </c>
      <c r="F12" s="45"/>
      <c r="G12" s="45"/>
      <c r="H12" s="45"/>
      <c r="I12" s="45"/>
      <c r="J12" s="45"/>
      <c r="K12" s="45"/>
      <c r="L12" s="45"/>
    </row>
    <row r="13" spans="1:12" ht="16.5" customHeight="1" x14ac:dyDescent="0.3">
      <c r="A13" s="52" t="b">
        <v>1</v>
      </c>
      <c r="B13" s="53" t="s">
        <v>75</v>
      </c>
      <c r="C13" s="54">
        <v>1000008</v>
      </c>
      <c r="D13" s="53" t="s">
        <v>76</v>
      </c>
      <c r="E13" s="54">
        <v>100</v>
      </c>
      <c r="F13" s="45"/>
      <c r="G13" s="45"/>
      <c r="H13" s="45"/>
      <c r="I13" s="45"/>
      <c r="J13" s="45"/>
      <c r="K13" s="45"/>
      <c r="L13" s="45"/>
    </row>
    <row r="14" spans="1:12" ht="16.5" customHeight="1" x14ac:dyDescent="0.3">
      <c r="A14" s="52" t="b">
        <v>1</v>
      </c>
      <c r="B14" s="53" t="s">
        <v>77</v>
      </c>
      <c r="C14" s="54">
        <v>1000009</v>
      </c>
      <c r="D14" s="53" t="s">
        <v>78</v>
      </c>
      <c r="E14" s="54">
        <v>100</v>
      </c>
      <c r="F14" s="45"/>
      <c r="G14" s="45"/>
      <c r="H14" s="45"/>
      <c r="I14" s="45"/>
      <c r="J14" s="45"/>
      <c r="K14" s="45"/>
      <c r="L14" s="45"/>
    </row>
    <row r="15" spans="1:12" ht="16.5" customHeight="1" x14ac:dyDescent="0.3">
      <c r="A15" s="52" t="b">
        <v>1</v>
      </c>
      <c r="B15" s="53" t="s">
        <v>79</v>
      </c>
      <c r="C15" s="54">
        <v>1000010</v>
      </c>
      <c r="D15" s="53" t="s">
        <v>80</v>
      </c>
      <c r="E15" s="54">
        <v>100</v>
      </c>
      <c r="F15" s="45"/>
      <c r="G15" s="45"/>
      <c r="H15" s="45"/>
      <c r="I15" s="45"/>
      <c r="J15" s="45"/>
      <c r="K15" s="45"/>
      <c r="L15" s="45"/>
    </row>
    <row r="16" spans="1:12" ht="16.5" customHeight="1" x14ac:dyDescent="0.3">
      <c r="A16" s="52" t="b">
        <v>1</v>
      </c>
      <c r="B16" s="53" t="s">
        <v>81</v>
      </c>
      <c r="C16" s="54">
        <v>1000011</v>
      </c>
      <c r="D16" s="53" t="s">
        <v>82</v>
      </c>
      <c r="E16" s="54">
        <v>100</v>
      </c>
      <c r="F16" s="45"/>
      <c r="G16" s="45"/>
      <c r="H16" s="45"/>
      <c r="I16" s="45"/>
      <c r="J16" s="45"/>
      <c r="K16" s="45"/>
      <c r="L16" s="45"/>
    </row>
    <row r="17" spans="1:12" ht="16.5" customHeight="1" x14ac:dyDescent="0.3">
      <c r="A17" s="52" t="b">
        <v>1</v>
      </c>
      <c r="B17" s="53" t="s">
        <v>83</v>
      </c>
      <c r="C17" s="54">
        <v>1000012</v>
      </c>
      <c r="D17" s="53" t="s">
        <v>84</v>
      </c>
      <c r="E17" s="54">
        <v>3</v>
      </c>
      <c r="F17" s="45"/>
      <c r="G17" s="45"/>
      <c r="H17" s="45"/>
      <c r="I17" s="45"/>
      <c r="J17" s="45"/>
      <c r="K17" s="45"/>
      <c r="L17" s="45"/>
    </row>
    <row r="18" spans="1:12" ht="16.5" customHeight="1" x14ac:dyDescent="0.3">
      <c r="A18" s="52" t="b">
        <v>1</v>
      </c>
      <c r="B18" s="53" t="s">
        <v>85</v>
      </c>
      <c r="C18" s="54">
        <v>1000013</v>
      </c>
      <c r="D18" s="53" t="s">
        <v>86</v>
      </c>
      <c r="E18" s="54">
        <v>180</v>
      </c>
      <c r="F18" s="45"/>
      <c r="G18" s="45"/>
      <c r="H18" s="45"/>
      <c r="I18" s="45"/>
      <c r="J18" s="45"/>
      <c r="K18" s="45"/>
      <c r="L18" s="45"/>
    </row>
    <row r="19" spans="1:12" ht="16.5" customHeight="1" x14ac:dyDescent="0.3">
      <c r="A19" s="52" t="b">
        <v>1</v>
      </c>
      <c r="B19" s="53" t="s">
        <v>87</v>
      </c>
      <c r="C19" s="54">
        <v>1000014</v>
      </c>
      <c r="D19" s="53" t="s">
        <v>88</v>
      </c>
      <c r="E19" s="54">
        <v>5</v>
      </c>
      <c r="F19" s="45"/>
      <c r="G19" s="45"/>
      <c r="H19" s="45"/>
      <c r="I19" s="45"/>
      <c r="J19" s="45"/>
      <c r="K19" s="45"/>
      <c r="L19" s="45"/>
    </row>
    <row r="20" spans="1:12" ht="16.5" customHeight="1" x14ac:dyDescent="0.3">
      <c r="A20" s="55" t="b">
        <v>0</v>
      </c>
      <c r="B20" s="56" t="s">
        <v>89</v>
      </c>
      <c r="C20" s="55">
        <v>1000015</v>
      </c>
      <c r="D20" s="56" t="s">
        <v>90</v>
      </c>
      <c r="E20" s="55">
        <v>100</v>
      </c>
      <c r="F20" s="45"/>
      <c r="G20" s="45"/>
      <c r="H20" s="45"/>
      <c r="I20" s="45"/>
      <c r="J20" s="45"/>
      <c r="K20" s="45"/>
      <c r="L20" s="45"/>
    </row>
    <row r="21" spans="1:12" ht="16.5" customHeight="1" x14ac:dyDescent="0.3">
      <c r="A21" s="52" t="b">
        <v>1</v>
      </c>
      <c r="B21" s="53" t="s">
        <v>91</v>
      </c>
      <c r="C21" s="54">
        <v>1000016</v>
      </c>
      <c r="D21" s="53" t="s">
        <v>92</v>
      </c>
      <c r="E21" s="54">
        <v>100</v>
      </c>
      <c r="F21" s="45"/>
      <c r="G21" s="45"/>
      <c r="H21" s="45"/>
      <c r="I21" s="45"/>
      <c r="J21" s="45"/>
      <c r="K21" s="45"/>
      <c r="L21" s="45"/>
    </row>
    <row r="22" spans="1:12" ht="16.5" customHeight="1" x14ac:dyDescent="0.3">
      <c r="A22" s="52" t="b">
        <v>1</v>
      </c>
      <c r="B22" s="53" t="s">
        <v>93</v>
      </c>
      <c r="C22" s="54">
        <v>1001001</v>
      </c>
      <c r="D22" s="53" t="s">
        <v>94</v>
      </c>
      <c r="E22" s="54">
        <v>51001</v>
      </c>
      <c r="F22" s="45"/>
      <c r="G22" s="45"/>
      <c r="H22" s="45"/>
      <c r="I22" s="45"/>
      <c r="J22" s="45"/>
      <c r="K22" s="45"/>
      <c r="L22" s="45"/>
    </row>
    <row r="23" spans="1:12" ht="16.5" customHeight="1" x14ac:dyDescent="0.3">
      <c r="A23" s="52" t="b">
        <v>1</v>
      </c>
      <c r="B23" s="53" t="s">
        <v>95</v>
      </c>
      <c r="C23" s="54">
        <v>1001002</v>
      </c>
      <c r="D23" s="53" t="s">
        <v>96</v>
      </c>
      <c r="E23" s="54">
        <v>51002</v>
      </c>
      <c r="F23" s="45"/>
      <c r="G23" s="45"/>
      <c r="H23" s="45"/>
      <c r="I23" s="45"/>
      <c r="J23" s="45"/>
      <c r="K23" s="45"/>
      <c r="L23" s="45"/>
    </row>
    <row r="24" spans="1:12" ht="16.5" customHeight="1" x14ac:dyDescent="0.3">
      <c r="A24" s="52" t="b">
        <v>1</v>
      </c>
      <c r="B24" s="53" t="s">
        <v>97</v>
      </c>
      <c r="C24" s="54">
        <v>1001003</v>
      </c>
      <c r="D24" s="53" t="s">
        <v>98</v>
      </c>
      <c r="E24" s="54">
        <v>51003</v>
      </c>
      <c r="F24" s="45"/>
      <c r="G24" s="45"/>
      <c r="H24" s="45"/>
      <c r="I24" s="45"/>
      <c r="J24" s="45"/>
      <c r="K24" s="45"/>
      <c r="L24" s="45"/>
    </row>
    <row r="25" spans="1:12" ht="16.5" customHeight="1" x14ac:dyDescent="0.3">
      <c r="A25" s="52" t="b">
        <v>1</v>
      </c>
      <c r="B25" s="53" t="s">
        <v>99</v>
      </c>
      <c r="C25" s="54">
        <v>1001004</v>
      </c>
      <c r="D25" s="53" t="s">
        <v>100</v>
      </c>
      <c r="E25" s="54">
        <v>51004</v>
      </c>
    </row>
    <row r="26" spans="1:12" ht="16.5" customHeight="1" x14ac:dyDescent="0.3">
      <c r="A26" s="52" t="b">
        <v>1</v>
      </c>
      <c r="B26" s="53" t="s">
        <v>101</v>
      </c>
      <c r="C26" s="54">
        <v>1001005</v>
      </c>
      <c r="D26" s="53" t="s">
        <v>102</v>
      </c>
      <c r="E26" s="54">
        <v>51005</v>
      </c>
    </row>
    <row r="27" spans="1:12" ht="16.5" customHeight="1" x14ac:dyDescent="0.3">
      <c r="A27" s="52" t="b">
        <v>1</v>
      </c>
      <c r="B27" s="53" t="s">
        <v>103</v>
      </c>
      <c r="C27" s="54">
        <v>1001006</v>
      </c>
      <c r="D27" s="53" t="s">
        <v>104</v>
      </c>
      <c r="E27" s="54">
        <v>51006</v>
      </c>
    </row>
    <row r="28" spans="1:12" ht="16.5" customHeight="1" x14ac:dyDescent="0.3">
      <c r="A28" s="52" t="b">
        <v>1</v>
      </c>
      <c r="B28" s="53" t="s">
        <v>105</v>
      </c>
      <c r="C28" s="54">
        <v>1001007</v>
      </c>
      <c r="D28" s="53" t="s">
        <v>106</v>
      </c>
      <c r="E28" s="54">
        <v>51007</v>
      </c>
    </row>
    <row r="29" spans="1:12" ht="16.5" customHeight="1" x14ac:dyDescent="0.3">
      <c r="A29" s="52" t="b">
        <v>1</v>
      </c>
      <c r="B29" s="53" t="s">
        <v>107</v>
      </c>
      <c r="C29" s="54">
        <v>1002001</v>
      </c>
      <c r="D29" s="53" t="s">
        <v>108</v>
      </c>
      <c r="E29" s="54">
        <v>20</v>
      </c>
    </row>
    <row r="30" spans="1:12" ht="16.5" customHeight="1" x14ac:dyDescent="0.3">
      <c r="A30" s="52" t="b">
        <v>1</v>
      </c>
      <c r="B30" s="53" t="s">
        <v>109</v>
      </c>
      <c r="C30" s="54">
        <v>1002002</v>
      </c>
      <c r="D30" s="53" t="s">
        <v>110</v>
      </c>
      <c r="E30" s="54">
        <v>30</v>
      </c>
    </row>
    <row r="31" spans="1:12" ht="16.5" customHeight="1" x14ac:dyDescent="0.3">
      <c r="A31" s="52" t="b">
        <v>1</v>
      </c>
      <c r="B31" s="53" t="s">
        <v>111</v>
      </c>
      <c r="C31" s="54">
        <v>1002003</v>
      </c>
      <c r="D31" s="53" t="s">
        <v>112</v>
      </c>
      <c r="E31" s="54">
        <v>1</v>
      </c>
    </row>
    <row r="32" spans="1:12" ht="16.5" customHeight="1" x14ac:dyDescent="0.3">
      <c r="A32" s="52" t="b">
        <v>1</v>
      </c>
      <c r="B32" s="53" t="s">
        <v>113</v>
      </c>
      <c r="C32" s="54">
        <v>1002004</v>
      </c>
      <c r="D32" s="53" t="s">
        <v>114</v>
      </c>
      <c r="E32" s="54">
        <v>5</v>
      </c>
    </row>
    <row r="33" spans="1:5" ht="16.5" customHeight="1" x14ac:dyDescent="0.3">
      <c r="A33" s="52" t="b">
        <v>1</v>
      </c>
      <c r="B33" s="53" t="s">
        <v>115</v>
      </c>
      <c r="C33" s="54">
        <v>1002005</v>
      </c>
      <c r="D33" s="53" t="s">
        <v>116</v>
      </c>
      <c r="E33" s="54">
        <v>10</v>
      </c>
    </row>
    <row r="34" spans="1:5" ht="16.5" customHeight="1" x14ac:dyDescent="0.3">
      <c r="A34" s="52" t="b">
        <v>1</v>
      </c>
      <c r="B34" s="53" t="s">
        <v>117</v>
      </c>
      <c r="C34" s="54">
        <v>1002006</v>
      </c>
      <c r="D34" s="53" t="s">
        <v>118</v>
      </c>
      <c r="E34" s="54">
        <v>3</v>
      </c>
    </row>
    <row r="35" spans="1:5" ht="16.5" customHeight="1" x14ac:dyDescent="0.3">
      <c r="A35" s="52" t="b">
        <v>1</v>
      </c>
      <c r="B35" s="53" t="s">
        <v>119</v>
      </c>
      <c r="C35" s="54">
        <v>1002007</v>
      </c>
      <c r="D35" s="53" t="s">
        <v>120</v>
      </c>
      <c r="E35" s="54">
        <v>4</v>
      </c>
    </row>
    <row r="36" spans="1:5" ht="16.5" customHeight="1" x14ac:dyDescent="0.3">
      <c r="A36" s="52" t="b">
        <v>1</v>
      </c>
      <c r="B36" s="59" t="s">
        <v>121</v>
      </c>
      <c r="C36" s="54">
        <v>1002008</v>
      </c>
      <c r="D36" s="53" t="s">
        <v>122</v>
      </c>
      <c r="E36" s="54">
        <v>10</v>
      </c>
    </row>
    <row r="37" spans="1:5" ht="16.5" customHeight="1" x14ac:dyDescent="0.3">
      <c r="A37" s="52" t="b">
        <v>1</v>
      </c>
      <c r="B37" s="59" t="s">
        <v>123</v>
      </c>
      <c r="C37" s="54">
        <v>1002009</v>
      </c>
      <c r="D37" s="53" t="s">
        <v>124</v>
      </c>
      <c r="E37" s="54">
        <v>10</v>
      </c>
    </row>
    <row r="38" spans="1:5" ht="16.5" customHeight="1" x14ac:dyDescent="0.3">
      <c r="A38" s="52" t="b">
        <v>1</v>
      </c>
      <c r="B38" s="59" t="s">
        <v>125</v>
      </c>
      <c r="C38" s="54">
        <v>1002010</v>
      </c>
      <c r="D38" s="53" t="s">
        <v>126</v>
      </c>
      <c r="E38" s="54">
        <v>10</v>
      </c>
    </row>
    <row r="39" spans="1:5" ht="16.5" customHeight="1" x14ac:dyDescent="0.3">
      <c r="A39" s="52" t="b">
        <v>1</v>
      </c>
      <c r="B39" s="53" t="s">
        <v>127</v>
      </c>
      <c r="C39" s="54">
        <v>1002011</v>
      </c>
      <c r="D39" s="53" t="s">
        <v>128</v>
      </c>
      <c r="E39" s="54">
        <v>1</v>
      </c>
    </row>
    <row r="40" spans="1:5" ht="16.5" customHeight="1" x14ac:dyDescent="0.3">
      <c r="A40" s="52" t="b">
        <v>1</v>
      </c>
      <c r="B40" s="53" t="s">
        <v>129</v>
      </c>
      <c r="C40" s="54">
        <v>1002012</v>
      </c>
      <c r="D40" s="53" t="s">
        <v>130</v>
      </c>
      <c r="E40" s="54">
        <v>5</v>
      </c>
    </row>
    <row r="41" spans="1:5" ht="16.5" customHeight="1" x14ac:dyDescent="0.3">
      <c r="A41" s="52" t="b">
        <v>1</v>
      </c>
      <c r="B41" s="53" t="s">
        <v>131</v>
      </c>
      <c r="C41" s="54">
        <v>1002013</v>
      </c>
      <c r="D41" s="53" t="s">
        <v>132</v>
      </c>
      <c r="E41" s="54">
        <v>10</v>
      </c>
    </row>
    <row r="42" spans="1:5" ht="16.5" customHeight="1" x14ac:dyDescent="0.3">
      <c r="A42" s="52" t="b">
        <v>1</v>
      </c>
      <c r="B42" s="53" t="s">
        <v>133</v>
      </c>
      <c r="C42" s="54">
        <v>1002014</v>
      </c>
      <c r="D42" s="53" t="s">
        <v>134</v>
      </c>
      <c r="E42" s="54">
        <v>500</v>
      </c>
    </row>
    <row r="43" spans="1:5" ht="16.5" customHeight="1" x14ac:dyDescent="0.3">
      <c r="A43" s="52" t="b">
        <v>1</v>
      </c>
      <c r="B43" s="53" t="s">
        <v>135</v>
      </c>
      <c r="C43" s="54">
        <v>1002015</v>
      </c>
      <c r="D43" s="53" t="s">
        <v>136</v>
      </c>
      <c r="E43" s="54">
        <v>500</v>
      </c>
    </row>
    <row r="44" spans="1:5" ht="16.5" customHeight="1" x14ac:dyDescent="0.3">
      <c r="A44" s="52" t="b">
        <v>1</v>
      </c>
      <c r="B44" s="53" t="s">
        <v>137</v>
      </c>
      <c r="C44" s="54">
        <v>1002016</v>
      </c>
      <c r="D44" s="53" t="s">
        <v>138</v>
      </c>
      <c r="E44" s="54">
        <v>500</v>
      </c>
    </row>
    <row r="45" spans="1:5" ht="16.5" customHeight="1" x14ac:dyDescent="0.3">
      <c r="A45" s="52" t="b">
        <v>1</v>
      </c>
      <c r="B45" s="53" t="s">
        <v>139</v>
      </c>
      <c r="C45" s="54">
        <v>1002101</v>
      </c>
      <c r="D45" s="53" t="s">
        <v>140</v>
      </c>
      <c r="E45" s="54">
        <v>120</v>
      </c>
    </row>
    <row r="46" spans="1:5" ht="16.5" customHeight="1" x14ac:dyDescent="0.3">
      <c r="A46" s="52" t="b">
        <v>1</v>
      </c>
      <c r="B46" s="53" t="s">
        <v>141</v>
      </c>
      <c r="C46" s="54">
        <v>1002102</v>
      </c>
      <c r="D46" s="53" t="s">
        <v>142</v>
      </c>
      <c r="E46" s="54">
        <v>72</v>
      </c>
    </row>
    <row r="47" spans="1:5" ht="16.5" customHeight="1" x14ac:dyDescent="0.3">
      <c r="A47" s="52" t="b">
        <v>1</v>
      </c>
      <c r="B47" s="53" t="s">
        <v>143</v>
      </c>
      <c r="C47" s="54">
        <v>1002103</v>
      </c>
      <c r="D47" s="53" t="s">
        <v>144</v>
      </c>
      <c r="E47" s="54">
        <v>100</v>
      </c>
    </row>
    <row r="48" spans="1:5" ht="16.5" customHeight="1" x14ac:dyDescent="0.3">
      <c r="A48" s="52" t="b">
        <v>1</v>
      </c>
      <c r="B48" s="53" t="s">
        <v>145</v>
      </c>
      <c r="C48" s="54">
        <v>1002104</v>
      </c>
      <c r="D48" s="53" t="s">
        <v>146</v>
      </c>
      <c r="E48" s="54">
        <v>90</v>
      </c>
    </row>
    <row r="49" spans="1:5" ht="16.5" customHeight="1" x14ac:dyDescent="0.3">
      <c r="A49" s="52" t="b">
        <v>1</v>
      </c>
      <c r="B49" s="53" t="s">
        <v>147</v>
      </c>
      <c r="C49" s="54">
        <v>1002105</v>
      </c>
      <c r="D49" s="53" t="s">
        <v>148</v>
      </c>
      <c r="E49" s="54">
        <v>173</v>
      </c>
    </row>
    <row r="50" spans="1:5" ht="16.5" customHeight="1" x14ac:dyDescent="0.3">
      <c r="A50" s="52" t="b">
        <v>1</v>
      </c>
      <c r="B50" s="53" t="s">
        <v>149</v>
      </c>
      <c r="C50" s="54">
        <v>1002106</v>
      </c>
      <c r="D50" s="53" t="s">
        <v>150</v>
      </c>
      <c r="E50" s="54">
        <v>17</v>
      </c>
    </row>
    <row r="51" spans="1:5" ht="16.5" customHeight="1" x14ac:dyDescent="0.3">
      <c r="A51" s="52" t="b">
        <v>1</v>
      </c>
      <c r="B51" s="53" t="s">
        <v>151</v>
      </c>
      <c r="C51" s="54">
        <v>1002107</v>
      </c>
      <c r="D51" s="53" t="s">
        <v>152</v>
      </c>
      <c r="E51" s="54">
        <v>10</v>
      </c>
    </row>
    <row r="52" spans="1:5" ht="16.5" customHeight="1" x14ac:dyDescent="0.3">
      <c r="A52" s="52" t="b">
        <v>1</v>
      </c>
      <c r="B52" s="53" t="s">
        <v>153</v>
      </c>
      <c r="C52" s="54">
        <v>1002108</v>
      </c>
      <c r="D52" s="53" t="s">
        <v>154</v>
      </c>
      <c r="E52" s="54">
        <v>2</v>
      </c>
    </row>
    <row r="53" spans="1:5" ht="16.5" customHeight="1" x14ac:dyDescent="0.3">
      <c r="A53" s="52" t="b">
        <v>1</v>
      </c>
      <c r="B53" s="53" t="s">
        <v>155</v>
      </c>
      <c r="C53" s="54">
        <v>1003001</v>
      </c>
      <c r="D53" s="53" t="s">
        <v>156</v>
      </c>
      <c r="E53" s="54">
        <v>10000</v>
      </c>
    </row>
    <row r="54" spans="1:5" ht="16.5" customHeight="1" x14ac:dyDescent="0.3">
      <c r="A54" s="52" t="b">
        <v>1</v>
      </c>
      <c r="B54" s="53" t="s">
        <v>157</v>
      </c>
      <c r="C54" s="54">
        <v>1003002</v>
      </c>
      <c r="D54" s="53" t="s">
        <v>158</v>
      </c>
      <c r="E54" s="54">
        <v>10000</v>
      </c>
    </row>
    <row r="55" spans="1:5" ht="16.5" customHeight="1" x14ac:dyDescent="0.3">
      <c r="A55" s="52" t="b">
        <v>1</v>
      </c>
      <c r="B55" s="53" t="s">
        <v>159</v>
      </c>
      <c r="C55" s="54">
        <v>1003003</v>
      </c>
      <c r="D55" s="53" t="s">
        <v>160</v>
      </c>
      <c r="E55" s="54">
        <v>5</v>
      </c>
    </row>
    <row r="56" spans="1:5" ht="16.5" customHeight="1" x14ac:dyDescent="0.3">
      <c r="A56" s="52" t="b">
        <v>1</v>
      </c>
      <c r="B56" s="53" t="s">
        <v>161</v>
      </c>
      <c r="C56" s="54">
        <v>1003011</v>
      </c>
      <c r="D56" s="53" t="s">
        <v>162</v>
      </c>
      <c r="E56" s="54">
        <v>10</v>
      </c>
    </row>
    <row r="57" spans="1:5" ht="16.5" customHeight="1" x14ac:dyDescent="0.3">
      <c r="A57" s="52" t="b">
        <v>1</v>
      </c>
      <c r="B57" s="53" t="s">
        <v>163</v>
      </c>
      <c r="C57" s="54">
        <v>1004001</v>
      </c>
      <c r="D57" s="53" t="s">
        <v>164</v>
      </c>
      <c r="E57" s="54">
        <v>5</v>
      </c>
    </row>
    <row r="58" spans="1:5" ht="16.5" customHeight="1" x14ac:dyDescent="0.3">
      <c r="A58" s="52" t="b">
        <v>1</v>
      </c>
      <c r="B58" s="53" t="s">
        <v>165</v>
      </c>
      <c r="C58" s="54">
        <v>1005001</v>
      </c>
      <c r="D58" s="53" t="s">
        <v>166</v>
      </c>
      <c r="E58" s="54">
        <v>20</v>
      </c>
    </row>
    <row r="59" spans="1:5" ht="16.5" customHeight="1" x14ac:dyDescent="0.3">
      <c r="A59" s="52" t="b">
        <v>1</v>
      </c>
      <c r="B59" s="53" t="s">
        <v>167</v>
      </c>
      <c r="C59" s="54">
        <v>1005002</v>
      </c>
      <c r="D59" s="53" t="s">
        <v>168</v>
      </c>
      <c r="E59" s="54">
        <v>50</v>
      </c>
    </row>
    <row r="60" spans="1:5" ht="16.5" customHeight="1" x14ac:dyDescent="0.3">
      <c r="A60" s="52" t="b">
        <v>1</v>
      </c>
      <c r="B60" s="53" t="s">
        <v>169</v>
      </c>
      <c r="C60" s="54">
        <v>1005003</v>
      </c>
      <c r="D60" s="53" t="s">
        <v>170</v>
      </c>
      <c r="E60" s="54">
        <v>100</v>
      </c>
    </row>
    <row r="61" spans="1:5" ht="16.5" customHeight="1" x14ac:dyDescent="0.3">
      <c r="A61" s="52" t="b">
        <v>1</v>
      </c>
      <c r="B61" s="53" t="s">
        <v>171</v>
      </c>
      <c r="C61" s="54">
        <v>1005004</v>
      </c>
      <c r="D61" s="53" t="s">
        <v>172</v>
      </c>
      <c r="E61" s="54">
        <v>150</v>
      </c>
    </row>
    <row r="62" spans="1:5" ht="16.5" customHeight="1" x14ac:dyDescent="0.3">
      <c r="A62" s="52" t="b">
        <v>1</v>
      </c>
      <c r="B62" s="53" t="s">
        <v>173</v>
      </c>
      <c r="C62" s="54">
        <v>1005005</v>
      </c>
      <c r="D62" s="53" t="s">
        <v>174</v>
      </c>
      <c r="E62" s="54">
        <v>50</v>
      </c>
    </row>
    <row r="63" spans="1:5" ht="16.5" customHeight="1" x14ac:dyDescent="0.3">
      <c r="A63" s="52" t="b">
        <v>1</v>
      </c>
      <c r="B63" s="53" t="s">
        <v>175</v>
      </c>
      <c r="C63" s="54">
        <v>1005006</v>
      </c>
      <c r="D63" s="53" t="s">
        <v>176</v>
      </c>
      <c r="E63" s="54">
        <v>100</v>
      </c>
    </row>
    <row r="64" spans="1:5" ht="16.5" customHeight="1" x14ac:dyDescent="0.3">
      <c r="A64" s="52" t="b">
        <v>1</v>
      </c>
      <c r="B64" s="53" t="s">
        <v>177</v>
      </c>
      <c r="C64" s="54">
        <v>1005007</v>
      </c>
      <c r="D64" s="53" t="s">
        <v>178</v>
      </c>
      <c r="E64" s="54">
        <v>500</v>
      </c>
    </row>
    <row r="65" spans="1:12" ht="16.5" customHeight="1" x14ac:dyDescent="0.3">
      <c r="A65" s="52" t="b">
        <v>1</v>
      </c>
      <c r="B65" s="53" t="s">
        <v>179</v>
      </c>
      <c r="C65" s="54">
        <v>1005008</v>
      </c>
      <c r="D65" s="53" t="s">
        <v>180</v>
      </c>
      <c r="E65" s="54">
        <v>1000</v>
      </c>
      <c r="F65" s="45"/>
      <c r="G65" s="45"/>
      <c r="H65" s="45"/>
      <c r="I65" s="45"/>
      <c r="J65" s="45"/>
      <c r="K65" s="45"/>
      <c r="L65" s="45"/>
    </row>
    <row r="66" spans="1:12" ht="16.5" customHeight="1" x14ac:dyDescent="0.3">
      <c r="A66" s="52" t="b">
        <v>1</v>
      </c>
      <c r="B66" s="53" t="s">
        <v>181</v>
      </c>
      <c r="C66" s="54">
        <v>1005009</v>
      </c>
      <c r="D66" s="53" t="s">
        <v>182</v>
      </c>
      <c r="E66" s="54">
        <v>0.2</v>
      </c>
      <c r="F66" s="45"/>
      <c r="G66" s="45"/>
      <c r="H66" s="45"/>
      <c r="I66" s="45"/>
      <c r="J66" s="45"/>
      <c r="K66" s="45"/>
      <c r="L66" s="45"/>
    </row>
    <row r="67" spans="1:12" ht="16.5" customHeight="1" x14ac:dyDescent="0.3">
      <c r="A67" s="52" t="b">
        <v>1</v>
      </c>
      <c r="B67" s="53" t="s">
        <v>183</v>
      </c>
      <c r="C67" s="54">
        <v>1005010</v>
      </c>
      <c r="D67" s="53" t="s">
        <v>184</v>
      </c>
      <c r="E67" s="54">
        <v>25</v>
      </c>
    </row>
    <row r="68" spans="1:12" ht="16.5" customHeight="1" x14ac:dyDescent="0.3">
      <c r="A68" s="52" t="b">
        <v>1</v>
      </c>
      <c r="B68" s="53" t="s">
        <v>185</v>
      </c>
      <c r="C68" s="54">
        <v>1005011</v>
      </c>
      <c r="D68" s="53" t="s">
        <v>186</v>
      </c>
      <c r="E68" s="54">
        <v>50</v>
      </c>
    </row>
    <row r="69" spans="1:12" ht="16.5" customHeight="1" x14ac:dyDescent="0.3">
      <c r="A69" s="52" t="b">
        <v>1</v>
      </c>
      <c r="B69" s="53" t="s">
        <v>187</v>
      </c>
      <c r="C69" s="54">
        <v>1005012</v>
      </c>
      <c r="D69" s="53" t="s">
        <v>188</v>
      </c>
      <c r="E69" s="54">
        <v>5000</v>
      </c>
    </row>
    <row r="70" spans="1:12" ht="16.5" customHeight="1" x14ac:dyDescent="0.3">
      <c r="A70" s="52" t="b">
        <v>1</v>
      </c>
      <c r="B70" s="53" t="s">
        <v>189</v>
      </c>
      <c r="C70" s="54">
        <v>1005013</v>
      </c>
      <c r="D70" s="53" t="s">
        <v>190</v>
      </c>
      <c r="E70" s="54">
        <v>5000</v>
      </c>
    </row>
    <row r="71" spans="1:12" ht="16.5" customHeight="1" x14ac:dyDescent="0.3">
      <c r="A71" s="52" t="b">
        <v>1</v>
      </c>
      <c r="B71" s="53" t="s">
        <v>191</v>
      </c>
      <c r="C71" s="54">
        <v>1005014</v>
      </c>
      <c r="D71" s="53" t="s">
        <v>192</v>
      </c>
      <c r="E71" s="54">
        <v>30</v>
      </c>
    </row>
    <row r="72" spans="1:12" ht="16.5" customHeight="1" x14ac:dyDescent="0.3">
      <c r="A72" s="52" t="b">
        <v>1</v>
      </c>
      <c r="B72" s="53" t="s">
        <v>193</v>
      </c>
      <c r="C72" s="54">
        <v>1005015</v>
      </c>
      <c r="D72" s="53" t="s">
        <v>194</v>
      </c>
      <c r="E72" s="54">
        <v>15</v>
      </c>
    </row>
    <row r="73" spans="1:12" ht="16.5" customHeight="1" x14ac:dyDescent="0.3">
      <c r="A73" s="52" t="b">
        <v>1</v>
      </c>
      <c r="B73" s="53" t="s">
        <v>195</v>
      </c>
      <c r="C73" s="54">
        <v>1005016</v>
      </c>
      <c r="D73" s="53" t="s">
        <v>196</v>
      </c>
      <c r="E73" s="54">
        <v>20</v>
      </c>
    </row>
    <row r="74" spans="1:12" ht="16.5" customHeight="1" x14ac:dyDescent="0.3">
      <c r="A74" s="55" t="b">
        <v>0</v>
      </c>
      <c r="B74" s="56" t="s">
        <v>197</v>
      </c>
      <c r="C74" s="55">
        <v>1005017</v>
      </c>
      <c r="D74" s="56" t="s">
        <v>198</v>
      </c>
      <c r="E74" s="55">
        <v>1.01</v>
      </c>
    </row>
    <row r="75" spans="1:12" ht="16.5" customHeight="1" x14ac:dyDescent="0.3">
      <c r="A75" s="55" t="b">
        <v>0</v>
      </c>
      <c r="B75" s="56" t="s">
        <v>199</v>
      </c>
      <c r="C75" s="55">
        <v>1005018</v>
      </c>
      <c r="D75" s="56" t="s">
        <v>200</v>
      </c>
      <c r="E75" s="55">
        <v>1.0149999999999999</v>
      </c>
    </row>
    <row r="76" spans="1:12" ht="16.5" customHeight="1" x14ac:dyDescent="0.3">
      <c r="A76" s="55" t="b">
        <v>0</v>
      </c>
      <c r="B76" s="56" t="s">
        <v>201</v>
      </c>
      <c r="C76" s="55">
        <v>1005019</v>
      </c>
      <c r="D76" s="56" t="s">
        <v>202</v>
      </c>
      <c r="E76" s="55">
        <v>1.02</v>
      </c>
    </row>
    <row r="77" spans="1:12" ht="16.5" customHeight="1" x14ac:dyDescent="0.3">
      <c r="A77" s="52" t="b">
        <v>1</v>
      </c>
      <c r="B77" s="53" t="s">
        <v>203</v>
      </c>
      <c r="C77" s="54">
        <v>1005020</v>
      </c>
      <c r="D77" s="53" t="s">
        <v>204</v>
      </c>
      <c r="E77" s="54">
        <v>100</v>
      </c>
    </row>
    <row r="78" spans="1:12" ht="16.5" customHeight="1" x14ac:dyDescent="0.3">
      <c r="A78" s="52" t="b">
        <v>1</v>
      </c>
      <c r="B78" s="53" t="s">
        <v>205</v>
      </c>
      <c r="C78" s="54">
        <v>1006001</v>
      </c>
      <c r="D78" s="53" t="s">
        <v>206</v>
      </c>
      <c r="E78" s="54">
        <v>20</v>
      </c>
    </row>
    <row r="79" spans="1:12" ht="16.5" customHeight="1" x14ac:dyDescent="0.3">
      <c r="A79" s="52" t="b">
        <v>1</v>
      </c>
      <c r="B79" s="53" t="s">
        <v>207</v>
      </c>
      <c r="C79" s="54">
        <v>1007001</v>
      </c>
      <c r="D79" s="53" t="s">
        <v>208</v>
      </c>
      <c r="E79" s="54">
        <v>5</v>
      </c>
    </row>
    <row r="80" spans="1:12" ht="16.5" customHeight="1" x14ac:dyDescent="0.3">
      <c r="A80" s="52" t="b">
        <v>1</v>
      </c>
      <c r="B80" s="53" t="s">
        <v>209</v>
      </c>
      <c r="C80" s="54">
        <v>1007002</v>
      </c>
      <c r="D80" s="53" t="s">
        <v>210</v>
      </c>
      <c r="E80" s="54">
        <v>3</v>
      </c>
    </row>
    <row r="81" spans="1:5" ht="16.5" customHeight="1" x14ac:dyDescent="0.3">
      <c r="A81" s="52" t="b">
        <v>1</v>
      </c>
      <c r="B81" s="53" t="s">
        <v>211</v>
      </c>
      <c r="C81" s="54">
        <v>1007003</v>
      </c>
      <c r="D81" s="53" t="s">
        <v>212</v>
      </c>
      <c r="E81" s="54">
        <v>10</v>
      </c>
    </row>
    <row r="82" spans="1:5" ht="16.5" customHeight="1" x14ac:dyDescent="0.3">
      <c r="A82" s="52" t="b">
        <v>1</v>
      </c>
      <c r="B82" s="53" t="s">
        <v>213</v>
      </c>
      <c r="C82" s="54">
        <v>1007004</v>
      </c>
      <c r="D82" s="53" t="s">
        <v>214</v>
      </c>
      <c r="E82" s="54">
        <v>3</v>
      </c>
    </row>
    <row r="83" spans="1:5" ht="16.5" customHeight="1" x14ac:dyDescent="0.3">
      <c r="A83" s="52" t="b">
        <v>1</v>
      </c>
      <c r="B83" s="53" t="s">
        <v>215</v>
      </c>
      <c r="C83" s="54">
        <v>1007005</v>
      </c>
      <c r="D83" s="53" t="s">
        <v>216</v>
      </c>
      <c r="E83" s="54">
        <v>10</v>
      </c>
    </row>
    <row r="84" spans="1:5" ht="16.5" customHeight="1" x14ac:dyDescent="0.3">
      <c r="A84" s="52" t="b">
        <v>1</v>
      </c>
      <c r="B84" s="53" t="s">
        <v>217</v>
      </c>
      <c r="C84" s="54">
        <v>1008001</v>
      </c>
      <c r="D84" s="60" t="s">
        <v>218</v>
      </c>
      <c r="E84" s="54">
        <v>2</v>
      </c>
    </row>
    <row r="85" spans="1:5" ht="16.5" customHeight="1" x14ac:dyDescent="0.3">
      <c r="A85" s="52" t="b">
        <v>1</v>
      </c>
      <c r="B85" s="53" t="s">
        <v>219</v>
      </c>
      <c r="C85" s="54">
        <v>1008002</v>
      </c>
      <c r="D85" s="60" t="s">
        <v>220</v>
      </c>
      <c r="E85" s="54">
        <v>2</v>
      </c>
    </row>
    <row r="86" spans="1:5" ht="16.5" customHeight="1" x14ac:dyDescent="0.3">
      <c r="A86" s="52" t="b">
        <v>1</v>
      </c>
      <c r="B86" s="53" t="s">
        <v>221</v>
      </c>
      <c r="C86" s="54">
        <v>1008003</v>
      </c>
      <c r="D86" s="53" t="s">
        <v>222</v>
      </c>
      <c r="E86" s="54">
        <v>4</v>
      </c>
    </row>
    <row r="87" spans="1:5" ht="16.5" customHeight="1" x14ac:dyDescent="0.3">
      <c r="A87" s="52" t="b">
        <v>1</v>
      </c>
      <c r="B87" s="53" t="s">
        <v>223</v>
      </c>
      <c r="C87" s="54">
        <v>1008004</v>
      </c>
      <c r="D87" s="60" t="s">
        <v>224</v>
      </c>
      <c r="E87" s="54">
        <v>10</v>
      </c>
    </row>
    <row r="88" spans="1:5" ht="16.5" customHeight="1" x14ac:dyDescent="0.3">
      <c r="A88" s="52" t="b">
        <v>1</v>
      </c>
      <c r="B88" s="53" t="s">
        <v>225</v>
      </c>
      <c r="C88" s="54">
        <v>1008005</v>
      </c>
      <c r="D88" s="60" t="s">
        <v>226</v>
      </c>
      <c r="E88" s="54">
        <v>10</v>
      </c>
    </row>
    <row r="89" spans="1:5" ht="16.5" customHeight="1" x14ac:dyDescent="0.3">
      <c r="A89" s="52" t="b">
        <v>1</v>
      </c>
      <c r="B89" s="53" t="s">
        <v>227</v>
      </c>
      <c r="C89" s="54">
        <v>1008006</v>
      </c>
      <c r="D89" s="53" t="s">
        <v>228</v>
      </c>
      <c r="E89" s="54">
        <v>5</v>
      </c>
    </row>
    <row r="90" spans="1:5" ht="16.5" customHeight="1" x14ac:dyDescent="0.3">
      <c r="A90" s="52" t="b">
        <v>1</v>
      </c>
      <c r="B90" s="53" t="s">
        <v>229</v>
      </c>
      <c r="C90" s="54">
        <v>1008007</v>
      </c>
      <c r="D90" s="53" t="s">
        <v>230</v>
      </c>
      <c r="E90" s="54">
        <v>7</v>
      </c>
    </row>
    <row r="91" spans="1:5" ht="16.5" customHeight="1" x14ac:dyDescent="0.3">
      <c r="A91" s="52" t="b">
        <v>1</v>
      </c>
      <c r="B91" s="53" t="s">
        <v>231</v>
      </c>
      <c r="C91" s="54">
        <v>1009001</v>
      </c>
      <c r="D91" s="60" t="s">
        <v>232</v>
      </c>
      <c r="E91" s="54">
        <v>30</v>
      </c>
    </row>
    <row r="92" spans="1:5" ht="16.5" customHeight="1" x14ac:dyDescent="0.3">
      <c r="A92" s="55" t="b">
        <v>1</v>
      </c>
      <c r="B92" s="56" t="s">
        <v>233</v>
      </c>
      <c r="C92" s="55">
        <v>1009002</v>
      </c>
      <c r="D92" s="61" t="s">
        <v>234</v>
      </c>
      <c r="E92" s="55">
        <v>150</v>
      </c>
    </row>
    <row r="93" spans="1:5" ht="16.5" customHeight="1" x14ac:dyDescent="0.3">
      <c r="A93" s="55" t="b">
        <v>1</v>
      </c>
      <c r="B93" s="56" t="s">
        <v>235</v>
      </c>
      <c r="C93" s="55">
        <v>1009003</v>
      </c>
      <c r="D93" s="61" t="s">
        <v>236</v>
      </c>
      <c r="E93" s="55">
        <v>90</v>
      </c>
    </row>
    <row r="94" spans="1:5" ht="16.5" customHeight="1" x14ac:dyDescent="0.3">
      <c r="A94" s="55" t="b">
        <v>1</v>
      </c>
      <c r="B94" s="56" t="s">
        <v>237</v>
      </c>
      <c r="C94" s="55">
        <v>1009004</v>
      </c>
      <c r="D94" s="61" t="s">
        <v>238</v>
      </c>
      <c r="E94" s="55">
        <v>180</v>
      </c>
    </row>
    <row r="95" spans="1:5" ht="16.5" customHeight="1" x14ac:dyDescent="0.3">
      <c r="A95" s="55" t="b">
        <v>1</v>
      </c>
      <c r="B95" s="56" t="s">
        <v>239</v>
      </c>
      <c r="C95" s="55">
        <v>1009005</v>
      </c>
      <c r="D95" s="61" t="s">
        <v>240</v>
      </c>
      <c r="E95" s="55">
        <v>300</v>
      </c>
    </row>
    <row r="96" spans="1:5" ht="16.5" customHeight="1" x14ac:dyDescent="0.3">
      <c r="A96" s="52" t="b">
        <v>1</v>
      </c>
      <c r="B96" s="53" t="s">
        <v>241</v>
      </c>
      <c r="C96" s="54">
        <v>1010001</v>
      </c>
      <c r="D96" s="60" t="s">
        <v>242</v>
      </c>
      <c r="E96" s="54">
        <v>120</v>
      </c>
    </row>
    <row r="97" spans="1:5" ht="16.5" customHeight="1" x14ac:dyDescent="0.3">
      <c r="A97" s="52" t="b">
        <v>1</v>
      </c>
      <c r="B97" s="53" t="s">
        <v>243</v>
      </c>
      <c r="C97" s="54">
        <v>1010002</v>
      </c>
      <c r="D97" s="60" t="s">
        <v>244</v>
      </c>
      <c r="E97" s="54">
        <v>15</v>
      </c>
    </row>
    <row r="98" spans="1:5" ht="16.5" customHeight="1" x14ac:dyDescent="0.3">
      <c r="A98" s="52" t="b">
        <v>1</v>
      </c>
      <c r="B98" s="53" t="s">
        <v>245</v>
      </c>
      <c r="C98" s="54">
        <v>1010003</v>
      </c>
      <c r="D98" s="60" t="s">
        <v>246</v>
      </c>
      <c r="E98" s="54">
        <v>0</v>
      </c>
    </row>
    <row r="99" spans="1:5" ht="16.5" customHeight="1" x14ac:dyDescent="0.3">
      <c r="A99" s="52" t="b">
        <v>1</v>
      </c>
      <c r="B99" s="53" t="s">
        <v>247</v>
      </c>
      <c r="C99" s="54">
        <v>1010004</v>
      </c>
      <c r="D99" s="60" t="s">
        <v>248</v>
      </c>
      <c r="E99" s="54">
        <v>5</v>
      </c>
    </row>
    <row r="100" spans="1:5" ht="16.5" customHeight="1" x14ac:dyDescent="0.3">
      <c r="A100" s="52" t="b">
        <v>1</v>
      </c>
      <c r="B100" s="53" t="s">
        <v>249</v>
      </c>
      <c r="C100" s="54">
        <v>1010005</v>
      </c>
      <c r="D100" s="60" t="s">
        <v>250</v>
      </c>
      <c r="E100" s="54">
        <v>15</v>
      </c>
    </row>
    <row r="101" spans="1:5" ht="16.5" customHeight="1" x14ac:dyDescent="0.3">
      <c r="A101" s="52" t="b">
        <v>1</v>
      </c>
      <c r="B101" s="53" t="s">
        <v>251</v>
      </c>
      <c r="C101" s="54">
        <v>1010006</v>
      </c>
      <c r="D101" s="60" t="s">
        <v>252</v>
      </c>
      <c r="E101" s="54">
        <v>100</v>
      </c>
    </row>
    <row r="102" spans="1:5" ht="16.5" customHeight="1" x14ac:dyDescent="0.3">
      <c r="A102" s="52" t="b">
        <v>1</v>
      </c>
      <c r="B102" s="53" t="s">
        <v>253</v>
      </c>
      <c r="C102" s="54">
        <v>1010007</v>
      </c>
      <c r="D102" s="60" t="s">
        <v>254</v>
      </c>
      <c r="E102" s="54">
        <v>5</v>
      </c>
    </row>
    <row r="103" spans="1:5" ht="16.5" customHeight="1" x14ac:dyDescent="0.3">
      <c r="A103" s="52" t="b">
        <v>1</v>
      </c>
      <c r="B103" s="53" t="s">
        <v>255</v>
      </c>
      <c r="C103" s="54">
        <v>1010008</v>
      </c>
      <c r="D103" s="60" t="s">
        <v>256</v>
      </c>
      <c r="E103" s="54">
        <v>10</v>
      </c>
    </row>
    <row r="104" spans="1:5" ht="16.5" customHeight="1" x14ac:dyDescent="0.3">
      <c r="A104" s="52" t="b">
        <v>1</v>
      </c>
      <c r="B104" s="53" t="s">
        <v>257</v>
      </c>
      <c r="C104" s="54">
        <v>1010009</v>
      </c>
      <c r="D104" s="60" t="s">
        <v>258</v>
      </c>
      <c r="E104" s="54">
        <v>50</v>
      </c>
    </row>
    <row r="105" spans="1:5" ht="16.5" customHeight="1" x14ac:dyDescent="0.3">
      <c r="A105" s="52" t="b">
        <v>1</v>
      </c>
      <c r="B105" s="53" t="s">
        <v>257</v>
      </c>
      <c r="C105" s="54">
        <v>1010010</v>
      </c>
      <c r="D105" s="60" t="s">
        <v>259</v>
      </c>
      <c r="E105" s="54">
        <v>150</v>
      </c>
    </row>
    <row r="106" spans="1:5" ht="16.5" customHeight="1" x14ac:dyDescent="0.3">
      <c r="A106" s="52" t="b">
        <v>1</v>
      </c>
      <c r="B106" s="53" t="s">
        <v>260</v>
      </c>
      <c r="C106" s="54">
        <v>1011001</v>
      </c>
      <c r="D106" s="60" t="s">
        <v>261</v>
      </c>
      <c r="E106" s="54">
        <v>20</v>
      </c>
    </row>
    <row r="107" spans="1:5" ht="16.5" customHeight="1" x14ac:dyDescent="0.3">
      <c r="A107" s="52" t="b">
        <v>1</v>
      </c>
      <c r="B107" s="53" t="s">
        <v>262</v>
      </c>
      <c r="C107" s="54">
        <v>1012001</v>
      </c>
      <c r="D107" s="60" t="s">
        <v>263</v>
      </c>
      <c r="E107" s="54">
        <v>300</v>
      </c>
    </row>
    <row r="108" spans="1:5" ht="16.5" customHeight="1" x14ac:dyDescent="0.3">
      <c r="A108" s="52" t="b">
        <v>1</v>
      </c>
      <c r="B108" s="53" t="s">
        <v>264</v>
      </c>
      <c r="C108" s="54">
        <v>1012002</v>
      </c>
      <c r="D108" s="60" t="s">
        <v>265</v>
      </c>
      <c r="E108" s="54">
        <v>30</v>
      </c>
    </row>
    <row r="109" spans="1:5" ht="16.5" customHeight="1" x14ac:dyDescent="0.3">
      <c r="A109" s="52" t="b">
        <v>1</v>
      </c>
      <c r="B109" s="53" t="s">
        <v>266</v>
      </c>
      <c r="C109" s="54">
        <v>1012003</v>
      </c>
      <c r="D109" s="60" t="s">
        <v>267</v>
      </c>
      <c r="E109" s="54">
        <v>15</v>
      </c>
    </row>
    <row r="110" spans="1:5" ht="16.5" customHeight="1" x14ac:dyDescent="0.3">
      <c r="A110" s="52" t="b">
        <v>1</v>
      </c>
      <c r="B110" s="53" t="s">
        <v>268</v>
      </c>
      <c r="C110" s="54">
        <v>1013001</v>
      </c>
      <c r="D110" s="60" t="s">
        <v>269</v>
      </c>
      <c r="E110" s="54">
        <v>150</v>
      </c>
    </row>
    <row r="111" spans="1:5" ht="16.5" customHeight="1" x14ac:dyDescent="0.3">
      <c r="A111" s="52" t="b">
        <v>1</v>
      </c>
      <c r="B111" s="53" t="s">
        <v>270</v>
      </c>
      <c r="C111" s="54">
        <v>1013002</v>
      </c>
      <c r="D111" s="60" t="s">
        <v>271</v>
      </c>
      <c r="E111" s="54">
        <v>20</v>
      </c>
    </row>
    <row r="112" spans="1:5" ht="16.5" customHeight="1" x14ac:dyDescent="0.3">
      <c r="A112" s="52" t="b">
        <v>1</v>
      </c>
      <c r="B112" s="53" t="s">
        <v>272</v>
      </c>
      <c r="C112" s="54">
        <v>1013003</v>
      </c>
      <c r="D112" s="60" t="s">
        <v>273</v>
      </c>
      <c r="E112" s="54">
        <v>9</v>
      </c>
    </row>
    <row r="113" spans="1:5" ht="16.5" customHeight="1" x14ac:dyDescent="0.3">
      <c r="A113" s="52" t="b">
        <v>1</v>
      </c>
      <c r="B113" s="53" t="s">
        <v>274</v>
      </c>
      <c r="C113" s="54">
        <v>1013004</v>
      </c>
      <c r="D113" s="60" t="s">
        <v>275</v>
      </c>
      <c r="E113" s="54">
        <v>5</v>
      </c>
    </row>
    <row r="114" spans="1:5" ht="16.5" customHeight="1" x14ac:dyDescent="0.3">
      <c r="A114" s="52" t="b">
        <v>1</v>
      </c>
      <c r="B114" s="53" t="s">
        <v>276</v>
      </c>
      <c r="C114" s="54">
        <v>1013005</v>
      </c>
      <c r="D114" s="60" t="s">
        <v>277</v>
      </c>
      <c r="E114" s="54">
        <v>30</v>
      </c>
    </row>
    <row r="115" spans="1:5" ht="16.5" customHeight="1" x14ac:dyDescent="0.3">
      <c r="A115" s="52" t="b">
        <v>1</v>
      </c>
      <c r="B115" s="53" t="s">
        <v>278</v>
      </c>
      <c r="C115" s="54">
        <v>1013006</v>
      </c>
      <c r="D115" s="53" t="s">
        <v>279</v>
      </c>
      <c r="E115" s="54">
        <v>10</v>
      </c>
    </row>
    <row r="116" spans="1:5" ht="16.5" customHeight="1" x14ac:dyDescent="0.3">
      <c r="A116" s="52" t="b">
        <v>1</v>
      </c>
      <c r="B116" s="53" t="s">
        <v>280</v>
      </c>
      <c r="C116" s="54">
        <v>1013007</v>
      </c>
      <c r="D116" s="53" t="s">
        <v>281</v>
      </c>
      <c r="E116" s="54">
        <v>8</v>
      </c>
    </row>
    <row r="117" spans="1:5" ht="16.5" customHeight="1" x14ac:dyDescent="0.3">
      <c r="A117" s="52" t="b">
        <v>1</v>
      </c>
      <c r="B117" s="53" t="s">
        <v>282</v>
      </c>
      <c r="C117" s="54">
        <v>1013008</v>
      </c>
      <c r="D117" s="53" t="s">
        <v>283</v>
      </c>
      <c r="E117" s="54">
        <v>6</v>
      </c>
    </row>
    <row r="118" spans="1:5" ht="16.5" customHeight="1" x14ac:dyDescent="0.3">
      <c r="A118" s="52" t="b">
        <v>1</v>
      </c>
      <c r="B118" s="53" t="s">
        <v>284</v>
      </c>
      <c r="C118" s="54">
        <v>1013009</v>
      </c>
      <c r="D118" s="53" t="s">
        <v>285</v>
      </c>
      <c r="E118" s="54">
        <v>4</v>
      </c>
    </row>
    <row r="119" spans="1:5" ht="16.5" customHeight="1" x14ac:dyDescent="0.3">
      <c r="A119" s="52" t="b">
        <v>1</v>
      </c>
      <c r="B119" s="53" t="s">
        <v>286</v>
      </c>
      <c r="C119" s="54">
        <v>1013010</v>
      </c>
      <c r="D119" s="53" t="s">
        <v>287</v>
      </c>
      <c r="E119" s="54">
        <v>2</v>
      </c>
    </row>
    <row r="120" spans="1:5" ht="16.5" customHeight="1" x14ac:dyDescent="0.3">
      <c r="A120" s="52" t="b">
        <v>1</v>
      </c>
      <c r="B120" s="53" t="s">
        <v>288</v>
      </c>
      <c r="C120" s="54">
        <v>1013011</v>
      </c>
      <c r="D120" s="53" t="s">
        <v>289</v>
      </c>
      <c r="E120" s="54">
        <v>10</v>
      </c>
    </row>
    <row r="121" spans="1:5" ht="16.5" customHeight="1" x14ac:dyDescent="0.3">
      <c r="A121" s="52" t="b">
        <v>1</v>
      </c>
      <c r="B121" s="53" t="s">
        <v>290</v>
      </c>
      <c r="C121" s="54">
        <v>1014001</v>
      </c>
      <c r="D121" s="53" t="s">
        <v>291</v>
      </c>
      <c r="E121" s="54">
        <v>1.5</v>
      </c>
    </row>
    <row r="122" spans="1:5" ht="16.5" customHeight="1" x14ac:dyDescent="0.3">
      <c r="A122" s="52" t="b">
        <v>1</v>
      </c>
      <c r="B122" s="37" t="s">
        <v>301</v>
      </c>
      <c r="C122" s="90">
        <v>1020001</v>
      </c>
      <c r="D122" s="53" t="s">
        <v>313</v>
      </c>
      <c r="E122" s="90">
        <v>0.2</v>
      </c>
    </row>
    <row r="123" spans="1:5" ht="16.5" customHeight="1" x14ac:dyDescent="0.3">
      <c r="A123" s="52" t="b">
        <v>1</v>
      </c>
      <c r="B123" s="37" t="s">
        <v>300</v>
      </c>
      <c r="C123" s="90">
        <v>1020002</v>
      </c>
      <c r="D123" s="53" t="s">
        <v>314</v>
      </c>
      <c r="E123" s="90">
        <v>0.8</v>
      </c>
    </row>
    <row r="124" spans="1:5" ht="16.5" customHeight="1" x14ac:dyDescent="0.3">
      <c r="A124" s="52" t="b">
        <v>1</v>
      </c>
      <c r="B124" s="37" t="s">
        <v>310</v>
      </c>
      <c r="C124" s="90">
        <v>1020003</v>
      </c>
      <c r="D124" s="53" t="s">
        <v>315</v>
      </c>
      <c r="E124" s="90">
        <v>1.2</v>
      </c>
    </row>
  </sheetData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1" sqref="I11"/>
    </sheetView>
  </sheetViews>
  <sheetFormatPr defaultRowHeight="16.5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전투공식</vt:lpstr>
      <vt:lpstr>DefaultValue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taekhoon</dc:creator>
  <cp:lastModifiedBy>taekhoon</cp:lastModifiedBy>
  <dcterms:created xsi:type="dcterms:W3CDTF">2017-02-06T03:11:01Z</dcterms:created>
  <dcterms:modified xsi:type="dcterms:W3CDTF">2017-02-09T09:26:00Z</dcterms:modified>
</cp:coreProperties>
</file>