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JW_Work\13. 유료화\"/>
    </mc:Choice>
  </mc:AlternateContent>
  <bookViews>
    <workbookView xWindow="0" yWindow="0" windowWidth="28800" windowHeight="14550"/>
  </bookViews>
  <sheets>
    <sheet name="녹스&amp;히트(현재) 뽑기" sheetId="2" r:id="rId1"/>
    <sheet name="녹스&amp;히트(초기) 뽑기" sheetId="3" r:id="rId2"/>
    <sheet name="녹스 뽑기 사례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8" i="3"/>
  <c r="D7" i="3"/>
  <c r="D6" i="3"/>
  <c r="D5" i="3"/>
  <c r="G17" i="2" l="1"/>
  <c r="D4" i="3" l="1"/>
  <c r="D4" i="2"/>
  <c r="D8" i="2"/>
  <c r="D7" i="2"/>
  <c r="D5" i="2"/>
  <c r="K4" i="2" l="1"/>
  <c r="AH4" i="4" l="1"/>
  <c r="O4" i="4"/>
  <c r="AK8" i="4"/>
  <c r="R8" i="4"/>
  <c r="AK59" i="4"/>
  <c r="AK64" i="4"/>
  <c r="AK63" i="4"/>
  <c r="AK62" i="4"/>
  <c r="AK61" i="4"/>
  <c r="AK60" i="4"/>
  <c r="AK58" i="4"/>
  <c r="AK57" i="4"/>
  <c r="AK56" i="4"/>
  <c r="AK55" i="4"/>
  <c r="AK54" i="4"/>
  <c r="AK53" i="4"/>
  <c r="AK52" i="4"/>
  <c r="AK51" i="4"/>
  <c r="AK50" i="4"/>
  <c r="R56" i="4"/>
  <c r="R55" i="4"/>
  <c r="R54" i="4"/>
  <c r="R53" i="4"/>
  <c r="R52" i="4"/>
  <c r="R51" i="4"/>
  <c r="R50" i="4"/>
  <c r="AK49" i="4"/>
  <c r="R49" i="4"/>
  <c r="AK48" i="4"/>
  <c r="R48" i="4"/>
  <c r="AK47" i="4"/>
  <c r="R47" i="4"/>
  <c r="AK46" i="4"/>
  <c r="R46" i="4"/>
  <c r="AK45" i="4"/>
  <c r="R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R64" i="4"/>
  <c r="R63" i="4"/>
  <c r="R62" i="4"/>
  <c r="R61" i="4"/>
  <c r="R60" i="4"/>
  <c r="R59" i="4"/>
  <c r="R58" i="4"/>
  <c r="R57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AL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AK13" i="4" l="1"/>
  <c r="AH3" i="4" s="1"/>
  <c r="S13" i="4" l="1"/>
  <c r="I13" i="4"/>
  <c r="Q13" i="4"/>
  <c r="N13" i="4"/>
  <c r="K13" i="4"/>
  <c r="H13" i="4"/>
  <c r="E13" i="4"/>
  <c r="P13" i="4"/>
  <c r="M13" i="4"/>
  <c r="J13" i="4"/>
  <c r="G13" i="4"/>
  <c r="D13" i="4"/>
  <c r="O13" i="4"/>
  <c r="L13" i="4"/>
  <c r="F13" i="4"/>
  <c r="C13" i="4"/>
  <c r="R15" i="4" l="1"/>
  <c r="R13" i="4" s="1"/>
  <c r="C14" i="4" s="1"/>
  <c r="O3" i="4" l="1"/>
  <c r="D17" i="2"/>
  <c r="D18" i="2"/>
  <c r="F18" i="2" s="1"/>
  <c r="C31" i="3"/>
  <c r="C27" i="3"/>
  <c r="S22" i="3"/>
  <c r="R22" i="3"/>
  <c r="Q22" i="3"/>
  <c r="F19" i="3"/>
  <c r="G19" i="3" s="1"/>
  <c r="H19" i="3" s="1"/>
  <c r="D19" i="3"/>
  <c r="G18" i="3"/>
  <c r="F18" i="3"/>
  <c r="D18" i="3"/>
  <c r="H18" i="3" s="1"/>
  <c r="K17" i="3"/>
  <c r="H17" i="3"/>
  <c r="G17" i="3"/>
  <c r="F17" i="3"/>
  <c r="D17" i="3"/>
  <c r="K16" i="3"/>
  <c r="D16" i="3"/>
  <c r="H16" i="3" s="1"/>
  <c r="K15" i="3"/>
  <c r="K18" i="3" s="1"/>
  <c r="F15" i="3"/>
  <c r="G15" i="3" s="1"/>
  <c r="D15" i="3"/>
  <c r="H15" i="3" s="1"/>
  <c r="F8" i="3"/>
  <c r="G8" i="3" s="1"/>
  <c r="H8" i="3" s="1"/>
  <c r="H7" i="3"/>
  <c r="K6" i="3"/>
  <c r="F6" i="3"/>
  <c r="G6" i="3" s="1"/>
  <c r="H6" i="3"/>
  <c r="K5" i="3"/>
  <c r="H5" i="3"/>
  <c r="F5" i="3"/>
  <c r="G5" i="3" s="1"/>
  <c r="K4" i="3"/>
  <c r="H4" i="3"/>
  <c r="F6" i="2"/>
  <c r="G6" i="2" s="1"/>
  <c r="S22" i="2"/>
  <c r="R22" i="2"/>
  <c r="Q22" i="2"/>
  <c r="C31" i="2"/>
  <c r="C27" i="2"/>
  <c r="D19" i="2"/>
  <c r="F19" i="2" s="1"/>
  <c r="G19" i="2" s="1"/>
  <c r="H19" i="2" s="1"/>
  <c r="K17" i="2"/>
  <c r="K16" i="2"/>
  <c r="D16" i="2"/>
  <c r="F16" i="2" s="1"/>
  <c r="G16" i="2" s="1"/>
  <c r="K15" i="2"/>
  <c r="D15" i="2"/>
  <c r="F15" i="2" s="1"/>
  <c r="G15" i="2" s="1"/>
  <c r="F8" i="2"/>
  <c r="G8" i="2" s="1"/>
  <c r="H8" i="2" s="1"/>
  <c r="F7" i="2"/>
  <c r="G7" i="2" s="1"/>
  <c r="K6" i="2"/>
  <c r="K7" i="2" s="1"/>
  <c r="K5" i="2"/>
  <c r="H5" i="2"/>
  <c r="F4" i="2"/>
  <c r="G4" i="2" s="1"/>
  <c r="K7" i="3" l="1"/>
  <c r="H9" i="3"/>
  <c r="F5" i="2"/>
  <c r="G5" i="2" s="1"/>
  <c r="G9" i="2" s="1"/>
  <c r="K10" i="2" s="1"/>
  <c r="E27" i="2" s="1"/>
  <c r="H7" i="2"/>
  <c r="H4" i="2"/>
  <c r="V14" i="4"/>
  <c r="N14" i="4"/>
  <c r="D14" i="4"/>
  <c r="AG14" i="4"/>
  <c r="AC14" i="4"/>
  <c r="Y14" i="4"/>
  <c r="AJ14" i="4"/>
  <c r="AB14" i="4"/>
  <c r="AA14" i="4"/>
  <c r="AH14" i="4"/>
  <c r="AD14" i="4"/>
  <c r="Z14" i="4"/>
  <c r="AF14" i="4"/>
  <c r="X14" i="4"/>
  <c r="AI14" i="4"/>
  <c r="AE14" i="4"/>
  <c r="W14" i="4"/>
  <c r="H14" i="4"/>
  <c r="O14" i="4"/>
  <c r="L14" i="4"/>
  <c r="M14" i="4"/>
  <c r="E14" i="4"/>
  <c r="G14" i="4"/>
  <c r="K14" i="4"/>
  <c r="I14" i="4"/>
  <c r="F14" i="4"/>
  <c r="P14" i="4"/>
  <c r="J14" i="4"/>
  <c r="Q14" i="4"/>
  <c r="H18" i="2"/>
  <c r="H20" i="3"/>
  <c r="F4" i="3"/>
  <c r="G4" i="3" s="1"/>
  <c r="F16" i="3"/>
  <c r="G16" i="3" s="1"/>
  <c r="G20" i="3" s="1"/>
  <c r="K21" i="3" s="1"/>
  <c r="E31" i="3" s="1"/>
  <c r="F7" i="3"/>
  <c r="G7" i="3" s="1"/>
  <c r="K18" i="2"/>
  <c r="G18" i="2"/>
  <c r="H17" i="2"/>
  <c r="F17" i="2"/>
  <c r="G20" i="2" s="1"/>
  <c r="H16" i="2"/>
  <c r="H15" i="2"/>
  <c r="H6" i="2"/>
  <c r="H9" i="2" l="1"/>
  <c r="Z3" i="4"/>
  <c r="AE7" i="4"/>
  <c r="AD3" i="4"/>
  <c r="V3" i="4"/>
  <c r="V7" i="4"/>
  <c r="AK14" i="4"/>
  <c r="R14" i="4"/>
  <c r="C3" i="4"/>
  <c r="AB7" i="4"/>
  <c r="K3" i="4"/>
  <c r="G3" i="4"/>
  <c r="AH7" i="4"/>
  <c r="Y7" i="4"/>
  <c r="L7" i="4"/>
  <c r="F7" i="4"/>
  <c r="I7" i="4"/>
  <c r="C7" i="4"/>
  <c r="R7" i="4" s="1"/>
  <c r="O7" i="4"/>
  <c r="G9" i="3"/>
  <c r="K10" i="3" s="1"/>
  <c r="E27" i="3" s="1"/>
  <c r="H20" i="2"/>
  <c r="K21" i="2" s="1"/>
  <c r="AK7" i="4" l="1"/>
  <c r="E31" i="2"/>
</calcChain>
</file>

<file path=xl/sharedStrings.xml><?xml version="1.0" encoding="utf-8"?>
<sst xmlns="http://schemas.openxmlformats.org/spreadsheetml/2006/main" count="214" uniqueCount="77">
  <si>
    <t>등급</t>
    <phoneticPr fontId="3" type="noConversion"/>
  </si>
  <si>
    <t>3성 확률</t>
    <phoneticPr fontId="3" type="noConversion"/>
  </si>
  <si>
    <t>4성 확률</t>
  </si>
  <si>
    <t>5성 확률</t>
  </si>
  <si>
    <t>6성 확률</t>
  </si>
  <si>
    <t>7성 확률</t>
  </si>
  <si>
    <t>분해</t>
    <phoneticPr fontId="3" type="noConversion"/>
  </si>
  <si>
    <t>10+1 X 10회</t>
    <phoneticPr fontId="3" type="noConversion"/>
  </si>
  <si>
    <t>잉여수량</t>
    <phoneticPr fontId="3" type="noConversion"/>
  </si>
  <si>
    <t>10+1 다이아</t>
    <phoneticPr fontId="3" type="noConversion"/>
  </si>
  <si>
    <t>가격(\)</t>
    <phoneticPr fontId="3" type="noConversion"/>
  </si>
  <si>
    <t>&gt; 녹스 등급별 강화용 정수량</t>
    <phoneticPr fontId="3" type="noConversion"/>
  </si>
  <si>
    <t>&gt; 녹스 10+1 10회 기준 다이아 결제 금액</t>
    <phoneticPr fontId="3" type="noConversion"/>
  </si>
  <si>
    <t>&gt; 히트 10+1 10회 기준 다이아 결제 금액</t>
    <phoneticPr fontId="3" type="noConversion"/>
  </si>
  <si>
    <t>&gt; 7성 풀강화 8종 장비 완성 결제 금액</t>
    <phoneticPr fontId="3" type="noConversion"/>
  </si>
  <si>
    <t>합계</t>
    <phoneticPr fontId="3" type="noConversion"/>
  </si>
  <si>
    <t>등급</t>
    <phoneticPr fontId="3" type="noConversion"/>
  </si>
  <si>
    <t>7성 합성용 장비 수</t>
    <phoneticPr fontId="3" type="noConversion"/>
  </si>
  <si>
    <t>&gt; 획득 장비를 강화 재료로 사용 시 필요 정수량</t>
    <phoneticPr fontId="3" type="noConversion"/>
  </si>
  <si>
    <t>&gt;3성 장비만을 강화 재료로 사용 시 필요 장비수</t>
    <phoneticPr fontId="3" type="noConversion"/>
  </si>
  <si>
    <t>당청 등급</t>
    <phoneticPr fontId="3" type="noConversion"/>
  </si>
  <si>
    <t>5성 2종 풀강화</t>
    <phoneticPr fontId="3" type="noConversion"/>
  </si>
  <si>
    <t>6성 2종 풀강화</t>
    <phoneticPr fontId="3" type="noConversion"/>
  </si>
  <si>
    <t>7성 1종 풀강화</t>
    <phoneticPr fontId="3" type="noConversion"/>
  </si>
  <si>
    <t>&gt; 7성 풀강화를 위한 10+1 뽑기 횟수</t>
    <phoneticPr fontId="3" type="noConversion"/>
  </si>
  <si>
    <t>결제 가격(\)</t>
    <phoneticPr fontId="3" type="noConversion"/>
  </si>
  <si>
    <t>등급</t>
    <phoneticPr fontId="3" type="noConversion"/>
  </si>
  <si>
    <t>&gt; 히트 등급별 풀 강화 아이템 수량</t>
    <phoneticPr fontId="3" type="noConversion"/>
  </si>
  <si>
    <t xml:space="preserve"> 10+1 X 10회 뽑기 횟수</t>
    <phoneticPr fontId="3" type="noConversion"/>
  </si>
  <si>
    <t>10+1 X 10회 다이아</t>
    <phoneticPr fontId="3" type="noConversion"/>
  </si>
  <si>
    <t>확률(%)</t>
    <phoneticPr fontId="3" type="noConversion"/>
  </si>
  <si>
    <t>* 3티어 장비의 강화 필요 수량이 늘어나는 것은 고려하지 않았음</t>
    <phoneticPr fontId="3" type="noConversion"/>
  </si>
  <si>
    <t>* 2015년 12월 확률 및 +1 등급 변경 전 예상 수치임</t>
    <phoneticPr fontId="3" type="noConversion"/>
  </si>
  <si>
    <t>&gt; 히트 - 고급 10+1 뽑기로 7성 풀 강화(+1 5성 확정 포함)</t>
    <phoneticPr fontId="3" type="noConversion"/>
  </si>
  <si>
    <t>&gt; 녹스 - 고급 10+1 뽑기로 7성 풀 강화(+1 5성 확정 포함)</t>
    <phoneticPr fontId="3" type="noConversion"/>
  </si>
  <si>
    <t>* 3성 환산비율</t>
    <phoneticPr fontId="3" type="noConversion"/>
  </si>
  <si>
    <t>풀강화
정수량</t>
    <phoneticPr fontId="3" type="noConversion"/>
  </si>
  <si>
    <t>풀강화 
필요 정수량</t>
    <phoneticPr fontId="3" type="noConversion"/>
  </si>
  <si>
    <t>정상 장비
정수 분해</t>
    <phoneticPr fontId="3" type="noConversion"/>
  </si>
  <si>
    <t>잉여 장비
정수 분해</t>
    <phoneticPr fontId="3" type="noConversion"/>
  </si>
  <si>
    <t>7성 합성용
장비 수</t>
    <phoneticPr fontId="3" type="noConversion"/>
  </si>
  <si>
    <t>잉여장비
3성 환산량</t>
    <phoneticPr fontId="3" type="noConversion"/>
  </si>
  <si>
    <t>회차</t>
    <phoneticPr fontId="3" type="noConversion"/>
  </si>
  <si>
    <t>무기</t>
    <phoneticPr fontId="3" type="noConversion"/>
  </si>
  <si>
    <t>방어구</t>
    <phoneticPr fontId="3" type="noConversion"/>
  </si>
  <si>
    <t>장신구</t>
    <phoneticPr fontId="3" type="noConversion"/>
  </si>
  <si>
    <t>4성</t>
  </si>
  <si>
    <t>5성</t>
  </si>
  <si>
    <t>6성</t>
  </si>
  <si>
    <t>7성</t>
  </si>
  <si>
    <t>&gt; 녹스 10+1 장비 뽑기 사례(+1 보너스 포함)</t>
    <phoneticPr fontId="3" type="noConversion"/>
  </si>
  <si>
    <t>합계</t>
    <phoneticPr fontId="3" type="noConversion"/>
  </si>
  <si>
    <t>무기</t>
    <phoneticPr fontId="3" type="noConversion"/>
  </si>
  <si>
    <t>방어구</t>
    <phoneticPr fontId="3" type="noConversion"/>
  </si>
  <si>
    <t>장신구</t>
    <phoneticPr fontId="3" type="noConversion"/>
  </si>
  <si>
    <t>녹스</t>
    <phoneticPr fontId="3" type="noConversion"/>
  </si>
  <si>
    <t>등급</t>
    <phoneticPr fontId="3" type="noConversion"/>
  </si>
  <si>
    <t>3성</t>
    <phoneticPr fontId="3" type="noConversion"/>
  </si>
  <si>
    <t>3성</t>
    <phoneticPr fontId="3" type="noConversion"/>
  </si>
  <si>
    <t>장비
수량</t>
    <phoneticPr fontId="3" type="noConversion"/>
  </si>
  <si>
    <t>녹스
장비</t>
    <phoneticPr fontId="3" type="noConversion"/>
  </si>
  <si>
    <t>합계</t>
    <phoneticPr fontId="3" type="noConversion"/>
  </si>
  <si>
    <t>확률</t>
    <phoneticPr fontId="3" type="noConversion"/>
  </si>
  <si>
    <t>회차</t>
    <phoneticPr fontId="3" type="noConversion"/>
  </si>
  <si>
    <t>3성</t>
    <phoneticPr fontId="3" type="noConversion"/>
  </si>
  <si>
    <t>장비
수량</t>
    <phoneticPr fontId="3" type="noConversion"/>
  </si>
  <si>
    <t>녹스
장비</t>
    <phoneticPr fontId="3" type="noConversion"/>
  </si>
  <si>
    <t>무기</t>
    <phoneticPr fontId="3" type="noConversion"/>
  </si>
  <si>
    <t>방어구</t>
    <phoneticPr fontId="3" type="noConversion"/>
  </si>
  <si>
    <t>장신구</t>
    <phoneticPr fontId="3" type="noConversion"/>
  </si>
  <si>
    <t>합계</t>
    <phoneticPr fontId="3" type="noConversion"/>
  </si>
  <si>
    <t>확률</t>
    <phoneticPr fontId="3" type="noConversion"/>
  </si>
  <si>
    <t>&gt; 녹스 10+1 장비 뽑기 사례(+1 보너스 미포함)</t>
    <phoneticPr fontId="3" type="noConversion"/>
  </si>
  <si>
    <t>&gt; 녹스 10+1 장비 뽑기 결과(+1 보너스 포함)</t>
    <phoneticPr fontId="3" type="noConversion"/>
  </si>
  <si>
    <t>&gt; 녹스 10+1 장비 뽑기 결과(+1 보너스 미포함)</t>
    <phoneticPr fontId="3" type="noConversion"/>
  </si>
  <si>
    <t>설정확률</t>
    <phoneticPr fontId="3" type="noConversion"/>
  </si>
  <si>
    <t>실제확률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</si>
</sst>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76" formatCode="0.0000"/>
    <numFmt numFmtId="177" formatCode="_-* #,##0_-;\-* #,##0_-;_-* &quot;-&quot;??_-;_-@_-"/>
    <numFmt numFmtId="178" formatCode="&quot;₩&quot;#,##0"/>
    <numFmt numFmtId="179" formatCode="_-* #,##0.0_-;\-* #,##0.0_-;_-* &quot;-&quot;_-;_-@_-"/>
    <numFmt numFmtId="180" formatCode="_-* #,##0.00_-;\-* #,##0.00_-;_-* &quot;-&quot;_-;_-@_-"/>
    <numFmt numFmtId="181" formatCode="0.0%"/>
    <numFmt numFmtId="182" formatCode="0_ "/>
    <numFmt numFmtId="183" formatCode="0.0000%"/>
    <numFmt numFmtId="184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2" fillId="0" borderId="1" xfId="1" applyNumberFormat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" fontId="2" fillId="0" borderId="1" xfId="0" applyNumberFormat="1" applyFont="1" applyFill="1" applyBorder="1">
      <alignment vertical="center"/>
    </xf>
    <xf numFmtId="1" fontId="2" fillId="0" borderId="2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1" fontId="2" fillId="0" borderId="1" xfId="1" applyFont="1" applyFill="1" applyBorder="1">
      <alignment vertical="center"/>
    </xf>
    <xf numFmtId="2" fontId="0" fillId="0" borderId="0" xfId="0" applyNumberFormat="1" applyFill="1">
      <alignment vertical="center"/>
    </xf>
    <xf numFmtId="178" fontId="2" fillId="0" borderId="1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1" fontId="4" fillId="2" borderId="1" xfId="0" applyNumberFormat="1" applyFont="1" applyFill="1" applyBorder="1">
      <alignment vertical="center"/>
    </xf>
    <xf numFmtId="2" fontId="6" fillId="4" borderId="1" xfId="0" applyNumberFormat="1" applyFont="1" applyFill="1" applyBorder="1">
      <alignment vertical="center"/>
    </xf>
    <xf numFmtId="178" fontId="7" fillId="3" borderId="1" xfId="0" applyNumberFormat="1" applyFont="1" applyFill="1" applyBorder="1">
      <alignment vertical="center"/>
    </xf>
    <xf numFmtId="41" fontId="2" fillId="6" borderId="1" xfId="1" applyFont="1" applyFill="1" applyBorder="1">
      <alignment vertical="center"/>
    </xf>
    <xf numFmtId="1" fontId="2" fillId="0" borderId="0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41" fontId="2" fillId="0" borderId="1" xfId="1" applyNumberFormat="1" applyFont="1" applyFill="1" applyBorder="1">
      <alignment vertical="center"/>
    </xf>
    <xf numFmtId="179" fontId="2" fillId="0" borderId="1" xfId="1" applyNumberFormat="1" applyFont="1" applyFill="1" applyBorder="1">
      <alignment vertical="center"/>
    </xf>
    <xf numFmtId="179" fontId="2" fillId="0" borderId="0" xfId="0" applyNumberFormat="1" applyFont="1" applyFill="1">
      <alignment vertical="center"/>
    </xf>
    <xf numFmtId="179" fontId="2" fillId="5" borderId="1" xfId="1" applyNumberFormat="1" applyFont="1" applyFill="1" applyBorder="1">
      <alignment vertical="center"/>
    </xf>
    <xf numFmtId="1" fontId="2" fillId="7" borderId="1" xfId="0" applyNumberFormat="1" applyFont="1" applyFill="1" applyBorder="1">
      <alignment vertical="center"/>
    </xf>
    <xf numFmtId="43" fontId="2" fillId="0" borderId="0" xfId="0" applyNumberFormat="1" applyFont="1" applyFill="1">
      <alignment vertical="center"/>
    </xf>
    <xf numFmtId="180" fontId="2" fillId="4" borderId="1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81" fontId="6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right" vertical="center"/>
    </xf>
    <xf numFmtId="182" fontId="6" fillId="0" borderId="1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0" fillId="11" borderId="0" xfId="0" applyFill="1">
      <alignment vertical="center"/>
    </xf>
    <xf numFmtId="0" fontId="6" fillId="11" borderId="0" xfId="0" applyFont="1" applyFill="1">
      <alignment vertical="center"/>
    </xf>
    <xf numFmtId="0" fontId="9" fillId="11" borderId="0" xfId="0" applyFont="1" applyFill="1">
      <alignment vertical="center"/>
    </xf>
    <xf numFmtId="0" fontId="8" fillId="10" borderId="1" xfId="0" applyFont="1" applyFill="1" applyBorder="1">
      <alignment vertical="center"/>
    </xf>
    <xf numFmtId="181" fontId="8" fillId="10" borderId="1" xfId="0" applyNumberFormat="1" applyFont="1" applyFill="1" applyBorder="1">
      <alignment vertical="center"/>
    </xf>
    <xf numFmtId="0" fontId="8" fillId="9" borderId="1" xfId="0" applyFont="1" applyFill="1" applyBorder="1">
      <alignment vertical="center"/>
    </xf>
    <xf numFmtId="181" fontId="8" fillId="9" borderId="1" xfId="0" applyNumberFormat="1" applyFont="1" applyFill="1" applyBorder="1">
      <alignment vertical="center"/>
    </xf>
    <xf numFmtId="0" fontId="6" fillId="8" borderId="1" xfId="0" applyFont="1" applyFill="1" applyBorder="1">
      <alignment vertical="center"/>
    </xf>
    <xf numFmtId="0" fontId="9" fillId="11" borderId="0" xfId="0" applyFont="1" applyFill="1" applyBorder="1">
      <alignment vertical="center"/>
    </xf>
    <xf numFmtId="0" fontId="0" fillId="11" borderId="0" xfId="0" applyFill="1" applyBorder="1">
      <alignment vertical="center"/>
    </xf>
    <xf numFmtId="184" fontId="2" fillId="0" borderId="1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0" fontId="6" fillId="11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81" fontId="6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6" fillId="4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83" fontId="6" fillId="0" borderId="1" xfId="0" applyNumberFormat="1" applyFont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31"/>
  <sheetViews>
    <sheetView tabSelected="1" zoomScaleNormal="100" workbookViewId="0">
      <selection activeCell="E36" sqref="E36"/>
    </sheetView>
  </sheetViews>
  <sheetFormatPr defaultRowHeight="16.5" x14ac:dyDescent="0.3"/>
  <cols>
    <col min="1" max="1" width="3.625" style="6" customWidth="1"/>
    <col min="2" max="2" width="16.5" style="6" customWidth="1"/>
    <col min="3" max="4" width="11" style="6" customWidth="1"/>
    <col min="5" max="5" width="13.375" style="6" customWidth="1"/>
    <col min="6" max="6" width="8" style="6" customWidth="1"/>
    <col min="7" max="8" width="9.5" style="6" bestFit="1" customWidth="1"/>
    <col min="9" max="9" width="3.625" style="6" customWidth="1"/>
    <col min="10" max="10" width="19.5" style="6" customWidth="1"/>
    <col min="11" max="11" width="10.25" style="6" bestFit="1" customWidth="1"/>
    <col min="12" max="12" width="3.625" style="6" customWidth="1"/>
    <col min="13" max="13" width="9" style="6"/>
    <col min="14" max="14" width="7.875" style="6" bestFit="1" customWidth="1"/>
    <col min="15" max="15" width="7.875" style="6" customWidth="1"/>
    <col min="16" max="17" width="6.625" style="6" customWidth="1"/>
    <col min="18" max="20" width="5.75" style="6" customWidth="1"/>
    <col min="21" max="21" width="4.875" style="6" customWidth="1"/>
    <col min="22" max="16384" width="9" style="6"/>
  </cols>
  <sheetData>
    <row r="2" spans="2:21" x14ac:dyDescent="0.3">
      <c r="B2" s="5" t="s">
        <v>34</v>
      </c>
      <c r="C2" s="5"/>
      <c r="D2" s="5"/>
      <c r="F2" s="5"/>
      <c r="G2" s="5"/>
      <c r="J2" s="5" t="s">
        <v>18</v>
      </c>
      <c r="K2" s="5"/>
      <c r="M2" s="7" t="s">
        <v>11</v>
      </c>
      <c r="N2" s="5"/>
      <c r="O2" s="5"/>
      <c r="P2" s="5"/>
    </row>
    <row r="3" spans="2:21" ht="27" x14ac:dyDescent="0.3">
      <c r="B3" s="2" t="s">
        <v>20</v>
      </c>
      <c r="C3" s="2" t="s">
        <v>30</v>
      </c>
      <c r="D3" s="2" t="s">
        <v>7</v>
      </c>
      <c r="E3" s="1" t="s">
        <v>40</v>
      </c>
      <c r="F3" s="2" t="s">
        <v>8</v>
      </c>
      <c r="G3" s="31" t="s">
        <v>39</v>
      </c>
      <c r="H3" s="31" t="s">
        <v>38</v>
      </c>
      <c r="J3" s="2" t="s">
        <v>0</v>
      </c>
      <c r="K3" s="30" t="s">
        <v>37</v>
      </c>
      <c r="M3" s="1" t="s">
        <v>0</v>
      </c>
      <c r="N3" s="1" t="s">
        <v>36</v>
      </c>
      <c r="O3" s="2" t="s">
        <v>6</v>
      </c>
    </row>
    <row r="4" spans="2:21" x14ac:dyDescent="0.3">
      <c r="B4" s="8" t="s">
        <v>1</v>
      </c>
      <c r="C4" s="9">
        <v>54.515099999999997</v>
      </c>
      <c r="D4" s="54">
        <f>ROUND(C4,0)</f>
        <v>55</v>
      </c>
      <c r="E4" s="10">
        <v>0</v>
      </c>
      <c r="F4" s="11">
        <f>D4-E4</f>
        <v>55</v>
      </c>
      <c r="G4" s="13">
        <f>F4*O4</f>
        <v>5390</v>
      </c>
      <c r="H4" s="13">
        <f>D4*O4</f>
        <v>5390</v>
      </c>
      <c r="J4" s="10" t="s">
        <v>21</v>
      </c>
      <c r="K4" s="13">
        <f>N6*2</f>
        <v>7898</v>
      </c>
      <c r="M4" s="12">
        <v>3</v>
      </c>
      <c r="N4" s="13">
        <v>790</v>
      </c>
      <c r="O4" s="3">
        <v>98</v>
      </c>
    </row>
    <row r="5" spans="2:21" x14ac:dyDescent="0.3">
      <c r="B5" s="8" t="s">
        <v>2</v>
      </c>
      <c r="C5" s="9">
        <v>30.908999999999999</v>
      </c>
      <c r="D5" s="54">
        <f>ROUND(C5,0)</f>
        <v>31</v>
      </c>
      <c r="E5" s="10">
        <v>0</v>
      </c>
      <c r="F5" s="11">
        <f t="shared" ref="F5:F7" si="0">D5-E5</f>
        <v>31</v>
      </c>
      <c r="G5" s="13">
        <f>F5*O5</f>
        <v>6541</v>
      </c>
      <c r="H5" s="13">
        <f t="shared" ref="H5:H7" si="1">D5*O5</f>
        <v>6541</v>
      </c>
      <c r="J5" s="10" t="s">
        <v>22</v>
      </c>
      <c r="K5" s="13">
        <f>N7*2</f>
        <v>19212</v>
      </c>
      <c r="M5" s="12">
        <v>4</v>
      </c>
      <c r="N5" s="13">
        <v>1690</v>
      </c>
      <c r="O5" s="3">
        <v>211</v>
      </c>
    </row>
    <row r="6" spans="2:21" ht="15.75" customHeight="1" x14ac:dyDescent="0.3">
      <c r="B6" s="8" t="s">
        <v>3</v>
      </c>
      <c r="C6" s="9">
        <v>13.6363</v>
      </c>
      <c r="D6" s="54">
        <f>ROUND(C6,0)</f>
        <v>14</v>
      </c>
      <c r="E6" s="10">
        <v>2</v>
      </c>
      <c r="F6" s="11">
        <f t="shared" si="0"/>
        <v>12</v>
      </c>
      <c r="G6" s="13">
        <f>F6*O6</f>
        <v>6768</v>
      </c>
      <c r="H6" s="13">
        <f>D6*O6</f>
        <v>7896</v>
      </c>
      <c r="J6" s="10" t="s">
        <v>23</v>
      </c>
      <c r="K6" s="13">
        <f>N8</f>
        <v>23739</v>
      </c>
      <c r="M6" s="12">
        <v>5</v>
      </c>
      <c r="N6" s="13">
        <v>3949</v>
      </c>
      <c r="O6" s="3">
        <v>564</v>
      </c>
    </row>
    <row r="7" spans="2:21" x14ac:dyDescent="0.3">
      <c r="B7" s="8" t="s">
        <v>4</v>
      </c>
      <c r="C7" s="9">
        <v>0.90900000000000003</v>
      </c>
      <c r="D7" s="54">
        <f>ROUND(C7,0)</f>
        <v>1</v>
      </c>
      <c r="E7" s="10">
        <v>1</v>
      </c>
      <c r="F7" s="11">
        <f t="shared" si="0"/>
        <v>0</v>
      </c>
      <c r="G7" s="13">
        <f>F7*O7</f>
        <v>0</v>
      </c>
      <c r="H7" s="13">
        <f t="shared" si="1"/>
        <v>1601</v>
      </c>
      <c r="J7" s="10" t="s">
        <v>15</v>
      </c>
      <c r="K7" s="20">
        <f>SUM(K4:K6)</f>
        <v>50849</v>
      </c>
      <c r="M7" s="12">
        <v>6</v>
      </c>
      <c r="N7" s="13">
        <v>9606</v>
      </c>
      <c r="O7" s="3">
        <v>1601</v>
      </c>
    </row>
    <row r="8" spans="2:21" x14ac:dyDescent="0.3">
      <c r="B8" s="8" t="s">
        <v>5</v>
      </c>
      <c r="C8" s="9">
        <v>2.9999999999999997E-4</v>
      </c>
      <c r="D8" s="54">
        <f>ROUND(C8,0)</f>
        <v>0</v>
      </c>
      <c r="E8" s="10">
        <v>0</v>
      </c>
      <c r="F8" s="11">
        <f>D8-E8</f>
        <v>0</v>
      </c>
      <c r="G8" s="13">
        <f>F8*O8</f>
        <v>0</v>
      </c>
      <c r="H8" s="13">
        <f>G8*P8</f>
        <v>0</v>
      </c>
      <c r="M8" s="12">
        <v>7</v>
      </c>
      <c r="N8" s="13">
        <v>23739</v>
      </c>
      <c r="O8" s="3">
        <v>4747</v>
      </c>
    </row>
    <row r="9" spans="2:21" x14ac:dyDescent="0.3">
      <c r="B9" s="5"/>
      <c r="C9" s="55"/>
      <c r="G9" s="20">
        <f>SUM(G4:G8)</f>
        <v>18699</v>
      </c>
      <c r="H9" s="20">
        <f>SUM(H4:H8)</f>
        <v>21428</v>
      </c>
      <c r="J9" s="21" t="s">
        <v>24</v>
      </c>
    </row>
    <row r="10" spans="2:21" x14ac:dyDescent="0.3">
      <c r="J10" s="17" t="s">
        <v>28</v>
      </c>
      <c r="K10" s="18">
        <f>(K7-G9)/(D4*O4+D5*O5+D6*O6+D7*O7)+1</f>
        <v>2.5003733432891542</v>
      </c>
    </row>
    <row r="11" spans="2:21" x14ac:dyDescent="0.3">
      <c r="K11" s="14"/>
    </row>
    <row r="12" spans="2:21" x14ac:dyDescent="0.3">
      <c r="K12" s="14"/>
    </row>
    <row r="13" spans="2:21" x14ac:dyDescent="0.3">
      <c r="B13" s="5" t="s">
        <v>33</v>
      </c>
      <c r="C13" s="5"/>
      <c r="D13" s="5"/>
      <c r="F13" s="5"/>
      <c r="G13" s="5"/>
      <c r="J13" s="5" t="s">
        <v>19</v>
      </c>
      <c r="M13" s="5" t="s">
        <v>27</v>
      </c>
      <c r="N13" s="5"/>
      <c r="O13" s="28"/>
      <c r="P13" s="28"/>
      <c r="Q13" s="28"/>
      <c r="R13" s="28"/>
      <c r="S13" s="28"/>
      <c r="T13" s="5"/>
      <c r="U13" s="5"/>
    </row>
    <row r="14" spans="2:21" ht="27" x14ac:dyDescent="0.3">
      <c r="B14" s="2" t="s">
        <v>20</v>
      </c>
      <c r="C14" s="2" t="s">
        <v>30</v>
      </c>
      <c r="D14" s="2" t="s">
        <v>7</v>
      </c>
      <c r="E14" s="2" t="s">
        <v>17</v>
      </c>
      <c r="F14" s="2" t="s">
        <v>8</v>
      </c>
      <c r="G14" s="1" t="s">
        <v>41</v>
      </c>
      <c r="H14" s="1" t="s">
        <v>41</v>
      </c>
      <c r="J14" s="4" t="s">
        <v>16</v>
      </c>
      <c r="K14" s="30" t="s">
        <v>37</v>
      </c>
      <c r="M14" s="22" t="s">
        <v>26</v>
      </c>
      <c r="N14" s="22">
        <v>1</v>
      </c>
      <c r="O14" s="22">
        <v>2</v>
      </c>
      <c r="P14" s="22">
        <v>3</v>
      </c>
      <c r="Q14" s="22">
        <v>4</v>
      </c>
      <c r="R14" s="22">
        <v>5</v>
      </c>
      <c r="S14" s="22">
        <v>6</v>
      </c>
      <c r="T14" s="22">
        <v>7</v>
      </c>
    </row>
    <row r="15" spans="2:21" x14ac:dyDescent="0.3">
      <c r="B15" s="8" t="s">
        <v>1</v>
      </c>
      <c r="C15" s="9">
        <v>64.3</v>
      </c>
      <c r="D15" s="10">
        <f t="shared" ref="D15:D16" si="2">ROUND(C15,0)</f>
        <v>64</v>
      </c>
      <c r="E15" s="10">
        <v>0</v>
      </c>
      <c r="F15" s="10">
        <f>D15-E15</f>
        <v>64</v>
      </c>
      <c r="G15" s="13">
        <f>F15</f>
        <v>64</v>
      </c>
      <c r="H15" s="13">
        <f>D15</f>
        <v>64</v>
      </c>
      <c r="J15" s="10" t="s">
        <v>21</v>
      </c>
      <c r="K15" s="3">
        <f>IF(G13=0,P19*2,0)</f>
        <v>80.321285140562253</v>
      </c>
      <c r="M15" s="23">
        <v>1</v>
      </c>
      <c r="N15" s="24">
        <v>4.8780487804878057</v>
      </c>
      <c r="O15" s="25"/>
      <c r="P15" s="25"/>
      <c r="Q15" s="25"/>
      <c r="R15" s="25"/>
      <c r="S15" s="25"/>
      <c r="T15" s="25"/>
    </row>
    <row r="16" spans="2:21" x14ac:dyDescent="0.3">
      <c r="B16" s="8" t="s">
        <v>2</v>
      </c>
      <c r="C16" s="9">
        <v>30</v>
      </c>
      <c r="D16" s="10">
        <f t="shared" si="2"/>
        <v>30</v>
      </c>
      <c r="E16" s="10">
        <v>0</v>
      </c>
      <c r="F16" s="10">
        <f t="shared" ref="F16:F17" si="3">D16-E16</f>
        <v>30</v>
      </c>
      <c r="G16" s="13">
        <f>F16*Q22</f>
        <v>108.60759493670885</v>
      </c>
      <c r="H16" s="13">
        <f>D16*Q22</f>
        <v>108.60759493670885</v>
      </c>
      <c r="J16" s="10" t="s">
        <v>22</v>
      </c>
      <c r="K16" s="3">
        <f>P20*2</f>
        <v>201.00502512562812</v>
      </c>
      <c r="M16" s="23">
        <v>2</v>
      </c>
      <c r="N16" s="24">
        <v>10.735373054213634</v>
      </c>
      <c r="O16" s="24">
        <v>5.4112554112554108</v>
      </c>
      <c r="P16" s="25"/>
      <c r="Q16" s="25"/>
      <c r="R16" s="25"/>
      <c r="S16" s="25"/>
      <c r="T16" s="25"/>
    </row>
    <row r="17" spans="2:22" ht="16.5" customHeight="1" x14ac:dyDescent="0.3">
      <c r="B17" s="8" t="s">
        <v>3</v>
      </c>
      <c r="C17" s="9">
        <v>5</v>
      </c>
      <c r="D17" s="10">
        <f>ROUND(C17,0)</f>
        <v>5</v>
      </c>
      <c r="E17" s="10">
        <v>0</v>
      </c>
      <c r="F17" s="10">
        <f t="shared" si="3"/>
        <v>5</v>
      </c>
      <c r="G17" s="13">
        <f>F17*R22</f>
        <v>40.822784810126578</v>
      </c>
      <c r="H17" s="13">
        <f>D17*R22</f>
        <v>40.822784810126578</v>
      </c>
      <c r="J17" s="10" t="s">
        <v>23</v>
      </c>
      <c r="K17" s="3">
        <f>P21</f>
        <v>253.1645569620253</v>
      </c>
      <c r="M17" s="23">
        <v>3</v>
      </c>
      <c r="N17" s="24">
        <v>32.206119162640903</v>
      </c>
      <c r="O17" s="24">
        <v>16.233766233766232</v>
      </c>
      <c r="P17" s="24">
        <v>6.0186578393018362</v>
      </c>
      <c r="Q17" s="25"/>
      <c r="R17" s="25"/>
      <c r="S17" s="25"/>
      <c r="T17" s="25"/>
    </row>
    <row r="18" spans="2:22" x14ac:dyDescent="0.3">
      <c r="B18" s="8" t="s">
        <v>4</v>
      </c>
      <c r="C18" s="9">
        <v>0.6</v>
      </c>
      <c r="D18" s="27">
        <f>ROUND(C18,0)+10</f>
        <v>11</v>
      </c>
      <c r="E18" s="10">
        <v>2</v>
      </c>
      <c r="F18" s="10">
        <f>IF(D18&gt;2,D18-E18,0)</f>
        <v>9</v>
      </c>
      <c r="G18" s="13">
        <f>F18*S22</f>
        <v>165.41772151898732</v>
      </c>
      <c r="H18" s="13">
        <f>D18*S22</f>
        <v>202.17721518987341</v>
      </c>
      <c r="J18" s="10" t="s">
        <v>15</v>
      </c>
      <c r="K18" s="20">
        <f>SUM(K15:K17)</f>
        <v>534.49086722821562</v>
      </c>
      <c r="M18" s="23">
        <v>4</v>
      </c>
      <c r="N18" s="24">
        <v>86.206896551724128</v>
      </c>
      <c r="O18" s="24">
        <v>43.290043290043286</v>
      </c>
      <c r="P18" s="24">
        <v>16.051364365971107</v>
      </c>
      <c r="Q18" s="24">
        <v>4.4622936189201248</v>
      </c>
      <c r="R18" s="25"/>
      <c r="S18" s="25"/>
      <c r="T18" s="25"/>
    </row>
    <row r="19" spans="2:22" x14ac:dyDescent="0.3">
      <c r="B19" s="8" t="s">
        <v>5</v>
      </c>
      <c r="C19" s="9">
        <v>0.1</v>
      </c>
      <c r="D19" s="10">
        <f t="shared" ref="D19" si="4">ROUND(C19,0)</f>
        <v>0</v>
      </c>
      <c r="E19" s="10">
        <v>0</v>
      </c>
      <c r="F19" s="10">
        <f>D19-E19</f>
        <v>0</v>
      </c>
      <c r="G19" s="13">
        <f>F19*T22</f>
        <v>0</v>
      </c>
      <c r="H19" s="13">
        <f>G19*T22</f>
        <v>0</v>
      </c>
      <c r="M19" s="23">
        <v>5</v>
      </c>
      <c r="N19" s="24">
        <v>215.05376344086022</v>
      </c>
      <c r="O19" s="24">
        <v>108.69565217391305</v>
      </c>
      <c r="P19" s="24">
        <v>40.160642570281126</v>
      </c>
      <c r="Q19" s="24">
        <v>11.154489682097045</v>
      </c>
      <c r="R19" s="24">
        <v>4.9578582052553299</v>
      </c>
      <c r="S19" s="25"/>
      <c r="T19" s="25"/>
    </row>
    <row r="20" spans="2:22" x14ac:dyDescent="0.3">
      <c r="B20" s="5" t="s">
        <v>32</v>
      </c>
      <c r="C20" s="5"/>
      <c r="G20" s="20">
        <f>SUM(G15:G19)</f>
        <v>378.84810126582272</v>
      </c>
      <c r="H20" s="20">
        <f>SUM(H15:H19)</f>
        <v>415.60759493670878</v>
      </c>
      <c r="J20" s="21" t="s">
        <v>24</v>
      </c>
      <c r="M20" s="23">
        <v>6</v>
      </c>
      <c r="N20" s="24">
        <v>540.54054054054052</v>
      </c>
      <c r="O20" s="24">
        <v>273.97260273972603</v>
      </c>
      <c r="P20" s="24">
        <v>100.50251256281406</v>
      </c>
      <c r="Q20" s="24">
        <v>27.894002789400279</v>
      </c>
      <c r="R20" s="24">
        <v>12.399256044637323</v>
      </c>
      <c r="S20" s="24">
        <v>3.6717459151826692</v>
      </c>
      <c r="T20" s="25"/>
    </row>
    <row r="21" spans="2:22" x14ac:dyDescent="0.3">
      <c r="J21" s="17" t="s">
        <v>28</v>
      </c>
      <c r="K21" s="29">
        <f>(K18-G20)/H20+1</f>
        <v>1.3744945180467529</v>
      </c>
      <c r="M21" s="23">
        <v>7</v>
      </c>
      <c r="N21" s="24">
        <v>1428.5714285714284</v>
      </c>
      <c r="O21" s="24">
        <v>689.65517241379303</v>
      </c>
      <c r="P21" s="24">
        <v>253.1645569620253</v>
      </c>
      <c r="Q21" s="24">
        <v>69.930069930069934</v>
      </c>
      <c r="R21" s="24">
        <v>31.007751937984494</v>
      </c>
      <c r="S21" s="24">
        <v>13.774104683195592</v>
      </c>
      <c r="T21" s="24">
        <v>6.119951040391677</v>
      </c>
    </row>
    <row r="22" spans="2:22" x14ac:dyDescent="0.3">
      <c r="O22" s="16" t="s">
        <v>35</v>
      </c>
      <c r="Q22" s="26">
        <f>$P$21/Q21</f>
        <v>3.6202531645569618</v>
      </c>
      <c r="R22" s="26">
        <f>$P$21/R21</f>
        <v>8.1645569620253156</v>
      </c>
      <c r="S22" s="26">
        <f>$P$21/S21</f>
        <v>18.379746835443036</v>
      </c>
      <c r="T22" s="5"/>
    </row>
    <row r="23" spans="2:22" x14ac:dyDescent="0.3">
      <c r="M23" s="16" t="s">
        <v>31</v>
      </c>
    </row>
    <row r="24" spans="2:22" x14ac:dyDescent="0.3">
      <c r="M24" s="16"/>
    </row>
    <row r="25" spans="2:22" x14ac:dyDescent="0.3">
      <c r="B25" s="16" t="s">
        <v>12</v>
      </c>
      <c r="E25" s="16" t="s">
        <v>14</v>
      </c>
    </row>
    <row r="26" spans="2:22" x14ac:dyDescent="0.3">
      <c r="B26" s="2" t="s">
        <v>29</v>
      </c>
      <c r="C26" s="2" t="s">
        <v>25</v>
      </c>
      <c r="E26" s="2" t="s">
        <v>10</v>
      </c>
      <c r="V26" s="25"/>
    </row>
    <row r="27" spans="2:22" ht="24.95" customHeight="1" x14ac:dyDescent="0.3">
      <c r="B27" s="13">
        <v>30000</v>
      </c>
      <c r="C27" s="15">
        <f>B27/12500*110000</f>
        <v>264000</v>
      </c>
      <c r="E27" s="19">
        <f>C27*K10*8</f>
        <v>5280788.5010266937</v>
      </c>
    </row>
    <row r="29" spans="2:22" x14ac:dyDescent="0.3">
      <c r="B29" s="16" t="s">
        <v>13</v>
      </c>
      <c r="E29" s="16" t="s">
        <v>14</v>
      </c>
    </row>
    <row r="30" spans="2:22" x14ac:dyDescent="0.3">
      <c r="B30" s="2" t="s">
        <v>29</v>
      </c>
      <c r="C30" s="2" t="s">
        <v>25</v>
      </c>
      <c r="E30" s="2" t="s">
        <v>9</v>
      </c>
    </row>
    <row r="31" spans="2:22" ht="24.95" customHeight="1" x14ac:dyDescent="0.3">
      <c r="B31" s="13">
        <v>30000</v>
      </c>
      <c r="C31" s="15">
        <f>B31/12500*110000</f>
        <v>264000</v>
      </c>
      <c r="E31" s="19">
        <f>C31*K21*8</f>
        <v>2902932.422114742</v>
      </c>
    </row>
  </sheetData>
  <phoneticPr fontId="3" type="noConversion"/>
  <pageMargins left="0.25" right="0.25" top="0.75" bottom="0.75" header="0.3" footer="0.3"/>
  <pageSetup paperSize="9" scale="75" orientation="landscape" verticalDpi="0" r:id="rId1"/>
  <ignoredErrors>
    <ignoredError sqref="F18 D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1"/>
  <sheetViews>
    <sheetView workbookViewId="0">
      <selection activeCell="C4" sqref="C4:C8"/>
    </sheetView>
  </sheetViews>
  <sheetFormatPr defaultRowHeight="16.5" x14ac:dyDescent="0.3"/>
  <cols>
    <col min="1" max="1" width="3.625" style="6" customWidth="1"/>
    <col min="2" max="2" width="16.5" style="6" customWidth="1"/>
    <col min="3" max="4" width="11" style="6" customWidth="1"/>
    <col min="5" max="5" width="13.375" style="6" customWidth="1"/>
    <col min="6" max="6" width="8" style="6" customWidth="1"/>
    <col min="7" max="8" width="9.5" style="6" customWidth="1"/>
    <col min="9" max="9" width="3.625" style="6" customWidth="1"/>
    <col min="10" max="10" width="19.5" style="6" customWidth="1"/>
    <col min="11" max="11" width="10.25" style="6" customWidth="1"/>
    <col min="12" max="12" width="3.625" style="6" customWidth="1"/>
    <col min="13" max="13" width="9" style="6"/>
    <col min="14" max="15" width="7.875" style="6" customWidth="1"/>
    <col min="16" max="17" width="6.625" style="6" customWidth="1"/>
    <col min="18" max="20" width="5.75" style="6" customWidth="1"/>
    <col min="21" max="21" width="4.875" style="6" customWidth="1"/>
    <col min="22" max="16384" width="9" style="6"/>
  </cols>
  <sheetData>
    <row r="2" spans="2:21" x14ac:dyDescent="0.3">
      <c r="B2" s="5" t="s">
        <v>34</v>
      </c>
      <c r="C2" s="5"/>
      <c r="D2" s="5"/>
      <c r="F2" s="5"/>
      <c r="G2" s="5"/>
      <c r="J2" s="5" t="s">
        <v>18</v>
      </c>
      <c r="K2" s="5"/>
      <c r="M2" s="7" t="s">
        <v>11</v>
      </c>
      <c r="N2" s="5"/>
      <c r="O2" s="5"/>
      <c r="P2" s="5"/>
    </row>
    <row r="3" spans="2:21" ht="27" x14ac:dyDescent="0.3">
      <c r="B3" s="2" t="s">
        <v>20</v>
      </c>
      <c r="C3" s="2" t="s">
        <v>30</v>
      </c>
      <c r="D3" s="2" t="s">
        <v>7</v>
      </c>
      <c r="E3" s="1" t="s">
        <v>40</v>
      </c>
      <c r="F3" s="2" t="s">
        <v>8</v>
      </c>
      <c r="G3" s="31" t="s">
        <v>39</v>
      </c>
      <c r="H3" s="31" t="s">
        <v>38</v>
      </c>
      <c r="J3" s="2" t="s">
        <v>0</v>
      </c>
      <c r="K3" s="30" t="s">
        <v>37</v>
      </c>
      <c r="M3" s="1" t="s">
        <v>0</v>
      </c>
      <c r="N3" s="1" t="s">
        <v>36</v>
      </c>
      <c r="O3" s="2" t="s">
        <v>6</v>
      </c>
    </row>
    <row r="4" spans="2:21" x14ac:dyDescent="0.3">
      <c r="B4" s="8" t="s">
        <v>1</v>
      </c>
      <c r="C4" s="9">
        <v>74.515100000000004</v>
      </c>
      <c r="D4" s="54">
        <f>ROUND(C4,0)</f>
        <v>75</v>
      </c>
      <c r="E4" s="10">
        <v>0</v>
      </c>
      <c r="F4" s="11">
        <f>D4-E4</f>
        <v>75</v>
      </c>
      <c r="G4" s="13">
        <f>F4*O4</f>
        <v>7350</v>
      </c>
      <c r="H4" s="13">
        <f>D4*O4</f>
        <v>7350</v>
      </c>
      <c r="J4" s="10" t="s">
        <v>21</v>
      </c>
      <c r="K4" s="13">
        <f>N6*2</f>
        <v>7898</v>
      </c>
      <c r="M4" s="12">
        <v>3</v>
      </c>
      <c r="N4" s="13">
        <v>790</v>
      </c>
      <c r="O4" s="3">
        <v>98</v>
      </c>
    </row>
    <row r="5" spans="2:21" x14ac:dyDescent="0.3">
      <c r="B5" s="8" t="s">
        <v>2</v>
      </c>
      <c r="C5" s="9">
        <v>10.909000000000001</v>
      </c>
      <c r="D5" s="54">
        <f t="shared" ref="D5:D8" si="0">ROUND(C5,0)</f>
        <v>11</v>
      </c>
      <c r="E5" s="10">
        <v>0</v>
      </c>
      <c r="F5" s="11">
        <f t="shared" ref="F5:F7" si="1">D5-E5</f>
        <v>11</v>
      </c>
      <c r="G5" s="13">
        <f>F5*O5</f>
        <v>2321</v>
      </c>
      <c r="H5" s="13">
        <f t="shared" ref="H5:H7" si="2">D5*O5</f>
        <v>2321</v>
      </c>
      <c r="J5" s="10" t="s">
        <v>22</v>
      </c>
      <c r="K5" s="13">
        <f>N7*2</f>
        <v>19212</v>
      </c>
      <c r="M5" s="12">
        <v>4</v>
      </c>
      <c r="N5" s="13">
        <v>1690</v>
      </c>
      <c r="O5" s="3">
        <v>211</v>
      </c>
    </row>
    <row r="6" spans="2:21" x14ac:dyDescent="0.3">
      <c r="B6" s="8" t="s">
        <v>3</v>
      </c>
      <c r="C6" s="9">
        <v>13.6363</v>
      </c>
      <c r="D6" s="54">
        <f t="shared" si="0"/>
        <v>14</v>
      </c>
      <c r="E6" s="10">
        <v>2</v>
      </c>
      <c r="F6" s="11">
        <f t="shared" si="1"/>
        <v>12</v>
      </c>
      <c r="G6" s="13">
        <f>F6*O6</f>
        <v>6768</v>
      </c>
      <c r="H6" s="13">
        <f>D6*O6</f>
        <v>7896</v>
      </c>
      <c r="J6" s="10" t="s">
        <v>23</v>
      </c>
      <c r="K6" s="13">
        <f>N8</f>
        <v>23739</v>
      </c>
      <c r="M6" s="12">
        <v>5</v>
      </c>
      <c r="N6" s="13">
        <v>3949</v>
      </c>
      <c r="O6" s="3">
        <v>564</v>
      </c>
    </row>
    <row r="7" spans="2:21" x14ac:dyDescent="0.3">
      <c r="B7" s="8" t="s">
        <v>4</v>
      </c>
      <c r="C7" s="9">
        <v>0.90900000000000003</v>
      </c>
      <c r="D7" s="54">
        <f t="shared" si="0"/>
        <v>1</v>
      </c>
      <c r="E7" s="10">
        <v>1</v>
      </c>
      <c r="F7" s="11">
        <f t="shared" si="1"/>
        <v>0</v>
      </c>
      <c r="G7" s="13">
        <f>F7*O7</f>
        <v>0</v>
      </c>
      <c r="H7" s="13">
        <f t="shared" si="2"/>
        <v>1601</v>
      </c>
      <c r="J7" s="10" t="s">
        <v>15</v>
      </c>
      <c r="K7" s="20">
        <f>SUM(K4:K6)</f>
        <v>50849</v>
      </c>
      <c r="M7" s="12">
        <v>6</v>
      </c>
      <c r="N7" s="13">
        <v>9606</v>
      </c>
      <c r="O7" s="3">
        <v>1601</v>
      </c>
    </row>
    <row r="8" spans="2:21" x14ac:dyDescent="0.3">
      <c r="B8" s="8" t="s">
        <v>5</v>
      </c>
      <c r="C8" s="9">
        <v>2.9999999999999997E-4</v>
      </c>
      <c r="D8" s="54">
        <f t="shared" si="0"/>
        <v>0</v>
      </c>
      <c r="E8" s="10">
        <v>0</v>
      </c>
      <c r="F8" s="11">
        <f>D8-E8</f>
        <v>0</v>
      </c>
      <c r="G8" s="13">
        <f>F8*O8</f>
        <v>0</v>
      </c>
      <c r="H8" s="13">
        <f>G8*P8</f>
        <v>0</v>
      </c>
      <c r="M8" s="12">
        <v>7</v>
      </c>
      <c r="N8" s="13">
        <v>23739</v>
      </c>
      <c r="O8" s="3">
        <v>4747</v>
      </c>
    </row>
    <row r="9" spans="2:21" x14ac:dyDescent="0.3">
      <c r="B9" s="5"/>
      <c r="C9" s="5"/>
      <c r="G9" s="20">
        <f>SUM(G4:G8)</f>
        <v>16439</v>
      </c>
      <c r="H9" s="20">
        <f>SUM(H4:H8)</f>
        <v>19168</v>
      </c>
      <c r="J9" s="21" t="s">
        <v>24</v>
      </c>
    </row>
    <row r="10" spans="2:21" x14ac:dyDescent="0.3">
      <c r="J10" s="17" t="s">
        <v>28</v>
      </c>
      <c r="K10" s="18">
        <f>(K7-G9)/(D4*O4+D5*O5+D6*O6+D7*O7)+1</f>
        <v>2.7951794657762941</v>
      </c>
    </row>
    <row r="11" spans="2:21" x14ac:dyDescent="0.3">
      <c r="K11" s="14"/>
    </row>
    <row r="12" spans="2:21" x14ac:dyDescent="0.3">
      <c r="K12" s="14"/>
    </row>
    <row r="13" spans="2:21" x14ac:dyDescent="0.3">
      <c r="B13" s="5" t="s">
        <v>33</v>
      </c>
      <c r="C13" s="5"/>
      <c r="D13" s="5"/>
      <c r="F13" s="5"/>
      <c r="G13" s="5"/>
      <c r="J13" s="5" t="s">
        <v>19</v>
      </c>
      <c r="M13" s="5" t="s">
        <v>27</v>
      </c>
      <c r="N13" s="5"/>
      <c r="O13" s="28"/>
      <c r="P13" s="28"/>
      <c r="Q13" s="28"/>
      <c r="R13" s="28"/>
      <c r="S13" s="28"/>
      <c r="T13" s="5"/>
      <c r="U13" s="5"/>
    </row>
    <row r="14" spans="2:21" ht="27" x14ac:dyDescent="0.3">
      <c r="B14" s="2" t="s">
        <v>20</v>
      </c>
      <c r="C14" s="2" t="s">
        <v>30</v>
      </c>
      <c r="D14" s="2" t="s">
        <v>7</v>
      </c>
      <c r="E14" s="2" t="s">
        <v>17</v>
      </c>
      <c r="F14" s="2" t="s">
        <v>8</v>
      </c>
      <c r="G14" s="1" t="s">
        <v>41</v>
      </c>
      <c r="H14" s="1" t="s">
        <v>41</v>
      </c>
      <c r="J14" s="4" t="s">
        <v>16</v>
      </c>
      <c r="K14" s="30" t="s">
        <v>37</v>
      </c>
      <c r="M14" s="22" t="s">
        <v>26</v>
      </c>
      <c r="N14" s="22">
        <v>1</v>
      </c>
      <c r="O14" s="22">
        <v>2</v>
      </c>
      <c r="P14" s="22">
        <v>3</v>
      </c>
      <c r="Q14" s="22">
        <v>4</v>
      </c>
      <c r="R14" s="22">
        <v>5</v>
      </c>
      <c r="S14" s="22">
        <v>6</v>
      </c>
      <c r="T14" s="22">
        <v>7</v>
      </c>
    </row>
    <row r="15" spans="2:21" x14ac:dyDescent="0.3">
      <c r="B15" s="8" t="s">
        <v>1</v>
      </c>
      <c r="C15" s="9">
        <v>84.3</v>
      </c>
      <c r="D15" s="10">
        <f t="shared" ref="D15:D16" si="3">ROUND(C15,0)</f>
        <v>84</v>
      </c>
      <c r="E15" s="10">
        <v>0</v>
      </c>
      <c r="F15" s="10">
        <f>D15-E15</f>
        <v>84</v>
      </c>
      <c r="G15" s="13">
        <f>F15</f>
        <v>84</v>
      </c>
      <c r="H15" s="13">
        <f>D15</f>
        <v>84</v>
      </c>
      <c r="J15" s="10" t="s">
        <v>21</v>
      </c>
      <c r="K15" s="3">
        <f>IF(G13=0,P19*2,0)</f>
        <v>80.321285140562253</v>
      </c>
      <c r="M15" s="23">
        <v>1</v>
      </c>
      <c r="N15" s="24">
        <v>4.8780487804878057</v>
      </c>
      <c r="O15" s="25"/>
      <c r="P15" s="25"/>
      <c r="Q15" s="25"/>
      <c r="R15" s="25"/>
      <c r="S15" s="25"/>
      <c r="T15" s="25"/>
    </row>
    <row r="16" spans="2:21" x14ac:dyDescent="0.3">
      <c r="B16" s="8" t="s">
        <v>2</v>
      </c>
      <c r="C16" s="9">
        <v>10</v>
      </c>
      <c r="D16" s="10">
        <f t="shared" si="3"/>
        <v>10</v>
      </c>
      <c r="E16" s="10">
        <v>0</v>
      </c>
      <c r="F16" s="10">
        <f t="shared" ref="F16:F17" si="4">D16-E16</f>
        <v>10</v>
      </c>
      <c r="G16" s="13">
        <f>F16*Q22</f>
        <v>36.202531645569621</v>
      </c>
      <c r="H16" s="13">
        <f>D16*Q22</f>
        <v>36.202531645569621</v>
      </c>
      <c r="J16" s="10" t="s">
        <v>22</v>
      </c>
      <c r="K16" s="3">
        <f>P20*2</f>
        <v>201.00502512562812</v>
      </c>
      <c r="M16" s="23">
        <v>2</v>
      </c>
      <c r="N16" s="24">
        <v>10.735373054213634</v>
      </c>
      <c r="O16" s="24">
        <v>5.4112554112554108</v>
      </c>
      <c r="P16" s="25"/>
      <c r="Q16" s="25"/>
      <c r="R16" s="25"/>
      <c r="S16" s="25"/>
      <c r="T16" s="25"/>
    </row>
    <row r="17" spans="2:22" ht="16.5" customHeight="1" x14ac:dyDescent="0.3">
      <c r="B17" s="8" t="s">
        <v>3</v>
      </c>
      <c r="C17" s="9">
        <v>5</v>
      </c>
      <c r="D17" s="10">
        <f>ROUND(C17,0)+10</f>
        <v>15</v>
      </c>
      <c r="E17" s="10">
        <v>0</v>
      </c>
      <c r="F17" s="10">
        <f t="shared" si="4"/>
        <v>15</v>
      </c>
      <c r="G17" s="13">
        <f>F17*R22</f>
        <v>122.46835443037973</v>
      </c>
      <c r="H17" s="13">
        <f>D17*R22</f>
        <v>122.46835443037973</v>
      </c>
      <c r="J17" s="10" t="s">
        <v>23</v>
      </c>
      <c r="K17" s="3">
        <f>P21</f>
        <v>253.1645569620253</v>
      </c>
      <c r="M17" s="23">
        <v>3</v>
      </c>
      <c r="N17" s="24">
        <v>32.206119162640903</v>
      </c>
      <c r="O17" s="24">
        <v>16.233766233766232</v>
      </c>
      <c r="P17" s="24">
        <v>6.0186578393018362</v>
      </c>
      <c r="Q17" s="25"/>
      <c r="R17" s="25"/>
      <c r="S17" s="25"/>
      <c r="T17" s="25"/>
    </row>
    <row r="18" spans="2:22" x14ac:dyDescent="0.3">
      <c r="B18" s="8" t="s">
        <v>4</v>
      </c>
      <c r="C18" s="9">
        <v>0.6</v>
      </c>
      <c r="D18" s="27">
        <f>ROUND(C18,0)</f>
        <v>1</v>
      </c>
      <c r="E18" s="10">
        <v>2</v>
      </c>
      <c r="F18" s="10">
        <f>IF(D18&gt;2,D18-E18,0)</f>
        <v>0</v>
      </c>
      <c r="G18" s="13">
        <f>F18*S22</f>
        <v>0</v>
      </c>
      <c r="H18" s="13">
        <f>D18*S22</f>
        <v>18.379746835443036</v>
      </c>
      <c r="J18" s="10" t="s">
        <v>15</v>
      </c>
      <c r="K18" s="20">
        <f>SUM(K15:K17)</f>
        <v>534.49086722821562</v>
      </c>
      <c r="M18" s="23">
        <v>4</v>
      </c>
      <c r="N18" s="24">
        <v>86.206896551724128</v>
      </c>
      <c r="O18" s="24">
        <v>43.290043290043286</v>
      </c>
      <c r="P18" s="24">
        <v>16.051364365971107</v>
      </c>
      <c r="Q18" s="24">
        <v>4.4622936189201248</v>
      </c>
      <c r="R18" s="25"/>
      <c r="S18" s="25"/>
      <c r="T18" s="25"/>
    </row>
    <row r="19" spans="2:22" x14ac:dyDescent="0.3">
      <c r="B19" s="8" t="s">
        <v>5</v>
      </c>
      <c r="C19" s="9">
        <v>0.1</v>
      </c>
      <c r="D19" s="10">
        <f t="shared" ref="D19" si="5">ROUND(C19,0)</f>
        <v>0</v>
      </c>
      <c r="E19" s="10">
        <v>0</v>
      </c>
      <c r="F19" s="10">
        <f>D19-E19</f>
        <v>0</v>
      </c>
      <c r="G19" s="13">
        <f>F19*T22</f>
        <v>0</v>
      </c>
      <c r="H19" s="13">
        <f>G19*T22</f>
        <v>0</v>
      </c>
      <c r="M19" s="23">
        <v>5</v>
      </c>
      <c r="N19" s="24">
        <v>215.05376344086022</v>
      </c>
      <c r="O19" s="24">
        <v>108.69565217391305</v>
      </c>
      <c r="P19" s="24">
        <v>40.160642570281126</v>
      </c>
      <c r="Q19" s="24">
        <v>11.154489682097045</v>
      </c>
      <c r="R19" s="24">
        <v>4.9578582052553299</v>
      </c>
      <c r="S19" s="25"/>
      <c r="T19" s="25"/>
    </row>
    <row r="20" spans="2:22" x14ac:dyDescent="0.3">
      <c r="B20" s="5" t="s">
        <v>32</v>
      </c>
      <c r="C20" s="5"/>
      <c r="G20" s="20">
        <f>SUM(G15:G19)</f>
        <v>242.67088607594934</v>
      </c>
      <c r="H20" s="20">
        <f>SUM(H15:H19)</f>
        <v>261.05063291139237</v>
      </c>
      <c r="J20" s="21" t="s">
        <v>24</v>
      </c>
      <c r="M20" s="23">
        <v>6</v>
      </c>
      <c r="N20" s="24">
        <v>540.54054054054052</v>
      </c>
      <c r="O20" s="24">
        <v>273.97260273972603</v>
      </c>
      <c r="P20" s="24">
        <v>100.50251256281406</v>
      </c>
      <c r="Q20" s="24">
        <v>27.894002789400279</v>
      </c>
      <c r="R20" s="24">
        <v>12.399256044637323</v>
      </c>
      <c r="S20" s="24">
        <v>3.6717459151826692</v>
      </c>
      <c r="T20" s="25"/>
    </row>
    <row r="21" spans="2:22" x14ac:dyDescent="0.3">
      <c r="J21" s="17" t="s">
        <v>28</v>
      </c>
      <c r="K21" s="29">
        <f>(K18-G20)/H20+1</f>
        <v>2.1178673573693954</v>
      </c>
      <c r="M21" s="23">
        <v>7</v>
      </c>
      <c r="N21" s="24">
        <v>1428.5714285714284</v>
      </c>
      <c r="O21" s="24">
        <v>689.65517241379303</v>
      </c>
      <c r="P21" s="24">
        <v>253.1645569620253</v>
      </c>
      <c r="Q21" s="24">
        <v>69.930069930069934</v>
      </c>
      <c r="R21" s="24">
        <v>31.007751937984494</v>
      </c>
      <c r="S21" s="24">
        <v>13.774104683195592</v>
      </c>
      <c r="T21" s="24">
        <v>6.119951040391677</v>
      </c>
    </row>
    <row r="22" spans="2:22" x14ac:dyDescent="0.3">
      <c r="O22" s="16" t="s">
        <v>35</v>
      </c>
      <c r="Q22" s="26">
        <f>$P$21/Q21</f>
        <v>3.6202531645569618</v>
      </c>
      <c r="R22" s="26">
        <f>$P$21/R21</f>
        <v>8.1645569620253156</v>
      </c>
      <c r="S22" s="26">
        <f>$P$21/S21</f>
        <v>18.379746835443036</v>
      </c>
      <c r="T22" s="5"/>
    </row>
    <row r="23" spans="2:22" x14ac:dyDescent="0.3">
      <c r="M23" s="16" t="s">
        <v>31</v>
      </c>
    </row>
    <row r="24" spans="2:22" x14ac:dyDescent="0.3">
      <c r="M24" s="16"/>
    </row>
    <row r="25" spans="2:22" x14ac:dyDescent="0.3">
      <c r="B25" s="16" t="s">
        <v>12</v>
      </c>
      <c r="E25" s="16" t="s">
        <v>14</v>
      </c>
    </row>
    <row r="26" spans="2:22" x14ac:dyDescent="0.3">
      <c r="B26" s="2" t="s">
        <v>29</v>
      </c>
      <c r="C26" s="2" t="s">
        <v>25</v>
      </c>
      <c r="E26" s="2" t="s">
        <v>10</v>
      </c>
      <c r="V26" s="25"/>
    </row>
    <row r="27" spans="2:22" ht="24.95" customHeight="1" x14ac:dyDescent="0.3">
      <c r="B27" s="13">
        <v>30000</v>
      </c>
      <c r="C27" s="15">
        <f>B27/12500*110000</f>
        <v>264000</v>
      </c>
      <c r="E27" s="19">
        <f>C27*K10*1</f>
        <v>737927.3789649416</v>
      </c>
    </row>
    <row r="29" spans="2:22" x14ac:dyDescent="0.3">
      <c r="B29" s="16" t="s">
        <v>13</v>
      </c>
      <c r="E29" s="16" t="s">
        <v>14</v>
      </c>
    </row>
    <row r="30" spans="2:22" x14ac:dyDescent="0.3">
      <c r="B30" s="2" t="s">
        <v>29</v>
      </c>
      <c r="C30" s="2" t="s">
        <v>25</v>
      </c>
      <c r="E30" s="2" t="s">
        <v>9</v>
      </c>
    </row>
    <row r="31" spans="2:22" ht="24.95" customHeight="1" x14ac:dyDescent="0.3">
      <c r="B31" s="13">
        <v>30000</v>
      </c>
      <c r="C31" s="15">
        <f>B31/12500*110000</f>
        <v>264000</v>
      </c>
      <c r="E31" s="19">
        <f>C31*K21*8</f>
        <v>4472935.8587641632</v>
      </c>
    </row>
  </sheetData>
  <phoneticPr fontId="3" type="noConversion"/>
  <pageMargins left="0.7" right="0.7" top="0.75" bottom="0.75" header="0.3" footer="0.3"/>
  <pageSetup paperSize="9" orientation="portrait" verticalDpi="0" r:id="rId1"/>
  <ignoredErrors>
    <ignoredError sqref="D17 F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64"/>
  <sheetViews>
    <sheetView zoomScaleNormal="100" workbookViewId="0">
      <pane ySplit="14" topLeftCell="A15" activePane="bottomLeft" state="frozen"/>
      <selection pane="bottomLeft" activeCell="V9" sqref="V9"/>
    </sheetView>
  </sheetViews>
  <sheetFormatPr defaultRowHeight="16.5" x14ac:dyDescent="0.3"/>
  <cols>
    <col min="1" max="1" width="3.625" style="44" customWidth="1"/>
    <col min="2" max="2" width="7.625" style="44" customWidth="1"/>
    <col min="3" max="18" width="6.125" style="44" customWidth="1"/>
    <col min="19" max="19" width="6.125" style="45" customWidth="1"/>
    <col min="20" max="20" width="3.625" style="44" customWidth="1"/>
    <col min="21" max="21" width="7.25" style="44" customWidth="1"/>
    <col min="22" max="38" width="6.125" style="44" customWidth="1"/>
    <col min="39" max="16384" width="9" style="44"/>
  </cols>
  <sheetData>
    <row r="2" spans="2:38" x14ac:dyDescent="0.3">
      <c r="B2" s="52" t="s">
        <v>73</v>
      </c>
      <c r="C2" s="53"/>
      <c r="D2" s="53"/>
      <c r="S2" s="44"/>
      <c r="U2" s="46" t="s">
        <v>74</v>
      </c>
    </row>
    <row r="3" spans="2:38" x14ac:dyDescent="0.3">
      <c r="B3" s="43" t="s">
        <v>52</v>
      </c>
      <c r="C3" s="62">
        <f>C14+F14+I14+L14+O14</f>
        <v>0.19454545454545455</v>
      </c>
      <c r="D3" s="62"/>
      <c r="F3" s="2" t="s">
        <v>53</v>
      </c>
      <c r="G3" s="61">
        <f>D14+G14+J14+M14+P14</f>
        <v>0.51090909090909098</v>
      </c>
      <c r="H3" s="61"/>
      <c r="J3" s="2" t="s">
        <v>54</v>
      </c>
      <c r="K3" s="61">
        <f>E14+H14+K14+N14+Q14</f>
        <v>0.29454545454545455</v>
      </c>
      <c r="L3" s="61"/>
      <c r="N3" s="2" t="s">
        <v>55</v>
      </c>
      <c r="O3" s="61">
        <f>S13/(R13*11)</f>
        <v>4.5454545454545456E-2</v>
      </c>
      <c r="P3" s="61"/>
      <c r="Q3"/>
      <c r="S3" s="44"/>
      <c r="U3" s="2" t="s">
        <v>52</v>
      </c>
      <c r="V3" s="60">
        <f>V14+Y14+AB14+AE14+AH14</f>
        <v>0.19600000000000001</v>
      </c>
      <c r="W3" s="60"/>
      <c r="Y3" s="2" t="s">
        <v>53</v>
      </c>
      <c r="Z3" s="60">
        <f>W14+Z14+AC14+AF14+AI14</f>
        <v>0.504</v>
      </c>
      <c r="AA3" s="60"/>
      <c r="AC3" s="2" t="s">
        <v>54</v>
      </c>
      <c r="AD3" s="60">
        <f>X14+AA14+AD14+AG14+AJ14</f>
        <v>0.3</v>
      </c>
      <c r="AE3" s="60"/>
      <c r="AG3" s="2" t="s">
        <v>55</v>
      </c>
      <c r="AH3" s="61">
        <f>AL13/(AK13*10)</f>
        <v>0.03</v>
      </c>
      <c r="AI3" s="61"/>
    </row>
    <row r="4" spans="2:38" x14ac:dyDescent="0.3">
      <c r="B4" s="2" t="s">
        <v>75</v>
      </c>
      <c r="C4" s="58">
        <v>0.2</v>
      </c>
      <c r="D4" s="58"/>
      <c r="F4" s="2" t="s">
        <v>75</v>
      </c>
      <c r="G4" s="58">
        <v>0.5</v>
      </c>
      <c r="H4" s="58"/>
      <c r="J4" s="2" t="s">
        <v>75</v>
      </c>
      <c r="K4" s="58">
        <v>0.3</v>
      </c>
      <c r="L4" s="58"/>
      <c r="N4" s="2" t="s">
        <v>75</v>
      </c>
      <c r="O4" s="58">
        <f>((F8+I8+L8+O8)*C4*19%)+((F8+I8+L8+O8)*G4*25%)+((F8+I8+L8+O8)*K4*20.2%)</f>
        <v>5.6916418520000012E-2</v>
      </c>
      <c r="P4" s="58"/>
      <c r="Q4"/>
      <c r="S4" s="44"/>
      <c r="U4" s="2" t="s">
        <v>75</v>
      </c>
      <c r="V4" s="58">
        <v>0.2</v>
      </c>
      <c r="W4" s="58"/>
      <c r="Y4" s="2" t="s">
        <v>75</v>
      </c>
      <c r="Z4" s="58">
        <v>0.5</v>
      </c>
      <c r="AA4" s="58"/>
      <c r="AC4" s="2" t="s">
        <v>75</v>
      </c>
      <c r="AD4" s="58">
        <v>0.3</v>
      </c>
      <c r="AE4" s="58"/>
      <c r="AG4" s="2" t="s">
        <v>75</v>
      </c>
      <c r="AH4" s="58">
        <f>((Y8+AB8+AE8+AH8)*V4*19%)+((Y8+AB8+AE8+AH8)*Z4*25%)+((Y8+AB8+AE8+AH8)*AD4*20.2%)</f>
        <v>4.0248670799999997E-2</v>
      </c>
      <c r="AI4" s="58"/>
    </row>
    <row r="5" spans="2:38" x14ac:dyDescent="0.3">
      <c r="S5" s="44"/>
    </row>
    <row r="6" spans="2:38" x14ac:dyDescent="0.3">
      <c r="B6" s="2" t="s">
        <v>56</v>
      </c>
      <c r="C6" s="59" t="s">
        <v>57</v>
      </c>
      <c r="D6" s="59"/>
      <c r="E6" s="59"/>
      <c r="F6" s="59" t="s">
        <v>46</v>
      </c>
      <c r="G6" s="59"/>
      <c r="H6" s="59"/>
      <c r="I6" s="59" t="s">
        <v>47</v>
      </c>
      <c r="J6" s="59"/>
      <c r="K6" s="59"/>
      <c r="L6" s="59" t="s">
        <v>48</v>
      </c>
      <c r="M6" s="59"/>
      <c r="N6" s="59"/>
      <c r="O6" s="59" t="s">
        <v>49</v>
      </c>
      <c r="P6" s="59"/>
      <c r="Q6" s="59"/>
      <c r="R6" s="56" t="s">
        <v>51</v>
      </c>
      <c r="S6" s="57"/>
      <c r="U6" s="2" t="s">
        <v>56</v>
      </c>
      <c r="V6" s="59" t="s">
        <v>57</v>
      </c>
      <c r="W6" s="59"/>
      <c r="X6" s="59"/>
      <c r="Y6" s="59" t="s">
        <v>46</v>
      </c>
      <c r="Z6" s="59"/>
      <c r="AA6" s="59"/>
      <c r="AB6" s="59" t="s">
        <v>47</v>
      </c>
      <c r="AC6" s="59"/>
      <c r="AD6" s="59"/>
      <c r="AE6" s="59" t="s">
        <v>48</v>
      </c>
      <c r="AF6" s="59"/>
      <c r="AG6" s="59"/>
      <c r="AH6" s="59" t="s">
        <v>49</v>
      </c>
      <c r="AI6" s="59"/>
      <c r="AJ6" s="59"/>
      <c r="AK6" s="56" t="s">
        <v>51</v>
      </c>
      <c r="AL6" s="57"/>
    </row>
    <row r="7" spans="2:38" x14ac:dyDescent="0.3">
      <c r="B7" s="2" t="s">
        <v>76</v>
      </c>
      <c r="C7" s="60">
        <f>SUM(C14:E14)</f>
        <v>0.75454545454545452</v>
      </c>
      <c r="D7" s="64"/>
      <c r="E7" s="64"/>
      <c r="F7" s="60">
        <f>SUM(F14:H14)</f>
        <v>0.10545454545454544</v>
      </c>
      <c r="G7" s="64"/>
      <c r="H7" s="64"/>
      <c r="I7" s="60">
        <f>SUM(I14:K14)</f>
        <v>0.13090909090909089</v>
      </c>
      <c r="J7" s="64"/>
      <c r="K7" s="64"/>
      <c r="L7" s="60">
        <f>SUM(L14:N14)</f>
        <v>9.0909090909090905E-3</v>
      </c>
      <c r="M7" s="64"/>
      <c r="N7" s="64"/>
      <c r="O7" s="60">
        <f>SUM(O14:Q14)</f>
        <v>0</v>
      </c>
      <c r="P7" s="64"/>
      <c r="Q7" s="64"/>
      <c r="R7" s="66">
        <f>SUM(C7:Q7)</f>
        <v>0.99999999999999989</v>
      </c>
      <c r="S7" s="66"/>
      <c r="U7" s="2" t="s">
        <v>76</v>
      </c>
      <c r="V7" s="60">
        <f>SUM(V14:X14)</f>
        <v>0.83</v>
      </c>
      <c r="W7" s="64"/>
      <c r="X7" s="64"/>
      <c r="Y7" s="60">
        <f>SUM(Y14:AA14)</f>
        <v>0.11599999999999999</v>
      </c>
      <c r="Z7" s="64"/>
      <c r="AA7" s="64"/>
      <c r="AB7" s="60">
        <f>SUM(AB14:AD14)</f>
        <v>4.4000000000000004E-2</v>
      </c>
      <c r="AC7" s="64"/>
      <c r="AD7" s="64"/>
      <c r="AE7" s="60">
        <f>SUM(AE14:AG14)</f>
        <v>0.01</v>
      </c>
      <c r="AF7" s="64"/>
      <c r="AG7" s="64"/>
      <c r="AH7" s="60">
        <f>SUM(AH14:AJ14)</f>
        <v>0</v>
      </c>
      <c r="AI7" s="64"/>
      <c r="AJ7" s="64"/>
      <c r="AK7" s="66">
        <f>SUM(V7:AJ7)</f>
        <v>1</v>
      </c>
      <c r="AL7" s="66"/>
    </row>
    <row r="8" spans="2:38" x14ac:dyDescent="0.3">
      <c r="B8" s="2" t="s">
        <v>75</v>
      </c>
      <c r="C8" s="65">
        <v>0.74515100000000001</v>
      </c>
      <c r="D8" s="65"/>
      <c r="E8" s="65"/>
      <c r="F8" s="65">
        <v>0.10909000000000001</v>
      </c>
      <c r="G8" s="65"/>
      <c r="H8" s="65"/>
      <c r="I8" s="65">
        <v>0.13636300000000001</v>
      </c>
      <c r="J8" s="65"/>
      <c r="K8" s="65"/>
      <c r="L8" s="65">
        <v>9.0900000000000009E-3</v>
      </c>
      <c r="M8" s="65"/>
      <c r="N8" s="65"/>
      <c r="O8" s="65">
        <v>2.7E-6</v>
      </c>
      <c r="P8" s="65"/>
      <c r="Q8" s="65"/>
      <c r="R8" s="66">
        <f>SUM(C8:Q8)</f>
        <v>0.9996967000000001</v>
      </c>
      <c r="S8" s="66"/>
      <c r="U8" s="2" t="s">
        <v>75</v>
      </c>
      <c r="V8" s="65">
        <v>0.81999699999999998</v>
      </c>
      <c r="W8" s="65"/>
      <c r="X8" s="65"/>
      <c r="Y8" s="65">
        <v>0.12</v>
      </c>
      <c r="Z8" s="65"/>
      <c r="AA8" s="65"/>
      <c r="AB8" s="65">
        <v>0.05</v>
      </c>
      <c r="AC8" s="65"/>
      <c r="AD8" s="65"/>
      <c r="AE8" s="65">
        <v>0.01</v>
      </c>
      <c r="AF8" s="65"/>
      <c r="AG8" s="65"/>
      <c r="AH8" s="65">
        <v>3.0000000000000001E-6</v>
      </c>
      <c r="AI8" s="65"/>
      <c r="AJ8" s="65"/>
      <c r="AK8" s="66">
        <f>SUM(V8:AJ8)</f>
        <v>1</v>
      </c>
      <c r="AL8" s="66"/>
    </row>
    <row r="10" spans="2:38" x14ac:dyDescent="0.3">
      <c r="B10" s="46" t="s">
        <v>50</v>
      </c>
      <c r="U10" s="46" t="s">
        <v>72</v>
      </c>
      <c r="AL10" s="45"/>
    </row>
    <row r="11" spans="2:38" ht="16.5" customHeight="1" x14ac:dyDescent="0.3">
      <c r="B11" s="59" t="s">
        <v>42</v>
      </c>
      <c r="C11" s="59" t="s">
        <v>58</v>
      </c>
      <c r="D11" s="59"/>
      <c r="E11" s="59"/>
      <c r="F11" s="59" t="s">
        <v>46</v>
      </c>
      <c r="G11" s="59"/>
      <c r="H11" s="59"/>
      <c r="I11" s="59" t="s">
        <v>47</v>
      </c>
      <c r="J11" s="59"/>
      <c r="K11" s="59"/>
      <c r="L11" s="59" t="s">
        <v>48</v>
      </c>
      <c r="M11" s="59"/>
      <c r="N11" s="59"/>
      <c r="O11" s="59" t="s">
        <v>49</v>
      </c>
      <c r="P11" s="59"/>
      <c r="Q11" s="59"/>
      <c r="R11" s="63" t="s">
        <v>59</v>
      </c>
      <c r="S11" s="63" t="s">
        <v>60</v>
      </c>
      <c r="U11" s="59" t="s">
        <v>63</v>
      </c>
      <c r="V11" s="59" t="s">
        <v>64</v>
      </c>
      <c r="W11" s="59"/>
      <c r="X11" s="59"/>
      <c r="Y11" s="59" t="s">
        <v>46</v>
      </c>
      <c r="Z11" s="59"/>
      <c r="AA11" s="59"/>
      <c r="AB11" s="59" t="s">
        <v>47</v>
      </c>
      <c r="AC11" s="59"/>
      <c r="AD11" s="59"/>
      <c r="AE11" s="59" t="s">
        <v>48</v>
      </c>
      <c r="AF11" s="59"/>
      <c r="AG11" s="59"/>
      <c r="AH11" s="59" t="s">
        <v>49</v>
      </c>
      <c r="AI11" s="59"/>
      <c r="AJ11" s="59"/>
      <c r="AK11" s="63" t="s">
        <v>65</v>
      </c>
      <c r="AL11" s="63" t="s">
        <v>66</v>
      </c>
    </row>
    <row r="12" spans="2:38" x14ac:dyDescent="0.3">
      <c r="B12" s="59"/>
      <c r="C12" s="2" t="s">
        <v>43</v>
      </c>
      <c r="D12" s="32" t="s">
        <v>44</v>
      </c>
      <c r="E12" s="33" t="s">
        <v>45</v>
      </c>
      <c r="F12" s="2" t="s">
        <v>43</v>
      </c>
      <c r="G12" s="32" t="s">
        <v>44</v>
      </c>
      <c r="H12" s="33" t="s">
        <v>45</v>
      </c>
      <c r="I12" s="2" t="s">
        <v>43</v>
      </c>
      <c r="J12" s="32" t="s">
        <v>44</v>
      </c>
      <c r="K12" s="33" t="s">
        <v>45</v>
      </c>
      <c r="L12" s="2" t="s">
        <v>43</v>
      </c>
      <c r="M12" s="32" t="s">
        <v>44</v>
      </c>
      <c r="N12" s="33" t="s">
        <v>45</v>
      </c>
      <c r="O12" s="2" t="s">
        <v>43</v>
      </c>
      <c r="P12" s="32" t="s">
        <v>44</v>
      </c>
      <c r="Q12" s="33" t="s">
        <v>45</v>
      </c>
      <c r="R12" s="59"/>
      <c r="S12" s="59"/>
      <c r="U12" s="59"/>
      <c r="V12" s="2" t="s">
        <v>67</v>
      </c>
      <c r="W12" s="32" t="s">
        <v>68</v>
      </c>
      <c r="X12" s="33" t="s">
        <v>69</v>
      </c>
      <c r="Y12" s="2" t="s">
        <v>67</v>
      </c>
      <c r="Z12" s="32" t="s">
        <v>68</v>
      </c>
      <c r="AA12" s="33" t="s">
        <v>69</v>
      </c>
      <c r="AB12" s="2" t="s">
        <v>67</v>
      </c>
      <c r="AC12" s="32" t="s">
        <v>68</v>
      </c>
      <c r="AD12" s="33" t="s">
        <v>69</v>
      </c>
      <c r="AE12" s="2" t="s">
        <v>67</v>
      </c>
      <c r="AF12" s="32" t="s">
        <v>68</v>
      </c>
      <c r="AG12" s="33" t="s">
        <v>69</v>
      </c>
      <c r="AH12" s="2" t="s">
        <v>67</v>
      </c>
      <c r="AI12" s="32" t="s">
        <v>68</v>
      </c>
      <c r="AJ12" s="33" t="s">
        <v>69</v>
      </c>
      <c r="AK12" s="59"/>
      <c r="AL12" s="59"/>
    </row>
    <row r="13" spans="2:38" x14ac:dyDescent="0.3">
      <c r="B13" s="2" t="s">
        <v>61</v>
      </c>
      <c r="C13" s="34">
        <f t="shared" ref="C13:Q13" si="0">SUM(C15:C64)</f>
        <v>76</v>
      </c>
      <c r="D13" s="47">
        <f t="shared" si="0"/>
        <v>213</v>
      </c>
      <c r="E13" s="49">
        <f t="shared" si="0"/>
        <v>126</v>
      </c>
      <c r="F13" s="34">
        <f t="shared" si="0"/>
        <v>16</v>
      </c>
      <c r="G13" s="47">
        <f t="shared" si="0"/>
        <v>24</v>
      </c>
      <c r="H13" s="49">
        <f t="shared" si="0"/>
        <v>18</v>
      </c>
      <c r="I13" s="34">
        <f t="shared" si="0"/>
        <v>13</v>
      </c>
      <c r="J13" s="47">
        <f t="shared" si="0"/>
        <v>42</v>
      </c>
      <c r="K13" s="49">
        <f t="shared" si="0"/>
        <v>17</v>
      </c>
      <c r="L13" s="34">
        <f t="shared" si="0"/>
        <v>2</v>
      </c>
      <c r="M13" s="47">
        <f t="shared" si="0"/>
        <v>2</v>
      </c>
      <c r="N13" s="49">
        <f t="shared" si="0"/>
        <v>1</v>
      </c>
      <c r="O13" s="34">
        <f t="shared" si="0"/>
        <v>0</v>
      </c>
      <c r="P13" s="47">
        <f t="shared" si="0"/>
        <v>0</v>
      </c>
      <c r="Q13" s="49">
        <f t="shared" si="0"/>
        <v>0</v>
      </c>
      <c r="R13" s="34">
        <f>SUM(R15:R64)/11</f>
        <v>50</v>
      </c>
      <c r="S13" s="51">
        <f>SUM(S15:S64)</f>
        <v>25</v>
      </c>
      <c r="U13" s="2" t="s">
        <v>70</v>
      </c>
      <c r="V13" s="34">
        <f t="shared" ref="V13:AJ13" si="1">SUM(V15:V64)</f>
        <v>76</v>
      </c>
      <c r="W13" s="47">
        <f t="shared" si="1"/>
        <v>213</v>
      </c>
      <c r="X13" s="49">
        <f t="shared" si="1"/>
        <v>126</v>
      </c>
      <c r="Y13" s="34">
        <f t="shared" si="1"/>
        <v>16</v>
      </c>
      <c r="Z13" s="47">
        <f t="shared" si="1"/>
        <v>24</v>
      </c>
      <c r="AA13" s="49">
        <f t="shared" si="1"/>
        <v>18</v>
      </c>
      <c r="AB13" s="34">
        <f t="shared" si="1"/>
        <v>4</v>
      </c>
      <c r="AC13" s="47">
        <f t="shared" si="1"/>
        <v>13</v>
      </c>
      <c r="AD13" s="49">
        <f t="shared" si="1"/>
        <v>5</v>
      </c>
      <c r="AE13" s="34">
        <f t="shared" si="1"/>
        <v>2</v>
      </c>
      <c r="AF13" s="47">
        <f t="shared" si="1"/>
        <v>2</v>
      </c>
      <c r="AG13" s="49">
        <f t="shared" si="1"/>
        <v>1</v>
      </c>
      <c r="AH13" s="34">
        <f t="shared" si="1"/>
        <v>0</v>
      </c>
      <c r="AI13" s="47">
        <f t="shared" si="1"/>
        <v>0</v>
      </c>
      <c r="AJ13" s="49">
        <f t="shared" si="1"/>
        <v>0</v>
      </c>
      <c r="AK13" s="34">
        <f>SUM(AK15:AK64)/10</f>
        <v>50</v>
      </c>
      <c r="AL13" s="51">
        <f>SUM(AL15:AL64)</f>
        <v>15</v>
      </c>
    </row>
    <row r="14" spans="2:38" x14ac:dyDescent="0.3">
      <c r="B14" s="2" t="s">
        <v>62</v>
      </c>
      <c r="C14" s="35">
        <f t="shared" ref="C14:Q14" si="2">SUM(C15:C64)/$R$13/11</f>
        <v>0.13818181818181818</v>
      </c>
      <c r="D14" s="48">
        <f t="shared" si="2"/>
        <v>0.38727272727272727</v>
      </c>
      <c r="E14" s="50">
        <f t="shared" si="2"/>
        <v>0.2290909090909091</v>
      </c>
      <c r="F14" s="35">
        <f t="shared" si="2"/>
        <v>2.9090909090909091E-2</v>
      </c>
      <c r="G14" s="48">
        <f t="shared" si="2"/>
        <v>4.3636363636363633E-2</v>
      </c>
      <c r="H14" s="50">
        <f t="shared" si="2"/>
        <v>3.2727272727272723E-2</v>
      </c>
      <c r="I14" s="35">
        <f t="shared" si="2"/>
        <v>2.3636363636363636E-2</v>
      </c>
      <c r="J14" s="48">
        <f t="shared" si="2"/>
        <v>7.6363636363636356E-2</v>
      </c>
      <c r="K14" s="50">
        <f t="shared" si="2"/>
        <v>3.090909090909091E-2</v>
      </c>
      <c r="L14" s="35">
        <f t="shared" si="2"/>
        <v>3.6363636363636364E-3</v>
      </c>
      <c r="M14" s="48">
        <f t="shared" si="2"/>
        <v>3.6363636363636364E-3</v>
      </c>
      <c r="N14" s="50">
        <f t="shared" si="2"/>
        <v>1.8181818181818182E-3</v>
      </c>
      <c r="O14" s="35">
        <f t="shared" si="2"/>
        <v>0</v>
      </c>
      <c r="P14" s="48">
        <f t="shared" si="2"/>
        <v>0</v>
      </c>
      <c r="Q14" s="50">
        <f t="shared" si="2"/>
        <v>0</v>
      </c>
      <c r="R14" s="66">
        <f>SUM(C14:Q14)</f>
        <v>1</v>
      </c>
      <c r="S14" s="66"/>
      <c r="U14" s="2" t="s">
        <v>71</v>
      </c>
      <c r="V14" s="35">
        <f t="shared" ref="V14:AJ14" si="3">SUM(V15:V64)/$R$13/10</f>
        <v>0.152</v>
      </c>
      <c r="W14" s="48">
        <f t="shared" si="3"/>
        <v>0.42599999999999999</v>
      </c>
      <c r="X14" s="50">
        <f t="shared" si="3"/>
        <v>0.252</v>
      </c>
      <c r="Y14" s="35">
        <f t="shared" si="3"/>
        <v>3.2000000000000001E-2</v>
      </c>
      <c r="Z14" s="48">
        <f t="shared" si="3"/>
        <v>4.8000000000000001E-2</v>
      </c>
      <c r="AA14" s="50">
        <f t="shared" si="3"/>
        <v>3.5999999999999997E-2</v>
      </c>
      <c r="AB14" s="35">
        <f t="shared" si="3"/>
        <v>8.0000000000000002E-3</v>
      </c>
      <c r="AC14" s="48">
        <f t="shared" si="3"/>
        <v>2.6000000000000002E-2</v>
      </c>
      <c r="AD14" s="50">
        <f t="shared" si="3"/>
        <v>0.01</v>
      </c>
      <c r="AE14" s="35">
        <f t="shared" si="3"/>
        <v>4.0000000000000001E-3</v>
      </c>
      <c r="AF14" s="48">
        <f t="shared" si="3"/>
        <v>4.0000000000000001E-3</v>
      </c>
      <c r="AG14" s="50">
        <f t="shared" si="3"/>
        <v>2E-3</v>
      </c>
      <c r="AH14" s="35">
        <f t="shared" si="3"/>
        <v>0</v>
      </c>
      <c r="AI14" s="48">
        <f t="shared" si="3"/>
        <v>0</v>
      </c>
      <c r="AJ14" s="50">
        <f t="shared" si="3"/>
        <v>0</v>
      </c>
      <c r="AK14" s="66">
        <f>SUM(V14:AJ14)</f>
        <v>1</v>
      </c>
      <c r="AL14" s="66"/>
    </row>
    <row r="15" spans="2:38" x14ac:dyDescent="0.3">
      <c r="B15" s="2">
        <v>1</v>
      </c>
      <c r="C15" s="36"/>
      <c r="D15" s="37">
        <v>8</v>
      </c>
      <c r="E15" s="38">
        <v>2</v>
      </c>
      <c r="F15" s="36"/>
      <c r="G15" s="37"/>
      <c r="H15" s="38"/>
      <c r="I15" s="36"/>
      <c r="J15" s="37">
        <v>1</v>
      </c>
      <c r="K15" s="38"/>
      <c r="L15" s="36"/>
      <c r="M15" s="37"/>
      <c r="N15" s="38"/>
      <c r="O15" s="36"/>
      <c r="P15" s="37"/>
      <c r="Q15" s="38"/>
      <c r="R15" s="42">
        <f>SUM(C15:Q15)</f>
        <v>11</v>
      </c>
      <c r="S15" s="39"/>
      <c r="U15" s="2">
        <v>1</v>
      </c>
      <c r="V15" s="36"/>
      <c r="W15" s="37">
        <v>8</v>
      </c>
      <c r="X15" s="38">
        <v>2</v>
      </c>
      <c r="Y15" s="36"/>
      <c r="Z15" s="37"/>
      <c r="AA15" s="38"/>
      <c r="AB15" s="36"/>
      <c r="AC15" s="37"/>
      <c r="AD15" s="38"/>
      <c r="AE15" s="36"/>
      <c r="AF15" s="37"/>
      <c r="AG15" s="38"/>
      <c r="AH15" s="36"/>
      <c r="AI15" s="37"/>
      <c r="AJ15" s="38"/>
      <c r="AK15" s="42">
        <f>SUM(V15:AJ15)</f>
        <v>10</v>
      </c>
      <c r="AL15" s="39"/>
    </row>
    <row r="16" spans="2:38" x14ac:dyDescent="0.3">
      <c r="B16" s="2">
        <v>2</v>
      </c>
      <c r="C16" s="36">
        <v>1</v>
      </c>
      <c r="D16" s="37">
        <v>4</v>
      </c>
      <c r="E16" s="38">
        <v>3</v>
      </c>
      <c r="F16" s="36"/>
      <c r="G16" s="37">
        <v>1</v>
      </c>
      <c r="H16" s="38"/>
      <c r="I16" s="36">
        <v>2</v>
      </c>
      <c r="J16" s="37"/>
      <c r="K16" s="38"/>
      <c r="L16" s="36"/>
      <c r="M16" s="37"/>
      <c r="N16" s="38"/>
      <c r="O16" s="36"/>
      <c r="P16" s="37"/>
      <c r="Q16" s="38"/>
      <c r="R16" s="42">
        <f t="shared" ref="R16:R64" si="4">SUM(C16:Q16)</f>
        <v>11</v>
      </c>
      <c r="S16" s="39"/>
      <c r="U16" s="2">
        <v>2</v>
      </c>
      <c r="V16" s="36">
        <v>1</v>
      </c>
      <c r="W16" s="37">
        <v>4</v>
      </c>
      <c r="X16" s="38">
        <v>3</v>
      </c>
      <c r="Y16" s="36"/>
      <c r="Z16" s="37">
        <v>1</v>
      </c>
      <c r="AA16" s="38"/>
      <c r="AB16" s="36">
        <v>1</v>
      </c>
      <c r="AC16" s="37"/>
      <c r="AD16" s="38"/>
      <c r="AE16" s="36"/>
      <c r="AF16" s="37"/>
      <c r="AG16" s="38"/>
      <c r="AH16" s="36"/>
      <c r="AI16" s="37"/>
      <c r="AJ16" s="38"/>
      <c r="AK16" s="42">
        <f t="shared" ref="AK16:AK44" si="5">SUM(V16:AJ16)</f>
        <v>10</v>
      </c>
      <c r="AL16" s="39"/>
    </row>
    <row r="17" spans="2:38" x14ac:dyDescent="0.3">
      <c r="B17" s="2">
        <v>3</v>
      </c>
      <c r="C17" s="36">
        <v>1</v>
      </c>
      <c r="D17" s="37">
        <v>4</v>
      </c>
      <c r="E17" s="38">
        <v>3</v>
      </c>
      <c r="F17" s="36"/>
      <c r="G17" s="37"/>
      <c r="H17" s="38">
        <v>1</v>
      </c>
      <c r="I17" s="36"/>
      <c r="J17" s="37">
        <v>1</v>
      </c>
      <c r="K17" s="38"/>
      <c r="L17" s="36">
        <v>1</v>
      </c>
      <c r="M17" s="37"/>
      <c r="N17" s="38"/>
      <c r="O17" s="36"/>
      <c r="P17" s="37"/>
      <c r="Q17" s="38"/>
      <c r="R17" s="42">
        <f t="shared" si="4"/>
        <v>11</v>
      </c>
      <c r="S17" s="39"/>
      <c r="U17" s="2">
        <v>3</v>
      </c>
      <c r="V17" s="36">
        <v>1</v>
      </c>
      <c r="W17" s="37">
        <v>4</v>
      </c>
      <c r="X17" s="38">
        <v>3</v>
      </c>
      <c r="Y17" s="36"/>
      <c r="Z17" s="37"/>
      <c r="AA17" s="38">
        <v>1</v>
      </c>
      <c r="AB17" s="36"/>
      <c r="AC17" s="37"/>
      <c r="AD17" s="38"/>
      <c r="AE17" s="36">
        <v>1</v>
      </c>
      <c r="AF17" s="37"/>
      <c r="AG17" s="38"/>
      <c r="AH17" s="36"/>
      <c r="AI17" s="37"/>
      <c r="AJ17" s="38"/>
      <c r="AK17" s="42">
        <f t="shared" si="5"/>
        <v>10</v>
      </c>
      <c r="AL17" s="39"/>
    </row>
    <row r="18" spans="2:38" x14ac:dyDescent="0.3">
      <c r="B18" s="2">
        <v>4</v>
      </c>
      <c r="C18" s="36">
        <v>1</v>
      </c>
      <c r="D18" s="37">
        <v>4</v>
      </c>
      <c r="E18" s="38">
        <v>4</v>
      </c>
      <c r="F18" s="36"/>
      <c r="G18" s="37">
        <v>1</v>
      </c>
      <c r="H18" s="38"/>
      <c r="I18" s="36"/>
      <c r="J18" s="37"/>
      <c r="K18" s="38">
        <v>1</v>
      </c>
      <c r="L18" s="36"/>
      <c r="M18" s="37"/>
      <c r="N18" s="38"/>
      <c r="O18" s="36"/>
      <c r="P18" s="37"/>
      <c r="Q18" s="38"/>
      <c r="R18" s="42">
        <f t="shared" si="4"/>
        <v>11</v>
      </c>
      <c r="S18" s="39"/>
      <c r="U18" s="2">
        <v>4</v>
      </c>
      <c r="V18" s="36">
        <v>1</v>
      </c>
      <c r="W18" s="37">
        <v>4</v>
      </c>
      <c r="X18" s="38">
        <v>4</v>
      </c>
      <c r="Y18" s="36"/>
      <c r="Z18" s="37">
        <v>1</v>
      </c>
      <c r="AA18" s="38"/>
      <c r="AB18" s="36"/>
      <c r="AC18" s="37"/>
      <c r="AD18" s="38"/>
      <c r="AE18" s="36"/>
      <c r="AF18" s="37"/>
      <c r="AG18" s="38"/>
      <c r="AH18" s="36"/>
      <c r="AI18" s="37"/>
      <c r="AJ18" s="38"/>
      <c r="AK18" s="42">
        <f t="shared" si="5"/>
        <v>10</v>
      </c>
      <c r="AL18" s="39"/>
    </row>
    <row r="19" spans="2:38" x14ac:dyDescent="0.3">
      <c r="B19" s="2">
        <v>5</v>
      </c>
      <c r="C19" s="36"/>
      <c r="D19" s="37">
        <v>6</v>
      </c>
      <c r="E19" s="38">
        <v>2</v>
      </c>
      <c r="F19" s="40">
        <v>2</v>
      </c>
      <c r="G19" s="37"/>
      <c r="H19" s="38"/>
      <c r="I19" s="36"/>
      <c r="J19" s="37"/>
      <c r="K19" s="38">
        <v>1</v>
      </c>
      <c r="L19" s="36"/>
      <c r="M19" s="37"/>
      <c r="N19" s="38"/>
      <c r="O19" s="36"/>
      <c r="P19" s="37"/>
      <c r="Q19" s="38"/>
      <c r="R19" s="42">
        <f t="shared" si="4"/>
        <v>11</v>
      </c>
      <c r="S19" s="39">
        <v>1</v>
      </c>
      <c r="U19" s="2">
        <v>5</v>
      </c>
      <c r="V19" s="36"/>
      <c r="W19" s="37">
        <v>6</v>
      </c>
      <c r="X19" s="38">
        <v>2</v>
      </c>
      <c r="Y19" s="40">
        <v>2</v>
      </c>
      <c r="Z19" s="37"/>
      <c r="AA19" s="38"/>
      <c r="AB19" s="36"/>
      <c r="AC19" s="37"/>
      <c r="AD19" s="38"/>
      <c r="AE19" s="36"/>
      <c r="AF19" s="37"/>
      <c r="AG19" s="38"/>
      <c r="AH19" s="36"/>
      <c r="AI19" s="37"/>
      <c r="AJ19" s="38"/>
      <c r="AK19" s="42">
        <f t="shared" si="5"/>
        <v>10</v>
      </c>
      <c r="AL19" s="39">
        <v>1</v>
      </c>
    </row>
    <row r="20" spans="2:38" x14ac:dyDescent="0.3">
      <c r="B20" s="2">
        <v>6</v>
      </c>
      <c r="C20" s="36">
        <v>2</v>
      </c>
      <c r="D20" s="37">
        <v>5</v>
      </c>
      <c r="E20" s="38">
        <v>1</v>
      </c>
      <c r="F20" s="36"/>
      <c r="G20" s="37"/>
      <c r="H20" s="38">
        <v>1</v>
      </c>
      <c r="I20" s="36"/>
      <c r="J20" s="37">
        <v>2</v>
      </c>
      <c r="K20" s="38"/>
      <c r="L20" s="36"/>
      <c r="M20" s="37"/>
      <c r="N20" s="38"/>
      <c r="O20" s="36"/>
      <c r="P20" s="37"/>
      <c r="Q20" s="38"/>
      <c r="R20" s="42">
        <f t="shared" si="4"/>
        <v>11</v>
      </c>
      <c r="S20" s="39"/>
      <c r="U20" s="2">
        <v>6</v>
      </c>
      <c r="V20" s="36">
        <v>2</v>
      </c>
      <c r="W20" s="37">
        <v>5</v>
      </c>
      <c r="X20" s="38">
        <v>1</v>
      </c>
      <c r="Y20" s="36"/>
      <c r="Z20" s="37"/>
      <c r="AA20" s="38">
        <v>1</v>
      </c>
      <c r="AB20" s="36"/>
      <c r="AC20" s="37">
        <v>1</v>
      </c>
      <c r="AD20" s="38"/>
      <c r="AE20" s="36"/>
      <c r="AF20" s="37"/>
      <c r="AG20" s="38"/>
      <c r="AH20" s="36"/>
      <c r="AI20" s="37"/>
      <c r="AJ20" s="38"/>
      <c r="AK20" s="42">
        <f t="shared" si="5"/>
        <v>10</v>
      </c>
      <c r="AL20" s="39"/>
    </row>
    <row r="21" spans="2:38" x14ac:dyDescent="0.3">
      <c r="B21" s="2">
        <v>7</v>
      </c>
      <c r="C21" s="36">
        <v>2</v>
      </c>
      <c r="D21" s="37">
        <v>4</v>
      </c>
      <c r="E21" s="38">
        <v>1</v>
      </c>
      <c r="F21" s="36">
        <v>1</v>
      </c>
      <c r="G21" s="37"/>
      <c r="H21" s="38">
        <v>1</v>
      </c>
      <c r="I21" s="40">
        <v>1</v>
      </c>
      <c r="J21" s="37">
        <v>1</v>
      </c>
      <c r="K21" s="38"/>
      <c r="L21" s="36"/>
      <c r="M21" s="37"/>
      <c r="N21" s="38"/>
      <c r="O21" s="36"/>
      <c r="P21" s="37"/>
      <c r="Q21" s="38"/>
      <c r="R21" s="42">
        <f t="shared" si="4"/>
        <v>11</v>
      </c>
      <c r="S21" s="39">
        <v>1</v>
      </c>
      <c r="U21" s="2">
        <v>7</v>
      </c>
      <c r="V21" s="36">
        <v>2</v>
      </c>
      <c r="W21" s="37">
        <v>4</v>
      </c>
      <c r="X21" s="38">
        <v>1</v>
      </c>
      <c r="Y21" s="36">
        <v>1</v>
      </c>
      <c r="Z21" s="37"/>
      <c r="AA21" s="38">
        <v>1</v>
      </c>
      <c r="AB21" s="36"/>
      <c r="AC21" s="37">
        <v>1</v>
      </c>
      <c r="AD21" s="38"/>
      <c r="AE21" s="36"/>
      <c r="AF21" s="37"/>
      <c r="AG21" s="38"/>
      <c r="AH21" s="36"/>
      <c r="AI21" s="37"/>
      <c r="AJ21" s="38"/>
      <c r="AK21" s="42">
        <f t="shared" si="5"/>
        <v>10</v>
      </c>
      <c r="AL21" s="39"/>
    </row>
    <row r="22" spans="2:38" x14ac:dyDescent="0.3">
      <c r="B22" s="2">
        <v>8</v>
      </c>
      <c r="C22" s="36">
        <v>2</v>
      </c>
      <c r="D22" s="37">
        <v>4</v>
      </c>
      <c r="E22" s="38">
        <v>3</v>
      </c>
      <c r="F22" s="36"/>
      <c r="G22" s="41">
        <v>1</v>
      </c>
      <c r="H22" s="38"/>
      <c r="I22" s="36"/>
      <c r="J22" s="37">
        <v>1</v>
      </c>
      <c r="K22" s="38"/>
      <c r="L22" s="36"/>
      <c r="M22" s="37"/>
      <c r="N22" s="38"/>
      <c r="O22" s="36"/>
      <c r="P22" s="37"/>
      <c r="Q22" s="38"/>
      <c r="R22" s="42">
        <f t="shared" si="4"/>
        <v>11</v>
      </c>
      <c r="S22" s="39">
        <v>1</v>
      </c>
      <c r="U22" s="2">
        <v>8</v>
      </c>
      <c r="V22" s="36">
        <v>2</v>
      </c>
      <c r="W22" s="37">
        <v>4</v>
      </c>
      <c r="X22" s="38">
        <v>3</v>
      </c>
      <c r="Y22" s="36"/>
      <c r="Z22" s="41">
        <v>1</v>
      </c>
      <c r="AA22" s="38"/>
      <c r="AB22" s="36"/>
      <c r="AC22" s="37"/>
      <c r="AD22" s="38"/>
      <c r="AE22" s="36"/>
      <c r="AF22" s="37"/>
      <c r="AG22" s="38"/>
      <c r="AH22" s="36"/>
      <c r="AI22" s="37"/>
      <c r="AJ22" s="38"/>
      <c r="AK22" s="42">
        <f t="shared" si="5"/>
        <v>10</v>
      </c>
      <c r="AL22" s="39">
        <v>1</v>
      </c>
    </row>
    <row r="23" spans="2:38" x14ac:dyDescent="0.3">
      <c r="B23" s="2">
        <v>9</v>
      </c>
      <c r="C23" s="36">
        <v>1</v>
      </c>
      <c r="D23" s="37">
        <v>4</v>
      </c>
      <c r="E23" s="38">
        <v>4</v>
      </c>
      <c r="F23" s="36"/>
      <c r="G23" s="37"/>
      <c r="H23" s="38"/>
      <c r="I23" s="36"/>
      <c r="J23" s="41">
        <v>2</v>
      </c>
      <c r="K23" s="38"/>
      <c r="L23" s="36"/>
      <c r="M23" s="37"/>
      <c r="N23" s="38"/>
      <c r="O23" s="36"/>
      <c r="P23" s="37"/>
      <c r="Q23" s="38"/>
      <c r="R23" s="42">
        <f t="shared" si="4"/>
        <v>11</v>
      </c>
      <c r="S23" s="39">
        <v>1</v>
      </c>
      <c r="U23" s="2">
        <v>9</v>
      </c>
      <c r="V23" s="36">
        <v>1</v>
      </c>
      <c r="W23" s="37">
        <v>4</v>
      </c>
      <c r="X23" s="38">
        <v>4</v>
      </c>
      <c r="Y23" s="36"/>
      <c r="Z23" s="37"/>
      <c r="AA23" s="38"/>
      <c r="AB23" s="36"/>
      <c r="AC23" s="41">
        <v>1</v>
      </c>
      <c r="AD23" s="38"/>
      <c r="AE23" s="36"/>
      <c r="AF23" s="37"/>
      <c r="AG23" s="38"/>
      <c r="AH23" s="36"/>
      <c r="AI23" s="37"/>
      <c r="AJ23" s="38"/>
      <c r="AK23" s="42">
        <f t="shared" si="5"/>
        <v>10</v>
      </c>
      <c r="AL23" s="39">
        <v>1</v>
      </c>
    </row>
    <row r="24" spans="2:38" x14ac:dyDescent="0.3">
      <c r="B24" s="2">
        <v>10</v>
      </c>
      <c r="C24" s="36">
        <v>2</v>
      </c>
      <c r="D24" s="37">
        <v>5</v>
      </c>
      <c r="E24" s="38">
        <v>2</v>
      </c>
      <c r="F24" s="36"/>
      <c r="G24" s="37"/>
      <c r="H24" s="38"/>
      <c r="I24" s="36">
        <v>1</v>
      </c>
      <c r="J24" s="37"/>
      <c r="K24" s="38">
        <v>1</v>
      </c>
      <c r="L24" s="36"/>
      <c r="M24" s="37"/>
      <c r="N24" s="38"/>
      <c r="O24" s="36"/>
      <c r="P24" s="37"/>
      <c r="Q24" s="38"/>
      <c r="R24" s="42">
        <f t="shared" si="4"/>
        <v>11</v>
      </c>
      <c r="S24" s="39"/>
      <c r="U24" s="2">
        <v>10</v>
      </c>
      <c r="V24" s="36">
        <v>2</v>
      </c>
      <c r="W24" s="37">
        <v>5</v>
      </c>
      <c r="X24" s="38">
        <v>2</v>
      </c>
      <c r="Y24" s="36"/>
      <c r="Z24" s="37"/>
      <c r="AA24" s="38"/>
      <c r="AB24" s="36">
        <v>1</v>
      </c>
      <c r="AC24" s="37"/>
      <c r="AD24" s="38"/>
      <c r="AE24" s="36"/>
      <c r="AF24" s="37"/>
      <c r="AG24" s="38"/>
      <c r="AH24" s="36"/>
      <c r="AI24" s="37"/>
      <c r="AJ24" s="38"/>
      <c r="AK24" s="42">
        <f t="shared" si="5"/>
        <v>10</v>
      </c>
      <c r="AL24" s="39"/>
    </row>
    <row r="25" spans="2:38" x14ac:dyDescent="0.3">
      <c r="B25" s="2">
        <v>11</v>
      </c>
      <c r="C25" s="36"/>
      <c r="D25" s="37">
        <v>7</v>
      </c>
      <c r="E25" s="38">
        <v>2</v>
      </c>
      <c r="F25" s="36"/>
      <c r="G25" s="37"/>
      <c r="H25" s="38">
        <v>1</v>
      </c>
      <c r="I25" s="36"/>
      <c r="J25" s="37"/>
      <c r="K25" s="38">
        <v>1</v>
      </c>
      <c r="L25" s="36"/>
      <c r="M25" s="37"/>
      <c r="N25" s="38"/>
      <c r="O25" s="36"/>
      <c r="P25" s="37"/>
      <c r="Q25" s="38"/>
      <c r="R25" s="42">
        <f t="shared" si="4"/>
        <v>11</v>
      </c>
      <c r="S25" s="39"/>
      <c r="U25" s="2">
        <v>11</v>
      </c>
      <c r="V25" s="36"/>
      <c r="W25" s="37">
        <v>7</v>
      </c>
      <c r="X25" s="38">
        <v>2</v>
      </c>
      <c r="Y25" s="36"/>
      <c r="Z25" s="37"/>
      <c r="AA25" s="38">
        <v>1</v>
      </c>
      <c r="AB25" s="36"/>
      <c r="AC25" s="37"/>
      <c r="AD25" s="38"/>
      <c r="AE25" s="36"/>
      <c r="AF25" s="37"/>
      <c r="AG25" s="38"/>
      <c r="AH25" s="36"/>
      <c r="AI25" s="37"/>
      <c r="AJ25" s="38"/>
      <c r="AK25" s="42">
        <f t="shared" si="5"/>
        <v>10</v>
      </c>
      <c r="AL25" s="39"/>
    </row>
    <row r="26" spans="2:38" x14ac:dyDescent="0.3">
      <c r="B26" s="2">
        <v>12</v>
      </c>
      <c r="C26" s="36">
        <v>2</v>
      </c>
      <c r="D26" s="37">
        <v>2</v>
      </c>
      <c r="E26" s="38">
        <v>4</v>
      </c>
      <c r="F26" s="40">
        <v>1</v>
      </c>
      <c r="G26" s="37"/>
      <c r="H26" s="38"/>
      <c r="I26" s="36"/>
      <c r="J26" s="37">
        <v>1</v>
      </c>
      <c r="K26" s="38"/>
      <c r="L26" s="36"/>
      <c r="M26" s="37">
        <v>1</v>
      </c>
      <c r="N26" s="38"/>
      <c r="O26" s="36"/>
      <c r="P26" s="37"/>
      <c r="Q26" s="38"/>
      <c r="R26" s="42">
        <f t="shared" si="4"/>
        <v>11</v>
      </c>
      <c r="S26" s="39">
        <v>1</v>
      </c>
      <c r="U26" s="2">
        <v>12</v>
      </c>
      <c r="V26" s="36">
        <v>2</v>
      </c>
      <c r="W26" s="37">
        <v>2</v>
      </c>
      <c r="X26" s="38">
        <v>4</v>
      </c>
      <c r="Y26" s="40">
        <v>1</v>
      </c>
      <c r="Z26" s="37"/>
      <c r="AA26" s="38"/>
      <c r="AB26" s="36"/>
      <c r="AC26" s="37"/>
      <c r="AD26" s="38"/>
      <c r="AE26" s="36"/>
      <c r="AF26" s="37">
        <v>1</v>
      </c>
      <c r="AG26" s="38"/>
      <c r="AH26" s="36"/>
      <c r="AI26" s="37"/>
      <c r="AJ26" s="38"/>
      <c r="AK26" s="42">
        <f t="shared" si="5"/>
        <v>10</v>
      </c>
      <c r="AL26" s="39">
        <v>1</v>
      </c>
    </row>
    <row r="27" spans="2:38" x14ac:dyDescent="0.3">
      <c r="B27" s="2">
        <v>13</v>
      </c>
      <c r="C27" s="36">
        <v>1</v>
      </c>
      <c r="D27" s="37">
        <v>3</v>
      </c>
      <c r="E27" s="38">
        <v>5</v>
      </c>
      <c r="F27" s="36"/>
      <c r="G27" s="37"/>
      <c r="H27" s="38"/>
      <c r="I27" s="36"/>
      <c r="J27" s="37">
        <v>1</v>
      </c>
      <c r="K27" s="38">
        <v>1</v>
      </c>
      <c r="L27" s="36"/>
      <c r="M27" s="37"/>
      <c r="N27" s="38"/>
      <c r="O27" s="36"/>
      <c r="P27" s="37"/>
      <c r="Q27" s="38"/>
      <c r="R27" s="42">
        <f t="shared" si="4"/>
        <v>11</v>
      </c>
      <c r="S27" s="39"/>
      <c r="U27" s="2">
        <v>13</v>
      </c>
      <c r="V27" s="36">
        <v>1</v>
      </c>
      <c r="W27" s="37">
        <v>3</v>
      </c>
      <c r="X27" s="38">
        <v>5</v>
      </c>
      <c r="Y27" s="36"/>
      <c r="Z27" s="37"/>
      <c r="AA27" s="38"/>
      <c r="AB27" s="36"/>
      <c r="AC27" s="37"/>
      <c r="AD27" s="38">
        <v>1</v>
      </c>
      <c r="AE27" s="36"/>
      <c r="AF27" s="37"/>
      <c r="AG27" s="38"/>
      <c r="AH27" s="36"/>
      <c r="AI27" s="37"/>
      <c r="AJ27" s="38"/>
      <c r="AK27" s="42">
        <f t="shared" si="5"/>
        <v>10</v>
      </c>
      <c r="AL27" s="39"/>
    </row>
    <row r="28" spans="2:38" x14ac:dyDescent="0.3">
      <c r="B28" s="2">
        <v>14</v>
      </c>
      <c r="C28" s="36"/>
      <c r="D28" s="37">
        <v>6</v>
      </c>
      <c r="E28" s="38">
        <v>2</v>
      </c>
      <c r="F28" s="36"/>
      <c r="G28" s="37">
        <v>1</v>
      </c>
      <c r="H28" s="38"/>
      <c r="I28" s="40">
        <v>1</v>
      </c>
      <c r="J28" s="37">
        <v>1</v>
      </c>
      <c r="K28" s="38"/>
      <c r="L28" s="36"/>
      <c r="M28" s="37"/>
      <c r="N28" s="38"/>
      <c r="O28" s="36"/>
      <c r="P28" s="37"/>
      <c r="Q28" s="38"/>
      <c r="R28" s="42">
        <f t="shared" si="4"/>
        <v>11</v>
      </c>
      <c r="S28" s="39">
        <v>1</v>
      </c>
      <c r="U28" s="2">
        <v>14</v>
      </c>
      <c r="V28" s="36"/>
      <c r="W28" s="37">
        <v>6</v>
      </c>
      <c r="X28" s="38">
        <v>2</v>
      </c>
      <c r="Y28" s="36"/>
      <c r="Z28" s="37">
        <v>1</v>
      </c>
      <c r="AA28" s="38"/>
      <c r="AB28" s="36"/>
      <c r="AC28" s="37">
        <v>1</v>
      </c>
      <c r="AD28" s="38"/>
      <c r="AE28" s="36"/>
      <c r="AF28" s="37"/>
      <c r="AG28" s="38"/>
      <c r="AH28" s="36"/>
      <c r="AI28" s="37"/>
      <c r="AJ28" s="38"/>
      <c r="AK28" s="42">
        <f t="shared" si="5"/>
        <v>10</v>
      </c>
      <c r="AL28" s="39"/>
    </row>
    <row r="29" spans="2:38" x14ac:dyDescent="0.3">
      <c r="B29" s="2">
        <v>15</v>
      </c>
      <c r="C29" s="36">
        <v>2</v>
      </c>
      <c r="D29" s="37">
        <v>3</v>
      </c>
      <c r="E29" s="38">
        <v>2</v>
      </c>
      <c r="F29" s="36"/>
      <c r="G29" s="37">
        <v>1</v>
      </c>
      <c r="H29" s="38">
        <v>1</v>
      </c>
      <c r="I29" s="36"/>
      <c r="J29" s="37">
        <v>1</v>
      </c>
      <c r="K29" s="38"/>
      <c r="L29" s="36"/>
      <c r="M29" s="37">
        <v>1</v>
      </c>
      <c r="N29" s="38"/>
      <c r="O29" s="36"/>
      <c r="P29" s="37"/>
      <c r="Q29" s="38"/>
      <c r="R29" s="42">
        <f t="shared" si="4"/>
        <v>11</v>
      </c>
      <c r="S29" s="39"/>
      <c r="U29" s="2">
        <v>15</v>
      </c>
      <c r="V29" s="36">
        <v>2</v>
      </c>
      <c r="W29" s="37">
        <v>3</v>
      </c>
      <c r="X29" s="38">
        <v>2</v>
      </c>
      <c r="Y29" s="36"/>
      <c r="Z29" s="37">
        <v>1</v>
      </c>
      <c r="AA29" s="38">
        <v>1</v>
      </c>
      <c r="AB29" s="36"/>
      <c r="AC29" s="37"/>
      <c r="AD29" s="38"/>
      <c r="AE29" s="36"/>
      <c r="AF29" s="37">
        <v>1</v>
      </c>
      <c r="AG29" s="38"/>
      <c r="AH29" s="36"/>
      <c r="AI29" s="37"/>
      <c r="AJ29" s="38"/>
      <c r="AK29" s="42">
        <f t="shared" si="5"/>
        <v>10</v>
      </c>
      <c r="AL29" s="39"/>
    </row>
    <row r="30" spans="2:38" x14ac:dyDescent="0.3">
      <c r="B30" s="2">
        <v>16</v>
      </c>
      <c r="C30" s="36"/>
      <c r="D30" s="37">
        <v>5</v>
      </c>
      <c r="E30" s="38">
        <v>2</v>
      </c>
      <c r="F30" s="36"/>
      <c r="G30" s="37"/>
      <c r="H30" s="38">
        <v>2</v>
      </c>
      <c r="I30" s="36"/>
      <c r="J30" s="37">
        <v>1</v>
      </c>
      <c r="K30" s="38">
        <v>1</v>
      </c>
      <c r="L30" s="36"/>
      <c r="M30" s="37"/>
      <c r="N30" s="38"/>
      <c r="O30" s="36"/>
      <c r="P30" s="37"/>
      <c r="Q30" s="38"/>
      <c r="R30" s="42">
        <f t="shared" si="4"/>
        <v>11</v>
      </c>
      <c r="S30" s="39"/>
      <c r="U30" s="2">
        <v>16</v>
      </c>
      <c r="V30" s="36"/>
      <c r="W30" s="37">
        <v>5</v>
      </c>
      <c r="X30" s="38">
        <v>2</v>
      </c>
      <c r="Y30" s="36"/>
      <c r="Z30" s="37"/>
      <c r="AA30" s="38">
        <v>2</v>
      </c>
      <c r="AB30" s="36"/>
      <c r="AC30" s="37">
        <v>1</v>
      </c>
      <c r="AD30" s="38"/>
      <c r="AE30" s="36"/>
      <c r="AF30" s="37"/>
      <c r="AG30" s="38"/>
      <c r="AH30" s="36"/>
      <c r="AI30" s="37"/>
      <c r="AJ30" s="38"/>
      <c r="AK30" s="42">
        <f t="shared" si="5"/>
        <v>10</v>
      </c>
      <c r="AL30" s="39"/>
    </row>
    <row r="31" spans="2:38" x14ac:dyDescent="0.3">
      <c r="B31" s="2">
        <v>17</v>
      </c>
      <c r="C31" s="36">
        <v>2</v>
      </c>
      <c r="D31" s="37">
        <v>6</v>
      </c>
      <c r="E31" s="38">
        <v>1</v>
      </c>
      <c r="F31" s="36"/>
      <c r="G31" s="41">
        <v>1</v>
      </c>
      <c r="H31" s="38"/>
      <c r="I31" s="36"/>
      <c r="J31" s="37"/>
      <c r="K31" s="38">
        <v>1</v>
      </c>
      <c r="L31" s="36"/>
      <c r="M31" s="37"/>
      <c r="N31" s="38"/>
      <c r="O31" s="36"/>
      <c r="P31" s="37"/>
      <c r="Q31" s="38"/>
      <c r="R31" s="42">
        <f t="shared" si="4"/>
        <v>11</v>
      </c>
      <c r="S31" s="39">
        <v>1</v>
      </c>
      <c r="U31" s="2">
        <v>17</v>
      </c>
      <c r="V31" s="36">
        <v>2</v>
      </c>
      <c r="W31" s="37">
        <v>6</v>
      </c>
      <c r="X31" s="38">
        <v>1</v>
      </c>
      <c r="Y31" s="36"/>
      <c r="Z31" s="41">
        <v>1</v>
      </c>
      <c r="AA31" s="38"/>
      <c r="AB31" s="36"/>
      <c r="AC31" s="37"/>
      <c r="AD31" s="38"/>
      <c r="AE31" s="36"/>
      <c r="AF31" s="37"/>
      <c r="AG31" s="38"/>
      <c r="AH31" s="36"/>
      <c r="AI31" s="37"/>
      <c r="AJ31" s="38"/>
      <c r="AK31" s="42">
        <f t="shared" si="5"/>
        <v>10</v>
      </c>
      <c r="AL31" s="39">
        <v>1</v>
      </c>
    </row>
    <row r="32" spans="2:38" x14ac:dyDescent="0.3">
      <c r="B32" s="2">
        <v>18</v>
      </c>
      <c r="C32" s="36">
        <v>1</v>
      </c>
      <c r="D32" s="37">
        <v>5</v>
      </c>
      <c r="E32" s="38"/>
      <c r="F32" s="36"/>
      <c r="G32" s="37">
        <v>3</v>
      </c>
      <c r="H32" s="38">
        <v>1</v>
      </c>
      <c r="I32" s="36"/>
      <c r="J32" s="41">
        <v>1</v>
      </c>
      <c r="K32" s="38"/>
      <c r="L32" s="36"/>
      <c r="M32" s="37"/>
      <c r="N32" s="38"/>
      <c r="O32" s="36"/>
      <c r="P32" s="37"/>
      <c r="Q32" s="38"/>
      <c r="R32" s="42">
        <f t="shared" si="4"/>
        <v>11</v>
      </c>
      <c r="S32" s="39">
        <v>1</v>
      </c>
      <c r="U32" s="2">
        <v>18</v>
      </c>
      <c r="V32" s="36">
        <v>1</v>
      </c>
      <c r="W32" s="37">
        <v>5</v>
      </c>
      <c r="X32" s="38"/>
      <c r="Y32" s="36"/>
      <c r="Z32" s="37">
        <v>3</v>
      </c>
      <c r="AA32" s="38">
        <v>1</v>
      </c>
      <c r="AB32" s="36"/>
      <c r="AC32" s="37"/>
      <c r="AD32" s="38"/>
      <c r="AE32" s="36"/>
      <c r="AF32" s="37"/>
      <c r="AG32" s="38"/>
      <c r="AH32" s="36"/>
      <c r="AI32" s="37"/>
      <c r="AJ32" s="38"/>
      <c r="AK32" s="42">
        <f t="shared" si="5"/>
        <v>10</v>
      </c>
      <c r="AL32" s="39"/>
    </row>
    <row r="33" spans="2:38" x14ac:dyDescent="0.3">
      <c r="B33" s="2">
        <v>19</v>
      </c>
      <c r="C33" s="36">
        <v>5</v>
      </c>
      <c r="D33" s="37">
        <v>3</v>
      </c>
      <c r="E33" s="38">
        <v>2</v>
      </c>
      <c r="F33" s="36"/>
      <c r="G33" s="37"/>
      <c r="H33" s="38"/>
      <c r="I33" s="36"/>
      <c r="J33" s="37">
        <v>1</v>
      </c>
      <c r="K33" s="38"/>
      <c r="L33" s="36"/>
      <c r="M33" s="37"/>
      <c r="N33" s="38"/>
      <c r="O33" s="36"/>
      <c r="P33" s="37"/>
      <c r="Q33" s="38"/>
      <c r="R33" s="42">
        <f t="shared" si="4"/>
        <v>11</v>
      </c>
      <c r="S33" s="39"/>
      <c r="U33" s="2">
        <v>19</v>
      </c>
      <c r="V33" s="36">
        <v>5</v>
      </c>
      <c r="W33" s="37">
        <v>3</v>
      </c>
      <c r="X33" s="38">
        <v>2</v>
      </c>
      <c r="Y33" s="36"/>
      <c r="Z33" s="37"/>
      <c r="AA33" s="38"/>
      <c r="AB33" s="36"/>
      <c r="AC33" s="37"/>
      <c r="AD33" s="38"/>
      <c r="AE33" s="36"/>
      <c r="AF33" s="37"/>
      <c r="AG33" s="38"/>
      <c r="AH33" s="36"/>
      <c r="AI33" s="37"/>
      <c r="AJ33" s="38"/>
      <c r="AK33" s="42">
        <f t="shared" si="5"/>
        <v>10</v>
      </c>
      <c r="AL33" s="39"/>
    </row>
    <row r="34" spans="2:38" x14ac:dyDescent="0.3">
      <c r="B34" s="2">
        <v>20</v>
      </c>
      <c r="C34" s="36"/>
      <c r="D34" s="37">
        <v>4</v>
      </c>
      <c r="E34" s="38">
        <v>4</v>
      </c>
      <c r="F34" s="36"/>
      <c r="G34" s="37">
        <v>2</v>
      </c>
      <c r="H34" s="38"/>
      <c r="I34" s="36"/>
      <c r="J34" s="37">
        <v>1</v>
      </c>
      <c r="K34" s="38"/>
      <c r="L34" s="36"/>
      <c r="M34" s="37"/>
      <c r="N34" s="38"/>
      <c r="O34" s="36"/>
      <c r="P34" s="37"/>
      <c r="Q34" s="38"/>
      <c r="R34" s="42">
        <f t="shared" si="4"/>
        <v>11</v>
      </c>
      <c r="S34" s="39"/>
      <c r="U34" s="2">
        <v>20</v>
      </c>
      <c r="V34" s="36"/>
      <c r="W34" s="37">
        <v>4</v>
      </c>
      <c r="X34" s="38">
        <v>4</v>
      </c>
      <c r="Y34" s="36"/>
      <c r="Z34" s="37">
        <v>2</v>
      </c>
      <c r="AA34" s="38"/>
      <c r="AB34" s="36"/>
      <c r="AC34" s="37"/>
      <c r="AD34" s="38"/>
      <c r="AE34" s="36"/>
      <c r="AF34" s="37"/>
      <c r="AG34" s="38"/>
      <c r="AH34" s="36"/>
      <c r="AI34" s="37"/>
      <c r="AJ34" s="38"/>
      <c r="AK34" s="42">
        <f t="shared" si="5"/>
        <v>10</v>
      </c>
      <c r="AL34" s="39"/>
    </row>
    <row r="35" spans="2:38" x14ac:dyDescent="0.3">
      <c r="B35" s="2">
        <v>21</v>
      </c>
      <c r="C35" s="36"/>
      <c r="D35" s="37">
        <v>5</v>
      </c>
      <c r="E35" s="38">
        <v>3</v>
      </c>
      <c r="F35" s="36">
        <v>1</v>
      </c>
      <c r="G35" s="37"/>
      <c r="H35" s="38"/>
      <c r="I35" s="36"/>
      <c r="J35" s="37">
        <v>2</v>
      </c>
      <c r="K35" s="38"/>
      <c r="L35" s="36"/>
      <c r="M35" s="37"/>
      <c r="N35" s="38"/>
      <c r="O35" s="36"/>
      <c r="P35" s="37"/>
      <c r="Q35" s="38"/>
      <c r="R35" s="42">
        <f t="shared" si="4"/>
        <v>11</v>
      </c>
      <c r="S35" s="39"/>
      <c r="U35" s="2">
        <v>21</v>
      </c>
      <c r="V35" s="36"/>
      <c r="W35" s="37">
        <v>5</v>
      </c>
      <c r="X35" s="38">
        <v>3</v>
      </c>
      <c r="Y35" s="36">
        <v>1</v>
      </c>
      <c r="Z35" s="37"/>
      <c r="AA35" s="38"/>
      <c r="AB35" s="36"/>
      <c r="AC35" s="37">
        <v>1</v>
      </c>
      <c r="AD35" s="38"/>
      <c r="AE35" s="36"/>
      <c r="AF35" s="37"/>
      <c r="AG35" s="38"/>
      <c r="AH35" s="36"/>
      <c r="AI35" s="37"/>
      <c r="AJ35" s="38"/>
      <c r="AK35" s="42">
        <f t="shared" si="5"/>
        <v>10</v>
      </c>
      <c r="AL35" s="39"/>
    </row>
    <row r="36" spans="2:38" x14ac:dyDescent="0.3">
      <c r="B36" s="2">
        <v>22</v>
      </c>
      <c r="C36" s="36">
        <v>2</v>
      </c>
      <c r="D36" s="37">
        <v>3</v>
      </c>
      <c r="E36" s="38">
        <v>1</v>
      </c>
      <c r="F36" s="36">
        <v>1</v>
      </c>
      <c r="G36" s="37"/>
      <c r="H36" s="38"/>
      <c r="I36" s="36"/>
      <c r="J36" s="41">
        <v>2</v>
      </c>
      <c r="K36" s="38">
        <v>1</v>
      </c>
      <c r="L36" s="36">
        <v>1</v>
      </c>
      <c r="M36" s="37"/>
      <c r="N36" s="38"/>
      <c r="O36" s="36"/>
      <c r="P36" s="37"/>
      <c r="Q36" s="38"/>
      <c r="R36" s="42">
        <f t="shared" si="4"/>
        <v>11</v>
      </c>
      <c r="S36" s="39">
        <v>1</v>
      </c>
      <c r="U36" s="2">
        <v>22</v>
      </c>
      <c r="V36" s="36">
        <v>2</v>
      </c>
      <c r="W36" s="37">
        <v>3</v>
      </c>
      <c r="X36" s="38">
        <v>1</v>
      </c>
      <c r="Y36" s="36">
        <v>1</v>
      </c>
      <c r="Z36" s="37"/>
      <c r="AA36" s="38"/>
      <c r="AB36" s="36"/>
      <c r="AC36" s="41">
        <v>1</v>
      </c>
      <c r="AD36" s="38">
        <v>1</v>
      </c>
      <c r="AE36" s="36">
        <v>1</v>
      </c>
      <c r="AF36" s="37"/>
      <c r="AG36" s="38"/>
      <c r="AH36" s="36"/>
      <c r="AI36" s="37"/>
      <c r="AJ36" s="38"/>
      <c r="AK36" s="42">
        <f t="shared" si="5"/>
        <v>10</v>
      </c>
      <c r="AL36" s="39">
        <v>1</v>
      </c>
    </row>
    <row r="37" spans="2:38" x14ac:dyDescent="0.3">
      <c r="B37" s="2">
        <v>23</v>
      </c>
      <c r="C37" s="36">
        <v>3</v>
      </c>
      <c r="D37" s="37">
        <v>1</v>
      </c>
      <c r="E37" s="38">
        <v>4</v>
      </c>
      <c r="F37" s="41">
        <v>1</v>
      </c>
      <c r="G37" s="37"/>
      <c r="H37" s="38"/>
      <c r="I37" s="36"/>
      <c r="J37" s="37">
        <v>1</v>
      </c>
      <c r="K37" s="41">
        <v>1</v>
      </c>
      <c r="L37" s="36"/>
      <c r="M37" s="37"/>
      <c r="N37" s="38"/>
      <c r="O37" s="36"/>
      <c r="P37" s="37"/>
      <c r="Q37" s="38"/>
      <c r="R37" s="42">
        <f t="shared" si="4"/>
        <v>11</v>
      </c>
      <c r="S37" s="39">
        <v>2</v>
      </c>
      <c r="U37" s="2">
        <v>23</v>
      </c>
      <c r="V37" s="36">
        <v>3</v>
      </c>
      <c r="W37" s="37">
        <v>1</v>
      </c>
      <c r="X37" s="38">
        <v>4</v>
      </c>
      <c r="Y37" s="41">
        <v>1</v>
      </c>
      <c r="Z37" s="37"/>
      <c r="AA37" s="38"/>
      <c r="AB37" s="36"/>
      <c r="AC37" s="37">
        <v>1</v>
      </c>
      <c r="AD37" s="38"/>
      <c r="AE37" s="36"/>
      <c r="AF37" s="37"/>
      <c r="AG37" s="38"/>
      <c r="AH37" s="36"/>
      <c r="AI37" s="37"/>
      <c r="AJ37" s="38"/>
      <c r="AK37" s="42">
        <f t="shared" si="5"/>
        <v>10</v>
      </c>
      <c r="AL37" s="39">
        <v>1</v>
      </c>
    </row>
    <row r="38" spans="2:38" x14ac:dyDescent="0.3">
      <c r="B38" s="2">
        <v>24</v>
      </c>
      <c r="C38" s="36">
        <v>1</v>
      </c>
      <c r="D38" s="37">
        <v>5</v>
      </c>
      <c r="E38" s="38">
        <v>3</v>
      </c>
      <c r="F38" s="36">
        <v>1</v>
      </c>
      <c r="G38" s="37"/>
      <c r="H38" s="38"/>
      <c r="I38" s="36"/>
      <c r="J38" s="37"/>
      <c r="K38" s="38">
        <v>1</v>
      </c>
      <c r="L38" s="36"/>
      <c r="M38" s="37"/>
      <c r="N38" s="38"/>
      <c r="O38" s="36"/>
      <c r="P38" s="37"/>
      <c r="Q38" s="38"/>
      <c r="R38" s="42">
        <f t="shared" si="4"/>
        <v>11</v>
      </c>
      <c r="S38" s="39"/>
      <c r="U38" s="2">
        <v>24</v>
      </c>
      <c r="V38" s="36">
        <v>1</v>
      </c>
      <c r="W38" s="37">
        <v>5</v>
      </c>
      <c r="X38" s="38">
        <v>3</v>
      </c>
      <c r="Y38" s="36">
        <v>1</v>
      </c>
      <c r="Z38" s="37"/>
      <c r="AA38" s="38"/>
      <c r="AB38" s="36"/>
      <c r="AC38" s="37"/>
      <c r="AD38" s="38"/>
      <c r="AE38" s="36"/>
      <c r="AF38" s="37"/>
      <c r="AG38" s="38"/>
      <c r="AH38" s="36"/>
      <c r="AI38" s="37"/>
      <c r="AJ38" s="38"/>
      <c r="AK38" s="42">
        <f t="shared" si="5"/>
        <v>10</v>
      </c>
      <c r="AL38" s="39"/>
    </row>
    <row r="39" spans="2:38" x14ac:dyDescent="0.3">
      <c r="B39" s="2">
        <v>25</v>
      </c>
      <c r="C39" s="36">
        <v>1</v>
      </c>
      <c r="D39" s="37">
        <v>6</v>
      </c>
      <c r="E39" s="38">
        <v>1</v>
      </c>
      <c r="F39" s="36">
        <v>1</v>
      </c>
      <c r="G39" s="37"/>
      <c r="H39" s="38">
        <v>1</v>
      </c>
      <c r="I39" s="36"/>
      <c r="J39" s="37">
        <v>1</v>
      </c>
      <c r="K39" s="38"/>
      <c r="L39" s="36"/>
      <c r="M39" s="37"/>
      <c r="N39" s="38"/>
      <c r="O39" s="36"/>
      <c r="P39" s="37"/>
      <c r="Q39" s="38"/>
      <c r="R39" s="42">
        <f t="shared" si="4"/>
        <v>11</v>
      </c>
      <c r="S39" s="39"/>
      <c r="U39" s="2">
        <v>25</v>
      </c>
      <c r="V39" s="36">
        <v>1</v>
      </c>
      <c r="W39" s="37">
        <v>6</v>
      </c>
      <c r="X39" s="38">
        <v>1</v>
      </c>
      <c r="Y39" s="36">
        <v>1</v>
      </c>
      <c r="Z39" s="37"/>
      <c r="AA39" s="38">
        <v>1</v>
      </c>
      <c r="AB39" s="36"/>
      <c r="AC39" s="37"/>
      <c r="AD39" s="38"/>
      <c r="AE39" s="36"/>
      <c r="AF39" s="37"/>
      <c r="AG39" s="38"/>
      <c r="AH39" s="36"/>
      <c r="AI39" s="37"/>
      <c r="AJ39" s="38"/>
      <c r="AK39" s="42">
        <f t="shared" si="5"/>
        <v>10</v>
      </c>
      <c r="AL39" s="39"/>
    </row>
    <row r="40" spans="2:38" x14ac:dyDescent="0.3">
      <c r="B40" s="2">
        <v>26</v>
      </c>
      <c r="C40" s="36">
        <v>2</v>
      </c>
      <c r="D40" s="37">
        <v>5</v>
      </c>
      <c r="E40" s="38">
        <v>3</v>
      </c>
      <c r="F40" s="36"/>
      <c r="G40" s="37"/>
      <c r="H40" s="38"/>
      <c r="I40" s="40">
        <v>1</v>
      </c>
      <c r="J40" s="37"/>
      <c r="K40" s="38"/>
      <c r="L40" s="36"/>
      <c r="M40" s="37"/>
      <c r="N40" s="38"/>
      <c r="O40" s="36"/>
      <c r="P40" s="37"/>
      <c r="Q40" s="38"/>
      <c r="R40" s="42">
        <f t="shared" si="4"/>
        <v>11</v>
      </c>
      <c r="S40" s="39">
        <v>1</v>
      </c>
      <c r="U40" s="2">
        <v>26</v>
      </c>
      <c r="V40" s="36">
        <v>2</v>
      </c>
      <c r="W40" s="37">
        <v>5</v>
      </c>
      <c r="X40" s="38">
        <v>3</v>
      </c>
      <c r="Y40" s="36"/>
      <c r="Z40" s="37"/>
      <c r="AA40" s="38"/>
      <c r="AB40" s="36"/>
      <c r="AC40" s="37"/>
      <c r="AD40" s="38"/>
      <c r="AE40" s="36"/>
      <c r="AF40" s="37"/>
      <c r="AG40" s="38"/>
      <c r="AH40" s="36"/>
      <c r="AI40" s="37"/>
      <c r="AJ40" s="38"/>
      <c r="AK40" s="42">
        <f t="shared" si="5"/>
        <v>10</v>
      </c>
      <c r="AL40" s="39"/>
    </row>
    <row r="41" spans="2:38" x14ac:dyDescent="0.3">
      <c r="B41" s="2">
        <v>27</v>
      </c>
      <c r="C41" s="36">
        <v>1</v>
      </c>
      <c r="D41" s="37">
        <v>4</v>
      </c>
      <c r="E41" s="38">
        <v>1</v>
      </c>
      <c r="F41" s="36"/>
      <c r="G41" s="37">
        <v>1</v>
      </c>
      <c r="H41" s="41">
        <v>1</v>
      </c>
      <c r="I41" s="36">
        <v>1</v>
      </c>
      <c r="J41" s="37"/>
      <c r="K41" s="41">
        <v>1</v>
      </c>
      <c r="L41" s="36"/>
      <c r="M41" s="37"/>
      <c r="N41" s="38">
        <v>1</v>
      </c>
      <c r="O41" s="36"/>
      <c r="P41" s="37"/>
      <c r="Q41" s="38"/>
      <c r="R41" s="42">
        <f t="shared" si="4"/>
        <v>11</v>
      </c>
      <c r="S41" s="39">
        <v>2</v>
      </c>
      <c r="U41" s="2">
        <v>27</v>
      </c>
      <c r="V41" s="36">
        <v>1</v>
      </c>
      <c r="W41" s="37">
        <v>4</v>
      </c>
      <c r="X41" s="38">
        <v>1</v>
      </c>
      <c r="Y41" s="36"/>
      <c r="Z41" s="37">
        <v>1</v>
      </c>
      <c r="AA41" s="41">
        <v>1</v>
      </c>
      <c r="AB41" s="36">
        <v>1</v>
      </c>
      <c r="AC41" s="37"/>
      <c r="AD41" s="38"/>
      <c r="AE41" s="36"/>
      <c r="AF41" s="37"/>
      <c r="AG41" s="38">
        <v>1</v>
      </c>
      <c r="AH41" s="36"/>
      <c r="AI41" s="37"/>
      <c r="AJ41" s="38"/>
      <c r="AK41" s="42">
        <f t="shared" si="5"/>
        <v>10</v>
      </c>
      <c r="AL41" s="39">
        <v>1</v>
      </c>
    </row>
    <row r="42" spans="2:38" x14ac:dyDescent="0.3">
      <c r="B42" s="2">
        <v>28</v>
      </c>
      <c r="C42" s="36"/>
      <c r="D42" s="37">
        <v>7</v>
      </c>
      <c r="E42" s="38">
        <v>3</v>
      </c>
      <c r="F42" s="36"/>
      <c r="G42" s="37"/>
      <c r="H42" s="38"/>
      <c r="I42" s="36"/>
      <c r="J42" s="41">
        <v>1</v>
      </c>
      <c r="K42" s="38"/>
      <c r="L42" s="36"/>
      <c r="M42" s="37"/>
      <c r="N42" s="38"/>
      <c r="O42" s="36"/>
      <c r="P42" s="37"/>
      <c r="Q42" s="38"/>
      <c r="R42" s="42">
        <f t="shared" si="4"/>
        <v>11</v>
      </c>
      <c r="S42" s="39">
        <v>1</v>
      </c>
      <c r="U42" s="2">
        <v>28</v>
      </c>
      <c r="V42" s="36"/>
      <c r="W42" s="37">
        <v>7</v>
      </c>
      <c r="X42" s="38">
        <v>3</v>
      </c>
      <c r="Y42" s="36"/>
      <c r="Z42" s="37"/>
      <c r="AA42" s="38"/>
      <c r="AB42" s="36"/>
      <c r="AC42" s="37"/>
      <c r="AD42" s="38"/>
      <c r="AE42" s="36"/>
      <c r="AF42" s="37"/>
      <c r="AG42" s="38"/>
      <c r="AH42" s="36"/>
      <c r="AI42" s="37"/>
      <c r="AJ42" s="38"/>
      <c r="AK42" s="42">
        <f t="shared" si="5"/>
        <v>10</v>
      </c>
      <c r="AL42" s="39"/>
    </row>
    <row r="43" spans="2:38" x14ac:dyDescent="0.3">
      <c r="B43" s="2">
        <v>29</v>
      </c>
      <c r="C43" s="36">
        <v>1</v>
      </c>
      <c r="D43" s="37">
        <v>6</v>
      </c>
      <c r="E43" s="38">
        <v>3</v>
      </c>
      <c r="F43" s="36"/>
      <c r="G43" s="37"/>
      <c r="H43" s="38"/>
      <c r="I43" s="36"/>
      <c r="J43" s="37">
        <v>1</v>
      </c>
      <c r="K43" s="38"/>
      <c r="L43" s="36"/>
      <c r="M43" s="37"/>
      <c r="N43" s="38"/>
      <c r="O43" s="36"/>
      <c r="P43" s="37"/>
      <c r="Q43" s="38"/>
      <c r="R43" s="42">
        <f t="shared" si="4"/>
        <v>11</v>
      </c>
      <c r="S43" s="39"/>
      <c r="U43" s="2">
        <v>29</v>
      </c>
      <c r="V43" s="36">
        <v>1</v>
      </c>
      <c r="W43" s="37">
        <v>6</v>
      </c>
      <c r="X43" s="38">
        <v>3</v>
      </c>
      <c r="Y43" s="36"/>
      <c r="Z43" s="37"/>
      <c r="AA43" s="38"/>
      <c r="AB43" s="36"/>
      <c r="AC43" s="37"/>
      <c r="AD43" s="38"/>
      <c r="AE43" s="36"/>
      <c r="AF43" s="37"/>
      <c r="AG43" s="38"/>
      <c r="AH43" s="36"/>
      <c r="AI43" s="37"/>
      <c r="AJ43" s="38"/>
      <c r="AK43" s="42">
        <f t="shared" si="5"/>
        <v>10</v>
      </c>
      <c r="AL43" s="39"/>
    </row>
    <row r="44" spans="2:38" x14ac:dyDescent="0.3">
      <c r="B44" s="2">
        <v>30</v>
      </c>
      <c r="C44" s="36">
        <v>1</v>
      </c>
      <c r="D44" s="37">
        <v>2</v>
      </c>
      <c r="E44" s="38">
        <v>6</v>
      </c>
      <c r="F44" s="36"/>
      <c r="G44" s="37"/>
      <c r="H44" s="38"/>
      <c r="I44" s="36"/>
      <c r="J44" s="37">
        <v>1</v>
      </c>
      <c r="K44" s="38">
        <v>1</v>
      </c>
      <c r="L44" s="36"/>
      <c r="M44" s="37"/>
      <c r="N44" s="38"/>
      <c r="O44" s="36"/>
      <c r="P44" s="37"/>
      <c r="Q44" s="38"/>
      <c r="R44" s="42">
        <f t="shared" si="4"/>
        <v>11</v>
      </c>
      <c r="S44" s="39"/>
      <c r="U44" s="2">
        <v>30</v>
      </c>
      <c r="V44" s="36">
        <v>1</v>
      </c>
      <c r="W44" s="37">
        <v>2</v>
      </c>
      <c r="X44" s="38">
        <v>6</v>
      </c>
      <c r="Y44" s="36"/>
      <c r="Z44" s="37"/>
      <c r="AA44" s="38"/>
      <c r="AB44" s="36"/>
      <c r="AC44" s="37">
        <v>1</v>
      </c>
      <c r="AD44" s="38"/>
      <c r="AE44" s="36"/>
      <c r="AF44" s="37"/>
      <c r="AG44" s="38"/>
      <c r="AH44" s="36"/>
      <c r="AI44" s="37"/>
      <c r="AJ44" s="38"/>
      <c r="AK44" s="42">
        <f t="shared" si="5"/>
        <v>10</v>
      </c>
      <c r="AL44" s="39"/>
    </row>
    <row r="45" spans="2:38" x14ac:dyDescent="0.3">
      <c r="B45" s="2">
        <v>31</v>
      </c>
      <c r="C45" s="36">
        <v>1</v>
      </c>
      <c r="D45" s="37">
        <v>2</v>
      </c>
      <c r="E45" s="38">
        <v>2</v>
      </c>
      <c r="F45" s="36">
        <v>2</v>
      </c>
      <c r="G45" s="37"/>
      <c r="H45" s="38">
        <v>1</v>
      </c>
      <c r="I45" s="36"/>
      <c r="J45" s="37">
        <v>1</v>
      </c>
      <c r="K45" s="38">
        <v>2</v>
      </c>
      <c r="L45" s="36"/>
      <c r="M45" s="37"/>
      <c r="N45" s="38"/>
      <c r="O45" s="36"/>
      <c r="P45" s="37"/>
      <c r="Q45" s="38"/>
      <c r="R45" s="42">
        <f t="shared" ref="R45:R56" si="6">SUM(C45:Q45)</f>
        <v>11</v>
      </c>
      <c r="S45" s="39"/>
      <c r="U45" s="2">
        <v>31</v>
      </c>
      <c r="V45" s="36">
        <v>1</v>
      </c>
      <c r="W45" s="37">
        <v>2</v>
      </c>
      <c r="X45" s="38">
        <v>2</v>
      </c>
      <c r="Y45" s="36">
        <v>2</v>
      </c>
      <c r="Z45" s="37"/>
      <c r="AA45" s="38">
        <v>1</v>
      </c>
      <c r="AB45" s="36"/>
      <c r="AC45" s="37">
        <v>1</v>
      </c>
      <c r="AD45" s="38">
        <v>1</v>
      </c>
      <c r="AE45" s="36"/>
      <c r="AF45" s="37"/>
      <c r="AG45" s="38"/>
      <c r="AH45" s="36"/>
      <c r="AI45" s="37"/>
      <c r="AJ45" s="38"/>
      <c r="AK45" s="42">
        <f t="shared" ref="AK45:AK64" si="7">SUM(V45:AJ45)</f>
        <v>10</v>
      </c>
      <c r="AL45" s="39"/>
    </row>
    <row r="46" spans="2:38" x14ac:dyDescent="0.3">
      <c r="B46" s="2">
        <v>32</v>
      </c>
      <c r="C46" s="36">
        <v>1</v>
      </c>
      <c r="D46" s="37">
        <v>2</v>
      </c>
      <c r="E46" s="38">
        <v>5</v>
      </c>
      <c r="F46" s="36"/>
      <c r="G46" s="41">
        <v>2</v>
      </c>
      <c r="H46" s="38"/>
      <c r="I46" s="36"/>
      <c r="J46" s="41">
        <v>1</v>
      </c>
      <c r="K46" s="38"/>
      <c r="L46" s="36"/>
      <c r="M46" s="37"/>
      <c r="N46" s="38"/>
      <c r="O46" s="36"/>
      <c r="P46" s="37"/>
      <c r="Q46" s="38"/>
      <c r="R46" s="42">
        <f t="shared" si="6"/>
        <v>11</v>
      </c>
      <c r="S46" s="39">
        <v>2</v>
      </c>
      <c r="U46" s="2">
        <v>32</v>
      </c>
      <c r="V46" s="36">
        <v>1</v>
      </c>
      <c r="W46" s="37">
        <v>2</v>
      </c>
      <c r="X46" s="38">
        <v>5</v>
      </c>
      <c r="Y46" s="36"/>
      <c r="Z46" s="41">
        <v>2</v>
      </c>
      <c r="AA46" s="38"/>
      <c r="AB46" s="36"/>
      <c r="AC46" s="37"/>
      <c r="AD46" s="38"/>
      <c r="AE46" s="36"/>
      <c r="AF46" s="37"/>
      <c r="AG46" s="38"/>
      <c r="AH46" s="36"/>
      <c r="AI46" s="37"/>
      <c r="AJ46" s="38"/>
      <c r="AK46" s="42">
        <f t="shared" si="7"/>
        <v>10</v>
      </c>
      <c r="AL46" s="39">
        <v>1</v>
      </c>
    </row>
    <row r="47" spans="2:38" x14ac:dyDescent="0.3">
      <c r="B47" s="2">
        <v>33</v>
      </c>
      <c r="C47" s="36">
        <v>2</v>
      </c>
      <c r="D47" s="37">
        <v>7</v>
      </c>
      <c r="E47" s="38"/>
      <c r="F47" s="36"/>
      <c r="G47" s="37"/>
      <c r="H47" s="38">
        <v>1</v>
      </c>
      <c r="I47" s="36">
        <v>1</v>
      </c>
      <c r="J47" s="37"/>
      <c r="K47" s="38"/>
      <c r="L47" s="36"/>
      <c r="M47" s="37"/>
      <c r="N47" s="38"/>
      <c r="O47" s="36"/>
      <c r="P47" s="37"/>
      <c r="Q47" s="38"/>
      <c r="R47" s="42">
        <f t="shared" si="6"/>
        <v>11</v>
      </c>
      <c r="S47" s="39"/>
      <c r="U47" s="2">
        <v>33</v>
      </c>
      <c r="V47" s="36">
        <v>2</v>
      </c>
      <c r="W47" s="37">
        <v>7</v>
      </c>
      <c r="X47" s="38"/>
      <c r="Y47" s="36"/>
      <c r="Z47" s="37"/>
      <c r="AA47" s="38">
        <v>1</v>
      </c>
      <c r="AB47" s="36"/>
      <c r="AC47" s="37"/>
      <c r="AD47" s="38"/>
      <c r="AE47" s="36"/>
      <c r="AF47" s="37"/>
      <c r="AG47" s="38"/>
      <c r="AH47" s="36"/>
      <c r="AI47" s="37"/>
      <c r="AJ47" s="38"/>
      <c r="AK47" s="42">
        <f t="shared" si="7"/>
        <v>10</v>
      </c>
      <c r="AL47" s="39"/>
    </row>
    <row r="48" spans="2:38" x14ac:dyDescent="0.3">
      <c r="B48" s="2">
        <v>34</v>
      </c>
      <c r="C48" s="36">
        <v>2</v>
      </c>
      <c r="D48" s="37">
        <v>3</v>
      </c>
      <c r="E48" s="38">
        <v>3</v>
      </c>
      <c r="F48" s="36"/>
      <c r="G48" s="37"/>
      <c r="H48" s="38"/>
      <c r="I48" s="36"/>
      <c r="J48" s="37">
        <v>2</v>
      </c>
      <c r="K48" s="41">
        <v>1</v>
      </c>
      <c r="L48" s="36"/>
      <c r="M48" s="37"/>
      <c r="N48" s="38"/>
      <c r="O48" s="36"/>
      <c r="P48" s="37"/>
      <c r="Q48" s="38"/>
      <c r="R48" s="42">
        <f t="shared" si="6"/>
        <v>11</v>
      </c>
      <c r="S48" s="39">
        <v>1</v>
      </c>
      <c r="U48" s="2">
        <v>34</v>
      </c>
      <c r="V48" s="36">
        <v>2</v>
      </c>
      <c r="W48" s="37">
        <v>3</v>
      </c>
      <c r="X48" s="38">
        <v>3</v>
      </c>
      <c r="Y48" s="36"/>
      <c r="Z48" s="37"/>
      <c r="AA48" s="38"/>
      <c r="AB48" s="36"/>
      <c r="AC48" s="37">
        <v>1</v>
      </c>
      <c r="AD48" s="41">
        <v>1</v>
      </c>
      <c r="AE48" s="36"/>
      <c r="AF48" s="37"/>
      <c r="AG48" s="38"/>
      <c r="AH48" s="36"/>
      <c r="AI48" s="37"/>
      <c r="AJ48" s="38"/>
      <c r="AK48" s="42">
        <f t="shared" si="7"/>
        <v>10</v>
      </c>
      <c r="AL48" s="39">
        <v>1</v>
      </c>
    </row>
    <row r="49" spans="2:38" x14ac:dyDescent="0.3">
      <c r="B49" s="2">
        <v>35</v>
      </c>
      <c r="C49" s="36">
        <v>3</v>
      </c>
      <c r="D49" s="37">
        <v>4</v>
      </c>
      <c r="E49" s="38">
        <v>3</v>
      </c>
      <c r="F49" s="36"/>
      <c r="G49" s="37"/>
      <c r="H49" s="38"/>
      <c r="I49" s="36">
        <v>1</v>
      </c>
      <c r="J49" s="37"/>
      <c r="K49" s="38"/>
      <c r="L49" s="36"/>
      <c r="M49" s="37"/>
      <c r="N49" s="38"/>
      <c r="O49" s="36"/>
      <c r="P49" s="37"/>
      <c r="Q49" s="38"/>
      <c r="R49" s="42">
        <f t="shared" si="6"/>
        <v>11</v>
      </c>
      <c r="S49" s="39"/>
      <c r="U49" s="2">
        <v>35</v>
      </c>
      <c r="V49" s="36">
        <v>3</v>
      </c>
      <c r="W49" s="37">
        <v>4</v>
      </c>
      <c r="X49" s="38">
        <v>3</v>
      </c>
      <c r="Y49" s="36"/>
      <c r="Z49" s="37"/>
      <c r="AA49" s="38"/>
      <c r="AB49" s="36"/>
      <c r="AC49" s="37"/>
      <c r="AD49" s="38"/>
      <c r="AE49" s="36"/>
      <c r="AF49" s="37"/>
      <c r="AG49" s="38"/>
      <c r="AH49" s="36"/>
      <c r="AI49" s="37"/>
      <c r="AJ49" s="38"/>
      <c r="AK49" s="42">
        <f t="shared" si="7"/>
        <v>10</v>
      </c>
      <c r="AL49" s="39"/>
    </row>
    <row r="50" spans="2:38" x14ac:dyDescent="0.3">
      <c r="B50" s="2">
        <v>36</v>
      </c>
      <c r="C50" s="36">
        <v>2</v>
      </c>
      <c r="D50" s="37">
        <v>3</v>
      </c>
      <c r="E50" s="38">
        <v>1</v>
      </c>
      <c r="F50" s="40">
        <v>2</v>
      </c>
      <c r="G50" s="37"/>
      <c r="H50" s="38">
        <v>1</v>
      </c>
      <c r="I50" s="36">
        <v>1</v>
      </c>
      <c r="J50" s="37">
        <v>1</v>
      </c>
      <c r="K50" s="38"/>
      <c r="L50" s="36"/>
      <c r="M50" s="37"/>
      <c r="N50" s="38"/>
      <c r="O50" s="36"/>
      <c r="P50" s="37"/>
      <c r="Q50" s="38"/>
      <c r="R50" s="42">
        <f t="shared" si="6"/>
        <v>11</v>
      </c>
      <c r="S50" s="39">
        <v>1</v>
      </c>
      <c r="U50" s="2">
        <v>36</v>
      </c>
      <c r="V50" s="36">
        <v>2</v>
      </c>
      <c r="W50" s="37">
        <v>3</v>
      </c>
      <c r="X50" s="38">
        <v>1</v>
      </c>
      <c r="Y50" s="40">
        <v>2</v>
      </c>
      <c r="Z50" s="37"/>
      <c r="AA50" s="38">
        <v>1</v>
      </c>
      <c r="AB50" s="36">
        <v>1</v>
      </c>
      <c r="AC50" s="37"/>
      <c r="AD50" s="38"/>
      <c r="AE50" s="36"/>
      <c r="AF50" s="37"/>
      <c r="AG50" s="38"/>
      <c r="AH50" s="36"/>
      <c r="AI50" s="37"/>
      <c r="AJ50" s="38"/>
      <c r="AK50" s="42">
        <f t="shared" si="7"/>
        <v>10</v>
      </c>
      <c r="AL50" s="39">
        <v>1</v>
      </c>
    </row>
    <row r="51" spans="2:38" x14ac:dyDescent="0.3">
      <c r="B51" s="2">
        <v>37</v>
      </c>
      <c r="C51" s="36">
        <v>3</v>
      </c>
      <c r="D51" s="37">
        <v>4</v>
      </c>
      <c r="E51" s="38">
        <v>1</v>
      </c>
      <c r="F51" s="36"/>
      <c r="G51" s="37">
        <v>1</v>
      </c>
      <c r="H51" s="38">
        <v>1</v>
      </c>
      <c r="I51" s="36">
        <v>1</v>
      </c>
      <c r="J51" s="37"/>
      <c r="K51" s="38"/>
      <c r="L51" s="36"/>
      <c r="M51" s="37"/>
      <c r="N51" s="38"/>
      <c r="O51" s="36"/>
      <c r="P51" s="37"/>
      <c r="Q51" s="38"/>
      <c r="R51" s="42">
        <f t="shared" si="6"/>
        <v>11</v>
      </c>
      <c r="S51" s="39"/>
      <c r="U51" s="2">
        <v>37</v>
      </c>
      <c r="V51" s="36">
        <v>3</v>
      </c>
      <c r="W51" s="37">
        <v>4</v>
      </c>
      <c r="X51" s="38">
        <v>1</v>
      </c>
      <c r="Y51" s="36"/>
      <c r="Z51" s="37">
        <v>1</v>
      </c>
      <c r="AA51" s="38">
        <v>1</v>
      </c>
      <c r="AB51" s="36"/>
      <c r="AC51" s="37"/>
      <c r="AD51" s="38"/>
      <c r="AE51" s="36"/>
      <c r="AF51" s="37"/>
      <c r="AG51" s="38"/>
      <c r="AH51" s="36"/>
      <c r="AI51" s="37"/>
      <c r="AJ51" s="38"/>
      <c r="AK51" s="42">
        <f t="shared" si="7"/>
        <v>10</v>
      </c>
      <c r="AL51" s="39"/>
    </row>
    <row r="52" spans="2:38" x14ac:dyDescent="0.3">
      <c r="B52" s="2">
        <v>38</v>
      </c>
      <c r="C52" s="36">
        <v>1</v>
      </c>
      <c r="D52" s="37">
        <v>4</v>
      </c>
      <c r="E52" s="38">
        <v>3</v>
      </c>
      <c r="F52" s="36"/>
      <c r="G52" s="37">
        <v>1</v>
      </c>
      <c r="H52" s="38"/>
      <c r="I52" s="36"/>
      <c r="J52" s="37">
        <v>2</v>
      </c>
      <c r="K52" s="38"/>
      <c r="L52" s="36"/>
      <c r="M52" s="37"/>
      <c r="N52" s="38"/>
      <c r="O52" s="36"/>
      <c r="P52" s="37"/>
      <c r="Q52" s="38"/>
      <c r="R52" s="42">
        <f t="shared" si="6"/>
        <v>11</v>
      </c>
      <c r="S52" s="39"/>
      <c r="U52" s="2">
        <v>38</v>
      </c>
      <c r="V52" s="36">
        <v>1</v>
      </c>
      <c r="W52" s="37">
        <v>4</v>
      </c>
      <c r="X52" s="38">
        <v>3</v>
      </c>
      <c r="Y52" s="36"/>
      <c r="Z52" s="37">
        <v>1</v>
      </c>
      <c r="AA52" s="38"/>
      <c r="AB52" s="36"/>
      <c r="AC52" s="37">
        <v>1</v>
      </c>
      <c r="AD52" s="38"/>
      <c r="AE52" s="36"/>
      <c r="AF52" s="37"/>
      <c r="AG52" s="38"/>
      <c r="AH52" s="36"/>
      <c r="AI52" s="37"/>
      <c r="AJ52" s="38"/>
      <c r="AK52" s="42">
        <f t="shared" si="7"/>
        <v>10</v>
      </c>
      <c r="AL52" s="39"/>
    </row>
    <row r="53" spans="2:38" x14ac:dyDescent="0.3">
      <c r="B53" s="2">
        <v>39</v>
      </c>
      <c r="C53" s="36">
        <v>2</v>
      </c>
      <c r="D53" s="37">
        <v>4</v>
      </c>
      <c r="E53" s="38">
        <v>2</v>
      </c>
      <c r="F53" s="36"/>
      <c r="G53" s="41">
        <v>2</v>
      </c>
      <c r="H53" s="38"/>
      <c r="I53" s="36"/>
      <c r="J53" s="37">
        <v>1</v>
      </c>
      <c r="K53" s="38"/>
      <c r="L53" s="36"/>
      <c r="M53" s="37"/>
      <c r="N53" s="38"/>
      <c r="O53" s="36"/>
      <c r="P53" s="37"/>
      <c r="Q53" s="38"/>
      <c r="R53" s="42">
        <f t="shared" si="6"/>
        <v>11</v>
      </c>
      <c r="S53" s="39">
        <v>1</v>
      </c>
      <c r="U53" s="2">
        <v>39</v>
      </c>
      <c r="V53" s="36">
        <v>2</v>
      </c>
      <c r="W53" s="37">
        <v>4</v>
      </c>
      <c r="X53" s="38">
        <v>2</v>
      </c>
      <c r="Y53" s="36"/>
      <c r="Z53" s="41">
        <v>2</v>
      </c>
      <c r="AA53" s="38"/>
      <c r="AB53" s="36"/>
      <c r="AC53" s="37"/>
      <c r="AD53" s="38"/>
      <c r="AE53" s="36"/>
      <c r="AF53" s="37"/>
      <c r="AG53" s="38"/>
      <c r="AH53" s="36"/>
      <c r="AI53" s="37"/>
      <c r="AJ53" s="38"/>
      <c r="AK53" s="42">
        <f t="shared" si="7"/>
        <v>10</v>
      </c>
      <c r="AL53" s="39">
        <v>1</v>
      </c>
    </row>
    <row r="54" spans="2:38" x14ac:dyDescent="0.3">
      <c r="B54" s="2">
        <v>40</v>
      </c>
      <c r="C54" s="36"/>
      <c r="D54" s="37">
        <v>3</v>
      </c>
      <c r="E54" s="38">
        <v>3</v>
      </c>
      <c r="F54" s="36"/>
      <c r="G54" s="41">
        <v>4</v>
      </c>
      <c r="H54" s="38"/>
      <c r="I54" s="36"/>
      <c r="J54" s="37"/>
      <c r="K54" s="41">
        <v>1</v>
      </c>
      <c r="L54" s="36"/>
      <c r="M54" s="37"/>
      <c r="N54" s="38"/>
      <c r="O54" s="36"/>
      <c r="P54" s="37"/>
      <c r="Q54" s="38"/>
      <c r="R54" s="42">
        <f t="shared" si="6"/>
        <v>11</v>
      </c>
      <c r="S54" s="39">
        <v>3</v>
      </c>
      <c r="U54" s="2">
        <v>40</v>
      </c>
      <c r="V54" s="36"/>
      <c r="W54" s="37">
        <v>3</v>
      </c>
      <c r="X54" s="38">
        <v>3</v>
      </c>
      <c r="Y54" s="36"/>
      <c r="Z54" s="41">
        <v>4</v>
      </c>
      <c r="AA54" s="38"/>
      <c r="AB54" s="36"/>
      <c r="AC54" s="37"/>
      <c r="AD54" s="38"/>
      <c r="AE54" s="36"/>
      <c r="AF54" s="37"/>
      <c r="AG54" s="38"/>
      <c r="AH54" s="36"/>
      <c r="AI54" s="37"/>
      <c r="AJ54" s="38"/>
      <c r="AK54" s="42">
        <f t="shared" si="7"/>
        <v>10</v>
      </c>
      <c r="AL54" s="39">
        <v>2</v>
      </c>
    </row>
    <row r="55" spans="2:38" x14ac:dyDescent="0.3">
      <c r="B55" s="2">
        <v>41</v>
      </c>
      <c r="C55" s="36">
        <v>2</v>
      </c>
      <c r="D55" s="37">
        <v>3</v>
      </c>
      <c r="E55" s="38">
        <v>2</v>
      </c>
      <c r="F55" s="36">
        <v>2</v>
      </c>
      <c r="G55" s="37"/>
      <c r="H55" s="38"/>
      <c r="I55" s="36"/>
      <c r="J55" s="37">
        <v>2</v>
      </c>
      <c r="K55" s="38"/>
      <c r="L55" s="36"/>
      <c r="M55" s="37"/>
      <c r="N55" s="38"/>
      <c r="O55" s="36"/>
      <c r="P55" s="37"/>
      <c r="Q55" s="38"/>
      <c r="R55" s="42">
        <f t="shared" si="6"/>
        <v>11</v>
      </c>
      <c r="S55" s="39"/>
      <c r="U55" s="2">
        <v>41</v>
      </c>
      <c r="V55" s="36">
        <v>2</v>
      </c>
      <c r="W55" s="37">
        <v>3</v>
      </c>
      <c r="X55" s="38">
        <v>2</v>
      </c>
      <c r="Y55" s="36">
        <v>2</v>
      </c>
      <c r="Z55" s="37"/>
      <c r="AA55" s="38"/>
      <c r="AB55" s="36"/>
      <c r="AC55" s="37">
        <v>1</v>
      </c>
      <c r="AD55" s="38"/>
      <c r="AE55" s="36"/>
      <c r="AF55" s="37"/>
      <c r="AG55" s="38"/>
      <c r="AH55" s="36"/>
      <c r="AI55" s="37"/>
      <c r="AJ55" s="38"/>
      <c r="AK55" s="42">
        <f t="shared" si="7"/>
        <v>10</v>
      </c>
      <c r="AL55" s="39"/>
    </row>
    <row r="56" spans="2:38" x14ac:dyDescent="0.3">
      <c r="B56" s="2">
        <v>42</v>
      </c>
      <c r="C56" s="36"/>
      <c r="D56" s="37">
        <v>5</v>
      </c>
      <c r="E56" s="38">
        <v>4</v>
      </c>
      <c r="F56" s="36"/>
      <c r="G56" s="37">
        <v>1</v>
      </c>
      <c r="H56" s="38"/>
      <c r="I56" s="36"/>
      <c r="J56" s="37">
        <v>1</v>
      </c>
      <c r="K56" s="38"/>
      <c r="L56" s="36"/>
      <c r="M56" s="37"/>
      <c r="N56" s="38"/>
      <c r="O56" s="36"/>
      <c r="P56" s="37"/>
      <c r="Q56" s="38"/>
      <c r="R56" s="42">
        <f t="shared" si="6"/>
        <v>11</v>
      </c>
      <c r="S56" s="39"/>
      <c r="U56" s="2">
        <v>42</v>
      </c>
      <c r="V56" s="36"/>
      <c r="W56" s="37">
        <v>5</v>
      </c>
      <c r="X56" s="38">
        <v>4</v>
      </c>
      <c r="Y56" s="36"/>
      <c r="Z56" s="37">
        <v>1</v>
      </c>
      <c r="AA56" s="38"/>
      <c r="AB56" s="36"/>
      <c r="AC56" s="37"/>
      <c r="AD56" s="38"/>
      <c r="AE56" s="36"/>
      <c r="AF56" s="37"/>
      <c r="AG56" s="38"/>
      <c r="AH56" s="36"/>
      <c r="AI56" s="37"/>
      <c r="AJ56" s="38"/>
      <c r="AK56" s="42">
        <f t="shared" si="7"/>
        <v>10</v>
      </c>
      <c r="AL56" s="39"/>
    </row>
    <row r="57" spans="2:38" x14ac:dyDescent="0.3">
      <c r="B57" s="2">
        <v>43</v>
      </c>
      <c r="C57" s="36">
        <v>3</v>
      </c>
      <c r="D57" s="37">
        <v>3</v>
      </c>
      <c r="E57" s="38">
        <v>3</v>
      </c>
      <c r="F57" s="36"/>
      <c r="G57" s="37"/>
      <c r="H57" s="38"/>
      <c r="I57" s="36"/>
      <c r="J57" s="37">
        <v>1</v>
      </c>
      <c r="K57" s="38">
        <v>1</v>
      </c>
      <c r="L57" s="36"/>
      <c r="M57" s="37"/>
      <c r="N57" s="38"/>
      <c r="O57" s="36"/>
      <c r="P57" s="37"/>
      <c r="Q57" s="38"/>
      <c r="R57" s="42">
        <f t="shared" si="4"/>
        <v>11</v>
      </c>
      <c r="S57" s="39"/>
      <c r="U57" s="2">
        <v>43</v>
      </c>
      <c r="V57" s="36">
        <v>3</v>
      </c>
      <c r="W57" s="37">
        <v>3</v>
      </c>
      <c r="X57" s="38">
        <v>3</v>
      </c>
      <c r="Y57" s="36"/>
      <c r="Z57" s="37"/>
      <c r="AA57" s="38"/>
      <c r="AB57" s="36"/>
      <c r="AC57" s="37"/>
      <c r="AD57" s="38">
        <v>1</v>
      </c>
      <c r="AE57" s="36"/>
      <c r="AF57" s="37"/>
      <c r="AG57" s="38"/>
      <c r="AH57" s="36"/>
      <c r="AI57" s="37"/>
      <c r="AJ57" s="38"/>
      <c r="AK57" s="42">
        <f t="shared" si="7"/>
        <v>10</v>
      </c>
      <c r="AL57" s="39"/>
    </row>
    <row r="58" spans="2:38" x14ac:dyDescent="0.3">
      <c r="B58" s="2">
        <v>44</v>
      </c>
      <c r="C58" s="36">
        <v>1</v>
      </c>
      <c r="D58" s="37">
        <v>5</v>
      </c>
      <c r="E58" s="38">
        <v>3</v>
      </c>
      <c r="F58" s="36"/>
      <c r="G58" s="37"/>
      <c r="H58" s="38">
        <v>1</v>
      </c>
      <c r="I58" s="36">
        <v>1</v>
      </c>
      <c r="J58" s="37"/>
      <c r="K58" s="38"/>
      <c r="L58" s="36"/>
      <c r="M58" s="37"/>
      <c r="N58" s="38"/>
      <c r="O58" s="36"/>
      <c r="P58" s="37"/>
      <c r="Q58" s="38"/>
      <c r="R58" s="42">
        <f t="shared" si="4"/>
        <v>11</v>
      </c>
      <c r="S58" s="39"/>
      <c r="U58" s="2">
        <v>44</v>
      </c>
      <c r="V58" s="36">
        <v>1</v>
      </c>
      <c r="W58" s="37">
        <v>5</v>
      </c>
      <c r="X58" s="38">
        <v>3</v>
      </c>
      <c r="Y58" s="36"/>
      <c r="Z58" s="37"/>
      <c r="AA58" s="38">
        <v>1</v>
      </c>
      <c r="AB58" s="36"/>
      <c r="AC58" s="37"/>
      <c r="AD58" s="38"/>
      <c r="AE58" s="36"/>
      <c r="AF58" s="37"/>
      <c r="AG58" s="38"/>
      <c r="AH58" s="36"/>
      <c r="AI58" s="37"/>
      <c r="AJ58" s="38"/>
      <c r="AK58" s="42">
        <f t="shared" si="7"/>
        <v>10</v>
      </c>
      <c r="AL58" s="39"/>
    </row>
    <row r="59" spans="2:38" x14ac:dyDescent="0.3">
      <c r="B59" s="2">
        <v>45</v>
      </c>
      <c r="C59" s="36">
        <v>5</v>
      </c>
      <c r="D59" s="37">
        <v>1</v>
      </c>
      <c r="E59" s="38">
        <v>3</v>
      </c>
      <c r="F59" s="36">
        <v>1</v>
      </c>
      <c r="G59" s="37"/>
      <c r="H59" s="38"/>
      <c r="I59" s="36">
        <v>1</v>
      </c>
      <c r="J59" s="37"/>
      <c r="K59" s="38"/>
      <c r="L59" s="36"/>
      <c r="M59" s="37"/>
      <c r="N59" s="38"/>
      <c r="O59" s="36"/>
      <c r="P59" s="37"/>
      <c r="Q59" s="38"/>
      <c r="R59" s="42">
        <f t="shared" si="4"/>
        <v>11</v>
      </c>
      <c r="S59" s="39"/>
      <c r="U59" s="2">
        <v>45</v>
      </c>
      <c r="V59" s="36">
        <v>5</v>
      </c>
      <c r="W59" s="37">
        <v>1</v>
      </c>
      <c r="X59" s="38">
        <v>3</v>
      </c>
      <c r="Y59" s="36">
        <v>1</v>
      </c>
      <c r="Z59" s="37"/>
      <c r="AA59" s="38"/>
      <c r="AB59" s="36"/>
      <c r="AC59" s="37"/>
      <c r="AD59" s="38"/>
      <c r="AE59" s="36"/>
      <c r="AF59" s="37"/>
      <c r="AG59" s="38"/>
      <c r="AH59" s="36"/>
      <c r="AI59" s="37"/>
      <c r="AJ59" s="38"/>
      <c r="AK59" s="42">
        <f>SUM(V59:AJ59)</f>
        <v>10</v>
      </c>
      <c r="AL59" s="39"/>
    </row>
    <row r="60" spans="2:38" x14ac:dyDescent="0.3">
      <c r="B60" s="2">
        <v>46</v>
      </c>
      <c r="C60" s="36">
        <v>2</v>
      </c>
      <c r="D60" s="37">
        <v>5</v>
      </c>
      <c r="E60" s="38">
        <v>2</v>
      </c>
      <c r="F60" s="36"/>
      <c r="G60" s="41">
        <v>1</v>
      </c>
      <c r="H60" s="38"/>
      <c r="I60" s="36"/>
      <c r="J60" s="41">
        <v>1</v>
      </c>
      <c r="K60" s="38"/>
      <c r="L60" s="36"/>
      <c r="M60" s="37"/>
      <c r="N60" s="38"/>
      <c r="O60" s="36"/>
      <c r="P60" s="37"/>
      <c r="Q60" s="38"/>
      <c r="R60" s="42">
        <f t="shared" si="4"/>
        <v>11</v>
      </c>
      <c r="S60" s="39">
        <v>2</v>
      </c>
      <c r="U60" s="2">
        <v>46</v>
      </c>
      <c r="V60" s="36">
        <v>2</v>
      </c>
      <c r="W60" s="37">
        <v>5</v>
      </c>
      <c r="X60" s="38">
        <v>2</v>
      </c>
      <c r="Y60" s="36"/>
      <c r="Z60" s="41">
        <v>1</v>
      </c>
      <c r="AA60" s="38"/>
      <c r="AB60" s="36"/>
      <c r="AC60" s="37"/>
      <c r="AD60" s="38"/>
      <c r="AE60" s="36"/>
      <c r="AF60" s="37"/>
      <c r="AG60" s="38"/>
      <c r="AH60" s="36"/>
      <c r="AI60" s="37"/>
      <c r="AJ60" s="38"/>
      <c r="AK60" s="42">
        <f t="shared" si="7"/>
        <v>10</v>
      </c>
      <c r="AL60" s="39">
        <v>1</v>
      </c>
    </row>
    <row r="61" spans="2:38" x14ac:dyDescent="0.3">
      <c r="B61" s="2">
        <v>47</v>
      </c>
      <c r="C61" s="36">
        <v>1</v>
      </c>
      <c r="D61" s="37">
        <v>6</v>
      </c>
      <c r="E61" s="38"/>
      <c r="F61" s="36"/>
      <c r="G61" s="37"/>
      <c r="H61" s="38">
        <v>3</v>
      </c>
      <c r="I61" s="36"/>
      <c r="J61" s="37">
        <v>1</v>
      </c>
      <c r="K61" s="38"/>
      <c r="L61" s="36"/>
      <c r="M61" s="37"/>
      <c r="N61" s="38"/>
      <c r="O61" s="36"/>
      <c r="P61" s="37"/>
      <c r="Q61" s="38"/>
      <c r="R61" s="42">
        <f t="shared" si="4"/>
        <v>11</v>
      </c>
      <c r="S61" s="39"/>
      <c r="U61" s="2">
        <v>47</v>
      </c>
      <c r="V61" s="36">
        <v>1</v>
      </c>
      <c r="W61" s="37">
        <v>6</v>
      </c>
      <c r="X61" s="38"/>
      <c r="Y61" s="36"/>
      <c r="Z61" s="37"/>
      <c r="AA61" s="38">
        <v>3</v>
      </c>
      <c r="AB61" s="36"/>
      <c r="AC61" s="37"/>
      <c r="AD61" s="38"/>
      <c r="AE61" s="36"/>
      <c r="AF61" s="37"/>
      <c r="AG61" s="38"/>
      <c r="AH61" s="36"/>
      <c r="AI61" s="37"/>
      <c r="AJ61" s="38"/>
      <c r="AK61" s="42">
        <f t="shared" si="7"/>
        <v>10</v>
      </c>
      <c r="AL61" s="39"/>
    </row>
    <row r="62" spans="2:38" x14ac:dyDescent="0.3">
      <c r="B62" s="2">
        <v>48</v>
      </c>
      <c r="C62" s="36">
        <v>3</v>
      </c>
      <c r="D62" s="37">
        <v>6</v>
      </c>
      <c r="E62" s="38">
        <v>1</v>
      </c>
      <c r="F62" s="36"/>
      <c r="G62" s="37"/>
      <c r="H62" s="38"/>
      <c r="I62" s="36"/>
      <c r="J62" s="37">
        <v>1</v>
      </c>
      <c r="K62" s="38"/>
      <c r="L62" s="36"/>
      <c r="M62" s="37"/>
      <c r="N62" s="38"/>
      <c r="O62" s="36"/>
      <c r="P62" s="37"/>
      <c r="Q62" s="38"/>
      <c r="R62" s="42">
        <f t="shared" si="4"/>
        <v>11</v>
      </c>
      <c r="S62" s="39"/>
      <c r="U62" s="2">
        <v>48</v>
      </c>
      <c r="V62" s="36">
        <v>3</v>
      </c>
      <c r="W62" s="37">
        <v>6</v>
      </c>
      <c r="X62" s="38">
        <v>1</v>
      </c>
      <c r="Y62" s="36"/>
      <c r="Z62" s="37"/>
      <c r="AA62" s="38"/>
      <c r="AB62" s="36"/>
      <c r="AC62" s="37"/>
      <c r="AD62" s="38"/>
      <c r="AE62" s="36"/>
      <c r="AF62" s="37"/>
      <c r="AG62" s="38"/>
      <c r="AH62" s="36"/>
      <c r="AI62" s="37"/>
      <c r="AJ62" s="38"/>
      <c r="AK62" s="42">
        <f t="shared" si="7"/>
        <v>10</v>
      </c>
      <c r="AL62" s="39"/>
    </row>
    <row r="63" spans="2:38" x14ac:dyDescent="0.3">
      <c r="B63" s="2">
        <v>49</v>
      </c>
      <c r="C63" s="36">
        <v>2</v>
      </c>
      <c r="D63" s="37">
        <v>4</v>
      </c>
      <c r="E63" s="38">
        <v>4</v>
      </c>
      <c r="F63" s="36"/>
      <c r="G63" s="37"/>
      <c r="H63" s="38"/>
      <c r="I63" s="36"/>
      <c r="J63" s="37">
        <v>1</v>
      </c>
      <c r="K63" s="38"/>
      <c r="L63" s="36"/>
      <c r="M63" s="37"/>
      <c r="N63" s="38"/>
      <c r="O63" s="36"/>
      <c r="P63" s="37"/>
      <c r="Q63" s="38"/>
      <c r="R63" s="42">
        <f t="shared" si="4"/>
        <v>11</v>
      </c>
      <c r="S63" s="39"/>
      <c r="U63" s="2">
        <v>49</v>
      </c>
      <c r="V63" s="36">
        <v>2</v>
      </c>
      <c r="W63" s="37">
        <v>4</v>
      </c>
      <c r="X63" s="38">
        <v>4</v>
      </c>
      <c r="Y63" s="36"/>
      <c r="Z63" s="37"/>
      <c r="AA63" s="38"/>
      <c r="AB63" s="36"/>
      <c r="AC63" s="37"/>
      <c r="AD63" s="38"/>
      <c r="AE63" s="36"/>
      <c r="AF63" s="37"/>
      <c r="AG63" s="38"/>
      <c r="AH63" s="36"/>
      <c r="AI63" s="37"/>
      <c r="AJ63" s="38"/>
      <c r="AK63" s="42">
        <f t="shared" si="7"/>
        <v>10</v>
      </c>
      <c r="AL63" s="39"/>
    </row>
    <row r="64" spans="2:38" x14ac:dyDescent="0.3">
      <c r="B64" s="2">
        <v>50</v>
      </c>
      <c r="C64" s="36">
        <v>3</v>
      </c>
      <c r="D64" s="37">
        <v>3</v>
      </c>
      <c r="E64" s="38">
        <v>4</v>
      </c>
      <c r="F64" s="36"/>
      <c r="G64" s="37"/>
      <c r="H64" s="38"/>
      <c r="I64" s="36"/>
      <c r="J64" s="37">
        <v>1</v>
      </c>
      <c r="K64" s="38"/>
      <c r="L64" s="36"/>
      <c r="M64" s="37"/>
      <c r="N64" s="38"/>
      <c r="O64" s="36"/>
      <c r="P64" s="37"/>
      <c r="Q64" s="38"/>
      <c r="R64" s="42">
        <f t="shared" si="4"/>
        <v>11</v>
      </c>
      <c r="S64" s="39"/>
      <c r="U64" s="2">
        <v>50</v>
      </c>
      <c r="V64" s="36">
        <v>3</v>
      </c>
      <c r="W64" s="37">
        <v>3</v>
      </c>
      <c r="X64" s="38">
        <v>4</v>
      </c>
      <c r="Y64" s="36"/>
      <c r="Z64" s="37"/>
      <c r="AA64" s="38"/>
      <c r="AB64" s="36"/>
      <c r="AC64" s="37"/>
      <c r="AD64" s="38"/>
      <c r="AE64" s="36"/>
      <c r="AF64" s="37"/>
      <c r="AG64" s="38"/>
      <c r="AH64" s="36"/>
      <c r="AI64" s="37"/>
      <c r="AJ64" s="38"/>
      <c r="AK64" s="42">
        <f t="shared" si="7"/>
        <v>10</v>
      </c>
      <c r="AL64" s="39"/>
    </row>
  </sheetData>
  <mergeCells count="70">
    <mergeCell ref="B11:B12"/>
    <mergeCell ref="C7:E7"/>
    <mergeCell ref="F7:H7"/>
    <mergeCell ref="I7:K7"/>
    <mergeCell ref="L7:N7"/>
    <mergeCell ref="C11:E11"/>
    <mergeCell ref="F11:H11"/>
    <mergeCell ref="I11:K11"/>
    <mergeCell ref="L11:N11"/>
    <mergeCell ref="AB7:AD7"/>
    <mergeCell ref="AE7:AG7"/>
    <mergeCell ref="AH7:AJ7"/>
    <mergeCell ref="U11:U12"/>
    <mergeCell ref="V11:X11"/>
    <mergeCell ref="Y11:AA11"/>
    <mergeCell ref="AB11:AD11"/>
    <mergeCell ref="AE11:AG11"/>
    <mergeCell ref="AK11:AK12"/>
    <mergeCell ref="AL11:AL12"/>
    <mergeCell ref="R7:S7"/>
    <mergeCell ref="R14:S14"/>
    <mergeCell ref="AK14:AL14"/>
    <mergeCell ref="AK7:AL7"/>
    <mergeCell ref="R8:S8"/>
    <mergeCell ref="V8:X8"/>
    <mergeCell ref="Y8:AA8"/>
    <mergeCell ref="AB8:AD8"/>
    <mergeCell ref="AE8:AG8"/>
    <mergeCell ref="AH8:AJ8"/>
    <mergeCell ref="AK8:AL8"/>
    <mergeCell ref="AH11:AJ11"/>
    <mergeCell ref="V7:X7"/>
    <mergeCell ref="Y7:AA7"/>
    <mergeCell ref="C3:D3"/>
    <mergeCell ref="G3:H3"/>
    <mergeCell ref="K3:L3"/>
    <mergeCell ref="O3:P3"/>
    <mergeCell ref="S11:S12"/>
    <mergeCell ref="R11:R12"/>
    <mergeCell ref="O7:Q7"/>
    <mergeCell ref="O11:Q11"/>
    <mergeCell ref="C6:E6"/>
    <mergeCell ref="F6:H6"/>
    <mergeCell ref="C8:E8"/>
    <mergeCell ref="F8:H8"/>
    <mergeCell ref="I8:K8"/>
    <mergeCell ref="L8:N8"/>
    <mergeCell ref="O8:Q8"/>
    <mergeCell ref="V3:W3"/>
    <mergeCell ref="Z3:AA3"/>
    <mergeCell ref="AD3:AE3"/>
    <mergeCell ref="AH3:AI3"/>
    <mergeCell ref="V4:W4"/>
    <mergeCell ref="Z4:AA4"/>
    <mergeCell ref="AD4:AE4"/>
    <mergeCell ref="AH4:AI4"/>
    <mergeCell ref="AK6:AL6"/>
    <mergeCell ref="C4:D4"/>
    <mergeCell ref="G4:H4"/>
    <mergeCell ref="K4:L4"/>
    <mergeCell ref="O4:P4"/>
    <mergeCell ref="Y6:AA6"/>
    <mergeCell ref="AB6:AD6"/>
    <mergeCell ref="AE6:AG6"/>
    <mergeCell ref="AH6:AJ6"/>
    <mergeCell ref="I6:K6"/>
    <mergeCell ref="L6:N6"/>
    <mergeCell ref="O6:Q6"/>
    <mergeCell ref="V6:X6"/>
    <mergeCell ref="R6:S6"/>
  </mergeCells>
  <phoneticPr fontId="3" type="noConversion"/>
  <pageMargins left="0.7" right="0.7" top="0.75" bottom="0.75" header="0.3" footer="0.3"/>
  <pageSetup paperSize="9" orientation="portrait" verticalDpi="0" r:id="rId1"/>
  <ignoredErrors>
    <ignoredError sqref="R15:R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녹스&amp;히트(현재) 뽑기</vt:lpstr>
      <vt:lpstr>녹스&amp;히트(초기) 뽑기</vt:lpstr>
      <vt:lpstr>녹스 뽑기 사례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KangDoHee</dc:creator>
  <cp:lastModifiedBy>KangDoHee</cp:lastModifiedBy>
  <cp:lastPrinted>2017-02-07T05:19:56Z</cp:lastPrinted>
  <dcterms:created xsi:type="dcterms:W3CDTF">2017-02-02T09:53:44Z</dcterms:created>
  <dcterms:modified xsi:type="dcterms:W3CDTF">2017-02-09T02:20:00Z</dcterms:modified>
</cp:coreProperties>
</file>