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13. 유료화\"/>
    </mc:Choice>
  </mc:AlternateContent>
  <bookViews>
    <workbookView xWindow="0" yWindow="0" windowWidth="22755" windowHeight="13620"/>
  </bookViews>
  <sheets>
    <sheet name="일반 세트 획득 비용" sheetId="1" r:id="rId1"/>
    <sheet name="NOX &amp; NOX 세트 획득 비용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B16" i="2"/>
  <c r="B12" i="2"/>
  <c r="B8" i="2"/>
  <c r="D12" i="2"/>
  <c r="C12" i="1"/>
  <c r="R11" i="2"/>
  <c r="R10" i="2"/>
  <c r="R13" i="2" s="1"/>
  <c r="R9" i="2"/>
  <c r="R8" i="2"/>
  <c r="R7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R11" i="1"/>
  <c r="N27" i="1"/>
  <c r="R10" i="1"/>
  <c r="R9" i="1"/>
  <c r="R8" i="1"/>
  <c r="R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B12" i="1"/>
  <c r="D25" i="1"/>
  <c r="D24" i="1"/>
  <c r="D23" i="1"/>
  <c r="D22" i="1"/>
  <c r="D24" i="2"/>
  <c r="D23" i="2"/>
  <c r="D22" i="2"/>
  <c r="B16" i="1"/>
  <c r="B8" i="1"/>
  <c r="C8" i="1" s="1"/>
  <c r="D8" i="1" s="1"/>
  <c r="C16" i="2"/>
  <c r="C8" i="2"/>
  <c r="D8" i="2" s="1"/>
  <c r="E8" i="2" s="1"/>
  <c r="F8" i="2" s="1"/>
  <c r="O32" i="2" l="1"/>
  <c r="G12" i="2" s="1"/>
  <c r="H12" i="2" s="1"/>
  <c r="I12" i="2" s="1"/>
  <c r="N32" i="1"/>
  <c r="D12" i="1" s="1"/>
  <c r="E12" i="1" s="1"/>
  <c r="F12" i="1" s="1"/>
  <c r="R13" i="1"/>
  <c r="C16" i="1" s="1"/>
  <c r="D16" i="1" s="1"/>
  <c r="E16" i="1" s="1"/>
  <c r="D4" i="1"/>
  <c r="D16" i="2"/>
  <c r="G16" i="2" s="1"/>
  <c r="H16" i="2" s="1"/>
  <c r="I16" i="2" s="1"/>
  <c r="F4" i="2"/>
  <c r="E16" i="2" l="1"/>
  <c r="F16" i="2" s="1"/>
  <c r="E12" i="2"/>
  <c r="F12" i="2" s="1"/>
  <c r="B4" i="2" s="1"/>
  <c r="D4" i="2"/>
  <c r="F16" i="1"/>
  <c r="B4" i="1" s="1"/>
</calcChain>
</file>

<file path=xl/sharedStrings.xml><?xml version="1.0" encoding="utf-8"?>
<sst xmlns="http://schemas.openxmlformats.org/spreadsheetml/2006/main" count="119" uniqueCount="61">
  <si>
    <t>3성 확률</t>
    <phoneticPr fontId="2" type="noConversion"/>
  </si>
  <si>
    <t>4성 확률</t>
  </si>
  <si>
    <t>5성 확률</t>
  </si>
  <si>
    <t>6성 확률</t>
  </si>
  <si>
    <t>7성 확률</t>
  </si>
  <si>
    <t>무기</t>
    <phoneticPr fontId="2" type="noConversion"/>
  </si>
  <si>
    <t>방어구</t>
    <phoneticPr fontId="2" type="noConversion"/>
  </si>
  <si>
    <t>장신구</t>
    <phoneticPr fontId="2" type="noConversion"/>
  </si>
  <si>
    <t>&gt; 고급 10+1 뽑기로 무기가 NOX로 당첨될 확률</t>
    <phoneticPr fontId="2" type="noConversion"/>
  </si>
  <si>
    <t>필요 잼수량</t>
    <phoneticPr fontId="2" type="noConversion"/>
  </si>
  <si>
    <t>잼 결제비용(원)</t>
    <phoneticPr fontId="2" type="noConversion"/>
  </si>
  <si>
    <t>&gt; 고급 10+1 뽑기로 장신구가 NOX로 당첨될 확률</t>
    <phoneticPr fontId="2" type="noConversion"/>
  </si>
  <si>
    <t>등급</t>
    <phoneticPr fontId="2" type="noConversion"/>
  </si>
  <si>
    <t>종류</t>
    <phoneticPr fontId="2" type="noConversion"/>
  </si>
  <si>
    <t>확률</t>
    <phoneticPr fontId="2" type="noConversion"/>
  </si>
  <si>
    <t>NOX</t>
    <phoneticPr fontId="2" type="noConversion"/>
  </si>
  <si>
    <t>&gt; 뽑기 시 4성이상 NOX 장비 당첨 확률(%)</t>
    <phoneticPr fontId="2" type="noConversion"/>
  </si>
  <si>
    <t>&gt; 뽑기 시 4성이상 종류별 당첨 확률(%)</t>
    <phoneticPr fontId="2" type="noConversion"/>
  </si>
  <si>
    <t>&gt; 뽑기 시 등급별 당첨 확률(%)</t>
    <phoneticPr fontId="2" type="noConversion"/>
  </si>
  <si>
    <t>* 무기는 세트에서 제외</t>
    <phoneticPr fontId="2" type="noConversion"/>
  </si>
  <si>
    <t>* 5종 NOX 장비를 하나의 세트로 완성</t>
    <phoneticPr fontId="2" type="noConversion"/>
  </si>
  <si>
    <t>아이템 등급</t>
    <phoneticPr fontId="2" type="noConversion"/>
  </si>
  <si>
    <t>&gt; 승급을 위한 승재재료량</t>
    <phoneticPr fontId="2" type="noConversion"/>
  </si>
  <si>
    <t>승급재료 필요량</t>
    <phoneticPr fontId="2" type="noConversion"/>
  </si>
  <si>
    <t>5종 NOX를 세트로 획득할 횟수</t>
    <phoneticPr fontId="2" type="noConversion"/>
  </si>
  <si>
    <t>2종 NOX를 세트로 획득할 횟수</t>
    <phoneticPr fontId="2" type="noConversion"/>
  </si>
  <si>
    <t>* 5종 NOX 장비를 획득</t>
    <phoneticPr fontId="2" type="noConversion"/>
  </si>
  <si>
    <t>* 2종 NOX 장비를 하나의 세트로 완성</t>
    <phoneticPr fontId="2" type="noConversion"/>
  </si>
  <si>
    <t>* 2종 NOX 장비를 획득</t>
    <phoneticPr fontId="2" type="noConversion"/>
  </si>
  <si>
    <t>&gt; 고급 10+1 뽑기로 방어구가 NOX로 당첨될 확률</t>
    <phoneticPr fontId="2" type="noConversion"/>
  </si>
  <si>
    <t>NOX 장비를 4성 세트로 획득하기 위한 총 비용</t>
    <phoneticPr fontId="2" type="noConversion"/>
  </si>
  <si>
    <t>4성 무기가 NOX일 횟수</t>
    <phoneticPr fontId="2" type="noConversion"/>
  </si>
  <si>
    <t>4성 방어구가 NOX일 횟수</t>
    <phoneticPr fontId="2" type="noConversion"/>
  </si>
  <si>
    <t>4성 장신구가 NOX일 횟수</t>
    <phoneticPr fontId="2" type="noConversion"/>
  </si>
  <si>
    <t>5종을 NOX로 획득할 횟수</t>
    <phoneticPr fontId="2" type="noConversion"/>
  </si>
  <si>
    <t>2종을 NOX로 획득할 횟수</t>
    <phoneticPr fontId="2" type="noConversion"/>
  </si>
  <si>
    <t>1종을 NOX로 획득할 횟수</t>
    <phoneticPr fontId="2" type="noConversion"/>
  </si>
  <si>
    <t>*11만원짜리로 잼 결제 시</t>
    <phoneticPr fontId="2" type="noConversion"/>
  </si>
  <si>
    <t>NOX 장비를 4성으로 획득하기 위한 총 비용</t>
    <phoneticPr fontId="2" type="noConversion"/>
  </si>
  <si>
    <t>4성이상 무기일 횟수</t>
    <phoneticPr fontId="2" type="noConversion"/>
  </si>
  <si>
    <t>4성이상 장신구일 횟수</t>
    <phoneticPr fontId="2" type="noConversion"/>
  </si>
  <si>
    <t>3성이상 무기일 횟수</t>
    <phoneticPr fontId="2" type="noConversion"/>
  </si>
  <si>
    <t>&gt; 뽑기 시 3성이상 종류별 당첨 확률(%)</t>
    <phoneticPr fontId="2" type="noConversion"/>
  </si>
  <si>
    <t>3성이상 방어구 일 횟수</t>
    <phoneticPr fontId="2" type="noConversion"/>
  </si>
  <si>
    <t>3성이상 장신구일 횟수</t>
    <phoneticPr fontId="2" type="noConversion"/>
  </si>
  <si>
    <t>5종을 세트로 획득할 횟수</t>
    <phoneticPr fontId="2" type="noConversion"/>
  </si>
  <si>
    <t>&gt; 고급 10+1 뽑기로 무기가 당첨될 확률</t>
    <phoneticPr fontId="2" type="noConversion"/>
  </si>
  <si>
    <t>&gt; 고급 10+1 뽑기로 방어구가 세트로 당첨될 확률</t>
    <phoneticPr fontId="2" type="noConversion"/>
  </si>
  <si>
    <t>&gt; 고급 10+1 뽑기로 장신구가 세트로 당첨될 확률</t>
    <phoneticPr fontId="2" type="noConversion"/>
  </si>
  <si>
    <t>&gt; 고급 10+1 뽑기와 승급으로 세트 맞추는 비용</t>
    <phoneticPr fontId="2" type="noConversion"/>
  </si>
  <si>
    <t>&gt; 고급 10+1 뽑기와 승급으로 NOX &amp; NOX 세트 맞추는 비용</t>
    <phoneticPr fontId="2" type="noConversion"/>
  </si>
  <si>
    <t>장비를 3성 세트로 획득하기 위한 총 비용</t>
    <phoneticPr fontId="2" type="noConversion"/>
  </si>
  <si>
    <t>3 -&gt; 7성 승급용 아이템 결제로 획득하는 총 비용</t>
    <phoneticPr fontId="2" type="noConversion"/>
  </si>
  <si>
    <t>4 -&gt; 7성 승급용 아이템 결제로 획득하는 총 비용</t>
    <phoneticPr fontId="2" type="noConversion"/>
  </si>
  <si>
    <t>2종을 세트로 획득할 횟수</t>
    <phoneticPr fontId="2" type="noConversion"/>
  </si>
  <si>
    <t>총합</t>
    <phoneticPr fontId="2" type="noConversion"/>
  </si>
  <si>
    <t>방어구 세트 경우의 수</t>
    <phoneticPr fontId="2" type="noConversion"/>
  </si>
  <si>
    <t>4성이상 방어구일 횟수</t>
    <phoneticPr fontId="2" type="noConversion"/>
  </si>
  <si>
    <t>NOX 방어구 경우의 수</t>
    <phoneticPr fontId="2" type="noConversion"/>
  </si>
  <si>
    <t>NOX 장신구 경우의 수</t>
    <phoneticPr fontId="2" type="noConversion"/>
  </si>
  <si>
    <t>장신구 세트 경우의 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</si>
</sst>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0.0000"/>
    <numFmt numFmtId="177" formatCode="0.0"/>
    <numFmt numFmtId="178" formatCode="_-* #,##0_-;\-* #,##0_-;_-* &quot;-&quot;??_-;_-@_-"/>
    <numFmt numFmtId="179" formatCode="&quot;₩&quot;#,##0_);[Red]\(&quot;₩&quot;#,##0\)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6" fillId="3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176" fontId="5" fillId="2" borderId="1" xfId="0" applyNumberFormat="1" applyFont="1" applyFill="1" applyBorder="1">
      <alignment vertical="center"/>
    </xf>
    <xf numFmtId="2" fontId="5" fillId="2" borderId="1" xfId="0" applyNumberFormat="1" applyFont="1" applyFill="1" applyBorder="1">
      <alignment vertical="center"/>
    </xf>
    <xf numFmtId="41" fontId="5" fillId="2" borderId="1" xfId="1" applyFont="1" applyFill="1" applyBorder="1">
      <alignment vertical="center"/>
    </xf>
    <xf numFmtId="177" fontId="5" fillId="2" borderId="1" xfId="0" applyNumberFormat="1" applyFont="1" applyFill="1" applyBorder="1">
      <alignment vertical="center"/>
    </xf>
    <xf numFmtId="1" fontId="5" fillId="2" borderId="1" xfId="0" applyNumberFormat="1" applyFont="1" applyFill="1" applyBorder="1">
      <alignment vertical="center"/>
    </xf>
    <xf numFmtId="177" fontId="5" fillId="2" borderId="0" xfId="0" applyNumberFormat="1" applyFont="1" applyFill="1">
      <alignment vertical="center"/>
    </xf>
    <xf numFmtId="0" fontId="5" fillId="2" borderId="0" xfId="0" applyFont="1" applyFill="1" applyBorder="1">
      <alignment vertical="center"/>
    </xf>
    <xf numFmtId="178" fontId="5" fillId="5" borderId="1" xfId="1" applyNumberFormat="1" applyFont="1" applyFill="1" applyBorder="1">
      <alignment vertical="center"/>
    </xf>
    <xf numFmtId="178" fontId="5" fillId="6" borderId="1" xfId="1" applyNumberFormat="1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179" fontId="3" fillId="5" borderId="1" xfId="0" applyNumberFormat="1" applyFont="1" applyFill="1" applyBorder="1" applyAlignment="1">
      <alignment horizontal="right" vertical="center"/>
    </xf>
    <xf numFmtId="179" fontId="3" fillId="6" borderId="1" xfId="0" applyNumberFormat="1" applyFont="1" applyFill="1" applyBorder="1" applyAlignment="1">
      <alignment horizontal="right" vertical="center"/>
    </xf>
    <xf numFmtId="0" fontId="7" fillId="2" borderId="0" xfId="0" applyFont="1" applyFill="1">
      <alignment vertical="center"/>
    </xf>
    <xf numFmtId="178" fontId="5" fillId="7" borderId="1" xfId="1" applyNumberFormat="1" applyFont="1" applyFill="1" applyBorder="1">
      <alignment vertical="center"/>
    </xf>
    <xf numFmtId="179" fontId="3" fillId="7" borderId="1" xfId="0" applyNumberFormat="1" applyFont="1" applyFill="1" applyBorder="1" applyAlignment="1">
      <alignment horizontal="right" vertical="center"/>
    </xf>
    <xf numFmtId="179" fontId="3" fillId="6" borderId="2" xfId="0" applyNumberFormat="1" applyFont="1" applyFill="1" applyBorder="1" applyAlignment="1">
      <alignment horizontal="right" vertical="center"/>
    </xf>
    <xf numFmtId="179" fontId="3" fillId="6" borderId="3" xfId="0" applyNumberFormat="1" applyFont="1" applyFill="1" applyBorder="1" applyAlignment="1">
      <alignment horizontal="right" vertical="center"/>
    </xf>
    <xf numFmtId="0" fontId="0" fillId="2" borderId="1" xfId="0" applyFill="1" applyBorder="1">
      <alignment vertical="center"/>
    </xf>
    <xf numFmtId="0" fontId="5" fillId="7" borderId="1" xfId="0" applyFont="1" applyFill="1" applyBorder="1">
      <alignment vertical="center"/>
    </xf>
    <xf numFmtId="0" fontId="7" fillId="7" borderId="1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5" fillId="8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6"/>
  <sheetViews>
    <sheetView tabSelected="1" workbookViewId="0">
      <selection activeCell="E31" sqref="E31"/>
    </sheetView>
  </sheetViews>
  <sheetFormatPr defaultColWidth="3.625" defaultRowHeight="16.5" x14ac:dyDescent="0.3"/>
  <cols>
    <col min="1" max="1" width="3.625" style="1"/>
    <col min="2" max="2" width="17.75" style="1" customWidth="1"/>
    <col min="3" max="3" width="20.875" style="1" customWidth="1"/>
    <col min="4" max="4" width="21.875" style="1" bestFit="1" customWidth="1"/>
    <col min="5" max="5" width="20.5" style="1" customWidth="1"/>
    <col min="6" max="6" width="19.5" style="1" customWidth="1"/>
    <col min="7" max="7" width="3.625" style="1" customWidth="1"/>
    <col min="8" max="8" width="8.75" style="1" bestFit="1" customWidth="1"/>
    <col min="9" max="9" width="11" style="1" bestFit="1" customWidth="1"/>
    <col min="10" max="10" width="5.625" style="1" bestFit="1" customWidth="1"/>
    <col min="11" max="12" width="5.625" style="1" customWidth="1"/>
    <col min="13" max="14" width="8.625" style="1" customWidth="1"/>
    <col min="15" max="15" width="5.5" style="1" hidden="1" customWidth="1"/>
    <col min="16" max="16" width="5" style="1" customWidth="1"/>
    <col min="17" max="18" width="8.625" style="1" customWidth="1"/>
    <col min="19" max="19" width="0" style="1" hidden="1" customWidth="1"/>
    <col min="20" max="20" width="4.5" style="1" bestFit="1" customWidth="1"/>
    <col min="21" max="23" width="3.625" style="1"/>
    <col min="24" max="24" width="5.5" style="1" bestFit="1" customWidth="1"/>
    <col min="25" max="16384" width="3.625" style="1"/>
  </cols>
  <sheetData>
    <row r="2" spans="2:19" x14ac:dyDescent="0.3">
      <c r="B2" s="17" t="s">
        <v>49</v>
      </c>
      <c r="C2" s="17"/>
    </row>
    <row r="3" spans="2:19" x14ac:dyDescent="0.3">
      <c r="B3" s="14" t="s">
        <v>51</v>
      </c>
      <c r="C3" s="14"/>
      <c r="D3" s="14" t="s">
        <v>52</v>
      </c>
      <c r="E3" s="14"/>
      <c r="G3" s="2"/>
      <c r="H3" s="2"/>
      <c r="I3" s="2"/>
      <c r="J3" s="2"/>
      <c r="K3" s="2"/>
      <c r="L3" s="2"/>
      <c r="M3" s="2"/>
      <c r="N3" s="2"/>
      <c r="O3" s="2"/>
    </row>
    <row r="4" spans="2:19" ht="30" customHeight="1" x14ac:dyDescent="0.3">
      <c r="B4" s="15">
        <f>D8+F12+F16</f>
        <v>2454131.8357077031</v>
      </c>
      <c r="C4" s="15"/>
      <c r="D4" s="16">
        <f>(D22+D23+D24+D25)*8</f>
        <v>528000</v>
      </c>
      <c r="E4" s="16"/>
      <c r="G4" s="2"/>
      <c r="H4" s="2"/>
      <c r="I4" s="2"/>
      <c r="J4" s="2"/>
      <c r="K4" s="2"/>
      <c r="L4" s="2"/>
      <c r="M4" s="2"/>
      <c r="N4" s="2"/>
      <c r="O4" s="2"/>
    </row>
    <row r="5" spans="2:19" x14ac:dyDescent="0.3">
      <c r="B5" s="2"/>
      <c r="C5" s="2"/>
      <c r="D5" s="2"/>
      <c r="E5" s="2"/>
      <c r="F5" s="2"/>
      <c r="G5" s="2"/>
      <c r="J5" s="2"/>
      <c r="K5" s="2"/>
      <c r="L5" s="2"/>
      <c r="M5" s="2"/>
      <c r="N5" s="2"/>
      <c r="O5" s="2"/>
    </row>
    <row r="6" spans="2:19" x14ac:dyDescent="0.3">
      <c r="B6" s="2" t="s">
        <v>46</v>
      </c>
      <c r="C6" s="2"/>
      <c r="D6" s="2"/>
      <c r="E6" s="2"/>
      <c r="F6" s="2"/>
      <c r="G6" s="2"/>
      <c r="H6" s="2" t="s">
        <v>18</v>
      </c>
      <c r="I6" s="2"/>
      <c r="J6" s="2"/>
      <c r="K6" s="2"/>
      <c r="L6" s="2"/>
      <c r="M6" s="28" t="s">
        <v>56</v>
      </c>
      <c r="N6" s="29"/>
      <c r="O6" s="2"/>
      <c r="Q6" s="28" t="s">
        <v>60</v>
      </c>
      <c r="R6" s="29"/>
    </row>
    <row r="7" spans="2:19" x14ac:dyDescent="0.3">
      <c r="B7" s="3" t="s">
        <v>41</v>
      </c>
      <c r="C7" s="3" t="s">
        <v>9</v>
      </c>
      <c r="D7" s="3" t="s">
        <v>10</v>
      </c>
      <c r="G7" s="2"/>
      <c r="H7" s="3" t="s">
        <v>12</v>
      </c>
      <c r="I7" s="3" t="s">
        <v>14</v>
      </c>
      <c r="J7" s="2"/>
      <c r="K7" s="2"/>
      <c r="L7" s="2"/>
      <c r="M7" s="26">
        <v>1</v>
      </c>
      <c r="N7" s="26">
        <f>25/O7</f>
        <v>1</v>
      </c>
      <c r="O7" s="4">
        <v>25</v>
      </c>
      <c r="Q7" s="26">
        <v>1</v>
      </c>
      <c r="R7" s="26">
        <f>6/S9</f>
        <v>1</v>
      </c>
    </row>
    <row r="8" spans="2:19" x14ac:dyDescent="0.3">
      <c r="B8" s="6">
        <f>100/I16/11</f>
        <v>0.45454545454545453</v>
      </c>
      <c r="C8" s="7">
        <f>B8*3000</f>
        <v>1363.6363636363635</v>
      </c>
      <c r="D8" s="12">
        <f>C8/12500*110000</f>
        <v>12000</v>
      </c>
      <c r="G8" s="2"/>
      <c r="H8" s="4" t="s">
        <v>0</v>
      </c>
      <c r="I8" s="5">
        <v>81.999700000000004</v>
      </c>
      <c r="J8" s="2"/>
      <c r="K8" s="2"/>
      <c r="L8" s="2"/>
      <c r="M8" s="26">
        <v>2</v>
      </c>
      <c r="N8" s="26">
        <f t="shared" ref="N8:N27" si="0">25/O8</f>
        <v>1.0416666666666667</v>
      </c>
      <c r="O8" s="4">
        <v>24</v>
      </c>
      <c r="Q8" s="26">
        <v>2</v>
      </c>
      <c r="R8" s="26">
        <f>6/S10</f>
        <v>1.2</v>
      </c>
    </row>
    <row r="9" spans="2:19" x14ac:dyDescent="0.3">
      <c r="B9" s="2"/>
      <c r="C9" s="2" t="s">
        <v>19</v>
      </c>
      <c r="D9" s="2" t="s">
        <v>37</v>
      </c>
      <c r="E9" s="2"/>
      <c r="G9" s="2"/>
      <c r="H9" s="4" t="s">
        <v>1</v>
      </c>
      <c r="I9" s="5">
        <v>12</v>
      </c>
      <c r="M9" s="26">
        <v>3</v>
      </c>
      <c r="N9" s="26">
        <f t="shared" si="0"/>
        <v>1.0869565217391304</v>
      </c>
      <c r="O9" s="4">
        <v>23</v>
      </c>
      <c r="Q9" s="25">
        <v>3</v>
      </c>
      <c r="R9" s="25">
        <f>6/S11</f>
        <v>1.5</v>
      </c>
      <c r="S9" s="4">
        <v>6</v>
      </c>
    </row>
    <row r="10" spans="2:19" x14ac:dyDescent="0.3">
      <c r="B10" s="2" t="s">
        <v>47</v>
      </c>
      <c r="C10" s="2"/>
      <c r="D10" s="2"/>
      <c r="E10" s="2"/>
      <c r="F10" s="2"/>
      <c r="G10" s="2"/>
      <c r="H10" s="4" t="s">
        <v>2</v>
      </c>
      <c r="I10" s="5">
        <v>5</v>
      </c>
      <c r="M10" s="26">
        <v>4</v>
      </c>
      <c r="N10" s="26">
        <f t="shared" si="0"/>
        <v>1.1363636363636365</v>
      </c>
      <c r="O10" s="4">
        <v>22</v>
      </c>
      <c r="Q10" s="25">
        <v>4</v>
      </c>
      <c r="R10" s="25">
        <f>6/S12</f>
        <v>2</v>
      </c>
      <c r="S10" s="4">
        <v>5</v>
      </c>
    </row>
    <row r="11" spans="2:19" x14ac:dyDescent="0.3">
      <c r="B11" s="3" t="s">
        <v>43</v>
      </c>
      <c r="C11" s="3" t="s">
        <v>45</v>
      </c>
      <c r="D11" s="3" t="s">
        <v>9</v>
      </c>
      <c r="E11" s="3" t="s">
        <v>10</v>
      </c>
      <c r="F11" s="3" t="s">
        <v>10</v>
      </c>
      <c r="G11" s="2"/>
      <c r="H11" s="4" t="s">
        <v>3</v>
      </c>
      <c r="I11" s="5">
        <v>1</v>
      </c>
      <c r="M11" s="26">
        <v>5</v>
      </c>
      <c r="N11" s="26">
        <f t="shared" si="0"/>
        <v>1.1904761904761905</v>
      </c>
      <c r="O11" s="4">
        <v>21</v>
      </c>
      <c r="Q11" s="26">
        <v>5</v>
      </c>
      <c r="R11" s="26">
        <f>6/S13</f>
        <v>3</v>
      </c>
      <c r="S11" s="4">
        <v>4</v>
      </c>
    </row>
    <row r="12" spans="2:19" x14ac:dyDescent="0.3">
      <c r="B12" s="6">
        <f>100/I17/11</f>
        <v>0.18181818181818182</v>
      </c>
      <c r="C12" s="6">
        <f>B12*N32</f>
        <v>7.8755674746371529</v>
      </c>
      <c r="D12" s="7">
        <f>C12*3000</f>
        <v>23626.702423911458</v>
      </c>
      <c r="E12" s="12">
        <f>D12/12500*110000</f>
        <v>207914.98133042082</v>
      </c>
      <c r="F12" s="12">
        <f>E12/12500*110000</f>
        <v>1829651.8357077031</v>
      </c>
      <c r="G12" s="2"/>
      <c r="H12" s="4" t="s">
        <v>4</v>
      </c>
      <c r="I12" s="5">
        <v>2.9999999999999997E-4</v>
      </c>
      <c r="M12" s="25">
        <v>6</v>
      </c>
      <c r="N12" s="25">
        <f t="shared" si="0"/>
        <v>1.25</v>
      </c>
      <c r="O12" s="4">
        <v>20</v>
      </c>
      <c r="Q12" s="26">
        <v>6</v>
      </c>
      <c r="R12" s="26"/>
      <c r="S12" s="4">
        <v>3</v>
      </c>
    </row>
    <row r="13" spans="2:19" x14ac:dyDescent="0.3">
      <c r="B13" s="2"/>
      <c r="C13" s="2"/>
      <c r="D13" s="2" t="s">
        <v>26</v>
      </c>
      <c r="E13" s="2"/>
      <c r="F13" s="2" t="s">
        <v>37</v>
      </c>
      <c r="G13" s="2"/>
      <c r="H13" s="2"/>
      <c r="I13" s="2"/>
      <c r="M13" s="25">
        <v>7</v>
      </c>
      <c r="N13" s="25">
        <f t="shared" si="0"/>
        <v>1.3157894736842106</v>
      </c>
      <c r="O13" s="4">
        <v>19</v>
      </c>
      <c r="Q13" s="27" t="s">
        <v>55</v>
      </c>
      <c r="R13" s="24">
        <f>SUM(R7:R12)</f>
        <v>8.6999999999999993</v>
      </c>
      <c r="S13" s="4">
        <v>2</v>
      </c>
    </row>
    <row r="14" spans="2:19" x14ac:dyDescent="0.3">
      <c r="B14" s="2" t="s">
        <v>48</v>
      </c>
      <c r="C14" s="2"/>
      <c r="D14" s="2"/>
      <c r="E14" s="2"/>
      <c r="F14" s="2"/>
      <c r="G14" s="2"/>
      <c r="H14" s="2" t="s">
        <v>42</v>
      </c>
      <c r="I14" s="2"/>
      <c r="M14" s="25">
        <v>8</v>
      </c>
      <c r="N14" s="25">
        <f t="shared" si="0"/>
        <v>1.3888888888888888</v>
      </c>
      <c r="O14" s="4">
        <v>18</v>
      </c>
      <c r="S14" s="4">
        <v>1</v>
      </c>
    </row>
    <row r="15" spans="2:19" x14ac:dyDescent="0.3">
      <c r="B15" s="3" t="s">
        <v>44</v>
      </c>
      <c r="C15" s="3" t="s">
        <v>54</v>
      </c>
      <c r="D15" s="3" t="s">
        <v>9</v>
      </c>
      <c r="E15" s="3" t="s">
        <v>10</v>
      </c>
      <c r="F15" s="3" t="s">
        <v>10</v>
      </c>
      <c r="G15" s="2"/>
      <c r="H15" s="3" t="s">
        <v>13</v>
      </c>
      <c r="I15" s="3" t="s">
        <v>14</v>
      </c>
      <c r="M15" s="25">
        <v>9</v>
      </c>
      <c r="N15" s="25">
        <f t="shared" si="0"/>
        <v>1.4705882352941178</v>
      </c>
      <c r="O15" s="4">
        <v>17</v>
      </c>
      <c r="S15" s="22"/>
    </row>
    <row r="16" spans="2:19" x14ac:dyDescent="0.3">
      <c r="B16" s="6">
        <f>100/I18/11</f>
        <v>0.30303030303030304</v>
      </c>
      <c r="C16" s="6">
        <f>B16*R13</f>
        <v>2.6363636363636362</v>
      </c>
      <c r="D16" s="7">
        <f>C16*3000</f>
        <v>7909.090909090909</v>
      </c>
      <c r="E16" s="12">
        <f>D16/12500*110000</f>
        <v>69600</v>
      </c>
      <c r="F16" s="12">
        <f>E16/12500*110000</f>
        <v>612480</v>
      </c>
      <c r="G16" s="2"/>
      <c r="H16" s="4" t="s">
        <v>5</v>
      </c>
      <c r="I16" s="5">
        <v>20</v>
      </c>
      <c r="M16" s="25">
        <v>10</v>
      </c>
      <c r="N16" s="25">
        <f t="shared" si="0"/>
        <v>1.5625</v>
      </c>
      <c r="O16" s="4">
        <v>16</v>
      </c>
    </row>
    <row r="17" spans="2:15" x14ac:dyDescent="0.3">
      <c r="B17" s="2"/>
      <c r="D17" s="2" t="s">
        <v>28</v>
      </c>
      <c r="E17" s="2"/>
      <c r="F17" s="2" t="s">
        <v>37</v>
      </c>
      <c r="G17" s="2"/>
      <c r="H17" s="4" t="s">
        <v>6</v>
      </c>
      <c r="I17" s="5">
        <v>50</v>
      </c>
      <c r="M17" s="26">
        <v>11</v>
      </c>
      <c r="N17" s="26">
        <f t="shared" si="0"/>
        <v>1.6666666666666667</v>
      </c>
      <c r="O17" s="4">
        <v>15</v>
      </c>
    </row>
    <row r="18" spans="2:15" x14ac:dyDescent="0.3">
      <c r="B18" s="2"/>
      <c r="C18" s="2"/>
      <c r="D18" s="2"/>
      <c r="E18" s="2"/>
      <c r="F18" s="2"/>
      <c r="G18" s="2"/>
      <c r="H18" s="4" t="s">
        <v>7</v>
      </c>
      <c r="I18" s="5">
        <v>30</v>
      </c>
      <c r="M18" s="26">
        <v>12</v>
      </c>
      <c r="N18" s="26">
        <f t="shared" si="0"/>
        <v>1.7857142857142858</v>
      </c>
      <c r="O18" s="4">
        <v>14</v>
      </c>
    </row>
    <row r="19" spans="2:15" x14ac:dyDescent="0.3">
      <c r="B19" s="2"/>
      <c r="C19" s="2"/>
      <c r="D19" s="2"/>
      <c r="E19" s="2"/>
      <c r="F19" s="2"/>
      <c r="G19" s="2"/>
      <c r="H19" s="2"/>
      <c r="I19" s="2"/>
      <c r="M19" s="26">
        <v>13</v>
      </c>
      <c r="N19" s="26">
        <f t="shared" si="0"/>
        <v>1.9230769230769231</v>
      </c>
      <c r="O19" s="4">
        <v>13</v>
      </c>
    </row>
    <row r="20" spans="2:15" x14ac:dyDescent="0.3">
      <c r="B20" s="2" t="s">
        <v>22</v>
      </c>
      <c r="C20" s="2"/>
      <c r="D20" s="2"/>
      <c r="E20" s="2"/>
      <c r="F20" s="2"/>
      <c r="G20" s="2"/>
      <c r="H20" s="11" t="s">
        <v>16</v>
      </c>
      <c r="I20" s="11"/>
      <c r="M20" s="26">
        <v>14</v>
      </c>
      <c r="N20" s="26">
        <f t="shared" si="0"/>
        <v>2.0833333333333335</v>
      </c>
      <c r="O20" s="4">
        <v>12</v>
      </c>
    </row>
    <row r="21" spans="2:15" x14ac:dyDescent="0.3">
      <c r="B21" s="3" t="s">
        <v>21</v>
      </c>
      <c r="C21" s="3" t="s">
        <v>23</v>
      </c>
      <c r="D21" s="3" t="s">
        <v>10</v>
      </c>
      <c r="E21" s="2"/>
      <c r="F21" s="2"/>
      <c r="G21" s="2"/>
      <c r="H21" s="3" t="s">
        <v>13</v>
      </c>
      <c r="I21" s="3" t="s">
        <v>15</v>
      </c>
      <c r="M21" s="26">
        <v>15</v>
      </c>
      <c r="N21" s="26">
        <f t="shared" si="0"/>
        <v>2.2727272727272729</v>
      </c>
      <c r="O21" s="4">
        <v>11</v>
      </c>
    </row>
    <row r="22" spans="2:15" x14ac:dyDescent="0.3">
      <c r="B22" s="9">
        <v>3</v>
      </c>
      <c r="C22" s="7">
        <v>20</v>
      </c>
      <c r="D22" s="13">
        <f>C22/50*11000</f>
        <v>4400</v>
      </c>
      <c r="E22" s="2"/>
      <c r="F22" s="2"/>
      <c r="G22" s="2"/>
      <c r="H22" s="4" t="s">
        <v>5</v>
      </c>
      <c r="I22" s="8">
        <v>19</v>
      </c>
      <c r="M22" s="25">
        <v>16</v>
      </c>
      <c r="N22" s="25">
        <f t="shared" si="0"/>
        <v>2.5</v>
      </c>
      <c r="O22" s="4">
        <v>10</v>
      </c>
    </row>
    <row r="23" spans="2:15" x14ac:dyDescent="0.3">
      <c r="B23" s="9">
        <v>4</v>
      </c>
      <c r="C23" s="7">
        <v>40</v>
      </c>
      <c r="D23" s="13">
        <f t="shared" ref="D23:D25" si="1">C23/50*11000</f>
        <v>8800</v>
      </c>
      <c r="E23" s="2"/>
      <c r="F23" s="2"/>
      <c r="G23" s="2"/>
      <c r="H23" s="4" t="s">
        <v>6</v>
      </c>
      <c r="I23" s="8">
        <v>25</v>
      </c>
      <c r="M23" s="25">
        <v>17</v>
      </c>
      <c r="N23" s="25">
        <f t="shared" si="0"/>
        <v>2.7777777777777777</v>
      </c>
      <c r="O23" s="4">
        <v>9</v>
      </c>
    </row>
    <row r="24" spans="2:15" x14ac:dyDescent="0.3">
      <c r="B24" s="9">
        <v>5</v>
      </c>
      <c r="C24" s="7">
        <v>80</v>
      </c>
      <c r="D24" s="13">
        <f t="shared" si="1"/>
        <v>17600</v>
      </c>
      <c r="E24" s="2"/>
      <c r="F24" s="2"/>
      <c r="G24" s="2"/>
      <c r="H24" s="4" t="s">
        <v>7</v>
      </c>
      <c r="I24" s="8">
        <v>20.2</v>
      </c>
      <c r="M24" s="25">
        <v>18</v>
      </c>
      <c r="N24" s="25">
        <f t="shared" si="0"/>
        <v>3.125</v>
      </c>
      <c r="O24" s="4">
        <v>8</v>
      </c>
    </row>
    <row r="25" spans="2:15" x14ac:dyDescent="0.3">
      <c r="B25" s="9">
        <v>6</v>
      </c>
      <c r="C25" s="7">
        <v>160</v>
      </c>
      <c r="D25" s="13">
        <f t="shared" si="1"/>
        <v>35200</v>
      </c>
      <c r="E25" s="2"/>
      <c r="F25" s="2"/>
      <c r="G25" s="2"/>
      <c r="H25" s="2"/>
      <c r="I25" s="10"/>
      <c r="M25" s="25">
        <v>19</v>
      </c>
      <c r="N25" s="25">
        <f t="shared" si="0"/>
        <v>3.5714285714285716</v>
      </c>
      <c r="O25" s="4">
        <v>7</v>
      </c>
    </row>
    <row r="26" spans="2:15" x14ac:dyDescent="0.3">
      <c r="B26" s="2"/>
      <c r="C26" s="2"/>
      <c r="D26" s="2"/>
      <c r="E26" s="2"/>
      <c r="F26" s="2"/>
      <c r="G26" s="2"/>
      <c r="H26" s="2"/>
      <c r="I26" s="2"/>
      <c r="M26" s="25">
        <v>20</v>
      </c>
      <c r="N26" s="25">
        <f t="shared" si="0"/>
        <v>4.166666666666667</v>
      </c>
      <c r="O26" s="4">
        <v>6</v>
      </c>
    </row>
    <row r="27" spans="2:15" x14ac:dyDescent="0.3">
      <c r="B27" s="2"/>
      <c r="C27" s="2"/>
      <c r="D27" s="2"/>
      <c r="E27" s="2"/>
      <c r="F27" s="2"/>
      <c r="G27" s="2"/>
      <c r="H27" s="2"/>
      <c r="I27" s="2"/>
      <c r="M27" s="26">
        <v>21</v>
      </c>
      <c r="N27" s="26">
        <f t="shared" si="0"/>
        <v>5</v>
      </c>
      <c r="O27" s="4">
        <v>5</v>
      </c>
    </row>
    <row r="28" spans="2:15" x14ac:dyDescent="0.3">
      <c r="D28" s="2"/>
      <c r="F28" s="2"/>
      <c r="G28" s="2"/>
      <c r="H28" s="2"/>
      <c r="I28" s="2"/>
      <c r="M28" s="26">
        <v>22</v>
      </c>
      <c r="N28" s="26"/>
      <c r="O28" s="4">
        <v>4</v>
      </c>
    </row>
    <row r="29" spans="2:15" x14ac:dyDescent="0.3">
      <c r="G29" s="2"/>
      <c r="H29" s="2"/>
      <c r="I29" s="2"/>
      <c r="M29" s="26">
        <v>23</v>
      </c>
      <c r="N29" s="26"/>
      <c r="O29" s="4">
        <v>3</v>
      </c>
    </row>
    <row r="30" spans="2:15" x14ac:dyDescent="0.3">
      <c r="G30" s="2"/>
      <c r="H30" s="2"/>
      <c r="I30" s="2"/>
      <c r="M30" s="26">
        <v>24</v>
      </c>
      <c r="N30" s="26"/>
      <c r="O30" s="4">
        <v>2</v>
      </c>
    </row>
    <row r="31" spans="2:15" x14ac:dyDescent="0.3">
      <c r="G31" s="2"/>
      <c r="H31" s="2"/>
      <c r="I31" s="2"/>
      <c r="M31" s="26">
        <v>25</v>
      </c>
      <c r="N31" s="26"/>
      <c r="O31" s="4">
        <v>1</v>
      </c>
    </row>
    <row r="32" spans="2:15" x14ac:dyDescent="0.3">
      <c r="G32" s="2"/>
      <c r="H32" s="2"/>
      <c r="I32" s="2"/>
      <c r="M32" s="27" t="s">
        <v>55</v>
      </c>
      <c r="N32" s="23">
        <f>SUM(N7:N31)</f>
        <v>43.315621110504338</v>
      </c>
      <c r="O32" s="4"/>
    </row>
    <row r="33" spans="7:15" x14ac:dyDescent="0.3">
      <c r="G33" s="2"/>
      <c r="H33" s="2"/>
      <c r="I33" s="2"/>
    </row>
    <row r="34" spans="7:15" x14ac:dyDescent="0.3">
      <c r="G34" s="2"/>
      <c r="H34" s="2"/>
      <c r="I34" s="2"/>
      <c r="J34" s="2"/>
      <c r="K34" s="2"/>
      <c r="L34" s="2"/>
    </row>
    <row r="35" spans="7:15" x14ac:dyDescent="0.3">
      <c r="G35" s="2"/>
      <c r="H35" s="2"/>
      <c r="I35" s="2"/>
      <c r="J35" s="2"/>
      <c r="K35" s="2"/>
      <c r="L35" s="2"/>
      <c r="M35" s="2"/>
      <c r="N35" s="2"/>
      <c r="O35" s="2"/>
    </row>
    <row r="36" spans="7:15" x14ac:dyDescent="0.3">
      <c r="M36" s="2"/>
    </row>
  </sheetData>
  <mergeCells count="6">
    <mergeCell ref="M6:N6"/>
    <mergeCell ref="Q6:R6"/>
    <mergeCell ref="B3:C3"/>
    <mergeCell ref="B4:C4"/>
    <mergeCell ref="D3:E3"/>
    <mergeCell ref="D4:E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workbookViewId="0">
      <selection activeCell="C8" sqref="C8"/>
    </sheetView>
  </sheetViews>
  <sheetFormatPr defaultColWidth="3.625" defaultRowHeight="16.5" x14ac:dyDescent="0.3"/>
  <cols>
    <col min="1" max="1" width="3.625" style="1"/>
    <col min="2" max="2" width="17.75" style="1" customWidth="1"/>
    <col min="3" max="3" width="20.875" style="1" customWidth="1"/>
    <col min="4" max="4" width="21.875" style="1" bestFit="1" customWidth="1"/>
    <col min="5" max="5" width="20.5" style="1" customWidth="1"/>
    <col min="6" max="6" width="19.5" style="1" customWidth="1"/>
    <col min="7" max="7" width="24.75" style="1" customWidth="1"/>
    <col min="8" max="8" width="21.5" style="1" customWidth="1"/>
    <col min="9" max="9" width="15.875" style="1" customWidth="1"/>
    <col min="10" max="10" width="3.625" style="1" customWidth="1"/>
    <col min="11" max="11" width="8.75" style="1" bestFit="1" customWidth="1"/>
    <col min="12" max="12" width="11" style="1" bestFit="1" customWidth="1"/>
    <col min="13" max="13" width="11.875" style="1" customWidth="1"/>
    <col min="14" max="15" width="8.625" style="1" customWidth="1"/>
    <col min="16" max="16" width="3.625" style="1" customWidth="1"/>
    <col min="17" max="18" width="8.625" style="1" customWidth="1"/>
    <col min="19" max="16384" width="3.625" style="1"/>
  </cols>
  <sheetData>
    <row r="2" spans="2:18" x14ac:dyDescent="0.3">
      <c r="B2" s="17" t="s">
        <v>50</v>
      </c>
      <c r="C2" s="17"/>
    </row>
    <row r="3" spans="2:18" x14ac:dyDescent="0.3">
      <c r="B3" s="14" t="s">
        <v>38</v>
      </c>
      <c r="C3" s="14"/>
      <c r="D3" s="14" t="s">
        <v>30</v>
      </c>
      <c r="E3" s="14"/>
      <c r="F3" s="14" t="s">
        <v>53</v>
      </c>
      <c r="G3" s="14"/>
      <c r="J3" s="2"/>
      <c r="K3" s="2"/>
      <c r="L3" s="2"/>
      <c r="M3" s="2"/>
      <c r="N3" s="2"/>
      <c r="O3" s="2"/>
      <c r="P3" s="2"/>
    </row>
    <row r="4" spans="2:18" ht="30" customHeight="1" x14ac:dyDescent="0.3">
      <c r="B4" s="15">
        <f>F8+F12+F16</f>
        <v>6885305.0004653698</v>
      </c>
      <c r="C4" s="15"/>
      <c r="D4" s="19">
        <f>F8+I12+I16</f>
        <v>217134390.83080092</v>
      </c>
      <c r="E4" s="19"/>
      <c r="F4" s="20">
        <f>(D22+D23+D24)*8</f>
        <v>492800</v>
      </c>
      <c r="G4" s="21"/>
      <c r="J4" s="2"/>
      <c r="K4" s="2"/>
      <c r="L4" s="2"/>
      <c r="M4" s="2"/>
      <c r="N4" s="2"/>
      <c r="O4" s="2"/>
      <c r="P4" s="2"/>
    </row>
    <row r="5" spans="2:18" x14ac:dyDescent="0.3">
      <c r="B5" s="2"/>
      <c r="C5" s="2"/>
      <c r="D5" s="2"/>
      <c r="E5" s="2"/>
      <c r="F5" s="2"/>
      <c r="G5" s="2"/>
      <c r="H5" s="2"/>
      <c r="I5" s="2"/>
      <c r="J5" s="2"/>
      <c r="N5" s="2"/>
      <c r="O5" s="2"/>
      <c r="P5" s="2"/>
    </row>
    <row r="6" spans="2:18" x14ac:dyDescent="0.3">
      <c r="B6" s="2" t="s">
        <v>8</v>
      </c>
      <c r="C6" s="2"/>
      <c r="D6" s="2"/>
      <c r="E6" s="2"/>
      <c r="F6" s="2"/>
      <c r="G6" s="2"/>
      <c r="H6" s="2"/>
      <c r="I6" s="2"/>
      <c r="J6" s="2"/>
      <c r="K6" s="2" t="s">
        <v>18</v>
      </c>
      <c r="L6" s="2"/>
      <c r="M6" s="2"/>
      <c r="N6" s="28" t="s">
        <v>58</v>
      </c>
      <c r="O6" s="29"/>
      <c r="P6" s="2"/>
      <c r="Q6" s="28" t="s">
        <v>59</v>
      </c>
      <c r="R6" s="29"/>
    </row>
    <row r="7" spans="2:18" x14ac:dyDescent="0.3">
      <c r="B7" s="3" t="s">
        <v>39</v>
      </c>
      <c r="C7" s="3" t="s">
        <v>31</v>
      </c>
      <c r="D7" s="3" t="s">
        <v>36</v>
      </c>
      <c r="E7" s="3" t="s">
        <v>9</v>
      </c>
      <c r="F7" s="3" t="s">
        <v>10</v>
      </c>
      <c r="H7" s="2"/>
      <c r="I7" s="2"/>
      <c r="J7" s="2"/>
      <c r="K7" s="3" t="s">
        <v>12</v>
      </c>
      <c r="L7" s="3" t="s">
        <v>14</v>
      </c>
      <c r="M7" s="2"/>
      <c r="N7" s="26">
        <v>1</v>
      </c>
      <c r="O7" s="26">
        <f>'일반 세트 획득 비용'!N7</f>
        <v>1</v>
      </c>
      <c r="Q7" s="26">
        <v>1</v>
      </c>
      <c r="R7" s="26">
        <f>'일반 세트 획득 비용'!R7</f>
        <v>1</v>
      </c>
    </row>
    <row r="8" spans="2:18" x14ac:dyDescent="0.3">
      <c r="B8" s="6">
        <f>100/L16/11</f>
        <v>2.5251823812974887</v>
      </c>
      <c r="C8" s="6">
        <f>100/L22*B8</f>
        <v>13.290433585776258</v>
      </c>
      <c r="D8" s="6">
        <f>C8*1</f>
        <v>13.290433585776258</v>
      </c>
      <c r="E8" s="7">
        <f>D8*3000</f>
        <v>39871.300757328776</v>
      </c>
      <c r="F8" s="18">
        <f>E8/12500*110000</f>
        <v>350867.44666449324</v>
      </c>
      <c r="H8" s="2"/>
      <c r="I8" s="2"/>
      <c r="J8" s="2"/>
      <c r="K8" s="4" t="s">
        <v>0</v>
      </c>
      <c r="L8" s="5">
        <v>81.999700000000004</v>
      </c>
      <c r="M8" s="2"/>
      <c r="N8" s="26">
        <v>2</v>
      </c>
      <c r="O8" s="26">
        <f>'일반 세트 획득 비용'!N8</f>
        <v>1.0416666666666667</v>
      </c>
      <c r="Q8" s="26">
        <v>2</v>
      </c>
      <c r="R8" s="26">
        <f>'일반 세트 획득 비용'!R8</f>
        <v>1.2</v>
      </c>
    </row>
    <row r="9" spans="2:18" x14ac:dyDescent="0.3">
      <c r="B9" s="2"/>
      <c r="C9" s="2"/>
      <c r="D9" s="2" t="s">
        <v>19</v>
      </c>
      <c r="E9" s="2"/>
      <c r="F9" s="2" t="s">
        <v>37</v>
      </c>
      <c r="H9" s="2"/>
      <c r="I9" s="2"/>
      <c r="J9" s="2"/>
      <c r="K9" s="4" t="s">
        <v>1</v>
      </c>
      <c r="L9" s="5">
        <v>12</v>
      </c>
      <c r="M9" s="2"/>
      <c r="N9" s="26">
        <v>3</v>
      </c>
      <c r="O9" s="26">
        <f>'일반 세트 획득 비용'!N9</f>
        <v>1.0869565217391304</v>
      </c>
      <c r="Q9" s="25">
        <v>3</v>
      </c>
      <c r="R9" s="25">
        <f>'일반 세트 획득 비용'!R9</f>
        <v>1.5</v>
      </c>
    </row>
    <row r="10" spans="2:18" x14ac:dyDescent="0.3">
      <c r="B10" s="2" t="s">
        <v>29</v>
      </c>
      <c r="C10" s="2"/>
      <c r="D10" s="2"/>
      <c r="E10" s="2"/>
      <c r="F10" s="2"/>
      <c r="G10" s="2"/>
      <c r="H10" s="2"/>
      <c r="I10" s="2"/>
      <c r="J10" s="2"/>
      <c r="K10" s="4" t="s">
        <v>2</v>
      </c>
      <c r="L10" s="5">
        <v>5</v>
      </c>
      <c r="M10" s="2"/>
      <c r="N10" s="26">
        <v>4</v>
      </c>
      <c r="O10" s="26">
        <f>'일반 세트 획득 비용'!N10</f>
        <v>1.1363636363636365</v>
      </c>
      <c r="Q10" s="25">
        <v>4</v>
      </c>
      <c r="R10" s="25">
        <f>'일반 세트 획득 비용'!R10</f>
        <v>2</v>
      </c>
    </row>
    <row r="11" spans="2:18" x14ac:dyDescent="0.3">
      <c r="B11" s="3" t="s">
        <v>57</v>
      </c>
      <c r="C11" s="3" t="s">
        <v>32</v>
      </c>
      <c r="D11" s="3" t="s">
        <v>34</v>
      </c>
      <c r="E11" s="3" t="s">
        <v>9</v>
      </c>
      <c r="F11" s="3" t="s">
        <v>10</v>
      </c>
      <c r="G11" s="3" t="s">
        <v>24</v>
      </c>
      <c r="H11" s="3" t="s">
        <v>9</v>
      </c>
      <c r="I11" s="3" t="s">
        <v>10</v>
      </c>
      <c r="J11" s="2"/>
      <c r="K11" s="4" t="s">
        <v>3</v>
      </c>
      <c r="L11" s="5">
        <v>1</v>
      </c>
      <c r="M11" s="2"/>
      <c r="N11" s="26">
        <v>5</v>
      </c>
      <c r="O11" s="26">
        <f>'일반 세트 획득 비용'!N11</f>
        <v>1.1904761904761905</v>
      </c>
      <c r="Q11" s="26">
        <v>5</v>
      </c>
      <c r="R11" s="26">
        <f>'일반 세트 획득 비용'!R11</f>
        <v>3</v>
      </c>
    </row>
    <row r="12" spans="2:18" x14ac:dyDescent="0.3">
      <c r="B12" s="6">
        <f>100/L17/11</f>
        <v>1.0100897868811558</v>
      </c>
      <c r="C12" s="6">
        <f>100/L23*B12</f>
        <v>4.0403591475246232</v>
      </c>
      <c r="D12" s="6">
        <f>C12*O32</f>
        <v>175.01066598453687</v>
      </c>
      <c r="E12" s="7">
        <f>D12*3000</f>
        <v>525031.99795361061</v>
      </c>
      <c r="F12" s="12">
        <f>E12/12500*110000</f>
        <v>4620281.5819917731</v>
      </c>
      <c r="G12" s="6">
        <f>D12*O32</f>
        <v>7580.6956980832292</v>
      </c>
      <c r="H12" s="7">
        <f>G12*3000</f>
        <v>22742087.094249688</v>
      </c>
      <c r="I12" s="18">
        <f>H12/12500*110000</f>
        <v>200130366.42939726</v>
      </c>
      <c r="J12" s="2"/>
      <c r="K12" s="4" t="s">
        <v>4</v>
      </c>
      <c r="L12" s="5">
        <v>2.9999999999999997E-4</v>
      </c>
      <c r="M12" s="2"/>
      <c r="N12" s="25">
        <v>6</v>
      </c>
      <c r="O12" s="25">
        <f>'일반 세트 획득 비용'!N12</f>
        <v>1.25</v>
      </c>
      <c r="Q12" s="26">
        <v>6</v>
      </c>
      <c r="R12" s="26"/>
    </row>
    <row r="13" spans="2:18" x14ac:dyDescent="0.3">
      <c r="B13" s="2"/>
      <c r="C13" s="2"/>
      <c r="D13" s="2" t="s">
        <v>26</v>
      </c>
      <c r="E13" s="2"/>
      <c r="F13" s="2" t="s">
        <v>37</v>
      </c>
      <c r="G13" s="2" t="s">
        <v>20</v>
      </c>
      <c r="H13" s="2"/>
      <c r="I13" s="2" t="s">
        <v>37</v>
      </c>
      <c r="J13" s="2"/>
      <c r="K13" s="2"/>
      <c r="L13" s="2"/>
      <c r="M13" s="2"/>
      <c r="N13" s="25">
        <v>7</v>
      </c>
      <c r="O13" s="25">
        <f>'일반 세트 획득 비용'!N13</f>
        <v>1.3157894736842106</v>
      </c>
      <c r="Q13" s="27" t="s">
        <v>55</v>
      </c>
      <c r="R13" s="24">
        <f>SUM(R7:R12)</f>
        <v>8.6999999999999993</v>
      </c>
    </row>
    <row r="14" spans="2:18" x14ac:dyDescent="0.3">
      <c r="B14" s="2" t="s">
        <v>11</v>
      </c>
      <c r="C14" s="2"/>
      <c r="D14" s="2"/>
      <c r="E14" s="2"/>
      <c r="F14" s="2"/>
      <c r="G14" s="2"/>
      <c r="H14" s="2"/>
      <c r="I14" s="2"/>
      <c r="J14" s="2"/>
      <c r="K14" s="2" t="s">
        <v>17</v>
      </c>
      <c r="L14" s="2"/>
      <c r="M14" s="2"/>
      <c r="N14" s="25">
        <v>8</v>
      </c>
      <c r="O14" s="25">
        <f>'일반 세트 획득 비용'!N14</f>
        <v>1.3888888888888888</v>
      </c>
    </row>
    <row r="15" spans="2:18" x14ac:dyDescent="0.3">
      <c r="B15" s="3" t="s">
        <v>40</v>
      </c>
      <c r="C15" s="3" t="s">
        <v>33</v>
      </c>
      <c r="D15" s="3" t="s">
        <v>35</v>
      </c>
      <c r="E15" s="3" t="s">
        <v>9</v>
      </c>
      <c r="F15" s="3" t="s">
        <v>10</v>
      </c>
      <c r="G15" s="3" t="s">
        <v>25</v>
      </c>
      <c r="H15" s="3" t="s">
        <v>9</v>
      </c>
      <c r="I15" s="3" t="s">
        <v>10</v>
      </c>
      <c r="J15" s="2"/>
      <c r="K15" s="3" t="s">
        <v>13</v>
      </c>
      <c r="L15" s="3" t="s">
        <v>14</v>
      </c>
      <c r="M15" s="2"/>
      <c r="N15" s="25">
        <v>9</v>
      </c>
      <c r="O15" s="25">
        <f>'일반 세트 획득 비용'!N15</f>
        <v>1.4705882352941178</v>
      </c>
    </row>
    <row r="16" spans="2:18" x14ac:dyDescent="0.3">
      <c r="B16" s="6">
        <f>100/L18/11</f>
        <v>1.6834705081219037</v>
      </c>
      <c r="C16" s="6">
        <f>100/L24*B16</f>
        <v>8.3340124164450682</v>
      </c>
      <c r="D16" s="6">
        <f>C16*R13</f>
        <v>72.505908023072081</v>
      </c>
      <c r="E16" s="7">
        <f>D16*3000</f>
        <v>217517.72406921623</v>
      </c>
      <c r="F16" s="12">
        <f>E16/12500*110000</f>
        <v>1914155.9718091029</v>
      </c>
      <c r="G16" s="6">
        <f>D16*R13</f>
        <v>630.80139980072704</v>
      </c>
      <c r="H16" s="7">
        <f>G16*3000</f>
        <v>1892404.1994021812</v>
      </c>
      <c r="I16" s="18">
        <f>H16/12500*110000</f>
        <v>16653156.954739196</v>
      </c>
      <c r="J16" s="2"/>
      <c r="K16" s="4" t="s">
        <v>5</v>
      </c>
      <c r="L16" s="5">
        <v>3.6001000000000003</v>
      </c>
      <c r="M16" s="2"/>
      <c r="N16" s="25">
        <v>10</v>
      </c>
      <c r="O16" s="25">
        <f>'일반 세트 획득 비용'!N16</f>
        <v>1.5625</v>
      </c>
    </row>
    <row r="17" spans="2:15" x14ac:dyDescent="0.3">
      <c r="B17" s="2"/>
      <c r="C17" s="2"/>
      <c r="D17" s="2" t="s">
        <v>28</v>
      </c>
      <c r="E17" s="2"/>
      <c r="F17" s="2" t="s">
        <v>37</v>
      </c>
      <c r="G17" s="2" t="s">
        <v>27</v>
      </c>
      <c r="H17" s="2"/>
      <c r="I17" s="2" t="s">
        <v>37</v>
      </c>
      <c r="J17" s="2"/>
      <c r="K17" s="4" t="s">
        <v>6</v>
      </c>
      <c r="L17" s="5">
        <v>9.0000999999999998</v>
      </c>
      <c r="M17" s="2"/>
      <c r="N17" s="26">
        <v>11</v>
      </c>
      <c r="O17" s="26">
        <f>'일반 세트 획득 비용'!N17</f>
        <v>1.6666666666666667</v>
      </c>
    </row>
    <row r="18" spans="2:15" x14ac:dyDescent="0.3">
      <c r="B18" s="2"/>
      <c r="C18" s="2"/>
      <c r="D18" s="2"/>
      <c r="E18" s="2"/>
      <c r="F18" s="2"/>
      <c r="G18" s="2"/>
      <c r="H18" s="2"/>
      <c r="I18" s="2"/>
      <c r="J18" s="2"/>
      <c r="K18" s="4" t="s">
        <v>7</v>
      </c>
      <c r="L18" s="5">
        <v>5.4000999999999992</v>
      </c>
      <c r="M18" s="2"/>
      <c r="N18" s="26">
        <v>12</v>
      </c>
      <c r="O18" s="26">
        <f>'일반 세트 획득 비용'!N18</f>
        <v>1.7857142857142858</v>
      </c>
    </row>
    <row r="19" spans="2:15" x14ac:dyDescent="0.3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6">
        <v>13</v>
      </c>
      <c r="O19" s="26">
        <f>'일반 세트 획득 비용'!N19</f>
        <v>1.9230769230769231</v>
      </c>
    </row>
    <row r="20" spans="2:15" x14ac:dyDescent="0.3">
      <c r="B20" s="2" t="s">
        <v>22</v>
      </c>
      <c r="C20" s="2"/>
      <c r="D20" s="2"/>
      <c r="E20" s="2"/>
      <c r="F20" s="2"/>
      <c r="G20" s="2"/>
      <c r="H20" s="2"/>
      <c r="I20" s="2"/>
      <c r="J20" s="2"/>
      <c r="K20" s="11" t="s">
        <v>16</v>
      </c>
      <c r="L20" s="11"/>
      <c r="M20" s="2"/>
      <c r="N20" s="26">
        <v>14</v>
      </c>
      <c r="O20" s="26">
        <f>'일반 세트 획득 비용'!N20</f>
        <v>2.0833333333333335</v>
      </c>
    </row>
    <row r="21" spans="2:15" x14ac:dyDescent="0.3">
      <c r="B21" s="3" t="s">
        <v>21</v>
      </c>
      <c r="C21" s="3" t="s">
        <v>23</v>
      </c>
      <c r="D21" s="3" t="s">
        <v>10</v>
      </c>
      <c r="E21" s="2"/>
      <c r="F21" s="2"/>
      <c r="G21" s="2"/>
      <c r="H21" s="2"/>
      <c r="I21" s="2"/>
      <c r="J21" s="2"/>
      <c r="K21" s="3" t="s">
        <v>13</v>
      </c>
      <c r="L21" s="3" t="s">
        <v>15</v>
      </c>
      <c r="M21" s="2"/>
      <c r="N21" s="26">
        <v>15</v>
      </c>
      <c r="O21" s="26">
        <f>'일반 세트 획득 비용'!N21</f>
        <v>2.2727272727272729</v>
      </c>
    </row>
    <row r="22" spans="2:15" x14ac:dyDescent="0.3">
      <c r="B22" s="9">
        <v>4</v>
      </c>
      <c r="C22" s="7">
        <v>40</v>
      </c>
      <c r="D22" s="13">
        <f>C22/50*11000</f>
        <v>8800</v>
      </c>
      <c r="E22" s="2"/>
      <c r="F22" s="2"/>
      <c r="G22" s="2"/>
      <c r="H22" s="2"/>
      <c r="I22" s="2"/>
      <c r="J22" s="2"/>
      <c r="K22" s="4" t="s">
        <v>5</v>
      </c>
      <c r="L22" s="8">
        <v>19</v>
      </c>
      <c r="M22" s="2"/>
      <c r="N22" s="25">
        <v>16</v>
      </c>
      <c r="O22" s="25">
        <f>'일반 세트 획득 비용'!N22</f>
        <v>2.5</v>
      </c>
    </row>
    <row r="23" spans="2:15" x14ac:dyDescent="0.3">
      <c r="B23" s="9">
        <v>5</v>
      </c>
      <c r="C23" s="7">
        <v>80</v>
      </c>
      <c r="D23" s="13">
        <f>C23/50*11000</f>
        <v>17600</v>
      </c>
      <c r="E23" s="2"/>
      <c r="F23" s="2"/>
      <c r="G23" s="2"/>
      <c r="H23" s="2"/>
      <c r="I23" s="2"/>
      <c r="J23" s="2"/>
      <c r="K23" s="4" t="s">
        <v>6</v>
      </c>
      <c r="L23" s="8">
        <v>25</v>
      </c>
      <c r="M23" s="2"/>
      <c r="N23" s="25">
        <v>17</v>
      </c>
      <c r="O23" s="25">
        <f>'일반 세트 획득 비용'!N23</f>
        <v>2.7777777777777777</v>
      </c>
    </row>
    <row r="24" spans="2:15" x14ac:dyDescent="0.3">
      <c r="B24" s="9">
        <v>6</v>
      </c>
      <c r="C24" s="7">
        <v>160</v>
      </c>
      <c r="D24" s="13">
        <f>C24/50*11000</f>
        <v>35200</v>
      </c>
      <c r="E24" s="2"/>
      <c r="F24" s="2"/>
      <c r="G24" s="2"/>
      <c r="H24" s="2"/>
      <c r="I24" s="2"/>
      <c r="J24" s="2"/>
      <c r="K24" s="4" t="s">
        <v>7</v>
      </c>
      <c r="L24" s="8">
        <v>20.2</v>
      </c>
      <c r="M24" s="2"/>
      <c r="N24" s="25">
        <v>18</v>
      </c>
      <c r="O24" s="25">
        <f>'일반 세트 획득 비용'!N24</f>
        <v>3.125</v>
      </c>
    </row>
    <row r="25" spans="2:15" x14ac:dyDescent="0.3">
      <c r="D25" s="2"/>
      <c r="E25" s="2"/>
      <c r="F25" s="2"/>
      <c r="G25" s="2"/>
      <c r="H25" s="2"/>
      <c r="I25" s="2"/>
      <c r="J25" s="2"/>
      <c r="K25" s="2"/>
      <c r="L25" s="2"/>
      <c r="M25" s="2"/>
      <c r="N25" s="25">
        <v>19</v>
      </c>
      <c r="O25" s="25">
        <f>'일반 세트 획득 비용'!N25</f>
        <v>3.5714285714285716</v>
      </c>
    </row>
    <row r="26" spans="2:15" x14ac:dyDescent="0.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5">
        <v>20</v>
      </c>
      <c r="O26" s="25">
        <f>'일반 세트 획득 비용'!N26</f>
        <v>4.166666666666667</v>
      </c>
    </row>
    <row r="27" spans="2:15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6">
        <v>21</v>
      </c>
      <c r="O27" s="26">
        <f>'일반 세트 획득 비용'!N27</f>
        <v>5</v>
      </c>
    </row>
    <row r="28" spans="2:15" x14ac:dyDescent="0.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6">
        <v>22</v>
      </c>
      <c r="O28" s="26"/>
    </row>
    <row r="29" spans="2:15" x14ac:dyDescent="0.3">
      <c r="F29" s="2"/>
      <c r="H29" s="2"/>
      <c r="I29" s="2"/>
      <c r="J29" s="2"/>
      <c r="K29" s="2"/>
      <c r="L29" s="2"/>
      <c r="M29" s="2"/>
      <c r="N29" s="26">
        <v>23</v>
      </c>
      <c r="O29" s="26"/>
    </row>
    <row r="30" spans="2:15" x14ac:dyDescent="0.3">
      <c r="F30" s="2"/>
      <c r="H30" s="2"/>
      <c r="I30" s="2"/>
      <c r="J30" s="2"/>
      <c r="K30" s="2"/>
      <c r="L30" s="2"/>
      <c r="M30" s="2"/>
      <c r="N30" s="26">
        <v>24</v>
      </c>
      <c r="O30" s="26"/>
    </row>
    <row r="31" spans="2:15" x14ac:dyDescent="0.3">
      <c r="H31" s="2"/>
      <c r="I31" s="2"/>
      <c r="J31" s="2"/>
      <c r="K31" s="2"/>
      <c r="L31" s="2"/>
      <c r="M31" s="2"/>
      <c r="N31" s="26">
        <v>25</v>
      </c>
      <c r="O31" s="26"/>
    </row>
    <row r="32" spans="2:15" x14ac:dyDescent="0.3">
      <c r="H32" s="2"/>
      <c r="I32" s="2"/>
      <c r="J32" s="2"/>
      <c r="K32" s="2"/>
      <c r="L32" s="2"/>
      <c r="M32" s="2"/>
      <c r="N32" s="27" t="s">
        <v>55</v>
      </c>
      <c r="O32" s="23">
        <f>SUM(O7:O31)</f>
        <v>43.315621110504338</v>
      </c>
    </row>
    <row r="33" spans="4:13" x14ac:dyDescent="0.3">
      <c r="H33" s="2"/>
      <c r="I33" s="2"/>
      <c r="J33" s="2"/>
      <c r="K33" s="2"/>
      <c r="L33" s="2"/>
      <c r="M33" s="2"/>
    </row>
    <row r="34" spans="4:13" x14ac:dyDescent="0.3">
      <c r="H34" s="2"/>
      <c r="I34" s="2"/>
      <c r="J34" s="2"/>
      <c r="K34" s="2"/>
      <c r="L34" s="2"/>
      <c r="M34" s="2"/>
    </row>
    <row r="35" spans="4:13" x14ac:dyDescent="0.3">
      <c r="H35" s="2"/>
      <c r="I35" s="2"/>
      <c r="J35" s="2"/>
      <c r="K35" s="2"/>
      <c r="L35" s="2"/>
      <c r="M35" s="2"/>
    </row>
    <row r="36" spans="4:13" x14ac:dyDescent="0.3">
      <c r="D36" s="2"/>
    </row>
  </sheetData>
  <mergeCells count="8">
    <mergeCell ref="N6:O6"/>
    <mergeCell ref="Q6:R6"/>
    <mergeCell ref="B3:C3"/>
    <mergeCell ref="D3:E3"/>
    <mergeCell ref="F3:G3"/>
    <mergeCell ref="B4:C4"/>
    <mergeCell ref="D4:E4"/>
    <mergeCell ref="F4:G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일반 세트 획득 비용</vt:lpstr>
      <vt:lpstr>NOX &amp; NOX 세트 획득 비용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Joongwon</cp:lastModifiedBy>
  <dcterms:created xsi:type="dcterms:W3CDTF">2016-09-27T02:55:18Z</dcterms:created>
  <dcterms:modified xsi:type="dcterms:W3CDTF">2016-09-27T08:07:59Z</dcterms:modified>
</cp:coreProperties>
</file>