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반복완료" sheetId="7" r:id="rId7"/>
    <sheet name="출석보상" sheetId="8" r:id="rId8"/>
    <sheet name="업적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0" l="1"/>
  <c r="F116" i="10" s="1"/>
  <c r="F117" i="10" s="1"/>
  <c r="F118" i="10" s="1"/>
  <c r="F92" i="10"/>
  <c r="F93" i="10" s="1"/>
  <c r="F94" i="10" s="1"/>
  <c r="F95" i="10" s="1"/>
  <c r="F87" i="10"/>
  <c r="F88" i="10" s="1"/>
  <c r="F89" i="10" s="1"/>
  <c r="F90" i="10" s="1"/>
  <c r="F80" i="10"/>
  <c r="F81" i="10" s="1"/>
  <c r="F82" i="10" s="1"/>
  <c r="F83" i="10" s="1"/>
  <c r="F84" i="10" s="1"/>
  <c r="F85" i="10" s="1"/>
  <c r="F79" i="10"/>
  <c r="F73" i="10"/>
  <c r="F74" i="10" s="1"/>
  <c r="F75" i="10" s="1"/>
  <c r="F76" i="10" s="1"/>
  <c r="F77" i="10" s="1"/>
  <c r="F68" i="10"/>
  <c r="F69" i="10" s="1"/>
  <c r="F70" i="10" s="1"/>
  <c r="F71" i="10" s="1"/>
  <c r="F67" i="10"/>
  <c r="F61" i="10"/>
  <c r="F62" i="10" s="1"/>
  <c r="F63" i="10" s="1"/>
  <c r="F64" i="10" s="1"/>
  <c r="F65" i="10" s="1"/>
  <c r="F56" i="10"/>
  <c r="F57" i="10" s="1"/>
  <c r="F58" i="10" s="1"/>
  <c r="F59" i="10" s="1"/>
  <c r="F55" i="10"/>
  <c r="F47" i="10"/>
  <c r="F48" i="10" s="1"/>
  <c r="F49" i="10" s="1"/>
  <c r="F50" i="10" s="1"/>
  <c r="F51" i="10" s="1"/>
  <c r="F52" i="10" s="1"/>
  <c r="F53" i="10" s="1"/>
  <c r="F40" i="10"/>
  <c r="F41" i="10" s="1"/>
  <c r="F42" i="10" s="1"/>
  <c r="F43" i="10" s="1"/>
  <c r="F44" i="10" s="1"/>
  <c r="F45" i="10" s="1"/>
  <c r="F39" i="10"/>
  <c r="F31" i="10"/>
  <c r="F32" i="10" s="1"/>
  <c r="F33" i="10" s="1"/>
  <c r="F34" i="10" s="1"/>
  <c r="F35" i="10" s="1"/>
  <c r="F36" i="10" s="1"/>
  <c r="F37" i="10" s="1"/>
  <c r="F120" i="10" l="1"/>
  <c r="F121" i="10" s="1"/>
  <c r="F122" i="10" s="1"/>
  <c r="F96" i="10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23" i="10" l="1"/>
  <c r="F124" i="10" s="1"/>
  <c r="F125" i="10" s="1"/>
  <c r="F126" i="10" s="1"/>
  <c r="F127" i="10" s="1"/>
  <c r="F128" i="10" s="1"/>
  <c r="F129" i="10" s="1"/>
  <c r="D121" i="10" l="1"/>
  <c r="D122" i="10" s="1"/>
  <c r="D123" i="10" s="1"/>
  <c r="D124" i="10" s="1"/>
  <c r="D125" i="10" s="1"/>
  <c r="D126" i="10" s="1"/>
  <c r="D127" i="10" s="1"/>
  <c r="D128" i="10" s="1"/>
  <c r="D129" i="10" s="1"/>
  <c r="D120" i="10"/>
  <c r="D95" i="10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K19" i="8" l="1"/>
  <c r="J19" i="8"/>
  <c r="B19" i="8"/>
  <c r="C19" i="8"/>
  <c r="N41" i="2" l="1"/>
  <c r="N42" i="2" s="1"/>
  <c r="N43" i="2" s="1"/>
  <c r="N44" i="2" s="1"/>
  <c r="M42" i="2"/>
  <c r="M43" i="2" s="1"/>
  <c r="M44" i="2" s="1"/>
  <c r="M41" i="2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8" i="7"/>
  <c r="I9" i="7" s="1"/>
  <c r="I10" i="7" s="1"/>
  <c r="I7" i="7"/>
  <c r="I5" i="7"/>
  <c r="I6" i="7" s="1"/>
  <c r="I4" i="7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L41" i="2"/>
  <c r="L42" i="2" s="1"/>
  <c r="L43" i="2" s="1"/>
  <c r="L44" i="2" s="1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34" i="6" l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F35" i="6" l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Y26" i="2"/>
  <c r="Y27" i="2" s="1"/>
  <c r="Y28" i="2" s="1"/>
  <c r="Y29" i="2" s="1"/>
  <c r="Y30" i="2" s="1"/>
  <c r="Y31" i="2" s="1"/>
  <c r="Y32" i="2" s="1"/>
  <c r="Y33" i="2" s="1"/>
  <c r="Y34" i="2" s="1"/>
  <c r="Y36" i="2" s="1"/>
  <c r="Y37" i="2" s="1"/>
  <c r="Y38" i="2" s="1"/>
  <c r="Y39" i="2" s="1"/>
  <c r="Y40" i="2" s="1"/>
  <c r="Y41" i="2" s="1"/>
  <c r="Y42" i="2" s="1"/>
  <c r="Y43" i="2" s="1"/>
  <c r="Y44" i="2" s="1"/>
  <c r="F36" i="6" l="1"/>
  <c r="F37" i="6" l="1"/>
  <c r="F38" i="6" l="1"/>
  <c r="F39" i="6" l="1"/>
  <c r="D10" i="1"/>
  <c r="D11" i="1" s="1"/>
  <c r="D12" i="1" s="1"/>
  <c r="D13" i="1" s="1"/>
  <c r="D14" i="1" s="1"/>
  <c r="D15" i="1" s="1"/>
  <c r="D4" i="1"/>
  <c r="D5" i="1" s="1"/>
  <c r="F40" i="6" l="1"/>
  <c r="D6" i="1"/>
  <c r="D7" i="1" s="1"/>
  <c r="D8" i="1" s="1"/>
  <c r="D17" i="1"/>
  <c r="F41" i="6" l="1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F42" i="6" l="1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7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7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8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sharedStrings.xml><?xml version="1.0" encoding="utf-8"?>
<sst xmlns="http://schemas.openxmlformats.org/spreadsheetml/2006/main" count="1293" uniqueCount="598">
  <si>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</si>
  <si>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</si>
  <si>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</si>
  <si>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</si>
  <si>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</si>
  <si>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</si>
  <si>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</si>
  <si>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</si>
  <si>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</si>
  <si>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</si>
  <si>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</si>
  <si>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</si>
  <si>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</si>
  <si>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</si>
  <si>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</si>
  <si>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</si>
  <si>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</si>
  <si>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</si>
  <si>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</si>
  <si>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</si>
  <si>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</si>
  <si>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</si>
  <si>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</si>
  <si>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</si>
  <si>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</si>
  <si>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</si>
  <si>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</si>
  <si>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</si>
  <si>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</si>
  <si>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</si>
  <si>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</si>
  <si>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</si>
  <si>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</si>
  <si>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</si>
  <si>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</si>
  <si>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</si>
  <si>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</si>
  <si>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</si>
  <si>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</si>
  <si>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</si>
  <si>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</si>
  <si>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</si>
  <si>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</si>
  <si>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</si>
  <si>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</si>
  <si>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</si>
  <si>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</si>
  <si>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</si>
  <si>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</si>
  <si>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균열석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</si>
  <si>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</si>
  <si>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</si>
  <si>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</si>
  <si>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</si>
  <si>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</si>
  <si>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</si>
  <si>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</si>
  <si>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</si>
  <si>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</si>
  <si>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</si>
  <si>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</si>
  <si>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</si>
  <si>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</si>
  <si>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</si>
  <si>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</si>
  <si>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</si>
  <si>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</si>
  <si>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</si>
  <si>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</si>
  <si>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</si>
  <si>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</si>
  <si>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</si>
  <si>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</si>
  <si>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</si>
  <si>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</si>
  <si>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월드보스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</si>
  <si>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</si>
  <si>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</si>
  <si>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</si>
  <si>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룬스톤 뽑기권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</si>
  <si>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</si>
  <si>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</si>
  <si>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</si>
  <si>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</si>
  <si>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</si>
  <si>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</si>
  <si>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</si>
  <si>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</si>
  <si>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</si>
  <si>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</si>
  <si>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</si>
  <si>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</si>
  <si>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</si>
  <si>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</si>
  <si>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</si>
  <si>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</si>
  <si>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</si>
  <si>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</si>
  <si>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</si>
  <si>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</si>
  <si>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</si>
  <si>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</si>
  <si>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정예던전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</si>
  <si>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</si>
  <si>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</si>
  <si>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</si>
  <si>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</si>
  <si>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</si>
  <si>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</si>
  <si>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</si>
  <si>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</si>
  <si>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</si>
  <si>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</si>
  <si>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</si>
  <si>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</si>
  <si>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</si>
  <si>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</si>
  <si>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</si>
  <si>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</si>
  <si>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</si>
  <si>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</si>
  <si>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</si>
  <si>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</si>
  <si>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</si>
  <si>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</si>
  <si>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</si>
  <si>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</si>
  <si>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</si>
  <si>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</si>
  <si>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</si>
  <si>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</si>
  <si>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</si>
  <si>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</si>
  <si>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</si>
  <si>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</si>
  <si>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</si>
  <si>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</si>
  <si>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</si>
  <si>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</si>
  <si>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</si>
  <si>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</si>
  <si>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</si>
  <si>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</si>
  <si>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</si>
  <si>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</si>
  <si>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</si>
  <si>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</si>
  <si>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</si>
  <si>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</si>
  <si>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</si>
  <si>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</si>
  <si>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</si>
  <si>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</si>
  <si>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</si>
  <si>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</si>
  <si>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</si>
  <si>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</si>
  <si>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</si>
  <si>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</si>
  <si>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</si>
  <si>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</si>
  <si>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</si>
  <si>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</si>
  <si>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</si>
  <si>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</si>
  <si>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</si>
  <si>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</si>
  <si>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</si>
  <si>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</si>
  <si>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</si>
  <si>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</si>
  <si>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</si>
  <si>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</si>
  <si>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</si>
  <si>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</si>
  <si>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</si>
  <si>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</si>
  <si>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</si>
  <si>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</si>
  <si>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</si>
  <si>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</si>
  <si>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</si>
  <si>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</si>
  <si>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</si>
  <si>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</si>
  <si>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</si>
  <si>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</si>
  <si>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</si>
  <si>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</si>
  <si>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</si>
  <si>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</si>
  <si>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</si>
  <si>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</si>
  <si>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</si>
  <si>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</si>
  <si>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</si>
  <si>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</si>
  <si>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</si>
  <si>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</si>
  <si>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</si>
  <si>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</si>
  <si>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</si>
  <si>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</si>
  <si>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</si>
  <si>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</si>
  <si>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</si>
  <si>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</si>
  <si>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</si>
  <si>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</si>
  <si>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</si>
  <si>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</si>
  <si>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</si>
  <si>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</si>
  <si>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</si>
  <si>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</si>
  <si>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</si>
  <si>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</si>
  <si>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</si>
  <si>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</si>
  <si>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</si>
  <si>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</si>
  <si>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</si>
  <si>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</si>
  <si>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</si>
  <si>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</si>
  <si>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</si>
  <si>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</si>
  <si>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</si>
  <si>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</si>
  <si>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</si>
  <si>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</si>
  <si>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</si>
  <si>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</si>
  <si>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</si>
  <si>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</si>
  <si>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</si>
  <si>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</si>
  <si>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</si>
  <si>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</si>
  <si>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</si>
  <si>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</si>
  <si>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</si>
  <si>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</si>
  <si>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</si>
  <si>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</si>
  <si>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</si>
  <si>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</si>
  <si>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</si>
  <si>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</si>
  <si>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</si>
  <si>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</si>
  <si>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</si>
  <si>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</si>
  <si>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</si>
  <si>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</si>
  <si>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</si>
  <si>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</si>
  <si>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</si>
  <si>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</si>
  <si>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</si>
  <si>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</si>
  <si>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</si>
  <si>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</si>
  <si>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</si>
  <si>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</si>
  <si>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</si>
  <si>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</si>
  <si>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</si>
  <si>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</si>
  <si>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</si>
  <si>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</si>
  <si>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</si>
  <si>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</si>
  <si>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</si>
  <si>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</si>
  <si>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</si>
  <si>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</si>
  <si>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</si>
  <si>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</si>
  <si>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</si>
  <si>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</si>
  <si>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</si>
  <si>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</si>
  <si>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</si>
  <si>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Gold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</si>
  <si>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</si>
  <si>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</si>
  <si>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</si>
  <si>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</si>
  <si>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</si>
  <si>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</si>
  <si>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</si>
  <si>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</si>
  <si>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</si>
  <si>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</si>
  <si>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</si>
  <si>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</si>
  <si>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</si>
  <si>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</si>
  <si>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</si>
  <si>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</si>
  <si>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</si>
  <si>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</si>
  <si>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</si>
  <si>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</si>
  <si>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</si>
  <si>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</si>
  <si>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</si>
  <si>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</si>
  <si>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</si>
  <si>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</si>
  <si>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</si>
  <si>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</si>
  <si>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</si>
  <si>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</si>
  <si>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</si>
  <si>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</si>
  <si>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</si>
  <si>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</si>
  <si>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</si>
  <si>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</si>
  <si>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</si>
  <si>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</si>
  <si>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</si>
  <si>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</si>
  <si>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</si>
  <si>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</si>
  <si>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</si>
  <si>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</si>
  <si>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</si>
  <si>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</si>
  <si>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</si>
  <si>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</si>
  <si>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</si>
  <si>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</si>
  <si>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</si>
  <si>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</si>
  <si>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</si>
  <si>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</si>
  <si>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</si>
  <si>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</si>
  <si>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</si>
  <si>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</si>
  <si>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</si>
  <si>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</si>
  <si>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</si>
  <si>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</si>
  <si>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</si>
  <si>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</si>
  <si>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</si>
  <si>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</si>
  <si>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</si>
  <si>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</si>
  <si>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</si>
  <si>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</si>
  <si>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</si>
  <si>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</si>
  <si>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</si>
  <si>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</si>
  <si>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</si>
  <si>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</si>
  <si>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</si>
  <si>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</si>
  <si>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</si>
  <si>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</si>
  <si>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</si>
  <si>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</si>
  <si>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</si>
  <si>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</si>
  <si>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</si>
  <si>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</si>
  <si>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</si>
  <si>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</si>
  <si>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</si>
  <si>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</si>
  <si>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</si>
  <si>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</si>
  <si>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</si>
  <si>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</si>
  <si>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</si>
  <si>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</si>
  <si>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</si>
  <si>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</si>
  <si>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</si>
  <si>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</si>
  <si>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</si>
  <si>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</si>
  <si>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</si>
  <si>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</si>
  <si>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</si>
  <si>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</si>
  <si>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</si>
  <si>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</si>
  <si>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</si>
  <si>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</si>
  <si>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</si>
  <si>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</si>
  <si>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</si>
  <si>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</si>
  <si>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</si>
  <si>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</si>
  <si>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</si>
  <si>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</si>
  <si>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</si>
  <si>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</si>
  <si>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</si>
  <si>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</si>
  <si>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</si>
  <si>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</si>
  <si>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</si>
  <si>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</si>
  <si>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</si>
  <si>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</si>
  <si>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</si>
  <si>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</si>
  <si>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</si>
  <si>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</si>
  <si>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</si>
  <si>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</si>
  <si>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</si>
  <si>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</si>
  <si>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</si>
  <si>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</si>
  <si>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</si>
  <si>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</si>
  <si>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</si>
  <si>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</si>
  <si>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</si>
  <si>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</si>
  <si>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</si>
  <si>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</si>
  <si>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</si>
  <si>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</si>
  <si>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</si>
  <si>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</si>
  <si>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</si>
  <si>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</si>
  <si>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ActionCount</t>
  </si>
  <si>
    <t>RewardCount</t>
  </si>
  <si>
    <t>Gold</t>
  </si>
  <si>
    <t>Ticket</t>
  </si>
  <si>
    <t>Gem</t>
  </si>
  <si>
    <t>일일미션</t>
    <phoneticPr fontId="2" type="noConversion"/>
  </si>
  <si>
    <t>일일 - 정예던전 클리어 누적 횟수 3회</t>
  </si>
  <si>
    <t>일일 - 요일던전 클리어 누적 횟수 1회</t>
  </si>
  <si>
    <t>일일 - 결투장 승리 누적 횟수 5회</t>
  </si>
  <si>
    <t>일일 - 장비아이템 강화 누적 횟수 3회</t>
  </si>
  <si>
    <t>일일 - 장비아이템 획득 누적 갯수 10회</t>
  </si>
  <si>
    <t>일일 - 조력자 캐릭터 소환 누적 횟수 3회</t>
  </si>
  <si>
    <t>일일 - 친구 트로피 선물 누적 횟수 5명</t>
  </si>
  <si>
    <t>일일 - 일일미션 클리어 항목 누적 횟수 7회</t>
  </si>
  <si>
    <t>RewardType</t>
  </si>
  <si>
    <t>List</t>
    <phoneticPr fontId="2" type="noConversion"/>
  </si>
  <si>
    <t>Type</t>
    <phoneticPr fontId="2" type="noConversion"/>
  </si>
  <si>
    <t>주간 - 균열던전 참가 누적 횟수 20회</t>
  </si>
  <si>
    <t>주간 - 결투장 연승 달성 5연승</t>
  </si>
  <si>
    <t>주간 - 길드단체전 승리 누적 횟수 3회</t>
  </si>
  <si>
    <t>주간 - 월드보스 참가 누적 횟수 10회</t>
  </si>
  <si>
    <t>주간 - 장비아이템 분해 누적 갯수 100개</t>
  </si>
  <si>
    <t>주간 - 장비아이템 획득 누적 갯수 100개</t>
  </si>
  <si>
    <t>주간 - 룬스톤 장착 누적 횟수 10회</t>
  </si>
  <si>
    <t>주간 - 친구 트로피 획득 누적 횟수 100개</t>
  </si>
  <si>
    <t>주간 - 상점 뽑기 누적 횟수 20회</t>
  </si>
  <si>
    <t>주간 - 일일미션 올클리어 누적 횟수 5회</t>
  </si>
  <si>
    <t>주간 - 주간미션 클리어 항목 누적 횟수 10회</t>
  </si>
  <si>
    <t>Trophy</t>
  </si>
  <si>
    <t>월간 - 일반던전 클리어 누적 횟수 200회</t>
  </si>
  <si>
    <t>월간 - 초월던전 클리어 누적 횟수 100회</t>
  </si>
  <si>
    <t>월간 - 결투장 참가 누적 횟수 100회</t>
  </si>
  <si>
    <t>월간 - 길드단체전 참가 누적 횟수 100회</t>
  </si>
  <si>
    <t>월간 - 균열석 누적 획득 100회</t>
  </si>
  <si>
    <t>월간 - 수호석 강화 누적 횟수 100회</t>
  </si>
  <si>
    <t>월간 - 일일미션 올클리어 누적 횟수 20회</t>
  </si>
  <si>
    <t>월간 - 주간미션 올클리어 누적 횟수 3회</t>
  </si>
  <si>
    <t>업적 - 결투장 승리 누적 횟수 1회</t>
  </si>
  <si>
    <t>업적 - 결투장 승리 누적 횟수 10회</t>
  </si>
  <si>
    <t>업적 - 결투장 승리 누적 횟수 20회</t>
  </si>
  <si>
    <t>업적 - 결투장 승리 누적 횟수 30회</t>
  </si>
  <si>
    <t>업적 - 결투장 승리 누적 횟수 50회</t>
  </si>
  <si>
    <t>업적 - 결투장 승리 누적 횟수 100회</t>
  </si>
  <si>
    <t>업적 - 결투장 승리 누적 횟수 200회</t>
  </si>
  <si>
    <t>업적 - 결투장 승리 누적 횟수 500회</t>
  </si>
  <si>
    <t>업적 - 길드단체전 승리 누적 횟수 1회</t>
  </si>
  <si>
    <t>업적 - 길드단체전 승리 누적 횟수 10회</t>
  </si>
  <si>
    <t>업적 - 길드단체전 승리 누적 횟수 20회</t>
  </si>
  <si>
    <t>업적 - 길드단체전 승리 누적 횟수 30회</t>
  </si>
  <si>
    <t>업적 - 길드단체전 승리 누적 횟수 50회</t>
  </si>
  <si>
    <t>업적 - 길드단체전 승리 누적 횟수 100회</t>
  </si>
  <si>
    <t>업적 - 길드단체전 승리 누적 횟수 200회</t>
  </si>
  <si>
    <t>업적 - 길드단체전 승리 누적 횟수 500회</t>
  </si>
  <si>
    <t>업적 - 장비아이템 합성/승급 누적 횟수 1 회</t>
  </si>
  <si>
    <t>업적 - 장비아이템 합성/승급 누적 횟수 10 회</t>
  </si>
  <si>
    <t>업적 - 장비아이템 합성/승급 누적 횟수 20 회</t>
  </si>
  <si>
    <t>업적 - 장비아이템 합성/승급 누적 횟수 30 회</t>
  </si>
  <si>
    <t>업적 - 장비아이템 합성/승급 누적 횟수 50 회</t>
  </si>
  <si>
    <t>업적 - 장비아이템 합성/승급 누적 횟수 100 회</t>
  </si>
  <si>
    <t>업적 - 장비아이템 합성/승급 누적 횟수 200 회</t>
  </si>
  <si>
    <t>업적 - 장비아이템 합성/승급 누적 횟수 500 회</t>
  </si>
  <si>
    <t>업적 - 장비아이템 5성 누적 획득 1 회</t>
  </si>
  <si>
    <t>업적 - 장비아이템 5성 누적 획득 10 회</t>
  </si>
  <si>
    <t>업적 - 장비아이템 5성 누적 획득 20 회</t>
  </si>
  <si>
    <t>업적 - 장비아이템 5성 누적 획득 30 회</t>
  </si>
  <si>
    <t>업적 - 장비아이템 5성 누적 획득 50 회</t>
  </si>
  <si>
    <t>업적 - 장비아이템 5성 누적 획득 100 회</t>
  </si>
  <si>
    <t>업적 - 장비아이템 6성 누적 획득 1 회</t>
  </si>
  <si>
    <t>업적 - 장비아이템 6성 누적 획득 10 회</t>
  </si>
  <si>
    <t>업적 - 장비아이템 6성 누적 획득 20 회</t>
  </si>
  <si>
    <t>업적 - 장비아이템 6성 누적 획득 30 회</t>
  </si>
  <si>
    <t>업적 - 장비아이템 6성 누적 획득 50 회</t>
  </si>
  <si>
    <t>업적 - 장비아이템 6성 누적 획득 100 회</t>
  </si>
  <si>
    <t>업적 - 장비아이템 7성 누적 획득 1 회</t>
  </si>
  <si>
    <t>업적 - 장비아이템 7성 누적 획득 10 회</t>
  </si>
  <si>
    <t>업적 - 장비아이템 7성 누적 획득 20 회</t>
  </si>
  <si>
    <t>업적 - 장비아이템 7성 누적 획득 30 회</t>
  </si>
  <si>
    <t>업적 - 장비아이템 7성 누적 획득 50 회</t>
  </si>
  <si>
    <t>업적 - 장비아이템 7성 누적 획득 100 회</t>
  </si>
  <si>
    <t>업적 - 룬스톤 누적 획득 10 회</t>
  </si>
  <si>
    <t>업적 - 룬스톤 누적 획득 20 회</t>
  </si>
  <si>
    <t>업적 - 룬스톤 누적 획득 30 회</t>
  </si>
  <si>
    <t>업적 - 룬스톤 누적 획득 40 회</t>
  </si>
  <si>
    <t>업적 - 룬스톤 누적 획득 50 회</t>
  </si>
  <si>
    <t>업적 - 룬스톤 누적 획득 100 회</t>
  </si>
  <si>
    <t>업적 - 스킬 강화 누적 횟수 10 회</t>
  </si>
  <si>
    <t>업적 - 스킬 강화 누적 횟수 20 회</t>
  </si>
  <si>
    <t>업적 - 스킬 강화 누적 횟수 30 회</t>
  </si>
  <si>
    <t>업적 - 스킬 강화 누적 횟수 40 회</t>
  </si>
  <si>
    <t>업적 - 스킬 강화 누적 횟수 50 회</t>
  </si>
  <si>
    <t>업적 - 스킬 강화 누적 횟수 60 회</t>
  </si>
  <si>
    <t>업적 - 스킬 강화 누적 횟수 70 회</t>
  </si>
  <si>
    <t>업적 - 스킬 강화 누적 횟수 80 회</t>
  </si>
  <si>
    <t>업적 - 캐릭터 레벨 달성 Lv.10</t>
  </si>
  <si>
    <t>업적 - 캐릭터 레벨 달성 Lv.20</t>
  </si>
  <si>
    <t>업적 - 캐릭터 레벨 달성 Lv.30</t>
  </si>
  <si>
    <t>업적 - 캐릭터 레벨 달성 Lv.40</t>
  </si>
  <si>
    <t>업적 - 캐릭터 레벨 달성 Lv.50</t>
  </si>
  <si>
    <t>업적 - 수호자 레벨 달성 Lv.10</t>
  </si>
  <si>
    <t>업적 - 수호자 레벨 달성 Lv.20</t>
  </si>
  <si>
    <t>업적 - 수호자 레벨 달성 Lv.50</t>
  </si>
  <si>
    <t>업적 - 수호자 레벨 달성 Lv.100</t>
  </si>
  <si>
    <t>업적 - 수호자 레벨 달성 Lv.200</t>
  </si>
  <si>
    <t>업적 - 수호자 레벨 달성 Lv.300</t>
  </si>
  <si>
    <t>업적 - 수호자 레벨 달성 Lv.400</t>
  </si>
  <si>
    <t>업적 - 수호자 레벨 달성 Lv.500</t>
  </si>
  <si>
    <t>업적 - 수호자 레벨 달성 Lv.600</t>
  </si>
  <si>
    <t>업적 - 수호자 레벨 달성 Lv.700</t>
  </si>
  <si>
    <t>업적 - 수호자 레벨 달성 Lv.800</t>
  </si>
  <si>
    <t>업적 - 수호자 레벨 달성 Lv.900</t>
  </si>
  <si>
    <t>업적 - 수호자 레벨 달성 Lv.1000</t>
  </si>
  <si>
    <t>업적 - 수호자 레벨 달성 Lv.1100</t>
  </si>
  <si>
    <t>업적 - 수호자 레벨 달성 Lv.1200</t>
  </si>
  <si>
    <t>업적 - 수호자 레벨 달성 Lv.1300</t>
  </si>
  <si>
    <t>업적 - 수호자 레벨 달성 Lv.1400</t>
  </si>
  <si>
    <t>업적 - 수호자 레벨 달성 Lv.1500</t>
  </si>
  <si>
    <t>업적 - 수호자 레벨 달성 Lv.1600</t>
  </si>
  <si>
    <t>업적 - 수호자 레벨 달성 Lv.1700</t>
  </si>
  <si>
    <t>업적 - 수호자 레벨 달성 Lv.1800</t>
  </si>
  <si>
    <t>업적 - 수호자 레벨 달성 Lv.1900</t>
  </si>
  <si>
    <t>업적 - 수호자 레벨 달성 Lv.2000</t>
  </si>
  <si>
    <t>업적 - 친구 맺기 누적 수 10 명</t>
  </si>
  <si>
    <t>업적 - 친구 맺기 누적 수 20 명</t>
  </si>
  <si>
    <t>업적 - 친구 맺기 누적 수 30 명</t>
  </si>
  <si>
    <t>업적 - 친구 맺기 누적 수 40 명</t>
  </si>
  <si>
    <t>업적 - 친구 맺기 누적 수 50 명</t>
  </si>
  <si>
    <t>업적 - 골드 누적 획득량 10000 Gold</t>
  </si>
  <si>
    <t>업적 - 골드 누적 획득량 20000 Gold</t>
  </si>
  <si>
    <t>업적 - 골드 누적 획득량 40000 Gold</t>
  </si>
  <si>
    <t>업적 - 골드 누적 획득량 80000 Gold</t>
  </si>
  <si>
    <t>업적 - 골드 누적 획득량 160000 Gold</t>
  </si>
  <si>
    <t>업적 - 골드 누적 획득량 320000 Gold</t>
  </si>
  <si>
    <t>업적 - 골드 누적 획득량 640000 Gold</t>
  </si>
  <si>
    <t>업적 - 골드 누적 획득량 1280000 Gold</t>
  </si>
  <si>
    <t>업적 - 골드 누적 획득량 2560000 Gold</t>
  </si>
  <si>
    <t>업적 - 골드 누적 획득량 5120000 Gold</t>
  </si>
  <si>
    <t>업적 - 골드 누적 획득량 10240000 Gold</t>
  </si>
  <si>
    <t>6성 무기 뽑기권</t>
    <phoneticPr fontId="2" type="noConversion"/>
  </si>
  <si>
    <t>6성 룬스톤 뽑기권</t>
    <phoneticPr fontId="2" type="noConversion"/>
  </si>
  <si>
    <t>6성 장신구 뽑기권</t>
    <phoneticPr fontId="2" type="noConversion"/>
  </si>
  <si>
    <t>6성 투구 뽑기권</t>
    <phoneticPr fontId="2" type="noConversion"/>
  </si>
  <si>
    <t>6성 갑옷 뽑기권</t>
    <phoneticPr fontId="2" type="noConversion"/>
  </si>
  <si>
    <t>6성 하의 뽑기권</t>
    <phoneticPr fontId="2" type="noConversion"/>
  </si>
  <si>
    <t>6성 장갑 뽑기권</t>
    <phoneticPr fontId="2" type="noConversion"/>
  </si>
  <si>
    <t>6성 부츠 뽑기권</t>
    <phoneticPr fontId="2" type="noConversion"/>
  </si>
  <si>
    <t>Gem</t>
    <phoneticPr fontId="27" type="noConversion"/>
  </si>
  <si>
    <t>4~5성 장신구 뽑기권</t>
  </si>
  <si>
    <t>4~7성 방어구 뽑기권</t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</si>
  <si>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</si>
  <si>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</si>
  <si>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</si>
  <si>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파티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</si>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</sst>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1" fillId="40" borderId="44" xfId="0" applyFont="1" applyFill="1" applyBorder="1">
      <alignment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41" borderId="18" xfId="0" applyFont="1" applyFill="1" applyBorder="1" applyAlignment="1">
      <alignment horizontal="center" vertical="center"/>
    </xf>
    <xf numFmtId="0" fontId="3" fillId="49" borderId="18" xfId="0" applyFont="1" applyFill="1" applyBorder="1" applyAlignment="1">
      <alignment horizontal="left" vertical="center"/>
    </xf>
    <xf numFmtId="0" fontId="3" fillId="49" borderId="18" xfId="0" applyFont="1" applyFill="1" applyBorder="1" applyAlignment="1">
      <alignment horizontal="center" vertical="center"/>
    </xf>
    <xf numFmtId="0" fontId="3" fillId="34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center" vertical="center"/>
    </xf>
    <xf numFmtId="0" fontId="3" fillId="43" borderId="18" xfId="0" applyFont="1" applyFill="1" applyBorder="1" applyAlignment="1">
      <alignment horizontal="left" vertical="center"/>
    </xf>
    <xf numFmtId="0" fontId="3" fillId="43" borderId="18" xfId="0" applyFont="1" applyFill="1" applyBorder="1" applyAlignment="1">
      <alignment horizontal="center" vertical="center"/>
    </xf>
    <xf numFmtId="0" fontId="3" fillId="40" borderId="18" xfId="0" applyFont="1" applyFill="1" applyBorder="1" applyAlignment="1">
      <alignment horizontal="left" vertical="center"/>
    </xf>
    <xf numFmtId="0" fontId="3" fillId="40" borderId="18" xfId="0" applyFont="1" applyFill="1" applyBorder="1" applyAlignment="1">
      <alignment horizontal="center" vertical="center"/>
    </xf>
    <xf numFmtId="0" fontId="3" fillId="40" borderId="18" xfId="0" applyFont="1" applyFill="1" applyBorder="1" applyAlignment="1">
      <alignment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1" borderId="25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</cellXfs>
  <cellStyles count="48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47"/>
  <sheetViews>
    <sheetView tabSelected="1" topLeftCell="B1" workbookViewId="0">
      <selection activeCell="I21" sqref="I21"/>
    </sheetView>
  </sheetViews>
  <sheetFormatPr defaultRowHeight="16.5"/>
  <cols>
    <col min="1" max="1" width="3.625" style="2" customWidth="1"/>
    <col min="2" max="2" width="8" style="3" bestFit="1" customWidth="1"/>
    <col min="3" max="3" width="13.5" style="3" bestFit="1" customWidth="1"/>
    <col min="4" max="14" width="9.625" style="2" customWidth="1"/>
    <col min="15" max="15" width="16.625" style="2" bestFit="1" customWidth="1"/>
    <col min="16" max="24" width="9.625" style="2" customWidth="1"/>
    <col min="25" max="16384" width="9" style="2"/>
  </cols>
  <sheetData>
    <row r="1" spans="2:24" ht="17.25" thickBot="1"/>
    <row r="2" spans="2:24">
      <c r="B2" s="197"/>
      <c r="C2" s="199"/>
      <c r="D2" s="197" t="s">
        <v>589</v>
      </c>
      <c r="E2" s="198"/>
      <c r="F2" s="198"/>
      <c r="G2" s="198"/>
      <c r="H2" s="198"/>
      <c r="I2" s="198"/>
      <c r="J2" s="205"/>
      <c r="K2" s="199"/>
      <c r="L2" s="197" t="s">
        <v>57</v>
      </c>
      <c r="M2" s="198"/>
      <c r="N2" s="198"/>
      <c r="O2" s="198"/>
      <c r="P2" s="198"/>
      <c r="Q2" s="205"/>
      <c r="R2" s="197" t="s">
        <v>58</v>
      </c>
      <c r="S2" s="198"/>
      <c r="T2" s="198"/>
      <c r="U2" s="199"/>
      <c r="V2" s="197" t="s">
        <v>66</v>
      </c>
      <c r="W2" s="198"/>
      <c r="X2" s="199"/>
    </row>
    <row r="3" spans="2:24" ht="17.25" thickBot="1">
      <c r="B3" s="206"/>
      <c r="C3" s="207"/>
      <c r="D3" s="72" t="s">
        <v>25</v>
      </c>
      <c r="E3" s="73" t="s">
        <v>59</v>
      </c>
      <c r="F3" s="73" t="s">
        <v>26</v>
      </c>
      <c r="G3" s="73" t="s">
        <v>27</v>
      </c>
      <c r="H3" s="73" t="s">
        <v>28</v>
      </c>
      <c r="I3" s="73" t="s">
        <v>75</v>
      </c>
      <c r="J3" s="75" t="s">
        <v>300</v>
      </c>
      <c r="K3" s="74" t="s">
        <v>52</v>
      </c>
      <c r="L3" s="72" t="s">
        <v>77</v>
      </c>
      <c r="M3" s="73" t="s">
        <v>76</v>
      </c>
      <c r="N3" s="73" t="s">
        <v>29</v>
      </c>
      <c r="O3" s="73" t="s">
        <v>416</v>
      </c>
      <c r="P3" s="73" t="s">
        <v>62</v>
      </c>
      <c r="Q3" s="75" t="s">
        <v>60</v>
      </c>
      <c r="R3" s="72" t="s">
        <v>30</v>
      </c>
      <c r="S3" s="73" t="s">
        <v>31</v>
      </c>
      <c r="T3" s="73" t="s">
        <v>61</v>
      </c>
      <c r="U3" s="74" t="s">
        <v>78</v>
      </c>
      <c r="V3" s="181" t="s">
        <v>67</v>
      </c>
      <c r="W3" s="73" t="s">
        <v>72</v>
      </c>
      <c r="X3" s="182" t="s">
        <v>588</v>
      </c>
    </row>
    <row r="4" spans="2:24">
      <c r="B4" s="210" t="s">
        <v>46</v>
      </c>
      <c r="C4" s="64" t="s">
        <v>47</v>
      </c>
      <c r="D4" s="65" t="s">
        <v>54</v>
      </c>
      <c r="E4" s="66" t="s">
        <v>54</v>
      </c>
      <c r="F4" s="66" t="s">
        <v>54</v>
      </c>
      <c r="G4" s="67"/>
      <c r="H4" s="67"/>
      <c r="I4" s="67"/>
      <c r="J4" s="70"/>
      <c r="K4" s="68"/>
      <c r="L4" s="69"/>
      <c r="M4" s="67"/>
      <c r="N4" s="67"/>
      <c r="O4" s="66" t="s">
        <v>54</v>
      </c>
      <c r="P4" s="66" t="s">
        <v>54</v>
      </c>
      <c r="Q4" s="70"/>
      <c r="R4" s="65" t="s">
        <v>54</v>
      </c>
      <c r="S4" s="66" t="s">
        <v>54</v>
      </c>
      <c r="T4" s="66" t="s">
        <v>54</v>
      </c>
      <c r="U4" s="71" t="s">
        <v>54</v>
      </c>
      <c r="V4" s="69"/>
      <c r="W4" s="67"/>
      <c r="X4" s="68"/>
    </row>
    <row r="5" spans="2:24">
      <c r="B5" s="200"/>
      <c r="C5" s="45" t="s">
        <v>48</v>
      </c>
      <c r="D5" s="53"/>
      <c r="E5" s="51"/>
      <c r="F5" s="50" t="s">
        <v>54</v>
      </c>
      <c r="G5" s="51"/>
      <c r="H5" s="51"/>
      <c r="I5" s="51"/>
      <c r="J5" s="50" t="s">
        <v>54</v>
      </c>
      <c r="K5" s="54" t="s">
        <v>54</v>
      </c>
      <c r="L5" s="53"/>
      <c r="M5" s="51"/>
      <c r="N5" s="51"/>
      <c r="O5" s="50" t="s">
        <v>54</v>
      </c>
      <c r="P5" s="50" t="s">
        <v>54</v>
      </c>
      <c r="Q5" s="62" t="s">
        <v>54</v>
      </c>
      <c r="R5" s="49" t="s">
        <v>54</v>
      </c>
      <c r="S5" s="50" t="s">
        <v>54</v>
      </c>
      <c r="T5" s="50" t="s">
        <v>54</v>
      </c>
      <c r="U5" s="54" t="s">
        <v>54</v>
      </c>
      <c r="V5" s="49" t="s">
        <v>8</v>
      </c>
      <c r="W5" s="51"/>
      <c r="X5" s="52"/>
    </row>
    <row r="6" spans="2:24">
      <c r="B6" s="200"/>
      <c r="C6" s="45" t="s">
        <v>50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54</v>
      </c>
      <c r="P6" s="50" t="s">
        <v>54</v>
      </c>
      <c r="Q6" s="61"/>
      <c r="R6" s="49" t="s">
        <v>54</v>
      </c>
      <c r="S6" s="50" t="s">
        <v>54</v>
      </c>
      <c r="T6" s="51"/>
      <c r="U6" s="54" t="s">
        <v>54</v>
      </c>
      <c r="V6" s="53"/>
      <c r="W6" s="51"/>
      <c r="X6" s="52"/>
    </row>
    <row r="7" spans="2:24">
      <c r="B7" s="200"/>
      <c r="C7" s="45" t="s">
        <v>65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54</v>
      </c>
      <c r="T7" s="51"/>
      <c r="U7" s="52"/>
      <c r="V7" s="49" t="s">
        <v>54</v>
      </c>
      <c r="W7" s="51"/>
      <c r="X7" s="52"/>
    </row>
    <row r="8" spans="2:24">
      <c r="B8" s="200"/>
      <c r="C8" s="45" t="s">
        <v>49</v>
      </c>
      <c r="D8" s="53"/>
      <c r="E8" s="51"/>
      <c r="F8" s="51"/>
      <c r="G8" s="50" t="s">
        <v>54</v>
      </c>
      <c r="H8" s="51"/>
      <c r="I8" s="51"/>
      <c r="J8" s="61"/>
      <c r="K8" s="52"/>
      <c r="L8" s="53"/>
      <c r="M8" s="51"/>
      <c r="N8" s="51"/>
      <c r="O8" s="51"/>
      <c r="P8" s="50" t="s">
        <v>54</v>
      </c>
      <c r="Q8" s="61"/>
      <c r="R8" s="53"/>
      <c r="S8" s="51"/>
      <c r="T8" s="51"/>
      <c r="U8" s="52"/>
      <c r="V8" s="53"/>
      <c r="W8" s="51"/>
      <c r="X8" s="52"/>
    </row>
    <row r="9" spans="2:24">
      <c r="B9" s="201" t="s">
        <v>32</v>
      </c>
      <c r="C9" s="47" t="s">
        <v>32</v>
      </c>
      <c r="D9" s="49" t="s">
        <v>54</v>
      </c>
      <c r="E9" s="50" t="s">
        <v>54</v>
      </c>
      <c r="F9" s="55"/>
      <c r="G9" s="50" t="s">
        <v>54</v>
      </c>
      <c r="H9" s="50" t="s">
        <v>54</v>
      </c>
      <c r="I9" s="55"/>
      <c r="J9" s="63"/>
      <c r="K9" s="56"/>
      <c r="L9" s="57"/>
      <c r="M9" s="55"/>
      <c r="N9" s="50" t="s">
        <v>54</v>
      </c>
      <c r="O9" s="55"/>
      <c r="P9" s="55"/>
      <c r="Q9" s="63"/>
      <c r="R9" s="57"/>
      <c r="S9" s="55"/>
      <c r="T9" s="55"/>
      <c r="U9" s="56"/>
      <c r="V9" s="57"/>
      <c r="W9" s="55"/>
      <c r="X9" s="56"/>
    </row>
    <row r="10" spans="2:24">
      <c r="B10" s="203"/>
      <c r="C10" s="47" t="s">
        <v>590</v>
      </c>
      <c r="D10" s="55"/>
      <c r="E10" s="55"/>
      <c r="F10" s="55"/>
      <c r="G10" s="55"/>
      <c r="H10" s="50" t="s">
        <v>8</v>
      </c>
      <c r="I10" s="55"/>
      <c r="J10" s="63"/>
      <c r="K10" s="56"/>
      <c r="L10" s="57"/>
      <c r="M10" s="55"/>
      <c r="N10" s="55"/>
      <c r="O10" s="55"/>
      <c r="P10" s="55"/>
      <c r="Q10" s="63"/>
      <c r="R10" s="57"/>
      <c r="S10" s="55"/>
      <c r="T10" s="55"/>
      <c r="U10" s="56"/>
      <c r="V10" s="57"/>
      <c r="W10" s="55"/>
      <c r="X10" s="56"/>
    </row>
    <row r="11" spans="2:24">
      <c r="B11" s="292" t="s">
        <v>36</v>
      </c>
      <c r="C11" s="45" t="s">
        <v>33</v>
      </c>
      <c r="D11" s="49" t="s">
        <v>54</v>
      </c>
      <c r="E11" s="50" t="s">
        <v>54</v>
      </c>
      <c r="F11" s="51"/>
      <c r="G11" s="50" t="s">
        <v>54</v>
      </c>
      <c r="H11" s="50" t="s">
        <v>54</v>
      </c>
      <c r="I11" s="51"/>
      <c r="J11" s="61"/>
      <c r="K11" s="52"/>
      <c r="L11" s="53"/>
      <c r="M11" s="51"/>
      <c r="N11" s="50" t="s">
        <v>54</v>
      </c>
      <c r="O11" s="51"/>
      <c r="P11" s="51"/>
      <c r="Q11" s="61"/>
      <c r="R11" s="53"/>
      <c r="S11" s="51"/>
      <c r="T11" s="51"/>
      <c r="U11" s="52"/>
      <c r="V11" s="53"/>
      <c r="W11" s="51"/>
      <c r="X11" s="52"/>
    </row>
    <row r="12" spans="2:24">
      <c r="B12" s="293"/>
      <c r="C12" s="45" t="s">
        <v>87</v>
      </c>
      <c r="D12" s="49" t="s">
        <v>54</v>
      </c>
      <c r="E12" s="50" t="s">
        <v>54</v>
      </c>
      <c r="F12" s="51"/>
      <c r="G12" s="50" t="s">
        <v>54</v>
      </c>
      <c r="H12" s="50" t="s">
        <v>54</v>
      </c>
      <c r="I12" s="51"/>
      <c r="J12" s="61"/>
      <c r="K12" s="52"/>
      <c r="L12" s="53"/>
      <c r="M12" s="51"/>
      <c r="N12" s="50" t="s">
        <v>54</v>
      </c>
      <c r="O12" s="51"/>
      <c r="P12" s="51"/>
      <c r="Q12" s="61"/>
      <c r="R12" s="53"/>
      <c r="S12" s="51"/>
      <c r="T12" s="51"/>
      <c r="U12" s="52"/>
      <c r="V12" s="53"/>
      <c r="W12" s="51"/>
      <c r="X12" s="52"/>
    </row>
    <row r="13" spans="2:24">
      <c r="B13" s="293"/>
      <c r="C13" s="45" t="s">
        <v>34</v>
      </c>
      <c r="D13" s="49" t="s">
        <v>54</v>
      </c>
      <c r="E13" s="50" t="s">
        <v>54</v>
      </c>
      <c r="F13" s="51"/>
      <c r="G13" s="50" t="s">
        <v>54</v>
      </c>
      <c r="H13" s="50" t="s">
        <v>54</v>
      </c>
      <c r="I13" s="51"/>
      <c r="J13" s="61"/>
      <c r="K13" s="52"/>
      <c r="L13" s="53"/>
      <c r="M13" s="51"/>
      <c r="N13" s="50" t="s">
        <v>54</v>
      </c>
      <c r="O13" s="51"/>
      <c r="P13" s="51"/>
      <c r="Q13" s="61"/>
      <c r="R13" s="53"/>
      <c r="S13" s="51"/>
      <c r="T13" s="51"/>
      <c r="U13" s="52"/>
      <c r="V13" s="53"/>
      <c r="W13" s="51"/>
      <c r="X13" s="52"/>
    </row>
    <row r="14" spans="2:24">
      <c r="B14" s="293"/>
      <c r="C14" s="45" t="s">
        <v>35</v>
      </c>
      <c r="D14" s="49" t="s">
        <v>54</v>
      </c>
      <c r="E14" s="50" t="s">
        <v>54</v>
      </c>
      <c r="F14" s="51"/>
      <c r="G14" s="50" t="s">
        <v>54</v>
      </c>
      <c r="H14" s="50" t="s">
        <v>54</v>
      </c>
      <c r="I14" s="51"/>
      <c r="J14" s="61"/>
      <c r="K14" s="52"/>
      <c r="L14" s="53"/>
      <c r="M14" s="51"/>
      <c r="N14" s="50" t="s">
        <v>54</v>
      </c>
      <c r="O14" s="51"/>
      <c r="P14" s="51"/>
      <c r="Q14" s="61"/>
      <c r="R14" s="53"/>
      <c r="S14" s="51"/>
      <c r="T14" s="51"/>
      <c r="U14" s="52"/>
      <c r="V14" s="53"/>
      <c r="W14" s="51"/>
      <c r="X14" s="52"/>
    </row>
    <row r="15" spans="2:24">
      <c r="B15" s="293"/>
      <c r="C15" s="45" t="s">
        <v>55</v>
      </c>
      <c r="D15" s="49" t="s">
        <v>54</v>
      </c>
      <c r="E15" s="50" t="s">
        <v>54</v>
      </c>
      <c r="F15" s="51"/>
      <c r="G15" s="50" t="s">
        <v>54</v>
      </c>
      <c r="H15" s="50" t="s">
        <v>54</v>
      </c>
      <c r="I15" s="51"/>
      <c r="J15" s="61"/>
      <c r="K15" s="52"/>
      <c r="L15" s="53"/>
      <c r="M15" s="51"/>
      <c r="N15" s="50" t="s">
        <v>54</v>
      </c>
      <c r="O15" s="51"/>
      <c r="P15" s="51"/>
      <c r="Q15" s="61"/>
      <c r="R15" s="53"/>
      <c r="S15" s="51"/>
      <c r="T15" s="51"/>
      <c r="U15" s="52"/>
      <c r="V15" s="53"/>
      <c r="W15" s="51"/>
      <c r="X15" s="52"/>
    </row>
    <row r="16" spans="2:24">
      <c r="B16" s="293"/>
      <c r="C16" s="45" t="s">
        <v>591</v>
      </c>
      <c r="D16" s="51"/>
      <c r="E16" s="51"/>
      <c r="F16" s="51"/>
      <c r="G16" s="51"/>
      <c r="H16" s="50" t="s">
        <v>8</v>
      </c>
      <c r="I16" s="51"/>
      <c r="J16" s="61"/>
      <c r="K16" s="52"/>
      <c r="L16" s="53"/>
      <c r="M16" s="51"/>
      <c r="N16" s="51"/>
      <c r="O16" s="51"/>
      <c r="P16" s="51"/>
      <c r="Q16" s="61"/>
      <c r="R16" s="53"/>
      <c r="S16" s="51"/>
      <c r="T16" s="51"/>
      <c r="U16" s="52"/>
      <c r="V16" s="53"/>
      <c r="W16" s="51"/>
      <c r="X16" s="52"/>
    </row>
    <row r="17" spans="2:24">
      <c r="B17" s="293"/>
      <c r="C17" s="45" t="s">
        <v>592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1"/>
      <c r="O17" s="51"/>
      <c r="P17" s="51"/>
      <c r="Q17" s="61"/>
      <c r="R17" s="53"/>
      <c r="S17" s="51"/>
      <c r="T17" s="51"/>
      <c r="U17" s="52"/>
      <c r="V17" s="53"/>
      <c r="W17" s="51"/>
      <c r="X17" s="52"/>
    </row>
    <row r="18" spans="2:24">
      <c r="B18" s="293"/>
      <c r="C18" s="45" t="s">
        <v>593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1"/>
      <c r="O18" s="51"/>
      <c r="P18" s="51"/>
      <c r="Q18" s="61"/>
      <c r="R18" s="53"/>
      <c r="S18" s="51"/>
      <c r="T18" s="51"/>
      <c r="U18" s="52"/>
      <c r="V18" s="53"/>
      <c r="W18" s="51"/>
      <c r="X18" s="52"/>
    </row>
    <row r="19" spans="2:24">
      <c r="B19" s="293"/>
      <c r="C19" s="45" t="s">
        <v>594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1"/>
      <c r="O19" s="51"/>
      <c r="P19" s="51"/>
      <c r="Q19" s="61"/>
      <c r="R19" s="53"/>
      <c r="S19" s="51"/>
      <c r="T19" s="51"/>
      <c r="U19" s="52"/>
      <c r="V19" s="53"/>
      <c r="W19" s="51"/>
      <c r="X19" s="52"/>
    </row>
    <row r="20" spans="2:24">
      <c r="B20" s="210"/>
      <c r="C20" s="45" t="s">
        <v>595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1"/>
      <c r="O20" s="51"/>
      <c r="P20" s="51"/>
      <c r="Q20" s="61"/>
      <c r="R20" s="53"/>
      <c r="S20" s="51"/>
      <c r="T20" s="51"/>
      <c r="U20" s="52"/>
      <c r="V20" s="53"/>
      <c r="W20" s="51"/>
      <c r="X20" s="52"/>
    </row>
    <row r="21" spans="2:24">
      <c r="B21" s="201" t="s">
        <v>37</v>
      </c>
      <c r="C21" s="47" t="s">
        <v>38</v>
      </c>
      <c r="D21" s="57"/>
      <c r="E21" s="55"/>
      <c r="F21" s="55"/>
      <c r="G21" s="50" t="s">
        <v>54</v>
      </c>
      <c r="H21" s="55"/>
      <c r="I21" s="55"/>
      <c r="J21" s="63"/>
      <c r="K21" s="56"/>
      <c r="L21" s="57"/>
      <c r="M21" s="55"/>
      <c r="N21" s="55"/>
      <c r="O21" s="55"/>
      <c r="P21" s="55"/>
      <c r="Q21" s="63"/>
      <c r="R21" s="57"/>
      <c r="S21" s="55"/>
      <c r="T21" s="55"/>
      <c r="U21" s="56"/>
      <c r="V21" s="57"/>
      <c r="W21" s="55"/>
      <c r="X21" s="56"/>
    </row>
    <row r="22" spans="2:24">
      <c r="B22" s="202"/>
      <c r="C22" s="47" t="s">
        <v>39</v>
      </c>
      <c r="D22" s="57"/>
      <c r="E22" s="55"/>
      <c r="F22" s="55"/>
      <c r="G22" s="55"/>
      <c r="H22" s="50" t="s">
        <v>54</v>
      </c>
      <c r="I22" s="55"/>
      <c r="J22" s="63"/>
      <c r="K22" s="56"/>
      <c r="L22" s="57"/>
      <c r="M22" s="55"/>
      <c r="N22" s="55"/>
      <c r="O22" s="55"/>
      <c r="P22" s="55"/>
      <c r="Q22" s="63"/>
      <c r="R22" s="57"/>
      <c r="S22" s="55"/>
      <c r="T22" s="55"/>
      <c r="U22" s="56"/>
      <c r="V22" s="57"/>
      <c r="W22" s="55"/>
      <c r="X22" s="56"/>
    </row>
    <row r="23" spans="2:24">
      <c r="B23" s="202"/>
      <c r="C23" s="47" t="s">
        <v>596</v>
      </c>
      <c r="D23" s="57"/>
      <c r="E23" s="55"/>
      <c r="F23" s="55"/>
      <c r="G23" s="50" t="s">
        <v>8</v>
      </c>
      <c r="H23" s="55"/>
      <c r="I23" s="55"/>
      <c r="J23" s="63"/>
      <c r="K23" s="56"/>
      <c r="L23" s="57"/>
      <c r="M23" s="55"/>
      <c r="N23" s="55"/>
      <c r="O23" s="55"/>
      <c r="P23" s="55"/>
      <c r="Q23" s="63"/>
      <c r="R23" s="57"/>
      <c r="S23" s="55"/>
      <c r="T23" s="55"/>
      <c r="U23" s="56"/>
      <c r="V23" s="57"/>
      <c r="W23" s="55"/>
      <c r="X23" s="56"/>
    </row>
    <row r="24" spans="2:24">
      <c r="B24" s="203"/>
      <c r="C24" s="47" t="s">
        <v>597</v>
      </c>
      <c r="D24" s="57"/>
      <c r="E24" s="55"/>
      <c r="F24" s="55"/>
      <c r="G24" s="55"/>
      <c r="H24" s="50" t="s">
        <v>8</v>
      </c>
      <c r="I24" s="55"/>
      <c r="J24" s="63"/>
      <c r="K24" s="56"/>
      <c r="L24" s="57"/>
      <c r="M24" s="55"/>
      <c r="N24" s="55"/>
      <c r="O24" s="55"/>
      <c r="P24" s="55"/>
      <c r="Q24" s="63"/>
      <c r="R24" s="57"/>
      <c r="S24" s="55"/>
      <c r="T24" s="55"/>
      <c r="U24" s="56"/>
      <c r="V24" s="57"/>
      <c r="W24" s="55"/>
      <c r="X24" s="56"/>
    </row>
    <row r="25" spans="2:24">
      <c r="B25" s="48" t="s">
        <v>63</v>
      </c>
      <c r="C25" s="45" t="s">
        <v>64</v>
      </c>
      <c r="D25" s="53"/>
      <c r="E25" s="51"/>
      <c r="F25" s="51"/>
      <c r="G25" s="51"/>
      <c r="H25" s="51"/>
      <c r="I25" s="51"/>
      <c r="J25" s="61"/>
      <c r="K25" s="52"/>
      <c r="L25" s="49" t="s">
        <v>54</v>
      </c>
      <c r="M25" s="51"/>
      <c r="N25" s="60"/>
      <c r="O25" s="51"/>
      <c r="P25" s="51"/>
      <c r="Q25" s="61"/>
      <c r="R25" s="53"/>
      <c r="S25" s="51"/>
      <c r="T25" s="51"/>
      <c r="U25" s="52"/>
      <c r="V25" s="53"/>
      <c r="W25" s="51"/>
      <c r="X25" s="52"/>
    </row>
    <row r="26" spans="2:24">
      <c r="B26" s="209" t="s">
        <v>56</v>
      </c>
      <c r="C26" s="47" t="s">
        <v>86</v>
      </c>
      <c r="D26" s="57"/>
      <c r="E26" s="55"/>
      <c r="F26" s="50" t="s">
        <v>54</v>
      </c>
      <c r="G26" s="55"/>
      <c r="H26" s="55"/>
      <c r="I26" s="55"/>
      <c r="J26" s="63"/>
      <c r="K26" s="56"/>
      <c r="L26" s="57"/>
      <c r="M26" s="55"/>
      <c r="N26" s="55"/>
      <c r="O26" s="55"/>
      <c r="P26" s="50" t="s">
        <v>54</v>
      </c>
      <c r="Q26" s="62" t="s">
        <v>54</v>
      </c>
      <c r="R26" s="57"/>
      <c r="S26" s="55"/>
      <c r="T26" s="55"/>
      <c r="U26" s="56"/>
      <c r="V26" s="57"/>
      <c r="W26" s="55"/>
      <c r="X26" s="56"/>
    </row>
    <row r="27" spans="2:24">
      <c r="B27" s="208"/>
      <c r="C27" s="47" t="s">
        <v>85</v>
      </c>
      <c r="D27" s="57"/>
      <c r="E27" s="55"/>
      <c r="F27" s="50" t="s">
        <v>54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54</v>
      </c>
      <c r="Q27" s="62" t="s">
        <v>54</v>
      </c>
      <c r="R27" s="57"/>
      <c r="S27" s="55"/>
      <c r="T27" s="55"/>
      <c r="U27" s="56"/>
      <c r="V27" s="57"/>
      <c r="W27" s="55"/>
      <c r="X27" s="56"/>
    </row>
    <row r="28" spans="2:24">
      <c r="B28" s="208"/>
      <c r="C28" s="47" t="s">
        <v>84</v>
      </c>
      <c r="D28" s="57"/>
      <c r="E28" s="55"/>
      <c r="F28" s="50" t="s">
        <v>54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54</v>
      </c>
      <c r="Q28" s="62" t="s">
        <v>54</v>
      </c>
      <c r="R28" s="57"/>
      <c r="S28" s="55"/>
      <c r="T28" s="55"/>
      <c r="U28" s="56"/>
      <c r="V28" s="57"/>
      <c r="W28" s="55"/>
      <c r="X28" s="56"/>
    </row>
    <row r="29" spans="2:24">
      <c r="B29" s="200" t="s">
        <v>41</v>
      </c>
      <c r="C29" s="45" t="s">
        <v>42</v>
      </c>
      <c r="D29" s="53"/>
      <c r="E29" s="51"/>
      <c r="F29" s="50" t="s">
        <v>54</v>
      </c>
      <c r="G29" s="51"/>
      <c r="H29" s="51"/>
      <c r="I29" s="51"/>
      <c r="J29" s="61"/>
      <c r="K29" s="52"/>
      <c r="L29" s="53"/>
      <c r="M29" s="51"/>
      <c r="N29" s="50" t="s">
        <v>54</v>
      </c>
      <c r="O29" s="51"/>
      <c r="P29" s="50" t="s">
        <v>54</v>
      </c>
      <c r="Q29" s="61"/>
      <c r="R29" s="53"/>
      <c r="S29" s="51"/>
      <c r="T29" s="51"/>
      <c r="U29" s="52"/>
      <c r="V29" s="53"/>
      <c r="W29" s="51"/>
      <c r="X29" s="54" t="s">
        <v>54</v>
      </c>
    </row>
    <row r="30" spans="2:24">
      <c r="B30" s="200"/>
      <c r="C30" s="45" t="s">
        <v>43</v>
      </c>
      <c r="D30" s="53"/>
      <c r="E30" s="51"/>
      <c r="F30" s="50" t="s">
        <v>54</v>
      </c>
      <c r="G30" s="51"/>
      <c r="H30" s="51"/>
      <c r="I30" s="51"/>
      <c r="J30" s="61"/>
      <c r="K30" s="52"/>
      <c r="L30" s="53"/>
      <c r="M30" s="51"/>
      <c r="N30" s="50" t="s">
        <v>54</v>
      </c>
      <c r="O30" s="51"/>
      <c r="P30" s="50" t="s">
        <v>54</v>
      </c>
      <c r="Q30" s="61"/>
      <c r="R30" s="53"/>
      <c r="S30" s="51"/>
      <c r="T30" s="51"/>
      <c r="U30" s="52"/>
      <c r="V30" s="53"/>
      <c r="W30" s="51"/>
      <c r="X30" s="54" t="s">
        <v>54</v>
      </c>
    </row>
    <row r="31" spans="2:24">
      <c r="B31" s="200"/>
      <c r="C31" s="45" t="s">
        <v>44</v>
      </c>
      <c r="D31" s="53"/>
      <c r="E31" s="51"/>
      <c r="F31" s="50" t="s">
        <v>54</v>
      </c>
      <c r="G31" s="51"/>
      <c r="H31" s="51"/>
      <c r="I31" s="51"/>
      <c r="J31" s="61"/>
      <c r="K31" s="52"/>
      <c r="L31" s="53"/>
      <c r="M31" s="51"/>
      <c r="N31" s="50" t="s">
        <v>54</v>
      </c>
      <c r="O31" s="51"/>
      <c r="P31" s="50" t="s">
        <v>54</v>
      </c>
      <c r="Q31" s="61"/>
      <c r="R31" s="53"/>
      <c r="S31" s="51"/>
      <c r="T31" s="51"/>
      <c r="U31" s="52"/>
      <c r="V31" s="53"/>
      <c r="W31" s="51"/>
      <c r="X31" s="54" t="s">
        <v>54</v>
      </c>
    </row>
    <row r="32" spans="2:24">
      <c r="B32" s="200"/>
      <c r="C32" s="45" t="s">
        <v>45</v>
      </c>
      <c r="D32" s="53"/>
      <c r="E32" s="51"/>
      <c r="F32" s="50" t="s">
        <v>54</v>
      </c>
      <c r="G32" s="51"/>
      <c r="H32" s="51"/>
      <c r="I32" s="51"/>
      <c r="J32" s="61"/>
      <c r="K32" s="52"/>
      <c r="L32" s="53"/>
      <c r="M32" s="51"/>
      <c r="N32" s="50" t="s">
        <v>54</v>
      </c>
      <c r="O32" s="51"/>
      <c r="P32" s="50" t="s">
        <v>54</v>
      </c>
      <c r="Q32" s="61"/>
      <c r="R32" s="53"/>
      <c r="S32" s="51"/>
      <c r="T32" s="51"/>
      <c r="U32" s="52"/>
      <c r="V32" s="53"/>
      <c r="W32" s="51"/>
      <c r="X32" s="54" t="s">
        <v>54</v>
      </c>
    </row>
    <row r="33" spans="2:24">
      <c r="B33" s="46" t="s">
        <v>68</v>
      </c>
      <c r="C33" s="47" t="s">
        <v>83</v>
      </c>
      <c r="D33" s="57"/>
      <c r="E33" s="55"/>
      <c r="F33" s="55"/>
      <c r="G33" s="55"/>
      <c r="H33" s="55"/>
      <c r="I33" s="55"/>
      <c r="J33" s="63"/>
      <c r="K33" s="56"/>
      <c r="L33" s="57"/>
      <c r="M33" s="55"/>
      <c r="N33" s="55"/>
      <c r="O33" s="55"/>
      <c r="P33" s="55"/>
      <c r="Q33" s="63"/>
      <c r="R33" s="57"/>
      <c r="S33" s="55"/>
      <c r="T33" s="55"/>
      <c r="U33" s="56"/>
      <c r="V33" s="57"/>
      <c r="W33" s="50" t="s">
        <v>54</v>
      </c>
      <c r="X33" s="184"/>
    </row>
    <row r="34" spans="2:24">
      <c r="B34" s="200" t="s">
        <v>69</v>
      </c>
      <c r="C34" s="45" t="s">
        <v>70</v>
      </c>
      <c r="D34" s="49" t="s">
        <v>54</v>
      </c>
      <c r="E34" s="50" t="s">
        <v>54</v>
      </c>
      <c r="F34" s="51"/>
      <c r="G34" s="51"/>
      <c r="H34" s="51"/>
      <c r="I34" s="51"/>
      <c r="J34" s="61"/>
      <c r="K34" s="52"/>
      <c r="L34" s="53"/>
      <c r="M34" s="51"/>
      <c r="N34" s="51"/>
      <c r="O34" s="51"/>
      <c r="P34" s="51"/>
      <c r="Q34" s="61"/>
      <c r="R34" s="53"/>
      <c r="S34" s="51"/>
      <c r="T34" s="51"/>
      <c r="U34" s="52"/>
      <c r="V34" s="53"/>
      <c r="W34" s="51"/>
      <c r="X34" s="45"/>
    </row>
    <row r="35" spans="2:24">
      <c r="B35" s="200"/>
      <c r="C35" s="45" t="s">
        <v>71</v>
      </c>
      <c r="D35" s="49" t="s">
        <v>54</v>
      </c>
      <c r="E35" s="50" t="s">
        <v>54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45"/>
    </row>
    <row r="36" spans="2:24">
      <c r="B36" s="46" t="s">
        <v>51</v>
      </c>
      <c r="C36" s="47" t="s">
        <v>51</v>
      </c>
      <c r="D36" s="57"/>
      <c r="E36" s="55"/>
      <c r="F36" s="55"/>
      <c r="G36" s="55"/>
      <c r="H36" s="50" t="s">
        <v>54</v>
      </c>
      <c r="I36" s="55"/>
      <c r="J36" s="63"/>
      <c r="K36" s="56"/>
      <c r="L36" s="57"/>
      <c r="M36" s="55"/>
      <c r="N36" s="55"/>
      <c r="O36" s="55"/>
      <c r="P36" s="55"/>
      <c r="Q36" s="63"/>
      <c r="R36" s="57"/>
      <c r="S36" s="55"/>
      <c r="T36" s="55"/>
      <c r="U36" s="56"/>
      <c r="V36" s="57"/>
      <c r="W36" s="55"/>
      <c r="X36" s="47"/>
    </row>
    <row r="37" spans="2:24">
      <c r="B37" s="200" t="s">
        <v>40</v>
      </c>
      <c r="C37" s="45" t="s">
        <v>74</v>
      </c>
      <c r="D37" s="53"/>
      <c r="E37" s="50" t="s">
        <v>54</v>
      </c>
      <c r="F37" s="51"/>
      <c r="G37" s="51"/>
      <c r="H37" s="51"/>
      <c r="I37" s="51"/>
      <c r="J37" s="61"/>
      <c r="K37" s="52"/>
      <c r="L37" s="53"/>
      <c r="M37" s="50" t="s">
        <v>54</v>
      </c>
      <c r="N37" s="51"/>
      <c r="O37" s="51"/>
      <c r="P37" s="50" t="s">
        <v>54</v>
      </c>
      <c r="Q37" s="62" t="s">
        <v>54</v>
      </c>
      <c r="R37" s="53"/>
      <c r="S37" s="51"/>
      <c r="T37" s="51"/>
      <c r="U37" s="52"/>
      <c r="V37" s="53"/>
      <c r="W37" s="51"/>
      <c r="X37" s="45"/>
    </row>
    <row r="38" spans="2:24">
      <c r="B38" s="200"/>
      <c r="C38" s="45" t="s">
        <v>73</v>
      </c>
      <c r="D38" s="53"/>
      <c r="E38" s="50" t="s">
        <v>54</v>
      </c>
      <c r="F38" s="51"/>
      <c r="G38" s="51"/>
      <c r="H38" s="51"/>
      <c r="I38" s="51"/>
      <c r="J38" s="61"/>
      <c r="K38" s="52"/>
      <c r="L38" s="53"/>
      <c r="M38" s="50" t="s">
        <v>54</v>
      </c>
      <c r="N38" s="50" t="s">
        <v>54</v>
      </c>
      <c r="O38" s="51"/>
      <c r="P38" s="51"/>
      <c r="Q38" s="61"/>
      <c r="R38" s="53"/>
      <c r="S38" s="51"/>
      <c r="T38" s="51"/>
      <c r="U38" s="52"/>
      <c r="V38" s="53"/>
      <c r="W38" s="51"/>
      <c r="X38" s="45"/>
    </row>
    <row r="39" spans="2:24">
      <c r="B39" s="201" t="s">
        <v>53</v>
      </c>
      <c r="C39" s="47" t="s">
        <v>82</v>
      </c>
      <c r="D39" s="57"/>
      <c r="E39" s="55"/>
      <c r="F39" s="55"/>
      <c r="G39" s="55"/>
      <c r="H39" s="55"/>
      <c r="I39" s="55"/>
      <c r="J39" s="50" t="s">
        <v>54</v>
      </c>
      <c r="K39" s="54" t="s">
        <v>54</v>
      </c>
      <c r="L39" s="57"/>
      <c r="M39" s="55"/>
      <c r="N39" s="55"/>
      <c r="O39" s="55"/>
      <c r="P39" s="50" t="s">
        <v>54</v>
      </c>
      <c r="Q39" s="62" t="s">
        <v>54</v>
      </c>
      <c r="R39" s="49" t="s">
        <v>54</v>
      </c>
      <c r="S39" s="50" t="s">
        <v>54</v>
      </c>
      <c r="T39" s="55"/>
      <c r="U39" s="54" t="s">
        <v>54</v>
      </c>
      <c r="V39" s="49" t="s">
        <v>54</v>
      </c>
      <c r="W39" s="55"/>
      <c r="X39" s="47"/>
    </row>
    <row r="40" spans="2:24">
      <c r="B40" s="202"/>
      <c r="C40" s="47" t="s">
        <v>81</v>
      </c>
      <c r="D40" s="57"/>
      <c r="E40" s="55"/>
      <c r="F40" s="55"/>
      <c r="G40" s="55"/>
      <c r="H40" s="55"/>
      <c r="I40" s="55"/>
      <c r="J40" s="50" t="s">
        <v>54</v>
      </c>
      <c r="K40" s="54" t="s">
        <v>54</v>
      </c>
      <c r="L40" s="57"/>
      <c r="M40" s="55"/>
      <c r="N40" s="55"/>
      <c r="O40" s="55"/>
      <c r="P40" s="50" t="s">
        <v>8</v>
      </c>
      <c r="Q40" s="62" t="s">
        <v>54</v>
      </c>
      <c r="R40" s="49" t="s">
        <v>54</v>
      </c>
      <c r="S40" s="50" t="s">
        <v>54</v>
      </c>
      <c r="T40" s="55"/>
      <c r="U40" s="54" t="s">
        <v>54</v>
      </c>
      <c r="V40" s="49" t="s">
        <v>54</v>
      </c>
      <c r="W40" s="55"/>
      <c r="X40" s="47"/>
    </row>
    <row r="41" spans="2:24">
      <c r="B41" s="202"/>
      <c r="C41" s="47" t="s">
        <v>80</v>
      </c>
      <c r="D41" s="57"/>
      <c r="E41" s="55"/>
      <c r="F41" s="55"/>
      <c r="G41" s="55"/>
      <c r="H41" s="55"/>
      <c r="I41" s="55"/>
      <c r="J41" s="50" t="s">
        <v>54</v>
      </c>
      <c r="K41" s="54" t="s">
        <v>54</v>
      </c>
      <c r="L41" s="57"/>
      <c r="M41" s="55"/>
      <c r="N41" s="55"/>
      <c r="O41" s="55"/>
      <c r="P41" s="50" t="s">
        <v>8</v>
      </c>
      <c r="Q41" s="62" t="s">
        <v>54</v>
      </c>
      <c r="R41" s="49" t="s">
        <v>54</v>
      </c>
      <c r="S41" s="50" t="s">
        <v>54</v>
      </c>
      <c r="T41" s="55"/>
      <c r="U41" s="54" t="s">
        <v>54</v>
      </c>
      <c r="V41" s="49" t="s">
        <v>54</v>
      </c>
      <c r="W41" s="55"/>
      <c r="X41" s="47"/>
    </row>
    <row r="42" spans="2:24">
      <c r="B42" s="203"/>
      <c r="C42" s="47" t="s">
        <v>79</v>
      </c>
      <c r="D42" s="57"/>
      <c r="E42" s="55"/>
      <c r="F42" s="55"/>
      <c r="G42" s="55"/>
      <c r="H42" s="55"/>
      <c r="I42" s="55"/>
      <c r="J42" s="50" t="s">
        <v>54</v>
      </c>
      <c r="K42" s="54" t="s">
        <v>54</v>
      </c>
      <c r="L42" s="57"/>
      <c r="M42" s="55"/>
      <c r="N42" s="55"/>
      <c r="O42" s="55"/>
      <c r="P42" s="50" t="s">
        <v>8</v>
      </c>
      <c r="Q42" s="62" t="s">
        <v>54</v>
      </c>
      <c r="R42" s="49" t="s">
        <v>54</v>
      </c>
      <c r="S42" s="50" t="s">
        <v>54</v>
      </c>
      <c r="T42" s="55"/>
      <c r="U42" s="54" t="s">
        <v>54</v>
      </c>
      <c r="V42" s="49" t="s">
        <v>54</v>
      </c>
      <c r="W42" s="55"/>
      <c r="X42" s="47"/>
    </row>
    <row r="43" spans="2:24">
      <c r="B43" s="107" t="s">
        <v>89</v>
      </c>
      <c r="C43" s="45" t="s">
        <v>88</v>
      </c>
      <c r="D43" s="53"/>
      <c r="E43" s="51"/>
      <c r="F43" s="51"/>
      <c r="G43" s="51"/>
      <c r="H43" s="51"/>
      <c r="I43" s="50" t="s">
        <v>54</v>
      </c>
      <c r="J43" s="51"/>
      <c r="K43" s="52"/>
      <c r="L43" s="53"/>
      <c r="M43" s="51"/>
      <c r="N43" s="51"/>
      <c r="O43" s="51"/>
      <c r="P43" s="51"/>
      <c r="Q43" s="61"/>
      <c r="R43" s="53"/>
      <c r="S43" s="51"/>
      <c r="T43" s="51"/>
      <c r="U43" s="52"/>
      <c r="V43" s="53"/>
      <c r="W43" s="51"/>
      <c r="X43" s="45"/>
    </row>
    <row r="44" spans="2:24">
      <c r="B44" s="201" t="s">
        <v>90</v>
      </c>
      <c r="C44" s="47" t="s">
        <v>91</v>
      </c>
      <c r="D44" s="49" t="s">
        <v>54</v>
      </c>
      <c r="E44" s="50" t="s">
        <v>54</v>
      </c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54</v>
      </c>
      <c r="Q44" s="63"/>
      <c r="R44" s="57"/>
      <c r="S44" s="55"/>
      <c r="T44" s="55"/>
      <c r="U44" s="54" t="s">
        <v>315</v>
      </c>
      <c r="V44" s="57"/>
      <c r="W44" s="55"/>
      <c r="X44" s="47"/>
    </row>
    <row r="45" spans="2:24">
      <c r="B45" s="202"/>
      <c r="C45" s="47" t="s">
        <v>92</v>
      </c>
      <c r="D45" s="49" t="s">
        <v>54</v>
      </c>
      <c r="E45" s="50" t="s">
        <v>54</v>
      </c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54</v>
      </c>
      <c r="Q45" s="63"/>
      <c r="R45" s="57"/>
      <c r="S45" s="55"/>
      <c r="T45" s="55"/>
      <c r="U45" s="54" t="s">
        <v>315</v>
      </c>
      <c r="V45" s="57"/>
      <c r="W45" s="55"/>
      <c r="X45" s="47"/>
    </row>
    <row r="46" spans="2:24">
      <c r="B46" s="202"/>
      <c r="C46" s="47" t="s">
        <v>93</v>
      </c>
      <c r="D46" s="49" t="s">
        <v>54</v>
      </c>
      <c r="E46" s="50" t="s">
        <v>54</v>
      </c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54</v>
      </c>
      <c r="Q46" s="63"/>
      <c r="R46" s="57"/>
      <c r="S46" s="55"/>
      <c r="T46" s="55"/>
      <c r="U46" s="54" t="s">
        <v>315</v>
      </c>
      <c r="V46" s="57"/>
      <c r="W46" s="55"/>
      <c r="X46" s="47"/>
    </row>
    <row r="47" spans="2:24" ht="17.25" thickBot="1">
      <c r="B47" s="204"/>
      <c r="C47" s="113" t="s">
        <v>94</v>
      </c>
      <c r="D47" s="58" t="s">
        <v>54</v>
      </c>
      <c r="E47" s="59" t="s">
        <v>54</v>
      </c>
      <c r="F47" s="114"/>
      <c r="G47" s="114"/>
      <c r="H47" s="114"/>
      <c r="I47" s="114"/>
      <c r="J47" s="117"/>
      <c r="K47" s="115"/>
      <c r="L47" s="116"/>
      <c r="M47" s="114"/>
      <c r="N47" s="114"/>
      <c r="O47" s="114"/>
      <c r="P47" s="59" t="s">
        <v>54</v>
      </c>
      <c r="Q47" s="132" t="s">
        <v>301</v>
      </c>
      <c r="R47" s="116"/>
      <c r="S47" s="114"/>
      <c r="T47" s="114"/>
      <c r="U47" s="136" t="s">
        <v>315</v>
      </c>
      <c r="V47" s="116"/>
      <c r="W47" s="114"/>
      <c r="X47" s="113"/>
    </row>
  </sheetData>
  <mergeCells count="15">
    <mergeCell ref="B9:B10"/>
    <mergeCell ref="B11:B20"/>
    <mergeCell ref="B21:B24"/>
    <mergeCell ref="V2:X2"/>
    <mergeCell ref="B34:B35"/>
    <mergeCell ref="B39:B42"/>
    <mergeCell ref="B44:B47"/>
    <mergeCell ref="D2:K2"/>
    <mergeCell ref="L2:Q2"/>
    <mergeCell ref="R2:U2"/>
    <mergeCell ref="B2:C3"/>
    <mergeCell ref="B26:B28"/>
    <mergeCell ref="B29:B32"/>
    <mergeCell ref="B37:B38"/>
    <mergeCell ref="B4:B8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4" activePane="bottomLeft" state="frozen"/>
      <selection pane="bottomLeft" activeCell="C15" sqref="C15:C24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15" t="s">
        <v>398</v>
      </c>
      <c r="D2" s="217" t="s">
        <v>337</v>
      </c>
      <c r="E2" s="217"/>
      <c r="F2" s="217"/>
      <c r="G2" s="217"/>
      <c r="H2" s="217"/>
      <c r="J2" s="218" t="s">
        <v>338</v>
      </c>
      <c r="K2" s="218"/>
      <c r="L2" s="218"/>
      <c r="M2" s="218"/>
      <c r="N2" s="218"/>
    </row>
    <row r="3" spans="2:14">
      <c r="C3" s="216"/>
      <c r="D3" s="138" t="s">
        <v>339</v>
      </c>
      <c r="E3" s="138" t="s">
        <v>340</v>
      </c>
      <c r="F3" s="138" t="s">
        <v>341</v>
      </c>
      <c r="G3" s="138" t="s">
        <v>342</v>
      </c>
      <c r="H3" s="138" t="s">
        <v>343</v>
      </c>
      <c r="J3" s="138" t="s">
        <v>339</v>
      </c>
      <c r="K3" s="138" t="s">
        <v>340</v>
      </c>
      <c r="L3" s="138" t="s">
        <v>341</v>
      </c>
      <c r="M3" s="138" t="s">
        <v>342</v>
      </c>
      <c r="N3" s="138" t="s">
        <v>343</v>
      </c>
    </row>
    <row r="4" spans="2:14">
      <c r="B4" s="219" t="s">
        <v>344</v>
      </c>
      <c r="C4" s="220" t="s">
        <v>399</v>
      </c>
      <c r="D4" s="220" t="s">
        <v>345</v>
      </c>
      <c r="E4" s="30" t="s">
        <v>346</v>
      </c>
      <c r="F4" s="220">
        <v>1</v>
      </c>
      <c r="G4" s="220">
        <v>2</v>
      </c>
      <c r="H4" s="221">
        <v>0.9</v>
      </c>
      <c r="J4" s="222" t="s">
        <v>347</v>
      </c>
      <c r="K4" s="222" t="s">
        <v>347</v>
      </c>
      <c r="L4" s="222" t="s">
        <v>347</v>
      </c>
      <c r="M4" s="222" t="s">
        <v>347</v>
      </c>
      <c r="N4" s="222" t="s">
        <v>347</v>
      </c>
    </row>
    <row r="5" spans="2:14">
      <c r="B5" s="219"/>
      <c r="C5" s="220"/>
      <c r="D5" s="220"/>
      <c r="E5" s="30" t="s">
        <v>348</v>
      </c>
      <c r="F5" s="220"/>
      <c r="G5" s="220"/>
      <c r="H5" s="221"/>
      <c r="J5" s="222"/>
      <c r="K5" s="222"/>
      <c r="L5" s="222"/>
      <c r="M5" s="222"/>
      <c r="N5" s="222"/>
    </row>
    <row r="6" spans="2:14">
      <c r="B6" s="219"/>
      <c r="C6" s="220"/>
      <c r="D6" s="220"/>
      <c r="E6" s="30" t="s">
        <v>349</v>
      </c>
      <c r="F6" s="220"/>
      <c r="G6" s="220"/>
      <c r="H6" s="221"/>
      <c r="J6" s="222"/>
      <c r="K6" s="222"/>
      <c r="L6" s="222"/>
      <c r="M6" s="222"/>
      <c r="N6" s="222"/>
    </row>
    <row r="7" spans="2:14">
      <c r="B7" s="219"/>
      <c r="C7" s="220"/>
      <c r="D7" s="220"/>
      <c r="E7" s="30" t="s">
        <v>350</v>
      </c>
      <c r="F7" s="220"/>
      <c r="G7" s="220"/>
      <c r="H7" s="221"/>
      <c r="J7" s="222"/>
      <c r="K7" s="222"/>
      <c r="L7" s="222"/>
      <c r="M7" s="222"/>
      <c r="N7" s="222"/>
    </row>
    <row r="8" spans="2:14">
      <c r="B8" s="219"/>
      <c r="C8" s="220"/>
      <c r="D8" s="220"/>
      <c r="E8" s="30" t="s">
        <v>351</v>
      </c>
      <c r="F8" s="220"/>
      <c r="G8" s="220"/>
      <c r="H8" s="221"/>
      <c r="J8" s="222"/>
      <c r="K8" s="222"/>
      <c r="L8" s="222"/>
      <c r="M8" s="222"/>
      <c r="N8" s="222"/>
    </row>
    <row r="9" spans="2:14">
      <c r="B9" s="219"/>
      <c r="C9" s="220"/>
      <c r="D9" s="220"/>
      <c r="E9" s="30" t="s">
        <v>352</v>
      </c>
      <c r="F9" s="220"/>
      <c r="G9" s="220"/>
      <c r="H9" s="221"/>
      <c r="J9" s="222"/>
      <c r="K9" s="222"/>
      <c r="L9" s="222"/>
      <c r="M9" s="222"/>
      <c r="N9" s="222"/>
    </row>
    <row r="10" spans="2:14">
      <c r="B10" s="219"/>
      <c r="C10" s="220"/>
      <c r="D10" s="220" t="s">
        <v>353</v>
      </c>
      <c r="E10" s="30" t="s">
        <v>354</v>
      </c>
      <c r="F10" s="220"/>
      <c r="G10" s="220"/>
      <c r="H10" s="221">
        <v>0.1</v>
      </c>
      <c r="J10" s="222"/>
      <c r="K10" s="222"/>
      <c r="L10" s="222"/>
      <c r="M10" s="222"/>
      <c r="N10" s="222"/>
    </row>
    <row r="11" spans="2:14">
      <c r="B11" s="219"/>
      <c r="C11" s="220"/>
      <c r="D11" s="220"/>
      <c r="E11" s="30" t="s">
        <v>355</v>
      </c>
      <c r="F11" s="220"/>
      <c r="G11" s="220"/>
      <c r="H11" s="220"/>
      <c r="J11" s="222"/>
      <c r="K11" s="222"/>
      <c r="L11" s="222"/>
      <c r="M11" s="222"/>
      <c r="N11" s="222"/>
    </row>
    <row r="12" spans="2:14">
      <c r="B12" s="219"/>
      <c r="C12" s="220"/>
      <c r="D12" s="220"/>
      <c r="E12" s="30" t="s">
        <v>356</v>
      </c>
      <c r="F12" s="220"/>
      <c r="G12" s="220"/>
      <c r="H12" s="220"/>
      <c r="J12" s="222"/>
      <c r="K12" s="222"/>
      <c r="L12" s="222"/>
      <c r="M12" s="222"/>
      <c r="N12" s="222"/>
    </row>
    <row r="13" spans="2:14">
      <c r="B13" s="219"/>
      <c r="C13" s="220"/>
      <c r="D13" s="220"/>
      <c r="E13" s="30" t="s">
        <v>357</v>
      </c>
      <c r="F13" s="220"/>
      <c r="G13" s="220"/>
      <c r="H13" s="220"/>
      <c r="J13" s="222"/>
      <c r="K13" s="222"/>
      <c r="L13" s="222"/>
      <c r="M13" s="222"/>
      <c r="N13" s="222"/>
    </row>
    <row r="15" spans="2:14">
      <c r="B15" s="212" t="s">
        <v>358</v>
      </c>
      <c r="C15" s="223" t="s">
        <v>400</v>
      </c>
      <c r="D15" s="212" t="s">
        <v>359</v>
      </c>
      <c r="E15" s="142" t="s">
        <v>360</v>
      </c>
      <c r="F15" s="212">
        <v>2</v>
      </c>
      <c r="G15" s="212">
        <v>3</v>
      </c>
      <c r="H15" s="211">
        <v>0.9</v>
      </c>
      <c r="J15" s="213" t="s">
        <v>361</v>
      </c>
      <c r="K15" s="214" t="s">
        <v>362</v>
      </c>
      <c r="L15" s="213">
        <v>1</v>
      </c>
      <c r="M15" s="213">
        <v>1</v>
      </c>
      <c r="N15" s="211">
        <v>0.33</v>
      </c>
    </row>
    <row r="16" spans="2:14">
      <c r="B16" s="212"/>
      <c r="C16" s="213"/>
      <c r="D16" s="212"/>
      <c r="E16" s="142" t="s">
        <v>348</v>
      </c>
      <c r="F16" s="212"/>
      <c r="G16" s="212"/>
      <c r="H16" s="211"/>
      <c r="J16" s="213"/>
      <c r="K16" s="214"/>
      <c r="L16" s="213"/>
      <c r="M16" s="213"/>
      <c r="N16" s="211"/>
    </row>
    <row r="17" spans="2:14">
      <c r="B17" s="212"/>
      <c r="C17" s="213"/>
      <c r="D17" s="212"/>
      <c r="E17" s="142" t="s">
        <v>349</v>
      </c>
      <c r="F17" s="212"/>
      <c r="G17" s="212"/>
      <c r="H17" s="211"/>
      <c r="J17" s="213"/>
      <c r="K17" s="214"/>
      <c r="L17" s="213"/>
      <c r="M17" s="213"/>
      <c r="N17" s="211"/>
    </row>
    <row r="18" spans="2:14">
      <c r="B18" s="212"/>
      <c r="C18" s="213"/>
      <c r="D18" s="212"/>
      <c r="E18" s="142" t="s">
        <v>363</v>
      </c>
      <c r="F18" s="212"/>
      <c r="G18" s="212"/>
      <c r="H18" s="211"/>
      <c r="J18" s="213"/>
      <c r="K18" s="214"/>
      <c r="L18" s="213"/>
      <c r="M18" s="213"/>
      <c r="N18" s="211"/>
    </row>
    <row r="19" spans="2:14">
      <c r="B19" s="212"/>
      <c r="C19" s="213"/>
      <c r="D19" s="212"/>
      <c r="E19" s="142" t="s">
        <v>364</v>
      </c>
      <c r="F19" s="212"/>
      <c r="G19" s="212"/>
      <c r="H19" s="211"/>
      <c r="J19" s="213"/>
      <c r="K19" s="214"/>
      <c r="L19" s="213"/>
      <c r="M19" s="213"/>
      <c r="N19" s="211"/>
    </row>
    <row r="20" spans="2:14">
      <c r="B20" s="212"/>
      <c r="C20" s="213"/>
      <c r="D20" s="212"/>
      <c r="E20" s="142" t="s">
        <v>365</v>
      </c>
      <c r="F20" s="212"/>
      <c r="G20" s="212"/>
      <c r="H20" s="211"/>
      <c r="J20" s="213"/>
      <c r="K20" s="214"/>
      <c r="L20" s="213"/>
      <c r="M20" s="213"/>
      <c r="N20" s="211"/>
    </row>
    <row r="21" spans="2:14">
      <c r="B21" s="212"/>
      <c r="C21" s="213"/>
      <c r="D21" s="212" t="s">
        <v>366</v>
      </c>
      <c r="E21" s="142" t="s">
        <v>367</v>
      </c>
      <c r="F21" s="212"/>
      <c r="G21" s="212"/>
      <c r="H21" s="211">
        <v>0.1</v>
      </c>
      <c r="J21" s="213"/>
      <c r="K21" s="214"/>
      <c r="L21" s="213"/>
      <c r="M21" s="213"/>
      <c r="N21" s="211"/>
    </row>
    <row r="22" spans="2:14">
      <c r="B22" s="212"/>
      <c r="C22" s="213"/>
      <c r="D22" s="212"/>
      <c r="E22" s="142" t="s">
        <v>355</v>
      </c>
      <c r="F22" s="212"/>
      <c r="G22" s="212"/>
      <c r="H22" s="211"/>
      <c r="J22" s="213"/>
      <c r="K22" s="214"/>
      <c r="L22" s="213"/>
      <c r="M22" s="213"/>
      <c r="N22" s="211"/>
    </row>
    <row r="23" spans="2:14">
      <c r="B23" s="212"/>
      <c r="C23" s="213"/>
      <c r="D23" s="212"/>
      <c r="E23" s="142" t="s">
        <v>356</v>
      </c>
      <c r="F23" s="212"/>
      <c r="G23" s="212"/>
      <c r="H23" s="211"/>
      <c r="J23" s="212" t="s">
        <v>417</v>
      </c>
      <c r="K23" s="142" t="s">
        <v>418</v>
      </c>
      <c r="L23" s="183">
        <v>2</v>
      </c>
      <c r="M23" s="183">
        <v>5</v>
      </c>
      <c r="N23" s="211">
        <v>0.5</v>
      </c>
    </row>
    <row r="24" spans="2:14">
      <c r="B24" s="212"/>
      <c r="C24" s="213"/>
      <c r="D24" s="212"/>
      <c r="E24" s="142" t="s">
        <v>357</v>
      </c>
      <c r="F24" s="212"/>
      <c r="G24" s="212"/>
      <c r="H24" s="211"/>
      <c r="J24" s="212"/>
      <c r="K24" s="142" t="s">
        <v>419</v>
      </c>
      <c r="L24" s="183">
        <v>3</v>
      </c>
      <c r="M24" s="183">
        <v>7</v>
      </c>
      <c r="N24" s="211"/>
    </row>
    <row r="26" spans="2:14">
      <c r="B26" s="224" t="s">
        <v>368</v>
      </c>
      <c r="C26" s="225" t="s">
        <v>401</v>
      </c>
      <c r="D26" s="224" t="s">
        <v>369</v>
      </c>
      <c r="E26" s="143" t="s">
        <v>370</v>
      </c>
      <c r="F26" s="105">
        <v>2</v>
      </c>
      <c r="G26" s="105">
        <v>3</v>
      </c>
      <c r="H26" s="144">
        <v>1</v>
      </c>
      <c r="J26" s="226" t="s">
        <v>347</v>
      </c>
      <c r="K26" s="226" t="s">
        <v>347</v>
      </c>
      <c r="L26" s="226" t="s">
        <v>347</v>
      </c>
      <c r="M26" s="226" t="s">
        <v>347</v>
      </c>
      <c r="N26" s="226" t="s">
        <v>347</v>
      </c>
    </row>
    <row r="27" spans="2:14">
      <c r="B27" s="224"/>
      <c r="C27" s="224"/>
      <c r="D27" s="224"/>
      <c r="E27" s="143" t="s">
        <v>140</v>
      </c>
      <c r="F27" s="105">
        <v>4</v>
      </c>
      <c r="G27" s="105">
        <v>5</v>
      </c>
      <c r="H27" s="144">
        <v>1</v>
      </c>
      <c r="J27" s="226"/>
      <c r="K27" s="226"/>
      <c r="L27" s="226"/>
      <c r="M27" s="226"/>
      <c r="N27" s="226"/>
    </row>
    <row r="28" spans="2:14">
      <c r="B28" s="224"/>
      <c r="C28" s="224"/>
      <c r="D28" s="224"/>
      <c r="E28" s="143" t="s">
        <v>141</v>
      </c>
      <c r="F28" s="105">
        <v>6</v>
      </c>
      <c r="G28" s="105">
        <v>7</v>
      </c>
      <c r="H28" s="144">
        <v>1</v>
      </c>
      <c r="J28" s="226"/>
      <c r="K28" s="226"/>
      <c r="L28" s="226"/>
      <c r="M28" s="226"/>
      <c r="N28" s="226"/>
    </row>
    <row r="29" spans="2:14">
      <c r="B29" s="224"/>
      <c r="C29" s="224"/>
      <c r="D29" s="224"/>
      <c r="E29" s="143" t="s">
        <v>142</v>
      </c>
      <c r="F29" s="105">
        <v>8</v>
      </c>
      <c r="G29" s="105">
        <v>9</v>
      </c>
      <c r="H29" s="144">
        <v>1</v>
      </c>
      <c r="J29" s="226"/>
      <c r="K29" s="226"/>
      <c r="L29" s="226"/>
      <c r="M29" s="226"/>
      <c r="N29" s="226"/>
    </row>
    <row r="30" spans="2:14">
      <c r="B30" s="224"/>
      <c r="C30" s="224"/>
      <c r="D30" s="224"/>
      <c r="E30" s="143" t="s">
        <v>143</v>
      </c>
      <c r="F30" s="105">
        <v>10</v>
      </c>
      <c r="G30" s="105">
        <v>11</v>
      </c>
      <c r="H30" s="144">
        <v>1</v>
      </c>
      <c r="J30" s="226"/>
      <c r="K30" s="226"/>
      <c r="L30" s="226"/>
      <c r="M30" s="226"/>
      <c r="N30" s="226"/>
    </row>
    <row r="31" spans="2:14">
      <c r="B31" s="224"/>
      <c r="C31" s="224"/>
      <c r="D31" s="224"/>
      <c r="E31" s="143" t="s">
        <v>144</v>
      </c>
      <c r="F31" s="105">
        <v>12</v>
      </c>
      <c r="G31" s="105">
        <v>13</v>
      </c>
      <c r="H31" s="144">
        <v>1</v>
      </c>
      <c r="J31" s="226"/>
      <c r="K31" s="226"/>
      <c r="L31" s="226"/>
      <c r="M31" s="226"/>
      <c r="N31" s="226"/>
    </row>
    <row r="32" spans="2:14">
      <c r="B32" s="224"/>
      <c r="C32" s="224"/>
      <c r="D32" s="227" t="s">
        <v>371</v>
      </c>
      <c r="E32" s="150" t="s">
        <v>145</v>
      </c>
      <c r="F32" s="151">
        <v>2</v>
      </c>
      <c r="G32" s="151">
        <v>3</v>
      </c>
      <c r="H32" s="152">
        <v>1</v>
      </c>
      <c r="J32" s="226"/>
      <c r="K32" s="226"/>
      <c r="L32" s="226"/>
      <c r="M32" s="226"/>
      <c r="N32" s="226"/>
    </row>
    <row r="33" spans="2:14">
      <c r="B33" s="224"/>
      <c r="C33" s="224"/>
      <c r="D33" s="227"/>
      <c r="E33" s="150" t="s">
        <v>146</v>
      </c>
      <c r="F33" s="151">
        <v>4</v>
      </c>
      <c r="G33" s="151">
        <v>5</v>
      </c>
      <c r="H33" s="152">
        <v>1</v>
      </c>
      <c r="J33" s="226"/>
      <c r="K33" s="226"/>
      <c r="L33" s="226"/>
      <c r="M33" s="226"/>
      <c r="N33" s="226"/>
    </row>
    <row r="34" spans="2:14">
      <c r="B34" s="224"/>
      <c r="C34" s="224"/>
      <c r="D34" s="227"/>
      <c r="E34" s="150" t="s">
        <v>147</v>
      </c>
      <c r="F34" s="151">
        <v>6</v>
      </c>
      <c r="G34" s="151">
        <v>7</v>
      </c>
      <c r="H34" s="152">
        <v>1</v>
      </c>
      <c r="J34" s="226"/>
      <c r="K34" s="226"/>
      <c r="L34" s="226"/>
      <c r="M34" s="226"/>
      <c r="N34" s="226"/>
    </row>
    <row r="35" spans="2:14">
      <c r="B35" s="224"/>
      <c r="C35" s="224"/>
      <c r="D35" s="227"/>
      <c r="E35" s="150" t="s">
        <v>148</v>
      </c>
      <c r="F35" s="151">
        <v>8</v>
      </c>
      <c r="G35" s="151">
        <v>9</v>
      </c>
      <c r="H35" s="152">
        <v>1</v>
      </c>
      <c r="J35" s="226"/>
      <c r="K35" s="226"/>
      <c r="L35" s="226"/>
      <c r="M35" s="226"/>
      <c r="N35" s="226"/>
    </row>
    <row r="36" spans="2:14">
      <c r="B36" s="224"/>
      <c r="C36" s="224"/>
      <c r="D36" s="227"/>
      <c r="E36" s="150" t="s">
        <v>149</v>
      </c>
      <c r="F36" s="151">
        <v>10</v>
      </c>
      <c r="G36" s="151">
        <v>11</v>
      </c>
      <c r="H36" s="152">
        <v>1</v>
      </c>
      <c r="J36" s="226"/>
      <c r="K36" s="226"/>
      <c r="L36" s="226"/>
      <c r="M36" s="226"/>
      <c r="N36" s="226"/>
    </row>
    <row r="37" spans="2:14">
      <c r="B37" s="224"/>
      <c r="C37" s="224"/>
      <c r="D37" s="227"/>
      <c r="E37" s="150" t="s">
        <v>150</v>
      </c>
      <c r="F37" s="151">
        <v>12</v>
      </c>
      <c r="G37" s="151">
        <v>13</v>
      </c>
      <c r="H37" s="152">
        <v>1</v>
      </c>
      <c r="J37" s="226"/>
      <c r="K37" s="226"/>
      <c r="L37" s="226"/>
      <c r="M37" s="226"/>
      <c r="N37" s="226"/>
    </row>
    <row r="38" spans="2:14">
      <c r="B38" s="224"/>
      <c r="C38" s="224"/>
      <c r="D38" s="224" t="s">
        <v>372</v>
      </c>
      <c r="E38" s="143" t="s">
        <v>373</v>
      </c>
      <c r="F38" s="105">
        <v>2</v>
      </c>
      <c r="G38" s="105">
        <v>3</v>
      </c>
      <c r="H38" s="144">
        <v>1</v>
      </c>
      <c r="J38" s="226"/>
      <c r="K38" s="226"/>
      <c r="L38" s="226"/>
      <c r="M38" s="226"/>
      <c r="N38" s="226"/>
    </row>
    <row r="39" spans="2:14">
      <c r="B39" s="224"/>
      <c r="C39" s="224"/>
      <c r="D39" s="224"/>
      <c r="E39" s="143" t="s">
        <v>152</v>
      </c>
      <c r="F39" s="105">
        <v>4</v>
      </c>
      <c r="G39" s="105">
        <v>5</v>
      </c>
      <c r="H39" s="144">
        <v>1</v>
      </c>
      <c r="J39" s="226"/>
      <c r="K39" s="226"/>
      <c r="L39" s="226"/>
      <c r="M39" s="226"/>
      <c r="N39" s="226"/>
    </row>
    <row r="40" spans="2:14">
      <c r="B40" s="224"/>
      <c r="C40" s="224"/>
      <c r="D40" s="224"/>
      <c r="E40" s="143" t="s">
        <v>153</v>
      </c>
      <c r="F40" s="105">
        <v>6</v>
      </c>
      <c r="G40" s="105">
        <v>7</v>
      </c>
      <c r="H40" s="144">
        <v>1</v>
      </c>
      <c r="J40" s="226"/>
      <c r="K40" s="226"/>
      <c r="L40" s="226"/>
      <c r="M40" s="226"/>
      <c r="N40" s="226"/>
    </row>
    <row r="41" spans="2:14">
      <c r="B41" s="224"/>
      <c r="C41" s="224"/>
      <c r="D41" s="224"/>
      <c r="E41" s="143" t="s">
        <v>154</v>
      </c>
      <c r="F41" s="105">
        <v>8</v>
      </c>
      <c r="G41" s="105">
        <v>9</v>
      </c>
      <c r="H41" s="144">
        <v>1</v>
      </c>
      <c r="J41" s="226"/>
      <c r="K41" s="226"/>
      <c r="L41" s="226"/>
      <c r="M41" s="226"/>
      <c r="N41" s="226"/>
    </row>
    <row r="42" spans="2:14">
      <c r="B42" s="224"/>
      <c r="C42" s="224"/>
      <c r="D42" s="224"/>
      <c r="E42" s="143" t="s">
        <v>155</v>
      </c>
      <c r="F42" s="105">
        <v>10</v>
      </c>
      <c r="G42" s="105">
        <v>11</v>
      </c>
      <c r="H42" s="144">
        <v>1</v>
      </c>
      <c r="J42" s="226"/>
      <c r="K42" s="226"/>
      <c r="L42" s="226"/>
      <c r="M42" s="226"/>
      <c r="N42" s="226"/>
    </row>
    <row r="43" spans="2:14">
      <c r="B43" s="224"/>
      <c r="C43" s="224"/>
      <c r="D43" s="224"/>
      <c r="E43" s="143" t="s">
        <v>156</v>
      </c>
      <c r="F43" s="105">
        <v>12</v>
      </c>
      <c r="G43" s="105">
        <v>13</v>
      </c>
      <c r="H43" s="144">
        <v>1</v>
      </c>
      <c r="J43" s="226"/>
      <c r="K43" s="226"/>
      <c r="L43" s="226"/>
      <c r="M43" s="226"/>
      <c r="N43" s="226"/>
    </row>
    <row r="44" spans="2:14">
      <c r="B44" s="224"/>
      <c r="C44" s="224"/>
      <c r="D44" s="227" t="s">
        <v>374</v>
      </c>
      <c r="E44" s="153" t="s">
        <v>375</v>
      </c>
      <c r="F44" s="151">
        <v>1</v>
      </c>
      <c r="G44" s="151">
        <v>1</v>
      </c>
      <c r="H44" s="152">
        <v>1</v>
      </c>
      <c r="J44" s="226"/>
      <c r="K44" s="226"/>
      <c r="L44" s="226"/>
      <c r="M44" s="226"/>
      <c r="N44" s="226"/>
    </row>
    <row r="45" spans="2:14">
      <c r="B45" s="224"/>
      <c r="C45" s="224"/>
      <c r="D45" s="227"/>
      <c r="E45" s="153" t="s">
        <v>157</v>
      </c>
      <c r="F45" s="151">
        <v>1</v>
      </c>
      <c r="G45" s="151">
        <v>2</v>
      </c>
      <c r="H45" s="152">
        <v>1</v>
      </c>
      <c r="J45" s="226"/>
      <c r="K45" s="226"/>
      <c r="L45" s="226"/>
      <c r="M45" s="226"/>
      <c r="N45" s="226"/>
    </row>
    <row r="46" spans="2:14">
      <c r="B46" s="224"/>
      <c r="C46" s="224"/>
      <c r="D46" s="227"/>
      <c r="E46" s="153" t="s">
        <v>158</v>
      </c>
      <c r="F46" s="151">
        <v>1</v>
      </c>
      <c r="G46" s="151">
        <v>2</v>
      </c>
      <c r="H46" s="152">
        <v>1</v>
      </c>
      <c r="J46" s="226"/>
      <c r="K46" s="226"/>
      <c r="L46" s="226"/>
      <c r="M46" s="226"/>
      <c r="N46" s="226"/>
    </row>
    <row r="47" spans="2:14">
      <c r="B47" s="224"/>
      <c r="C47" s="224"/>
      <c r="D47" s="227"/>
      <c r="E47" s="153" t="s">
        <v>159</v>
      </c>
      <c r="F47" s="151">
        <v>1</v>
      </c>
      <c r="G47" s="151">
        <v>3</v>
      </c>
      <c r="H47" s="152">
        <v>1</v>
      </c>
      <c r="J47" s="226"/>
      <c r="K47" s="226"/>
      <c r="L47" s="226"/>
      <c r="M47" s="226"/>
      <c r="N47" s="226"/>
    </row>
    <row r="48" spans="2:14">
      <c r="B48" s="224"/>
      <c r="C48" s="224"/>
      <c r="D48" s="227"/>
      <c r="E48" s="153" t="s">
        <v>160</v>
      </c>
      <c r="F48" s="151">
        <v>1</v>
      </c>
      <c r="G48" s="151">
        <v>3</v>
      </c>
      <c r="H48" s="152">
        <v>1</v>
      </c>
      <c r="J48" s="226"/>
      <c r="K48" s="226"/>
      <c r="L48" s="226"/>
      <c r="M48" s="226"/>
      <c r="N48" s="226"/>
    </row>
    <row r="49" spans="2:14">
      <c r="B49" s="224"/>
      <c r="C49" s="224"/>
      <c r="D49" s="227"/>
      <c r="E49" s="153" t="s">
        <v>161</v>
      </c>
      <c r="F49" s="151">
        <v>1</v>
      </c>
      <c r="G49" s="151">
        <v>4</v>
      </c>
      <c r="H49" s="152">
        <v>1</v>
      </c>
      <c r="J49" s="226"/>
      <c r="K49" s="226"/>
      <c r="L49" s="226"/>
      <c r="M49" s="226"/>
      <c r="N49" s="226"/>
    </row>
    <row r="50" spans="2:14">
      <c r="B50" s="224"/>
      <c r="C50" s="224"/>
      <c r="D50" s="224" t="s">
        <v>376</v>
      </c>
      <c r="E50" s="145" t="s">
        <v>133</v>
      </c>
      <c r="F50" s="146">
        <v>12000</v>
      </c>
      <c r="G50" s="146">
        <v>13000</v>
      </c>
      <c r="H50" s="144">
        <v>1</v>
      </c>
      <c r="J50" s="226"/>
      <c r="K50" s="226"/>
      <c r="L50" s="226"/>
      <c r="M50" s="226"/>
      <c r="N50" s="226"/>
    </row>
    <row r="51" spans="2:14">
      <c r="B51" s="224"/>
      <c r="C51" s="224"/>
      <c r="D51" s="224"/>
      <c r="E51" s="145" t="s">
        <v>134</v>
      </c>
      <c r="F51" s="146">
        <v>24000</v>
      </c>
      <c r="G51" s="146">
        <v>26000</v>
      </c>
      <c r="H51" s="144">
        <v>1</v>
      </c>
      <c r="J51" s="226"/>
      <c r="K51" s="226"/>
      <c r="L51" s="226"/>
      <c r="M51" s="226"/>
      <c r="N51" s="226"/>
    </row>
    <row r="52" spans="2:14">
      <c r="B52" s="224"/>
      <c r="C52" s="224"/>
      <c r="D52" s="224"/>
      <c r="E52" s="145" t="s">
        <v>135</v>
      </c>
      <c r="F52" s="146">
        <v>36000</v>
      </c>
      <c r="G52" s="146">
        <v>39000</v>
      </c>
      <c r="H52" s="144">
        <v>1</v>
      </c>
      <c r="J52" s="226"/>
      <c r="K52" s="226"/>
      <c r="L52" s="226"/>
      <c r="M52" s="226"/>
      <c r="N52" s="226"/>
    </row>
    <row r="53" spans="2:14">
      <c r="B53" s="224"/>
      <c r="C53" s="224"/>
      <c r="D53" s="224"/>
      <c r="E53" s="145" t="s">
        <v>136</v>
      </c>
      <c r="F53" s="146">
        <v>48000</v>
      </c>
      <c r="G53" s="146">
        <v>52000</v>
      </c>
      <c r="H53" s="144">
        <v>1</v>
      </c>
      <c r="J53" s="226"/>
      <c r="K53" s="226"/>
      <c r="L53" s="226"/>
      <c r="M53" s="226"/>
      <c r="N53" s="226"/>
    </row>
    <row r="54" spans="2:14">
      <c r="B54" s="224"/>
      <c r="C54" s="224"/>
      <c r="D54" s="224"/>
      <c r="E54" s="145" t="s">
        <v>137</v>
      </c>
      <c r="F54" s="146">
        <v>60000</v>
      </c>
      <c r="G54" s="146">
        <v>65000</v>
      </c>
      <c r="H54" s="144">
        <v>1</v>
      </c>
      <c r="J54" s="226"/>
      <c r="K54" s="226"/>
      <c r="L54" s="226"/>
      <c r="M54" s="226"/>
      <c r="N54" s="226"/>
    </row>
    <row r="55" spans="2:14">
      <c r="B55" s="224"/>
      <c r="C55" s="224"/>
      <c r="D55" s="224"/>
      <c r="E55" s="145" t="s">
        <v>138</v>
      </c>
      <c r="F55" s="146">
        <v>72000</v>
      </c>
      <c r="G55" s="146">
        <v>78000</v>
      </c>
      <c r="H55" s="144">
        <v>1</v>
      </c>
      <c r="J55" s="226"/>
      <c r="K55" s="226"/>
      <c r="L55" s="226"/>
      <c r="M55" s="226"/>
      <c r="N55" s="226"/>
    </row>
    <row r="56" spans="2:14">
      <c r="B56" s="224"/>
      <c r="C56" s="224"/>
      <c r="D56" s="227" t="s">
        <v>377</v>
      </c>
      <c r="E56" s="153" t="s">
        <v>162</v>
      </c>
      <c r="F56" s="151">
        <v>4</v>
      </c>
      <c r="G56" s="151">
        <v>6</v>
      </c>
      <c r="H56" s="152">
        <v>1</v>
      </c>
      <c r="J56" s="226"/>
      <c r="K56" s="226"/>
      <c r="L56" s="226"/>
      <c r="M56" s="226"/>
      <c r="N56" s="226"/>
    </row>
    <row r="57" spans="2:14">
      <c r="B57" s="224"/>
      <c r="C57" s="224"/>
      <c r="D57" s="227"/>
      <c r="E57" s="153" t="s">
        <v>163</v>
      </c>
      <c r="F57" s="151">
        <v>9</v>
      </c>
      <c r="G57" s="151">
        <v>11</v>
      </c>
      <c r="H57" s="152">
        <v>1</v>
      </c>
      <c r="J57" s="226"/>
      <c r="K57" s="226"/>
      <c r="L57" s="226"/>
      <c r="M57" s="226"/>
      <c r="N57" s="226"/>
    </row>
    <row r="58" spans="2:14">
      <c r="B58" s="224"/>
      <c r="C58" s="224"/>
      <c r="D58" s="227"/>
      <c r="E58" s="153" t="s">
        <v>164</v>
      </c>
      <c r="F58" s="151">
        <v>14</v>
      </c>
      <c r="G58" s="151">
        <v>16</v>
      </c>
      <c r="H58" s="152">
        <v>1</v>
      </c>
      <c r="J58" s="226"/>
      <c r="K58" s="226"/>
      <c r="L58" s="226"/>
      <c r="M58" s="226"/>
      <c r="N58" s="226"/>
    </row>
    <row r="59" spans="2:14">
      <c r="B59" s="224"/>
      <c r="C59" s="224"/>
      <c r="D59" s="227"/>
      <c r="E59" s="153" t="s">
        <v>165</v>
      </c>
      <c r="F59" s="151">
        <v>19</v>
      </c>
      <c r="G59" s="151">
        <v>21</v>
      </c>
      <c r="H59" s="152">
        <v>1</v>
      </c>
      <c r="J59" s="226"/>
      <c r="K59" s="226"/>
      <c r="L59" s="226"/>
      <c r="M59" s="226"/>
      <c r="N59" s="226"/>
    </row>
    <row r="60" spans="2:14">
      <c r="B60" s="224"/>
      <c r="C60" s="224"/>
      <c r="D60" s="227"/>
      <c r="E60" s="153" t="s">
        <v>166</v>
      </c>
      <c r="F60" s="151">
        <v>24</v>
      </c>
      <c r="G60" s="151">
        <v>26</v>
      </c>
      <c r="H60" s="152">
        <v>1</v>
      </c>
      <c r="J60" s="226"/>
      <c r="K60" s="226"/>
      <c r="L60" s="226"/>
      <c r="M60" s="226"/>
      <c r="N60" s="226"/>
    </row>
    <row r="61" spans="2:14">
      <c r="B61" s="224"/>
      <c r="C61" s="224"/>
      <c r="D61" s="227"/>
      <c r="E61" s="153" t="s">
        <v>167</v>
      </c>
      <c r="F61" s="151">
        <v>29</v>
      </c>
      <c r="G61" s="151">
        <v>31</v>
      </c>
      <c r="H61" s="152">
        <v>1</v>
      </c>
      <c r="J61" s="226"/>
      <c r="K61" s="226"/>
      <c r="L61" s="226"/>
      <c r="M61" s="226"/>
      <c r="N61" s="226"/>
    </row>
    <row r="63" spans="2:14" ht="16.5" customHeight="1">
      <c r="B63" s="234" t="s">
        <v>378</v>
      </c>
      <c r="C63" s="235" t="s">
        <v>402</v>
      </c>
      <c r="D63" s="236" t="s">
        <v>359</v>
      </c>
      <c r="E63" s="32" t="s">
        <v>360</v>
      </c>
      <c r="F63" s="236">
        <v>1</v>
      </c>
      <c r="G63" s="236">
        <v>2</v>
      </c>
      <c r="H63" s="237">
        <v>0.8</v>
      </c>
      <c r="J63" s="236" t="s">
        <v>379</v>
      </c>
      <c r="K63" s="147" t="s">
        <v>380</v>
      </c>
      <c r="L63" s="239">
        <v>1</v>
      </c>
      <c r="M63" s="239">
        <v>2</v>
      </c>
      <c r="N63" s="31" t="s">
        <v>381</v>
      </c>
    </row>
    <row r="64" spans="2:14">
      <c r="B64" s="234"/>
      <c r="C64" s="235"/>
      <c r="D64" s="236"/>
      <c r="E64" s="32" t="s">
        <v>348</v>
      </c>
      <c r="F64" s="236"/>
      <c r="G64" s="236"/>
      <c r="H64" s="237"/>
      <c r="J64" s="236"/>
      <c r="K64" s="147" t="s">
        <v>382</v>
      </c>
      <c r="L64" s="240"/>
      <c r="M64" s="240"/>
      <c r="N64" s="31" t="s">
        <v>383</v>
      </c>
    </row>
    <row r="65" spans="2:14">
      <c r="B65" s="234"/>
      <c r="C65" s="235"/>
      <c r="D65" s="236"/>
      <c r="E65" s="32" t="s">
        <v>349</v>
      </c>
      <c r="F65" s="236"/>
      <c r="G65" s="236"/>
      <c r="H65" s="237"/>
      <c r="J65" s="236"/>
      <c r="K65" s="147" t="s">
        <v>384</v>
      </c>
      <c r="L65" s="240"/>
      <c r="M65" s="240"/>
      <c r="N65" s="31" t="s">
        <v>385</v>
      </c>
    </row>
    <row r="66" spans="2:14">
      <c r="B66" s="234"/>
      <c r="C66" s="235"/>
      <c r="D66" s="236"/>
      <c r="E66" s="32" t="s">
        <v>350</v>
      </c>
      <c r="F66" s="236"/>
      <c r="G66" s="236"/>
      <c r="H66" s="237"/>
      <c r="J66" s="236"/>
      <c r="K66" s="147" t="s">
        <v>386</v>
      </c>
      <c r="L66" s="240"/>
      <c r="M66" s="240"/>
      <c r="N66" s="31" t="s">
        <v>397</v>
      </c>
    </row>
    <row r="67" spans="2:14">
      <c r="B67" s="234"/>
      <c r="C67" s="235"/>
      <c r="D67" s="236"/>
      <c r="E67" s="32" t="s">
        <v>351</v>
      </c>
      <c r="F67" s="236"/>
      <c r="G67" s="236"/>
      <c r="H67" s="237"/>
      <c r="J67" s="236"/>
      <c r="K67" s="147" t="s">
        <v>387</v>
      </c>
      <c r="L67" s="240"/>
      <c r="M67" s="240"/>
      <c r="N67" s="231">
        <v>1</v>
      </c>
    </row>
    <row r="68" spans="2:14">
      <c r="B68" s="234"/>
      <c r="C68" s="235"/>
      <c r="D68" s="236"/>
      <c r="E68" s="32" t="s">
        <v>352</v>
      </c>
      <c r="F68" s="236"/>
      <c r="G68" s="236"/>
      <c r="H68" s="237"/>
      <c r="J68" s="236"/>
      <c r="K68" s="147" t="s">
        <v>388</v>
      </c>
      <c r="L68" s="240"/>
      <c r="M68" s="241"/>
      <c r="N68" s="232"/>
    </row>
    <row r="69" spans="2:14">
      <c r="B69" s="234"/>
      <c r="C69" s="235"/>
      <c r="D69" s="31" t="s">
        <v>389</v>
      </c>
      <c r="E69" s="32" t="s">
        <v>390</v>
      </c>
      <c r="F69" s="236"/>
      <c r="G69" s="236"/>
      <c r="H69" s="148">
        <v>0.2</v>
      </c>
      <c r="J69" s="236"/>
      <c r="K69" s="147" t="s">
        <v>391</v>
      </c>
      <c r="L69" s="240"/>
      <c r="M69" s="239">
        <v>3</v>
      </c>
      <c r="N69" s="232"/>
    </row>
    <row r="70" spans="2:14">
      <c r="J70" s="236"/>
      <c r="K70" s="147" t="s">
        <v>392</v>
      </c>
      <c r="L70" s="241"/>
      <c r="M70" s="241"/>
      <c r="N70" s="233"/>
    </row>
    <row r="72" spans="2:14">
      <c r="B72" s="228" t="s">
        <v>393</v>
      </c>
      <c r="C72" s="230" t="s">
        <v>403</v>
      </c>
      <c r="D72" s="229" t="s">
        <v>359</v>
      </c>
      <c r="E72" s="149" t="s">
        <v>360</v>
      </c>
      <c r="F72" s="229">
        <v>1</v>
      </c>
      <c r="G72" s="229">
        <v>2</v>
      </c>
      <c r="H72" s="238">
        <v>0.8</v>
      </c>
      <c r="J72" s="229" t="s">
        <v>394</v>
      </c>
      <c r="K72" s="154" t="s">
        <v>395</v>
      </c>
      <c r="L72" s="229">
        <v>1</v>
      </c>
      <c r="M72" s="229">
        <v>1</v>
      </c>
      <c r="N72" s="156">
        <v>1</v>
      </c>
    </row>
    <row r="73" spans="2:14">
      <c r="B73" s="228"/>
      <c r="C73" s="230"/>
      <c r="D73" s="229"/>
      <c r="E73" s="149" t="s">
        <v>348</v>
      </c>
      <c r="F73" s="229"/>
      <c r="G73" s="229"/>
      <c r="H73" s="238"/>
      <c r="J73" s="229"/>
      <c r="K73" s="154" t="s">
        <v>396</v>
      </c>
      <c r="L73" s="229"/>
      <c r="M73" s="229"/>
      <c r="N73" s="156">
        <v>0.2</v>
      </c>
    </row>
    <row r="74" spans="2:14">
      <c r="B74" s="228"/>
      <c r="C74" s="230"/>
      <c r="D74" s="229"/>
      <c r="E74" s="149" t="s">
        <v>349</v>
      </c>
      <c r="F74" s="229"/>
      <c r="G74" s="229"/>
      <c r="H74" s="238"/>
    </row>
    <row r="75" spans="2:14">
      <c r="B75" s="228"/>
      <c r="C75" s="230"/>
      <c r="D75" s="229"/>
      <c r="E75" s="149" t="s">
        <v>350</v>
      </c>
      <c r="F75" s="229"/>
      <c r="G75" s="229"/>
      <c r="H75" s="238"/>
    </row>
    <row r="76" spans="2:14">
      <c r="B76" s="228"/>
      <c r="C76" s="230"/>
      <c r="D76" s="229"/>
      <c r="E76" s="149" t="s">
        <v>351</v>
      </c>
      <c r="F76" s="229"/>
      <c r="G76" s="229"/>
      <c r="H76" s="238"/>
    </row>
    <row r="77" spans="2:14">
      <c r="B77" s="228"/>
      <c r="C77" s="230"/>
      <c r="D77" s="229"/>
      <c r="E77" s="149" t="s">
        <v>352</v>
      </c>
      <c r="F77" s="229"/>
      <c r="G77" s="229"/>
      <c r="H77" s="238"/>
    </row>
    <row r="78" spans="2:14">
      <c r="B78" s="228"/>
      <c r="C78" s="230"/>
      <c r="D78" s="155" t="s">
        <v>389</v>
      </c>
      <c r="E78" s="149" t="s">
        <v>39</v>
      </c>
      <c r="F78" s="229"/>
      <c r="G78" s="229"/>
      <c r="H78" s="156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workbookViewId="0">
      <selection activeCell="Q36" sqref="Q36:T36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106</v>
      </c>
      <c r="C2" s="8" t="s">
        <v>105</v>
      </c>
      <c r="D2" s="8" t="s">
        <v>99</v>
      </c>
      <c r="E2" s="10"/>
      <c r="F2" s="8" t="s">
        <v>107</v>
      </c>
      <c r="G2" s="8" t="s">
        <v>108</v>
      </c>
      <c r="H2" s="8" t="s">
        <v>109</v>
      </c>
      <c r="I2" s="9" t="s">
        <v>110</v>
      </c>
      <c r="J2" s="9" t="s">
        <v>111</v>
      </c>
      <c r="K2" s="9" t="s">
        <v>112</v>
      </c>
      <c r="L2" s="9" t="s">
        <v>113</v>
      </c>
      <c r="M2" s="9" t="s">
        <v>114</v>
      </c>
      <c r="Q2" s="21" t="s">
        <v>107</v>
      </c>
      <c r="R2" s="22" t="s">
        <v>108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247" t="s">
        <v>95</v>
      </c>
      <c r="C3" s="27" t="s">
        <v>22</v>
      </c>
      <c r="D3" s="1">
        <v>151101001</v>
      </c>
      <c r="E3" s="10"/>
      <c r="F3" s="250" t="s">
        <v>101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35" t="s">
        <v>100</v>
      </c>
      <c r="R3" s="31" t="s">
        <v>0</v>
      </c>
      <c r="S3" s="23">
        <v>155101002</v>
      </c>
      <c r="T3" s="23" t="s">
        <v>317</v>
      </c>
      <c r="U3" s="23" t="s">
        <v>316</v>
      </c>
      <c r="V3" s="23">
        <v>155101003</v>
      </c>
      <c r="W3" s="23">
        <v>155101006</v>
      </c>
      <c r="X3" s="23" t="s">
        <v>318</v>
      </c>
      <c r="Y3" s="23" t="s">
        <v>321</v>
      </c>
      <c r="Z3" s="23" t="s">
        <v>323</v>
      </c>
    </row>
    <row r="4" spans="2:26">
      <c r="B4" s="247"/>
      <c r="C4" s="27" t="s">
        <v>21</v>
      </c>
      <c r="D4" s="12">
        <f>D3+1000</f>
        <v>151102001</v>
      </c>
      <c r="E4" s="10"/>
      <c r="F4" s="251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35"/>
      <c r="R4" s="31" t="s">
        <v>1</v>
      </c>
      <c r="S4" s="23">
        <v>155101005</v>
      </c>
      <c r="T4" s="23" t="s">
        <v>316</v>
      </c>
      <c r="U4" s="23">
        <v>155101001</v>
      </c>
      <c r="V4" s="23" t="s">
        <v>316</v>
      </c>
      <c r="W4" s="23">
        <v>155101004</v>
      </c>
      <c r="X4" s="23">
        <v>155101002</v>
      </c>
      <c r="Y4" s="23" t="s">
        <v>317</v>
      </c>
      <c r="Z4" s="23" t="s">
        <v>322</v>
      </c>
    </row>
    <row r="5" spans="2:26">
      <c r="B5" s="247"/>
      <c r="C5" s="27" t="s">
        <v>20</v>
      </c>
      <c r="D5" s="12">
        <f t="shared" ref="D5:D8" si="0">D4+1000</f>
        <v>151103001</v>
      </c>
      <c r="E5" s="10"/>
      <c r="F5" s="251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35"/>
      <c r="R5" s="31" t="s">
        <v>2</v>
      </c>
      <c r="S5" s="25" t="s">
        <v>317</v>
      </c>
      <c r="T5" s="25">
        <v>155101002</v>
      </c>
      <c r="U5" s="25">
        <v>155101005</v>
      </c>
      <c r="V5" s="25">
        <v>155101001</v>
      </c>
      <c r="W5" s="25" t="s">
        <v>321</v>
      </c>
      <c r="X5" s="25" t="s">
        <v>319</v>
      </c>
      <c r="Y5" s="25" t="s">
        <v>320</v>
      </c>
      <c r="Z5" s="25">
        <v>155101004</v>
      </c>
    </row>
    <row r="6" spans="2:26">
      <c r="B6" s="247"/>
      <c r="C6" s="27" t="s">
        <v>19</v>
      </c>
      <c r="D6" s="12">
        <f>D5+2000</f>
        <v>151105001</v>
      </c>
      <c r="E6" s="10"/>
      <c r="F6" s="251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35"/>
      <c r="R6" s="31" t="s">
        <v>3</v>
      </c>
      <c r="S6" s="25">
        <v>155101001</v>
      </c>
      <c r="T6" s="25">
        <v>155101005</v>
      </c>
      <c r="U6" s="25" t="s">
        <v>318</v>
      </c>
      <c r="V6" s="25" t="s">
        <v>317</v>
      </c>
      <c r="W6" s="25" t="s">
        <v>322</v>
      </c>
      <c r="X6" s="25">
        <v>155101004</v>
      </c>
      <c r="Y6" s="25" t="s">
        <v>324</v>
      </c>
      <c r="Z6" s="25" t="s">
        <v>320</v>
      </c>
    </row>
    <row r="7" spans="2:26">
      <c r="B7" s="247"/>
      <c r="C7" s="27" t="s">
        <v>18</v>
      </c>
      <c r="D7" s="12">
        <f t="shared" si="0"/>
        <v>151106001</v>
      </c>
      <c r="E7" s="10"/>
      <c r="F7" s="251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35"/>
      <c r="R7" s="31" t="s">
        <v>97</v>
      </c>
      <c r="S7" s="23">
        <v>155101004</v>
      </c>
      <c r="T7" s="23">
        <v>155101003</v>
      </c>
      <c r="U7" s="23" t="s">
        <v>317</v>
      </c>
      <c r="V7" s="23" t="s">
        <v>321</v>
      </c>
      <c r="W7" s="23">
        <v>155101002</v>
      </c>
      <c r="X7" s="23" t="s">
        <v>320</v>
      </c>
      <c r="Y7" s="23" t="s">
        <v>322</v>
      </c>
      <c r="Z7" s="23" t="s">
        <v>316</v>
      </c>
    </row>
    <row r="8" spans="2:26">
      <c r="B8" s="247"/>
      <c r="C8" s="27" t="s">
        <v>17</v>
      </c>
      <c r="D8" s="12">
        <f t="shared" si="0"/>
        <v>151107001</v>
      </c>
      <c r="E8" s="10"/>
      <c r="F8" s="251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35"/>
      <c r="R8" s="31" t="s">
        <v>4</v>
      </c>
      <c r="S8" s="23">
        <v>155101006</v>
      </c>
      <c r="T8" s="23">
        <v>155101001</v>
      </c>
      <c r="U8" s="23" t="s">
        <v>319</v>
      </c>
      <c r="V8" s="23" t="s">
        <v>320</v>
      </c>
      <c r="W8" s="23" t="s">
        <v>318</v>
      </c>
      <c r="X8" s="23">
        <v>155101005</v>
      </c>
      <c r="Y8" s="23" t="s">
        <v>323</v>
      </c>
      <c r="Z8" s="23">
        <v>155101002</v>
      </c>
    </row>
    <row r="9" spans="2:26">
      <c r="B9" s="10"/>
      <c r="C9" s="4"/>
      <c r="D9" s="4"/>
      <c r="E9" s="10"/>
      <c r="F9" s="251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35"/>
      <c r="R9" s="31" t="s">
        <v>5</v>
      </c>
      <c r="S9" s="25" t="s">
        <v>319</v>
      </c>
      <c r="T9" s="25">
        <v>155101004</v>
      </c>
      <c r="U9" s="25">
        <v>155101002</v>
      </c>
      <c r="V9" s="25">
        <v>155101005</v>
      </c>
      <c r="W9" s="25" t="s">
        <v>317</v>
      </c>
      <c r="X9" s="25">
        <v>155101001</v>
      </c>
      <c r="Y9" s="25" t="s">
        <v>316</v>
      </c>
      <c r="Z9" s="25" t="s">
        <v>325</v>
      </c>
    </row>
    <row r="10" spans="2:26">
      <c r="B10" s="247" t="s">
        <v>122</v>
      </c>
      <c r="C10" s="27" t="s">
        <v>22</v>
      </c>
      <c r="D10" s="7">
        <f>D3+1000000</f>
        <v>152101001</v>
      </c>
      <c r="E10" s="10"/>
      <c r="F10" s="251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35"/>
      <c r="R10" s="31" t="s">
        <v>6</v>
      </c>
      <c r="S10" s="25" t="s">
        <v>316</v>
      </c>
      <c r="T10" s="25">
        <v>155101006</v>
      </c>
      <c r="U10" s="25" t="s">
        <v>321</v>
      </c>
      <c r="V10" s="25" t="s">
        <v>318</v>
      </c>
      <c r="W10" s="25">
        <v>155101003</v>
      </c>
      <c r="X10" s="25" t="s">
        <v>323</v>
      </c>
      <c r="Y10" s="25">
        <v>155101002</v>
      </c>
      <c r="Z10" s="25">
        <v>155101005</v>
      </c>
    </row>
    <row r="11" spans="2:26">
      <c r="B11" s="247"/>
      <c r="C11" s="27" t="s">
        <v>21</v>
      </c>
      <c r="D11" s="12">
        <f t="shared" ref="D11:D15" si="1">D10+1000</f>
        <v>152102001</v>
      </c>
      <c r="E11" s="10"/>
      <c r="F11" s="251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35"/>
      <c r="R11" s="31" t="s">
        <v>132</v>
      </c>
      <c r="S11" s="23" t="s">
        <v>321</v>
      </c>
      <c r="T11" s="23" t="s">
        <v>319</v>
      </c>
      <c r="U11" s="23">
        <v>155101004</v>
      </c>
      <c r="V11" s="23" t="s">
        <v>319</v>
      </c>
      <c r="W11" s="23">
        <v>155101005</v>
      </c>
      <c r="X11" s="23" t="s">
        <v>317</v>
      </c>
      <c r="Y11" s="23">
        <v>155101001</v>
      </c>
      <c r="Z11" s="23" t="s">
        <v>324</v>
      </c>
    </row>
    <row r="12" spans="2:26">
      <c r="B12" s="247"/>
      <c r="C12" s="27" t="s">
        <v>20</v>
      </c>
      <c r="D12" s="12">
        <f t="shared" si="1"/>
        <v>152103001</v>
      </c>
      <c r="E12" s="10"/>
      <c r="F12" s="251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35"/>
      <c r="R12" s="31" t="s">
        <v>7</v>
      </c>
      <c r="S12" s="23">
        <v>155101003</v>
      </c>
      <c r="T12" s="23" t="s">
        <v>321</v>
      </c>
      <c r="U12" s="23">
        <v>155101006</v>
      </c>
      <c r="V12" s="23">
        <v>155101002</v>
      </c>
      <c r="W12" s="23" t="s">
        <v>319</v>
      </c>
      <c r="X12" s="23" t="s">
        <v>322</v>
      </c>
      <c r="Y12" s="23">
        <v>155101005</v>
      </c>
      <c r="Z12" s="23" t="s">
        <v>317</v>
      </c>
    </row>
    <row r="13" spans="2:26">
      <c r="B13" s="247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247"/>
      <c r="C14" s="27" t="s">
        <v>18</v>
      </c>
      <c r="D14" s="12">
        <f t="shared" si="1"/>
        <v>152105001</v>
      </c>
      <c r="E14" s="10"/>
      <c r="F14" s="8" t="s">
        <v>107</v>
      </c>
      <c r="G14" s="8" t="s">
        <v>108</v>
      </c>
      <c r="H14" s="8" t="s">
        <v>109</v>
      </c>
      <c r="I14" s="9" t="s">
        <v>110</v>
      </c>
      <c r="J14" s="9" t="s">
        <v>111</v>
      </c>
      <c r="K14" s="9" t="s">
        <v>112</v>
      </c>
      <c r="L14" s="9" t="s">
        <v>113</v>
      </c>
      <c r="M14" s="9" t="s">
        <v>114</v>
      </c>
      <c r="Q14" s="217" t="s">
        <v>98</v>
      </c>
      <c r="R14" s="217"/>
      <c r="S14" s="217"/>
      <c r="T14" s="217"/>
      <c r="U14" s="22" t="s">
        <v>99</v>
      </c>
    </row>
    <row r="15" spans="2:26" ht="16.5" customHeight="1">
      <c r="B15" s="247"/>
      <c r="C15" s="27" t="s">
        <v>17</v>
      </c>
      <c r="D15" s="12">
        <f t="shared" si="1"/>
        <v>152106001</v>
      </c>
      <c r="E15" s="10"/>
      <c r="F15" s="246" t="s">
        <v>102</v>
      </c>
      <c r="G15" s="13" t="s">
        <v>0</v>
      </c>
      <c r="H15" s="17" t="s">
        <v>8</v>
      </c>
      <c r="I15" s="13"/>
      <c r="J15" s="13"/>
      <c r="K15" s="13"/>
      <c r="L15" s="13"/>
      <c r="M15" s="17" t="s">
        <v>8</v>
      </c>
      <c r="Q15" s="243" t="s">
        <v>420</v>
      </c>
      <c r="R15" s="243"/>
      <c r="S15" s="243"/>
      <c r="T15" s="243"/>
      <c r="U15" s="24">
        <v>155101001</v>
      </c>
    </row>
    <row r="16" spans="2:26">
      <c r="B16" s="10"/>
      <c r="C16" s="4"/>
      <c r="D16" s="4"/>
      <c r="E16" s="10"/>
      <c r="F16" s="248"/>
      <c r="G16" s="13" t="s">
        <v>1</v>
      </c>
      <c r="H16" s="13"/>
      <c r="I16" s="17" t="s">
        <v>8</v>
      </c>
      <c r="J16" s="17" t="s">
        <v>8</v>
      </c>
      <c r="K16" s="15"/>
      <c r="L16" s="13"/>
      <c r="M16" s="13"/>
      <c r="Q16" s="243" t="s">
        <v>421</v>
      </c>
      <c r="R16" s="243"/>
      <c r="S16" s="243"/>
      <c r="T16" s="243"/>
      <c r="U16" s="24">
        <v>155101002</v>
      </c>
    </row>
    <row r="17" spans="2:21">
      <c r="B17" s="247" t="s">
        <v>103</v>
      </c>
      <c r="C17" s="27" t="s">
        <v>22</v>
      </c>
      <c r="D17" s="7">
        <f>D10+1000000</f>
        <v>153101001</v>
      </c>
      <c r="E17" s="10"/>
      <c r="F17" s="248"/>
      <c r="G17" s="18" t="s">
        <v>2</v>
      </c>
      <c r="H17" s="18"/>
      <c r="I17" s="18"/>
      <c r="J17" s="19"/>
      <c r="K17" s="17" t="s">
        <v>8</v>
      </c>
      <c r="L17" s="17" t="s">
        <v>8</v>
      </c>
      <c r="M17" s="18"/>
      <c r="Q17" s="243" t="s">
        <v>423</v>
      </c>
      <c r="R17" s="243"/>
      <c r="S17" s="243"/>
      <c r="T17" s="243"/>
      <c r="U17" s="24">
        <v>155101003</v>
      </c>
    </row>
    <row r="18" spans="2:21">
      <c r="B18" s="247"/>
      <c r="C18" s="27" t="s">
        <v>21</v>
      </c>
      <c r="D18" s="12">
        <f t="shared" ref="D18:D22" si="2">D17+1000</f>
        <v>153102001</v>
      </c>
      <c r="E18" s="10"/>
      <c r="F18" s="248"/>
      <c r="G18" s="18" t="s">
        <v>3</v>
      </c>
      <c r="H18" s="17" t="s">
        <v>8</v>
      </c>
      <c r="I18" s="18"/>
      <c r="J18" s="17" t="s">
        <v>8</v>
      </c>
      <c r="K18" s="18"/>
      <c r="L18" s="18"/>
      <c r="M18" s="18"/>
      <c r="Q18" s="244" t="s">
        <v>424</v>
      </c>
      <c r="R18" s="244"/>
      <c r="S18" s="244"/>
      <c r="T18" s="244"/>
      <c r="U18" s="26">
        <v>155101004</v>
      </c>
    </row>
    <row r="19" spans="2:21">
      <c r="B19" s="247"/>
      <c r="C19" s="27" t="s">
        <v>20</v>
      </c>
      <c r="D19" s="12">
        <f t="shared" si="2"/>
        <v>153103001</v>
      </c>
      <c r="E19" s="10"/>
      <c r="F19" s="248"/>
      <c r="G19" s="13" t="s">
        <v>23</v>
      </c>
      <c r="H19" s="13"/>
      <c r="I19" s="17" t="s">
        <v>8</v>
      </c>
      <c r="J19" s="13"/>
      <c r="K19" s="17" t="s">
        <v>8</v>
      </c>
      <c r="L19" s="13"/>
      <c r="M19" s="13"/>
      <c r="Q19" s="244" t="s">
        <v>425</v>
      </c>
      <c r="R19" s="244"/>
      <c r="S19" s="244"/>
      <c r="T19" s="244"/>
      <c r="U19" s="26">
        <v>155101005</v>
      </c>
    </row>
    <row r="20" spans="2:21">
      <c r="B20" s="247"/>
      <c r="C20" s="27" t="s">
        <v>19</v>
      </c>
      <c r="D20" s="12">
        <f t="shared" si="2"/>
        <v>153104001</v>
      </c>
      <c r="E20" s="10"/>
      <c r="F20" s="248"/>
      <c r="G20" s="13" t="s">
        <v>4</v>
      </c>
      <c r="H20" s="13"/>
      <c r="I20" s="13"/>
      <c r="J20" s="13"/>
      <c r="K20" s="15"/>
      <c r="L20" s="17" t="s">
        <v>8</v>
      </c>
      <c r="M20" s="17" t="s">
        <v>8</v>
      </c>
      <c r="Q20" s="244" t="s">
        <v>426</v>
      </c>
      <c r="R20" s="244"/>
      <c r="S20" s="244"/>
      <c r="T20" s="244"/>
      <c r="U20" s="26">
        <v>155101006</v>
      </c>
    </row>
    <row r="21" spans="2:21">
      <c r="B21" s="247"/>
      <c r="C21" s="27" t="s">
        <v>18</v>
      </c>
      <c r="D21" s="12">
        <f t="shared" si="2"/>
        <v>153105001</v>
      </c>
      <c r="E21" s="10"/>
      <c r="F21" s="248"/>
      <c r="G21" s="18" t="s">
        <v>5</v>
      </c>
      <c r="H21" s="17" t="s">
        <v>8</v>
      </c>
      <c r="I21" s="18"/>
      <c r="J21" s="19"/>
      <c r="K21" s="18"/>
      <c r="L21" s="17" t="s">
        <v>8</v>
      </c>
      <c r="M21" s="18"/>
      <c r="Q21" s="243" t="s">
        <v>422</v>
      </c>
      <c r="R21" s="243"/>
      <c r="S21" s="243"/>
      <c r="T21" s="243"/>
      <c r="U21" s="24" t="s">
        <v>326</v>
      </c>
    </row>
    <row r="22" spans="2:21">
      <c r="B22" s="247"/>
      <c r="C22" s="27" t="s">
        <v>17</v>
      </c>
      <c r="D22" s="12">
        <f t="shared" si="2"/>
        <v>153106001</v>
      </c>
      <c r="E22" s="10"/>
      <c r="F22" s="249"/>
      <c r="G22" s="18" t="s">
        <v>6</v>
      </c>
      <c r="H22" s="18"/>
      <c r="I22" s="17" t="s">
        <v>8</v>
      </c>
      <c r="J22" s="18"/>
      <c r="K22" s="18"/>
      <c r="L22" s="18"/>
      <c r="M22" s="17" t="s">
        <v>8</v>
      </c>
      <c r="Q22" s="243" t="s">
        <v>427</v>
      </c>
      <c r="R22" s="243"/>
      <c r="S22" s="243"/>
      <c r="T22" s="243"/>
      <c r="U22" s="24" t="s">
        <v>327</v>
      </c>
    </row>
    <row r="23" spans="2:21">
      <c r="B23" s="10"/>
      <c r="C23" s="4"/>
      <c r="D23" s="4"/>
      <c r="E23" s="10"/>
      <c r="Q23" s="243" t="s">
        <v>428</v>
      </c>
      <c r="R23" s="243"/>
      <c r="S23" s="243"/>
      <c r="T23" s="243"/>
      <c r="U23" s="24" t="s">
        <v>328</v>
      </c>
    </row>
    <row r="24" spans="2:21" ht="16.5" customHeight="1">
      <c r="B24" s="247" t="s">
        <v>104</v>
      </c>
      <c r="C24" s="27" t="s">
        <v>22</v>
      </c>
      <c r="D24" s="7">
        <f>D17+1000000</f>
        <v>154101001</v>
      </c>
      <c r="E24" s="10"/>
      <c r="F24" s="8" t="s">
        <v>107</v>
      </c>
      <c r="G24" s="8" t="s">
        <v>108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  <c r="M24" s="5" t="s">
        <v>14</v>
      </c>
      <c r="N24" s="5" t="s">
        <v>15</v>
      </c>
      <c r="O24" s="5" t="s">
        <v>16</v>
      </c>
      <c r="Q24" s="244" t="s">
        <v>429</v>
      </c>
      <c r="R24" s="244"/>
      <c r="S24" s="244"/>
      <c r="T24" s="244"/>
      <c r="U24" s="26" t="s">
        <v>329</v>
      </c>
    </row>
    <row r="25" spans="2:21" ht="16.5" customHeight="1">
      <c r="B25" s="247"/>
      <c r="C25" s="27" t="s">
        <v>21</v>
      </c>
      <c r="D25" s="12">
        <f>D24+1000</f>
        <v>154102001</v>
      </c>
      <c r="E25" s="10"/>
      <c r="F25" s="246" t="s">
        <v>96</v>
      </c>
      <c r="G25" s="14" t="s">
        <v>115</v>
      </c>
      <c r="H25" s="17" t="s">
        <v>8</v>
      </c>
      <c r="I25" s="17" t="s">
        <v>8</v>
      </c>
      <c r="J25" s="17" t="s">
        <v>8</v>
      </c>
      <c r="K25" s="17" t="s">
        <v>8</v>
      </c>
      <c r="L25" s="6"/>
      <c r="M25" s="6"/>
      <c r="N25" s="6"/>
      <c r="O25" s="6"/>
      <c r="Q25" s="244" t="s">
        <v>430</v>
      </c>
      <c r="R25" s="244"/>
      <c r="S25" s="244"/>
      <c r="T25" s="244"/>
      <c r="U25" s="26" t="s">
        <v>330</v>
      </c>
    </row>
    <row r="26" spans="2:21" ht="16.5" customHeight="1">
      <c r="B26" s="247"/>
      <c r="C26" s="27" t="s">
        <v>20</v>
      </c>
      <c r="D26" s="12">
        <f t="shared" ref="D26:D29" si="3">D25+1000</f>
        <v>154103001</v>
      </c>
      <c r="E26" s="10"/>
      <c r="F26" s="240"/>
      <c r="G26" s="14" t="s">
        <v>116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6"/>
      <c r="O26" s="6"/>
      <c r="Q26" s="244" t="s">
        <v>431</v>
      </c>
      <c r="R26" s="244"/>
      <c r="S26" s="244"/>
      <c r="T26" s="244"/>
      <c r="U26" s="26" t="s">
        <v>335</v>
      </c>
    </row>
    <row r="27" spans="2:21" ht="16.5" customHeight="1">
      <c r="B27" s="247"/>
      <c r="C27" s="27" t="s">
        <v>19</v>
      </c>
      <c r="D27" s="12">
        <f t="shared" si="3"/>
        <v>154104001</v>
      </c>
      <c r="E27" s="10"/>
      <c r="F27" s="240"/>
      <c r="G27" s="18" t="s">
        <v>117</v>
      </c>
      <c r="H27" s="18"/>
      <c r="I27" s="18"/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Q27" s="245" t="s">
        <v>432</v>
      </c>
      <c r="R27" s="245"/>
      <c r="S27" s="245"/>
      <c r="T27" s="245"/>
      <c r="U27" s="139" t="s">
        <v>333</v>
      </c>
    </row>
    <row r="28" spans="2:21" ht="16.5" customHeight="1">
      <c r="B28" s="247"/>
      <c r="C28" s="27" t="s">
        <v>18</v>
      </c>
      <c r="D28" s="12">
        <f t="shared" si="3"/>
        <v>154105001</v>
      </c>
      <c r="E28" s="10"/>
      <c r="F28" s="240"/>
      <c r="G28" s="18" t="s">
        <v>118</v>
      </c>
      <c r="H28" s="18"/>
      <c r="I28" s="18"/>
      <c r="J28" s="18"/>
      <c r="K28" s="18"/>
      <c r="L28" s="17" t="s">
        <v>8</v>
      </c>
      <c r="M28" s="17" t="s">
        <v>8</v>
      </c>
      <c r="N28" s="17" t="s">
        <v>8</v>
      </c>
      <c r="O28" s="17" t="s">
        <v>8</v>
      </c>
      <c r="Q28" s="245" t="s">
        <v>433</v>
      </c>
      <c r="R28" s="245"/>
      <c r="S28" s="245"/>
      <c r="T28" s="245"/>
      <c r="U28" s="139" t="s">
        <v>331</v>
      </c>
    </row>
    <row r="29" spans="2:21" ht="16.5" customHeight="1">
      <c r="B29" s="247"/>
      <c r="C29" s="27" t="s">
        <v>17</v>
      </c>
      <c r="D29" s="12">
        <f t="shared" si="3"/>
        <v>154106001</v>
      </c>
      <c r="E29" s="10"/>
      <c r="F29" s="240"/>
      <c r="G29" s="14" t="s">
        <v>119</v>
      </c>
      <c r="H29" s="6"/>
      <c r="I29" s="6"/>
      <c r="J29" s="6"/>
      <c r="K29" s="6"/>
      <c r="L29" s="6"/>
      <c r="M29" s="6"/>
      <c r="N29" s="6"/>
      <c r="O29" s="6"/>
      <c r="Q29" s="245" t="s">
        <v>434</v>
      </c>
      <c r="R29" s="245"/>
      <c r="S29" s="245"/>
      <c r="T29" s="245"/>
      <c r="U29" s="139" t="s">
        <v>334</v>
      </c>
    </row>
    <row r="30" spans="2:21" ht="16.5" customHeight="1">
      <c r="B30" s="10"/>
      <c r="C30" s="10"/>
      <c r="D30" s="10"/>
      <c r="E30" s="10"/>
      <c r="F30" s="240"/>
      <c r="G30" s="14" t="s">
        <v>120</v>
      </c>
      <c r="H30" s="6"/>
      <c r="I30" s="6"/>
      <c r="J30" s="6"/>
      <c r="K30" s="6"/>
      <c r="L30" s="6"/>
      <c r="M30" s="6"/>
      <c r="N30" s="6"/>
      <c r="O30" s="6"/>
      <c r="Q30" s="245" t="s">
        <v>435</v>
      </c>
      <c r="R30" s="245"/>
      <c r="S30" s="245"/>
      <c r="T30" s="245"/>
      <c r="U30" s="139" t="s">
        <v>332</v>
      </c>
    </row>
    <row r="31" spans="2:21" ht="16.5" customHeight="1">
      <c r="B31" s="10"/>
      <c r="C31" s="10"/>
      <c r="D31" s="10"/>
      <c r="E31" s="10"/>
      <c r="F31" s="241"/>
      <c r="G31" s="137" t="s">
        <v>121</v>
      </c>
      <c r="H31" s="20"/>
      <c r="I31" s="20"/>
      <c r="J31" s="20"/>
      <c r="K31" s="20"/>
      <c r="L31" s="20"/>
      <c r="M31" s="20"/>
      <c r="N31" s="20"/>
      <c r="O31" s="20"/>
    </row>
    <row r="32" spans="2:21">
      <c r="P32" s="16"/>
    </row>
    <row r="33" spans="6:25">
      <c r="F33" s="21" t="s">
        <v>107</v>
      </c>
      <c r="G33" s="21" t="s">
        <v>108</v>
      </c>
      <c r="H33" s="22" t="s">
        <v>9</v>
      </c>
      <c r="I33" s="22" t="s">
        <v>10</v>
      </c>
      <c r="J33" s="22" t="s">
        <v>11</v>
      </c>
      <c r="K33" s="22" t="s">
        <v>12</v>
      </c>
      <c r="L33" s="22" t="s">
        <v>13</v>
      </c>
      <c r="M33" s="22" t="s">
        <v>14</v>
      </c>
      <c r="N33" s="22" t="s">
        <v>15</v>
      </c>
      <c r="O33" s="22" t="s">
        <v>16</v>
      </c>
      <c r="Q33" s="245" t="s">
        <v>404</v>
      </c>
      <c r="R33" s="245"/>
      <c r="S33" s="245"/>
      <c r="T33" s="245"/>
      <c r="U33" s="139" t="s">
        <v>405</v>
      </c>
    </row>
    <row r="34" spans="6:25" ht="16.5" customHeight="1">
      <c r="F34" s="235" t="s">
        <v>130</v>
      </c>
      <c r="G34" s="23" t="s">
        <v>123</v>
      </c>
      <c r="H34" s="17" t="s">
        <v>8</v>
      </c>
      <c r="I34" s="28"/>
      <c r="J34" s="17" t="s">
        <v>8</v>
      </c>
      <c r="K34" s="28"/>
      <c r="L34" s="17" t="s">
        <v>8</v>
      </c>
      <c r="M34" s="28"/>
      <c r="N34" s="17" t="s">
        <v>8</v>
      </c>
      <c r="O34" s="28"/>
      <c r="Q34" s="245" t="s">
        <v>406</v>
      </c>
      <c r="R34" s="245"/>
      <c r="S34" s="245"/>
      <c r="T34" s="245"/>
      <c r="U34" s="139" t="s">
        <v>409</v>
      </c>
    </row>
    <row r="35" spans="6:25">
      <c r="F35" s="235"/>
      <c r="G35" s="23" t="s">
        <v>124</v>
      </c>
      <c r="H35" s="17" t="s">
        <v>8</v>
      </c>
      <c r="I35" s="28"/>
      <c r="J35" s="17" t="s">
        <v>8</v>
      </c>
      <c r="K35" s="28"/>
      <c r="L35" s="17" t="s">
        <v>8</v>
      </c>
      <c r="M35" s="28"/>
      <c r="N35" s="17" t="s">
        <v>8</v>
      </c>
      <c r="O35" s="28"/>
      <c r="Q35" s="245" t="s">
        <v>407</v>
      </c>
      <c r="R35" s="245"/>
      <c r="S35" s="245"/>
      <c r="T35" s="245"/>
      <c r="U35" s="139" t="s">
        <v>410</v>
      </c>
    </row>
    <row r="36" spans="6:25">
      <c r="F36" s="235"/>
      <c r="G36" s="25" t="s">
        <v>125</v>
      </c>
      <c r="H36" s="17" t="s">
        <v>8</v>
      </c>
      <c r="I36" s="25"/>
      <c r="J36" s="17" t="s">
        <v>8</v>
      </c>
      <c r="K36" s="25"/>
      <c r="L36" s="17" t="s">
        <v>8</v>
      </c>
      <c r="M36" s="25"/>
      <c r="N36" s="17" t="s">
        <v>8</v>
      </c>
      <c r="O36" s="25"/>
      <c r="Q36" s="245" t="s">
        <v>408</v>
      </c>
      <c r="R36" s="245"/>
      <c r="S36" s="245"/>
      <c r="T36" s="245"/>
      <c r="U36" s="139" t="s">
        <v>411</v>
      </c>
    </row>
    <row r="37" spans="6:25">
      <c r="F37" s="235"/>
      <c r="G37" s="25" t="s">
        <v>126</v>
      </c>
      <c r="H37" s="25"/>
      <c r="I37" s="17" t="s">
        <v>8</v>
      </c>
      <c r="J37" s="25"/>
      <c r="K37" s="17" t="s">
        <v>8</v>
      </c>
      <c r="L37" s="25"/>
      <c r="M37" s="17" t="s">
        <v>8</v>
      </c>
      <c r="N37" s="25"/>
      <c r="O37" s="17" t="s">
        <v>8</v>
      </c>
    </row>
    <row r="38" spans="6:25">
      <c r="F38" s="235"/>
      <c r="G38" s="23" t="s">
        <v>127</v>
      </c>
      <c r="H38" s="28"/>
      <c r="I38" s="17" t="s">
        <v>8</v>
      </c>
      <c r="J38" s="28"/>
      <c r="K38" s="17" t="s">
        <v>8</v>
      </c>
      <c r="L38" s="28"/>
      <c r="M38" s="17" t="s">
        <v>8</v>
      </c>
      <c r="N38" s="28"/>
      <c r="O38" s="17" t="s">
        <v>8</v>
      </c>
      <c r="Q38" s="141"/>
      <c r="R38" s="140" t="s">
        <v>9</v>
      </c>
      <c r="S38" s="140" t="s">
        <v>10</v>
      </c>
      <c r="T38" s="140" t="s">
        <v>11</v>
      </c>
      <c r="U38" s="140" t="s">
        <v>12</v>
      </c>
      <c r="V38" s="140" t="s">
        <v>13</v>
      </c>
      <c r="W38" s="140" t="s">
        <v>14</v>
      </c>
      <c r="X38" s="140" t="s">
        <v>15</v>
      </c>
      <c r="Y38" s="140" t="s">
        <v>16</v>
      </c>
    </row>
    <row r="39" spans="6:25">
      <c r="F39" s="235"/>
      <c r="G39" s="23" t="s">
        <v>128</v>
      </c>
      <c r="H39" s="28"/>
      <c r="I39" s="17" t="s">
        <v>8</v>
      </c>
      <c r="J39" s="28"/>
      <c r="K39" s="17" t="s">
        <v>8</v>
      </c>
      <c r="L39" s="28"/>
      <c r="M39" s="17" t="s">
        <v>8</v>
      </c>
      <c r="N39" s="28"/>
      <c r="O39" s="17" t="s">
        <v>8</v>
      </c>
      <c r="Q39" s="23" t="s">
        <v>412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F40" s="242" t="s">
        <v>129</v>
      </c>
      <c r="G40" s="29" t="s">
        <v>123</v>
      </c>
      <c r="H40" s="17" t="s">
        <v>8</v>
      </c>
      <c r="I40" s="17" t="s">
        <v>8</v>
      </c>
      <c r="J40" s="17" t="s">
        <v>8</v>
      </c>
      <c r="K40" s="17" t="s">
        <v>8</v>
      </c>
      <c r="L40" s="30"/>
      <c r="M40" s="17" t="s">
        <v>8</v>
      </c>
      <c r="N40" s="17" t="s">
        <v>8</v>
      </c>
      <c r="O40" s="17" t="s">
        <v>8</v>
      </c>
      <c r="Q40" s="23" t="s">
        <v>413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242"/>
      <c r="G41" s="29" t="s">
        <v>124</v>
      </c>
      <c r="H41" s="17" t="s">
        <v>8</v>
      </c>
      <c r="I41" s="17" t="s">
        <v>8</v>
      </c>
      <c r="J41" s="17" t="s">
        <v>8</v>
      </c>
      <c r="K41" s="30"/>
      <c r="L41" s="17" t="s">
        <v>8</v>
      </c>
      <c r="M41" s="17" t="s">
        <v>8</v>
      </c>
      <c r="N41" s="17" t="s">
        <v>8</v>
      </c>
      <c r="O41" s="17" t="s">
        <v>8</v>
      </c>
    </row>
    <row r="42" spans="6:25">
      <c r="F42" s="242"/>
      <c r="G42" s="25" t="s">
        <v>125</v>
      </c>
      <c r="H42" s="17" t="s">
        <v>8</v>
      </c>
      <c r="I42" s="17" t="s">
        <v>8</v>
      </c>
      <c r="J42" s="25"/>
      <c r="K42" s="17" t="s">
        <v>8</v>
      </c>
      <c r="L42" s="17" t="s">
        <v>8</v>
      </c>
      <c r="M42" s="17" t="s">
        <v>8</v>
      </c>
      <c r="N42" s="17" t="s">
        <v>8</v>
      </c>
      <c r="O42" s="25"/>
    </row>
    <row r="43" spans="6:25">
      <c r="F43" s="242"/>
      <c r="G43" s="25" t="s">
        <v>126</v>
      </c>
      <c r="H43" s="17" t="s">
        <v>8</v>
      </c>
      <c r="I43" s="25"/>
      <c r="J43" s="17" t="s">
        <v>8</v>
      </c>
      <c r="K43" s="17" t="s">
        <v>8</v>
      </c>
      <c r="L43" s="17" t="s">
        <v>8</v>
      </c>
      <c r="M43" s="17" t="s">
        <v>8</v>
      </c>
      <c r="N43" s="25"/>
      <c r="O43" s="17" t="s">
        <v>8</v>
      </c>
    </row>
    <row r="44" spans="6:25">
      <c r="F44" s="242"/>
      <c r="G44" s="29" t="s">
        <v>127</v>
      </c>
      <c r="H44" s="30"/>
      <c r="I44" s="17" t="s">
        <v>8</v>
      </c>
      <c r="J44" s="17" t="s">
        <v>8</v>
      </c>
      <c r="K44" s="17" t="s">
        <v>8</v>
      </c>
      <c r="L44" s="17" t="s">
        <v>8</v>
      </c>
      <c r="M44" s="30"/>
      <c r="N44" s="17" t="s">
        <v>8</v>
      </c>
      <c r="O44" s="17" t="s">
        <v>8</v>
      </c>
    </row>
    <row r="45" spans="6:25">
      <c r="F45" s="235" t="s">
        <v>131</v>
      </c>
      <c r="G45" s="31" t="s">
        <v>123</v>
      </c>
      <c r="H45" s="17" t="s">
        <v>8</v>
      </c>
      <c r="I45" s="17" t="s">
        <v>8</v>
      </c>
      <c r="J45" s="32"/>
      <c r="K45" s="17" t="s">
        <v>8</v>
      </c>
      <c r="L45" s="32"/>
      <c r="M45" s="17" t="s">
        <v>8</v>
      </c>
      <c r="N45" s="17" t="s">
        <v>8</v>
      </c>
      <c r="O45" s="32"/>
    </row>
    <row r="46" spans="6:25">
      <c r="F46" s="235"/>
      <c r="G46" s="31" t="s">
        <v>124</v>
      </c>
      <c r="H46" s="17" t="s">
        <v>8</v>
      </c>
      <c r="I46" s="32"/>
      <c r="J46" s="17" t="s">
        <v>8</v>
      </c>
      <c r="K46" s="17" t="s">
        <v>8</v>
      </c>
      <c r="L46" s="32"/>
      <c r="M46" s="17" t="s">
        <v>8</v>
      </c>
      <c r="N46" s="32"/>
      <c r="O46" s="17" t="s">
        <v>8</v>
      </c>
    </row>
    <row r="47" spans="6:25">
      <c r="F47" s="235"/>
      <c r="G47" s="25" t="s">
        <v>125</v>
      </c>
      <c r="H47" s="17" t="s">
        <v>8</v>
      </c>
      <c r="I47" s="25"/>
      <c r="J47" s="17" t="s">
        <v>8</v>
      </c>
      <c r="K47" s="25"/>
      <c r="L47" s="17" t="s">
        <v>8</v>
      </c>
      <c r="M47" s="17" t="s">
        <v>8</v>
      </c>
      <c r="N47" s="25"/>
      <c r="O47" s="17" t="s">
        <v>8</v>
      </c>
    </row>
    <row r="48" spans="6:25">
      <c r="F48" s="235"/>
      <c r="G48" s="25" t="s">
        <v>126</v>
      </c>
      <c r="H48" s="25"/>
      <c r="I48" s="17" t="s">
        <v>8</v>
      </c>
      <c r="J48" s="17" t="s">
        <v>8</v>
      </c>
      <c r="K48" s="25"/>
      <c r="L48" s="17" t="s">
        <v>8</v>
      </c>
      <c r="M48" s="25"/>
      <c r="N48" s="17" t="s">
        <v>8</v>
      </c>
      <c r="O48" s="17" t="s">
        <v>8</v>
      </c>
    </row>
    <row r="49" spans="6:15">
      <c r="F49" s="235"/>
      <c r="G49" s="31" t="s">
        <v>127</v>
      </c>
      <c r="H49" s="32"/>
      <c r="I49" s="17" t="s">
        <v>8</v>
      </c>
      <c r="J49" s="32"/>
      <c r="K49" s="17" t="s">
        <v>8</v>
      </c>
      <c r="L49" s="17" t="s">
        <v>8</v>
      </c>
      <c r="M49" s="32"/>
      <c r="N49" s="17" t="s">
        <v>8</v>
      </c>
      <c r="O49" s="32"/>
    </row>
  </sheetData>
  <mergeCells count="32">
    <mergeCell ref="B3:B8"/>
    <mergeCell ref="B10:B15"/>
    <mergeCell ref="B17:B22"/>
    <mergeCell ref="B24:B29"/>
    <mergeCell ref="Q3:Q12"/>
    <mergeCell ref="F15:F2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34:F39"/>
    <mergeCell ref="F40:F44"/>
    <mergeCell ref="F45:F49"/>
    <mergeCell ref="Q23:T23"/>
    <mergeCell ref="Q24:T24"/>
    <mergeCell ref="Q30:T30"/>
    <mergeCell ref="Q25:T25"/>
    <mergeCell ref="Q26:T26"/>
    <mergeCell ref="Q27:T27"/>
    <mergeCell ref="Q28:T28"/>
    <mergeCell ref="Q29:T29"/>
    <mergeCell ref="F25:F31"/>
    <mergeCell ref="Q33:T33"/>
    <mergeCell ref="Q34:T34"/>
    <mergeCell ref="Q35:T35"/>
    <mergeCell ref="Q36:T3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M20" sqref="M20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179</v>
      </c>
      <c r="C2" s="33" t="s">
        <v>180</v>
      </c>
      <c r="D2" s="33" t="s">
        <v>177</v>
      </c>
      <c r="E2" s="33" t="s">
        <v>175</v>
      </c>
      <c r="F2" s="33" t="s">
        <v>176</v>
      </c>
      <c r="G2" s="33" t="s">
        <v>178</v>
      </c>
      <c r="I2" s="33" t="s">
        <v>179</v>
      </c>
      <c r="J2" s="33" t="s">
        <v>180</v>
      </c>
      <c r="K2" s="33" t="s">
        <v>177</v>
      </c>
      <c r="L2" s="33" t="s">
        <v>175</v>
      </c>
      <c r="M2" s="33" t="s">
        <v>176</v>
      </c>
      <c r="N2" s="33" t="s">
        <v>178</v>
      </c>
    </row>
    <row r="3" spans="2:14">
      <c r="B3" s="219" t="s">
        <v>168</v>
      </c>
      <c r="C3" s="34" t="s">
        <v>145</v>
      </c>
      <c r="D3" s="40" t="s">
        <v>185</v>
      </c>
      <c r="E3" s="35">
        <v>2</v>
      </c>
      <c r="F3" s="35">
        <v>3</v>
      </c>
      <c r="G3" s="35">
        <v>100</v>
      </c>
      <c r="I3" s="219" t="s">
        <v>171</v>
      </c>
      <c r="J3" s="36" t="s">
        <v>133</v>
      </c>
      <c r="K3" s="40" t="s">
        <v>185</v>
      </c>
      <c r="L3" s="131">
        <v>5000</v>
      </c>
      <c r="M3" s="131">
        <v>5500</v>
      </c>
      <c r="N3" s="35">
        <v>100</v>
      </c>
    </row>
    <row r="4" spans="2:14">
      <c r="B4" s="219"/>
      <c r="C4" s="34" t="s">
        <v>146</v>
      </c>
      <c r="D4" s="40" t="s">
        <v>185</v>
      </c>
      <c r="E4" s="35">
        <v>4</v>
      </c>
      <c r="F4" s="35">
        <v>5</v>
      </c>
      <c r="G4" s="35">
        <v>100</v>
      </c>
      <c r="I4" s="219"/>
      <c r="J4" s="36" t="s">
        <v>134</v>
      </c>
      <c r="K4" s="40" t="s">
        <v>185</v>
      </c>
      <c r="L4" s="131">
        <v>7500</v>
      </c>
      <c r="M4" s="131">
        <v>8250</v>
      </c>
      <c r="N4" s="35">
        <v>100</v>
      </c>
    </row>
    <row r="5" spans="2:14">
      <c r="B5" s="219"/>
      <c r="C5" s="34" t="s">
        <v>147</v>
      </c>
      <c r="D5" s="40" t="s">
        <v>185</v>
      </c>
      <c r="E5" s="35">
        <v>8</v>
      </c>
      <c r="F5" s="35">
        <v>10</v>
      </c>
      <c r="G5" s="35">
        <v>100</v>
      </c>
      <c r="I5" s="219"/>
      <c r="J5" s="36" t="s">
        <v>135</v>
      </c>
      <c r="K5" s="40" t="s">
        <v>185</v>
      </c>
      <c r="L5" s="131">
        <v>11250</v>
      </c>
      <c r="M5" s="131">
        <v>12375</v>
      </c>
      <c r="N5" s="35">
        <v>100</v>
      </c>
    </row>
    <row r="6" spans="2:14">
      <c r="B6" s="219"/>
      <c r="C6" s="34" t="s">
        <v>148</v>
      </c>
      <c r="D6" s="40" t="s">
        <v>185</v>
      </c>
      <c r="E6" s="35">
        <v>12</v>
      </c>
      <c r="F6" s="35">
        <v>14</v>
      </c>
      <c r="G6" s="35">
        <v>100</v>
      </c>
      <c r="I6" s="219"/>
      <c r="J6" s="36" t="s">
        <v>136</v>
      </c>
      <c r="K6" s="40" t="s">
        <v>185</v>
      </c>
      <c r="L6" s="131">
        <v>16875</v>
      </c>
      <c r="M6" s="131">
        <v>18562</v>
      </c>
      <c r="N6" s="35">
        <v>100</v>
      </c>
    </row>
    <row r="7" spans="2:14">
      <c r="B7" s="219"/>
      <c r="C7" s="34" t="s">
        <v>149</v>
      </c>
      <c r="D7" s="40" t="s">
        <v>185</v>
      </c>
      <c r="E7" s="35">
        <v>15</v>
      </c>
      <c r="F7" s="35">
        <v>17</v>
      </c>
      <c r="G7" s="35">
        <v>100</v>
      </c>
      <c r="I7" s="219"/>
      <c r="J7" s="36" t="s">
        <v>137</v>
      </c>
      <c r="K7" s="40" t="s">
        <v>185</v>
      </c>
      <c r="L7" s="131">
        <v>25312</v>
      </c>
      <c r="M7" s="131">
        <v>27843</v>
      </c>
      <c r="N7" s="35">
        <v>100</v>
      </c>
    </row>
    <row r="8" spans="2:14">
      <c r="B8" s="219"/>
      <c r="C8" s="34" t="s">
        <v>150</v>
      </c>
      <c r="D8" s="40" t="s">
        <v>185</v>
      </c>
      <c r="E8" s="35">
        <v>20</v>
      </c>
      <c r="F8" s="35">
        <v>22</v>
      </c>
      <c r="G8" s="35">
        <v>100</v>
      </c>
      <c r="I8" s="219"/>
      <c r="J8" s="36" t="s">
        <v>138</v>
      </c>
      <c r="K8" s="40" t="s">
        <v>185</v>
      </c>
      <c r="L8" s="131">
        <v>37968</v>
      </c>
      <c r="M8" s="131">
        <v>41764</v>
      </c>
      <c r="N8" s="35">
        <v>100</v>
      </c>
    </row>
    <row r="9" spans="2:14">
      <c r="B9" s="252" t="s">
        <v>169</v>
      </c>
      <c r="C9" s="37" t="s">
        <v>336</v>
      </c>
      <c r="D9" s="38" t="s">
        <v>184</v>
      </c>
      <c r="E9" s="38">
        <v>1</v>
      </c>
      <c r="F9" s="38">
        <v>1</v>
      </c>
      <c r="G9" s="38">
        <v>100</v>
      </c>
      <c r="I9" s="252" t="s">
        <v>172</v>
      </c>
      <c r="J9" s="39" t="s">
        <v>145</v>
      </c>
      <c r="K9" s="41" t="s">
        <v>185</v>
      </c>
      <c r="L9" s="38">
        <v>2</v>
      </c>
      <c r="M9" s="38">
        <v>3</v>
      </c>
      <c r="N9" s="38">
        <v>100</v>
      </c>
    </row>
    <row r="10" spans="2:14">
      <c r="B10" s="252"/>
      <c r="C10" s="253" t="s">
        <v>157</v>
      </c>
      <c r="D10" s="38" t="s">
        <v>184</v>
      </c>
      <c r="E10" s="38">
        <v>1</v>
      </c>
      <c r="F10" s="38">
        <v>1</v>
      </c>
      <c r="G10" s="38">
        <v>72</v>
      </c>
      <c r="I10" s="252"/>
      <c r="J10" s="39" t="s">
        <v>146</v>
      </c>
      <c r="K10" s="41" t="s">
        <v>185</v>
      </c>
      <c r="L10" s="38">
        <v>4</v>
      </c>
      <c r="M10" s="38">
        <v>5</v>
      </c>
      <c r="N10" s="38">
        <v>100</v>
      </c>
    </row>
    <row r="11" spans="2:14">
      <c r="B11" s="252"/>
      <c r="C11" s="253"/>
      <c r="D11" s="38" t="s">
        <v>181</v>
      </c>
      <c r="E11" s="38">
        <v>1</v>
      </c>
      <c r="F11" s="38">
        <v>1</v>
      </c>
      <c r="G11" s="38">
        <v>28</v>
      </c>
      <c r="I11" s="252"/>
      <c r="J11" s="39" t="s">
        <v>147</v>
      </c>
      <c r="K11" s="41" t="s">
        <v>185</v>
      </c>
      <c r="L11" s="38">
        <v>8</v>
      </c>
      <c r="M11" s="38">
        <v>10</v>
      </c>
      <c r="N11" s="38">
        <v>100</v>
      </c>
    </row>
    <row r="12" spans="2:14">
      <c r="B12" s="252"/>
      <c r="C12" s="253" t="s">
        <v>158</v>
      </c>
      <c r="D12" s="38" t="s">
        <v>184</v>
      </c>
      <c r="E12" s="254">
        <v>1</v>
      </c>
      <c r="F12" s="254">
        <v>2</v>
      </c>
      <c r="G12" s="38">
        <v>40</v>
      </c>
      <c r="I12" s="252"/>
      <c r="J12" s="39" t="s">
        <v>148</v>
      </c>
      <c r="K12" s="41" t="s">
        <v>185</v>
      </c>
      <c r="L12" s="38">
        <v>12</v>
      </c>
      <c r="M12" s="38">
        <v>14</v>
      </c>
      <c r="N12" s="38">
        <v>100</v>
      </c>
    </row>
    <row r="13" spans="2:14">
      <c r="B13" s="252"/>
      <c r="C13" s="253"/>
      <c r="D13" s="38" t="s">
        <v>181</v>
      </c>
      <c r="E13" s="255"/>
      <c r="F13" s="255"/>
      <c r="G13" s="38">
        <v>60</v>
      </c>
      <c r="I13" s="252"/>
      <c r="J13" s="39" t="s">
        <v>149</v>
      </c>
      <c r="K13" s="41" t="s">
        <v>185</v>
      </c>
      <c r="L13" s="38">
        <v>15</v>
      </c>
      <c r="M13" s="38">
        <v>17</v>
      </c>
      <c r="N13" s="38">
        <v>100</v>
      </c>
    </row>
    <row r="14" spans="2:14">
      <c r="B14" s="252"/>
      <c r="C14" s="253" t="s">
        <v>159</v>
      </c>
      <c r="D14" s="38" t="s">
        <v>181</v>
      </c>
      <c r="E14" s="254">
        <v>1</v>
      </c>
      <c r="F14" s="254">
        <v>2</v>
      </c>
      <c r="G14" s="38">
        <v>32</v>
      </c>
      <c r="I14" s="252"/>
      <c r="J14" s="39" t="s">
        <v>150</v>
      </c>
      <c r="K14" s="41" t="s">
        <v>185</v>
      </c>
      <c r="L14" s="38">
        <v>20</v>
      </c>
      <c r="M14" s="38">
        <v>22</v>
      </c>
      <c r="N14" s="38">
        <v>100</v>
      </c>
    </row>
    <row r="15" spans="2:14">
      <c r="B15" s="252"/>
      <c r="C15" s="253"/>
      <c r="D15" s="38" t="s">
        <v>182</v>
      </c>
      <c r="E15" s="256"/>
      <c r="F15" s="256"/>
      <c r="G15" s="38">
        <v>52</v>
      </c>
      <c r="I15" s="219" t="s">
        <v>173</v>
      </c>
      <c r="J15" s="36" t="s">
        <v>162</v>
      </c>
      <c r="K15" s="35" t="s">
        <v>185</v>
      </c>
      <c r="L15" s="35">
        <v>20</v>
      </c>
      <c r="M15" s="35">
        <v>22</v>
      </c>
      <c r="N15" s="35">
        <v>100</v>
      </c>
    </row>
    <row r="16" spans="2:14">
      <c r="B16" s="252"/>
      <c r="C16" s="253"/>
      <c r="D16" s="38" t="s">
        <v>183</v>
      </c>
      <c r="E16" s="255"/>
      <c r="F16" s="255"/>
      <c r="G16" s="38">
        <v>16</v>
      </c>
      <c r="I16" s="219"/>
      <c r="J16" s="36" t="s">
        <v>163</v>
      </c>
      <c r="K16" s="35" t="s">
        <v>185</v>
      </c>
      <c r="L16" s="35">
        <v>30</v>
      </c>
      <c r="M16" s="35">
        <v>33</v>
      </c>
      <c r="N16" s="35">
        <v>100</v>
      </c>
    </row>
    <row r="17" spans="2:14">
      <c r="B17" s="252"/>
      <c r="C17" s="253" t="s">
        <v>160</v>
      </c>
      <c r="D17" s="38" t="s">
        <v>181</v>
      </c>
      <c r="E17" s="254">
        <v>1</v>
      </c>
      <c r="F17" s="254">
        <v>3</v>
      </c>
      <c r="G17" s="38">
        <v>32</v>
      </c>
      <c r="I17" s="219"/>
      <c r="J17" s="36" t="s">
        <v>164</v>
      </c>
      <c r="K17" s="35" t="s">
        <v>185</v>
      </c>
      <c r="L17" s="35">
        <v>45</v>
      </c>
      <c r="M17" s="35">
        <v>49</v>
      </c>
      <c r="N17" s="35">
        <v>100</v>
      </c>
    </row>
    <row r="18" spans="2:14">
      <c r="B18" s="252"/>
      <c r="C18" s="253"/>
      <c r="D18" s="38" t="s">
        <v>182</v>
      </c>
      <c r="E18" s="256"/>
      <c r="F18" s="256"/>
      <c r="G18" s="38">
        <v>52</v>
      </c>
      <c r="I18" s="219"/>
      <c r="J18" s="36" t="s">
        <v>165</v>
      </c>
      <c r="K18" s="35" t="s">
        <v>185</v>
      </c>
      <c r="L18" s="35">
        <v>67</v>
      </c>
      <c r="M18" s="35">
        <v>73</v>
      </c>
      <c r="N18" s="35">
        <v>100</v>
      </c>
    </row>
    <row r="19" spans="2:14">
      <c r="B19" s="252"/>
      <c r="C19" s="253"/>
      <c r="D19" s="38" t="s">
        <v>183</v>
      </c>
      <c r="E19" s="255"/>
      <c r="F19" s="255"/>
      <c r="G19" s="38">
        <v>16</v>
      </c>
      <c r="I19" s="219"/>
      <c r="J19" s="36" t="s">
        <v>166</v>
      </c>
      <c r="K19" s="35" t="s">
        <v>185</v>
      </c>
      <c r="L19" s="35">
        <v>100</v>
      </c>
      <c r="M19" s="35">
        <v>110</v>
      </c>
      <c r="N19" s="35">
        <v>100</v>
      </c>
    </row>
    <row r="20" spans="2:14">
      <c r="B20" s="252"/>
      <c r="C20" s="253" t="s">
        <v>161</v>
      </c>
      <c r="D20" s="38" t="s">
        <v>181</v>
      </c>
      <c r="E20" s="254">
        <v>2</v>
      </c>
      <c r="F20" s="254">
        <v>3</v>
      </c>
      <c r="G20" s="38">
        <v>16</v>
      </c>
      <c r="I20" s="219"/>
      <c r="J20" s="36" t="s">
        <v>167</v>
      </c>
      <c r="K20" s="35" t="s">
        <v>185</v>
      </c>
      <c r="L20" s="35">
        <v>150</v>
      </c>
      <c r="M20" s="35">
        <v>165</v>
      </c>
      <c r="N20" s="35">
        <v>100</v>
      </c>
    </row>
    <row r="21" spans="2:14">
      <c r="B21" s="252"/>
      <c r="C21" s="253"/>
      <c r="D21" s="38" t="s">
        <v>182</v>
      </c>
      <c r="E21" s="256"/>
      <c r="F21" s="256"/>
      <c r="G21" s="38">
        <v>52</v>
      </c>
      <c r="I21" s="252" t="s">
        <v>174</v>
      </c>
      <c r="J21" s="39" t="s">
        <v>139</v>
      </c>
      <c r="K21" s="41" t="s">
        <v>185</v>
      </c>
      <c r="L21" s="38">
        <v>2</v>
      </c>
      <c r="M21" s="38">
        <v>3</v>
      </c>
      <c r="N21" s="38">
        <v>100</v>
      </c>
    </row>
    <row r="22" spans="2:14">
      <c r="B22" s="252"/>
      <c r="C22" s="253"/>
      <c r="D22" s="38" t="s">
        <v>183</v>
      </c>
      <c r="E22" s="255"/>
      <c r="F22" s="255"/>
      <c r="G22" s="38">
        <v>32</v>
      </c>
      <c r="I22" s="252"/>
      <c r="J22" s="39" t="s">
        <v>140</v>
      </c>
      <c r="K22" s="41" t="s">
        <v>185</v>
      </c>
      <c r="L22" s="38">
        <v>4</v>
      </c>
      <c r="M22" s="38">
        <v>5</v>
      </c>
      <c r="N22" s="38">
        <v>100</v>
      </c>
    </row>
    <row r="23" spans="2:14">
      <c r="B23" s="219" t="s">
        <v>170</v>
      </c>
      <c r="C23" s="34" t="s">
        <v>151</v>
      </c>
      <c r="D23" s="40" t="s">
        <v>185</v>
      </c>
      <c r="E23" s="35">
        <v>2</v>
      </c>
      <c r="F23" s="35">
        <v>3</v>
      </c>
      <c r="G23" s="35">
        <v>100</v>
      </c>
      <c r="I23" s="252"/>
      <c r="J23" s="39" t="s">
        <v>141</v>
      </c>
      <c r="K23" s="41" t="s">
        <v>185</v>
      </c>
      <c r="L23" s="38">
        <v>6</v>
      </c>
      <c r="M23" s="38">
        <v>7</v>
      </c>
      <c r="N23" s="38">
        <v>100</v>
      </c>
    </row>
    <row r="24" spans="2:14">
      <c r="B24" s="219"/>
      <c r="C24" s="34" t="s">
        <v>152</v>
      </c>
      <c r="D24" s="40" t="s">
        <v>185</v>
      </c>
      <c r="E24" s="35">
        <v>4</v>
      </c>
      <c r="F24" s="35">
        <v>5</v>
      </c>
      <c r="G24" s="35">
        <v>100</v>
      </c>
      <c r="I24" s="252"/>
      <c r="J24" s="39" t="s">
        <v>142</v>
      </c>
      <c r="K24" s="41" t="s">
        <v>185</v>
      </c>
      <c r="L24" s="38">
        <v>8</v>
      </c>
      <c r="M24" s="38">
        <v>9</v>
      </c>
      <c r="N24" s="38">
        <v>100</v>
      </c>
    </row>
    <row r="25" spans="2:14">
      <c r="B25" s="219"/>
      <c r="C25" s="34" t="s">
        <v>153</v>
      </c>
      <c r="D25" s="40" t="s">
        <v>185</v>
      </c>
      <c r="E25" s="35">
        <v>6</v>
      </c>
      <c r="F25" s="35">
        <v>7</v>
      </c>
      <c r="G25" s="35">
        <v>100</v>
      </c>
      <c r="I25" s="252"/>
      <c r="J25" s="39" t="s">
        <v>143</v>
      </c>
      <c r="K25" s="41" t="s">
        <v>185</v>
      </c>
      <c r="L25" s="38">
        <v>10</v>
      </c>
      <c r="M25" s="38">
        <v>11</v>
      </c>
      <c r="N25" s="38">
        <v>100</v>
      </c>
    </row>
    <row r="26" spans="2:14">
      <c r="B26" s="219"/>
      <c r="C26" s="34" t="s">
        <v>154</v>
      </c>
      <c r="D26" s="40" t="s">
        <v>185</v>
      </c>
      <c r="E26" s="35">
        <v>8</v>
      </c>
      <c r="F26" s="35">
        <v>9</v>
      </c>
      <c r="G26" s="35">
        <v>100</v>
      </c>
      <c r="I26" s="252"/>
      <c r="J26" s="39" t="s">
        <v>144</v>
      </c>
      <c r="K26" s="41" t="s">
        <v>185</v>
      </c>
      <c r="L26" s="38">
        <v>13</v>
      </c>
      <c r="M26" s="38">
        <v>15</v>
      </c>
      <c r="N26" s="38">
        <v>100</v>
      </c>
    </row>
    <row r="27" spans="2:14">
      <c r="B27" s="219"/>
      <c r="C27" s="34" t="s">
        <v>155</v>
      </c>
      <c r="D27" s="40" t="s">
        <v>185</v>
      </c>
      <c r="E27" s="35">
        <v>10</v>
      </c>
      <c r="F27" s="35">
        <v>11</v>
      </c>
      <c r="G27" s="35">
        <v>100</v>
      </c>
    </row>
    <row r="28" spans="2:14">
      <c r="B28" s="219"/>
      <c r="C28" s="34" t="s">
        <v>156</v>
      </c>
      <c r="D28" s="40" t="s">
        <v>185</v>
      </c>
      <c r="E28" s="35">
        <v>13</v>
      </c>
      <c r="F28" s="35">
        <v>15</v>
      </c>
      <c r="G28" s="35">
        <v>100</v>
      </c>
      <c r="I28" s="11" t="s">
        <v>298</v>
      </c>
    </row>
    <row r="29" spans="2:14">
      <c r="I29" s="11" t="s">
        <v>436</v>
      </c>
    </row>
  </sheetData>
  <mergeCells count="20">
    <mergeCell ref="E20:E22"/>
    <mergeCell ref="F20:F22"/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F12:F13"/>
    <mergeCell ref="E14:E16"/>
    <mergeCell ref="F14:F16"/>
    <mergeCell ref="E17:E19"/>
    <mergeCell ref="F17:F1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4"/>
  <sheetViews>
    <sheetView workbookViewId="0">
      <pane ySplit="4" topLeftCell="A5" activePane="bottomLeft" state="frozen"/>
      <selection pane="bottomLeft" activeCell="N39" sqref="N39"/>
    </sheetView>
  </sheetViews>
  <sheetFormatPr defaultRowHeight="16.5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25" width="7" style="16" bestFit="1" customWidth="1"/>
    <col min="26" max="26" width="3.625" style="11" customWidth="1"/>
    <col min="27" max="31" width="7" style="16" bestFit="1" customWidth="1"/>
    <col min="32" max="16384" width="9" style="11"/>
  </cols>
  <sheetData>
    <row r="1" spans="3:31" ht="17.25" thickBot="1"/>
    <row r="2" spans="3:31" ht="16.5" customHeight="1">
      <c r="C2" s="275" t="s">
        <v>293</v>
      </c>
      <c r="D2" s="276"/>
      <c r="E2" s="268" t="s">
        <v>294</v>
      </c>
      <c r="F2" s="269"/>
      <c r="G2" s="268" t="s">
        <v>297</v>
      </c>
      <c r="H2" s="278"/>
      <c r="J2" s="263" t="s">
        <v>239</v>
      </c>
      <c r="K2" s="264"/>
      <c r="L2" s="264"/>
      <c r="M2" s="264"/>
      <c r="N2" s="170"/>
      <c r="P2" s="272" t="s">
        <v>237</v>
      </c>
      <c r="Q2" s="273"/>
      <c r="R2" s="273"/>
      <c r="S2" s="273"/>
      <c r="T2" s="273"/>
      <c r="U2" s="273"/>
      <c r="V2" s="273"/>
      <c r="W2" s="273"/>
      <c r="X2" s="273"/>
      <c r="Y2" s="274"/>
      <c r="AA2" s="257" t="s">
        <v>238</v>
      </c>
      <c r="AB2" s="258"/>
      <c r="AC2" s="258"/>
      <c r="AD2" s="258"/>
      <c r="AE2" s="259"/>
    </row>
    <row r="3" spans="3:31" ht="16.5" customHeight="1" thickBot="1">
      <c r="C3" s="266"/>
      <c r="D3" s="277"/>
      <c r="E3" s="270"/>
      <c r="F3" s="271"/>
      <c r="G3" s="270"/>
      <c r="H3" s="279"/>
      <c r="J3" s="265"/>
      <c r="K3" s="217"/>
      <c r="L3" s="217"/>
      <c r="M3" s="217"/>
      <c r="N3" s="171"/>
      <c r="P3" s="266" t="s">
        <v>230</v>
      </c>
      <c r="Q3" s="267"/>
      <c r="R3" s="266" t="s">
        <v>231</v>
      </c>
      <c r="S3" s="267"/>
      <c r="T3" s="266" t="s">
        <v>232</v>
      </c>
      <c r="U3" s="267"/>
      <c r="V3" s="266" t="s">
        <v>233</v>
      </c>
      <c r="W3" s="267"/>
      <c r="X3" s="266" t="s">
        <v>234</v>
      </c>
      <c r="Y3" s="267"/>
      <c r="AA3" s="260"/>
      <c r="AB3" s="261"/>
      <c r="AC3" s="261"/>
      <c r="AD3" s="261"/>
      <c r="AE3" s="262"/>
    </row>
    <row r="4" spans="3:31" ht="17.25" thickBot="1">
      <c r="C4" s="110" t="s">
        <v>235</v>
      </c>
      <c r="D4" s="126" t="s">
        <v>236</v>
      </c>
      <c r="E4" s="111" t="s">
        <v>223</v>
      </c>
      <c r="F4" s="126" t="s">
        <v>224</v>
      </c>
      <c r="G4" s="111" t="s">
        <v>182</v>
      </c>
      <c r="H4" s="112" t="s">
        <v>183</v>
      </c>
      <c r="J4" s="172" t="s">
        <v>225</v>
      </c>
      <c r="K4" s="167" t="s">
        <v>226</v>
      </c>
      <c r="L4" s="167" t="s">
        <v>182</v>
      </c>
      <c r="M4" s="167" t="s">
        <v>183</v>
      </c>
      <c r="N4" s="173" t="s">
        <v>415</v>
      </c>
      <c r="P4" s="89" t="s">
        <v>223</v>
      </c>
      <c r="Q4" s="89" t="s">
        <v>224</v>
      </c>
      <c r="R4" s="89" t="s">
        <v>223</v>
      </c>
      <c r="S4" s="89" t="s">
        <v>224</v>
      </c>
      <c r="T4" s="89" t="s">
        <v>223</v>
      </c>
      <c r="U4" s="89" t="s">
        <v>224</v>
      </c>
      <c r="V4" s="89" t="s">
        <v>223</v>
      </c>
      <c r="W4" s="89" t="s">
        <v>224</v>
      </c>
      <c r="X4" s="89" t="s">
        <v>223</v>
      </c>
      <c r="Y4" s="89" t="s">
        <v>224</v>
      </c>
      <c r="AA4" s="97" t="s">
        <v>230</v>
      </c>
      <c r="AB4" s="21" t="s">
        <v>231</v>
      </c>
      <c r="AC4" s="21" t="s">
        <v>232</v>
      </c>
      <c r="AD4" s="21" t="s">
        <v>233</v>
      </c>
      <c r="AE4" s="98" t="s">
        <v>234</v>
      </c>
    </row>
    <row r="5" spans="3:31" ht="16.5" customHeight="1">
      <c r="C5" s="108" t="s">
        <v>186</v>
      </c>
      <c r="D5" s="123">
        <v>1</v>
      </c>
      <c r="E5" s="109">
        <v>1</v>
      </c>
      <c r="F5" s="127">
        <v>1</v>
      </c>
      <c r="G5" s="91">
        <v>80</v>
      </c>
      <c r="H5" s="94"/>
      <c r="J5" s="91">
        <v>17</v>
      </c>
      <c r="K5" s="44">
        <v>3</v>
      </c>
      <c r="L5" s="95"/>
      <c r="M5" s="95"/>
      <c r="N5" s="94"/>
      <c r="P5" s="85">
        <v>1</v>
      </c>
      <c r="Q5" s="43">
        <v>1</v>
      </c>
      <c r="R5" s="29">
        <v>1</v>
      </c>
      <c r="S5" s="29">
        <v>1</v>
      </c>
      <c r="T5" s="43">
        <v>1</v>
      </c>
      <c r="U5" s="43">
        <v>1</v>
      </c>
      <c r="V5" s="29">
        <v>1</v>
      </c>
      <c r="W5" s="29">
        <v>1</v>
      </c>
      <c r="X5" s="84">
        <v>1</v>
      </c>
      <c r="Y5" s="90">
        <v>2</v>
      </c>
      <c r="AA5" s="91">
        <v>10</v>
      </c>
      <c r="AB5" s="44">
        <v>30</v>
      </c>
      <c r="AC5" s="44">
        <v>50</v>
      </c>
      <c r="AD5" s="44">
        <v>70</v>
      </c>
      <c r="AE5" s="87">
        <v>90</v>
      </c>
    </row>
    <row r="6" spans="3:31">
      <c r="C6" s="108" t="s">
        <v>187</v>
      </c>
      <c r="D6" s="123">
        <v>2</v>
      </c>
      <c r="E6" s="109">
        <f t="shared" ref="E6:E9" si="0">E5</f>
        <v>1</v>
      </c>
      <c r="F6" s="127">
        <f t="shared" ref="F6:F8" si="1">F5</f>
        <v>1</v>
      </c>
      <c r="G6" s="109">
        <f>G5</f>
        <v>80</v>
      </c>
      <c r="H6" s="94"/>
      <c r="J6" s="174">
        <f>J5-0.5</f>
        <v>16.5</v>
      </c>
      <c r="K6" s="168">
        <f>K5+0.5</f>
        <v>3.5</v>
      </c>
      <c r="L6" s="95"/>
      <c r="M6" s="95"/>
      <c r="N6" s="94"/>
      <c r="P6" s="85">
        <f t="shared" ref="P6:Y6" si="2">P5</f>
        <v>1</v>
      </c>
      <c r="Q6" s="43">
        <f t="shared" si="2"/>
        <v>1</v>
      </c>
      <c r="R6" s="29">
        <f t="shared" si="2"/>
        <v>1</v>
      </c>
      <c r="S6" s="29">
        <f t="shared" si="2"/>
        <v>1</v>
      </c>
      <c r="T6" s="43">
        <f t="shared" si="2"/>
        <v>1</v>
      </c>
      <c r="U6" s="43">
        <f t="shared" si="2"/>
        <v>1</v>
      </c>
      <c r="V6" s="29">
        <f t="shared" si="2"/>
        <v>1</v>
      </c>
      <c r="W6" s="29">
        <f t="shared" si="2"/>
        <v>1</v>
      </c>
      <c r="X6" s="43">
        <f t="shared" si="2"/>
        <v>1</v>
      </c>
      <c r="Y6" s="79">
        <f t="shared" si="2"/>
        <v>2</v>
      </c>
      <c r="AA6" s="92">
        <f>AA5+0.5</f>
        <v>10.5</v>
      </c>
      <c r="AB6" s="29">
        <f t="shared" ref="AB6:AB44" si="3">AB5+0.5</f>
        <v>30.5</v>
      </c>
      <c r="AC6" s="29">
        <f t="shared" ref="AC6:AC44" si="4">AC5+0.5</f>
        <v>50.5</v>
      </c>
      <c r="AD6" s="29">
        <f t="shared" ref="AD6:AD44" si="5">AD5+0.5</f>
        <v>70.5</v>
      </c>
      <c r="AE6" s="93">
        <f t="shared" ref="AE6:AE25" si="6">AE5+0.5</f>
        <v>90.5</v>
      </c>
    </row>
    <row r="7" spans="3:31">
      <c r="C7" s="108" t="s">
        <v>188</v>
      </c>
      <c r="D7" s="123">
        <v>3</v>
      </c>
      <c r="E7" s="109">
        <f t="shared" si="0"/>
        <v>1</v>
      </c>
      <c r="F7" s="127">
        <f t="shared" si="1"/>
        <v>1</v>
      </c>
      <c r="G7" s="109">
        <f t="shared" ref="G7:G19" si="7">G6</f>
        <v>80</v>
      </c>
      <c r="H7" s="94"/>
      <c r="J7" s="174">
        <f t="shared" ref="J7:J19" si="8">J6-0.5</f>
        <v>16</v>
      </c>
      <c r="K7" s="168">
        <f t="shared" ref="K7:K19" si="9">K6+0.5</f>
        <v>4</v>
      </c>
      <c r="L7" s="95"/>
      <c r="M7" s="95"/>
      <c r="N7" s="94"/>
      <c r="P7" s="85">
        <f t="shared" ref="P7:P9" si="10">P6</f>
        <v>1</v>
      </c>
      <c r="Q7" s="43">
        <f t="shared" ref="Q7:Q19" si="11">Q6</f>
        <v>1</v>
      </c>
      <c r="R7" s="29">
        <f t="shared" ref="R7:R9" si="12">R6</f>
        <v>1</v>
      </c>
      <c r="S7" s="29">
        <f t="shared" ref="S7:S44" si="13">S6</f>
        <v>1</v>
      </c>
      <c r="T7" s="43">
        <f t="shared" ref="T7:T9" si="14">T6</f>
        <v>1</v>
      </c>
      <c r="U7" s="43">
        <f t="shared" ref="U7:U44" si="15">U6</f>
        <v>1</v>
      </c>
      <c r="V7" s="29">
        <f t="shared" ref="V7:V9" si="16">V6</f>
        <v>1</v>
      </c>
      <c r="W7" s="29">
        <f t="shared" ref="W7:W44" si="17">W6</f>
        <v>1</v>
      </c>
      <c r="X7" s="43">
        <f t="shared" ref="X7:X9" si="18">X6</f>
        <v>1</v>
      </c>
      <c r="Y7" s="79">
        <f t="shared" ref="Y7:Y44" si="19">Y6</f>
        <v>2</v>
      </c>
      <c r="AA7" s="92">
        <f t="shared" ref="AA7:AA44" si="20">AA6+0.5</f>
        <v>11</v>
      </c>
      <c r="AB7" s="29">
        <f t="shared" si="3"/>
        <v>31</v>
      </c>
      <c r="AC7" s="29">
        <f t="shared" si="4"/>
        <v>51</v>
      </c>
      <c r="AD7" s="29">
        <f t="shared" si="5"/>
        <v>71</v>
      </c>
      <c r="AE7" s="93">
        <f t="shared" si="6"/>
        <v>91</v>
      </c>
    </row>
    <row r="8" spans="3:31">
      <c r="C8" s="108" t="s">
        <v>189</v>
      </c>
      <c r="D8" s="123">
        <v>4</v>
      </c>
      <c r="E8" s="109">
        <f t="shared" si="0"/>
        <v>1</v>
      </c>
      <c r="F8" s="127">
        <f t="shared" si="1"/>
        <v>1</v>
      </c>
      <c r="G8" s="109">
        <f t="shared" si="7"/>
        <v>80</v>
      </c>
      <c r="H8" s="94"/>
      <c r="J8" s="174">
        <f t="shared" si="8"/>
        <v>15.5</v>
      </c>
      <c r="K8" s="168">
        <f t="shared" si="9"/>
        <v>4.5</v>
      </c>
      <c r="L8" s="95"/>
      <c r="M8" s="95"/>
      <c r="N8" s="94"/>
      <c r="P8" s="85">
        <f t="shared" si="10"/>
        <v>1</v>
      </c>
      <c r="Q8" s="43">
        <f t="shared" si="11"/>
        <v>1</v>
      </c>
      <c r="R8" s="29">
        <f t="shared" si="12"/>
        <v>1</v>
      </c>
      <c r="S8" s="29">
        <f t="shared" si="13"/>
        <v>1</v>
      </c>
      <c r="T8" s="43">
        <f t="shared" si="14"/>
        <v>1</v>
      </c>
      <c r="U8" s="43">
        <f t="shared" si="15"/>
        <v>1</v>
      </c>
      <c r="V8" s="29">
        <f t="shared" si="16"/>
        <v>1</v>
      </c>
      <c r="W8" s="29">
        <f t="shared" si="17"/>
        <v>1</v>
      </c>
      <c r="X8" s="43">
        <f t="shared" si="18"/>
        <v>1</v>
      </c>
      <c r="Y8" s="79">
        <f t="shared" si="19"/>
        <v>2</v>
      </c>
      <c r="AA8" s="92">
        <f t="shared" si="20"/>
        <v>11.5</v>
      </c>
      <c r="AB8" s="29">
        <f t="shared" si="3"/>
        <v>31.5</v>
      </c>
      <c r="AC8" s="29">
        <f t="shared" si="4"/>
        <v>51.5</v>
      </c>
      <c r="AD8" s="29">
        <f t="shared" si="5"/>
        <v>71.5</v>
      </c>
      <c r="AE8" s="93">
        <f t="shared" si="6"/>
        <v>91.5</v>
      </c>
    </row>
    <row r="9" spans="3:31">
      <c r="C9" s="108" t="s">
        <v>190</v>
      </c>
      <c r="D9" s="123">
        <v>5</v>
      </c>
      <c r="E9" s="109">
        <f t="shared" si="0"/>
        <v>1</v>
      </c>
      <c r="F9" s="130">
        <v>2</v>
      </c>
      <c r="G9" s="109">
        <f t="shared" si="7"/>
        <v>80</v>
      </c>
      <c r="H9" s="94"/>
      <c r="J9" s="174">
        <f t="shared" si="8"/>
        <v>15</v>
      </c>
      <c r="K9" s="168">
        <f t="shared" si="9"/>
        <v>5</v>
      </c>
      <c r="L9" s="95"/>
      <c r="M9" s="95"/>
      <c r="N9" s="94"/>
      <c r="P9" s="85">
        <f t="shared" si="10"/>
        <v>1</v>
      </c>
      <c r="Q9" s="43">
        <f t="shared" si="11"/>
        <v>1</v>
      </c>
      <c r="R9" s="29">
        <f t="shared" si="12"/>
        <v>1</v>
      </c>
      <c r="S9" s="29">
        <f t="shared" si="13"/>
        <v>1</v>
      </c>
      <c r="T9" s="43">
        <f t="shared" si="14"/>
        <v>1</v>
      </c>
      <c r="U9" s="43">
        <f t="shared" si="15"/>
        <v>1</v>
      </c>
      <c r="V9" s="29">
        <f t="shared" si="16"/>
        <v>1</v>
      </c>
      <c r="W9" s="29">
        <f t="shared" si="17"/>
        <v>1</v>
      </c>
      <c r="X9" s="43">
        <f t="shared" si="18"/>
        <v>1</v>
      </c>
      <c r="Y9" s="79">
        <f t="shared" si="19"/>
        <v>2</v>
      </c>
      <c r="AA9" s="92">
        <f t="shared" si="20"/>
        <v>12</v>
      </c>
      <c r="AB9" s="29">
        <f t="shared" si="3"/>
        <v>32</v>
      </c>
      <c r="AC9" s="29">
        <f t="shared" si="4"/>
        <v>52</v>
      </c>
      <c r="AD9" s="29">
        <f t="shared" si="5"/>
        <v>72</v>
      </c>
      <c r="AE9" s="93">
        <f t="shared" si="6"/>
        <v>92</v>
      </c>
    </row>
    <row r="10" spans="3:31">
      <c r="C10" s="86" t="s">
        <v>191</v>
      </c>
      <c r="D10" s="124">
        <v>6</v>
      </c>
      <c r="E10" s="82">
        <v>1</v>
      </c>
      <c r="F10" s="128">
        <v>1</v>
      </c>
      <c r="G10" s="82">
        <f t="shared" si="7"/>
        <v>80</v>
      </c>
      <c r="H10" s="94"/>
      <c r="J10" s="82">
        <f t="shared" si="8"/>
        <v>14.5</v>
      </c>
      <c r="K10" s="169">
        <f t="shared" si="9"/>
        <v>5.5</v>
      </c>
      <c r="L10" s="95"/>
      <c r="M10" s="95"/>
      <c r="N10" s="94"/>
      <c r="P10" s="86">
        <f>P9</f>
        <v>1</v>
      </c>
      <c r="Q10" s="42">
        <f t="shared" si="11"/>
        <v>1</v>
      </c>
      <c r="R10" s="31">
        <f>R9</f>
        <v>1</v>
      </c>
      <c r="S10" s="31">
        <f t="shared" si="13"/>
        <v>1</v>
      </c>
      <c r="T10" s="42">
        <f>T9</f>
        <v>1</v>
      </c>
      <c r="U10" s="42">
        <f t="shared" si="15"/>
        <v>1</v>
      </c>
      <c r="V10" s="31">
        <f>V9</f>
        <v>1</v>
      </c>
      <c r="W10" s="31">
        <f t="shared" si="17"/>
        <v>1</v>
      </c>
      <c r="X10" s="42">
        <f>X9</f>
        <v>1</v>
      </c>
      <c r="Y10" s="80">
        <f t="shared" si="19"/>
        <v>2</v>
      </c>
      <c r="AA10" s="82">
        <f t="shared" si="20"/>
        <v>12.5</v>
      </c>
      <c r="AB10" s="31">
        <f t="shared" si="3"/>
        <v>32.5</v>
      </c>
      <c r="AC10" s="31">
        <f t="shared" si="4"/>
        <v>52.5</v>
      </c>
      <c r="AD10" s="31">
        <f t="shared" si="5"/>
        <v>72.5</v>
      </c>
      <c r="AE10" s="76">
        <f t="shared" si="6"/>
        <v>92.5</v>
      </c>
    </row>
    <row r="11" spans="3:31">
      <c r="C11" s="86" t="s">
        <v>192</v>
      </c>
      <c r="D11" s="124">
        <v>7</v>
      </c>
      <c r="E11" s="82">
        <v>1</v>
      </c>
      <c r="F11" s="128">
        <v>1</v>
      </c>
      <c r="G11" s="82">
        <f t="shared" si="7"/>
        <v>80</v>
      </c>
      <c r="H11" s="94"/>
      <c r="J11" s="82">
        <f t="shared" si="8"/>
        <v>14</v>
      </c>
      <c r="K11" s="169">
        <f t="shared" si="9"/>
        <v>6</v>
      </c>
      <c r="L11" s="95"/>
      <c r="M11" s="95"/>
      <c r="N11" s="94"/>
      <c r="P11" s="86">
        <f t="shared" ref="P11:P19" si="21">P10</f>
        <v>1</v>
      </c>
      <c r="Q11" s="42">
        <f t="shared" si="11"/>
        <v>1</v>
      </c>
      <c r="R11" s="31">
        <f t="shared" ref="R11:R19" si="22">R10</f>
        <v>1</v>
      </c>
      <c r="S11" s="31">
        <f t="shared" si="13"/>
        <v>1</v>
      </c>
      <c r="T11" s="42">
        <f t="shared" ref="T11:T19" si="23">T10</f>
        <v>1</v>
      </c>
      <c r="U11" s="42">
        <f t="shared" si="15"/>
        <v>1</v>
      </c>
      <c r="V11" s="31">
        <f t="shared" ref="V11:V19" si="24">V10</f>
        <v>1</v>
      </c>
      <c r="W11" s="31">
        <f t="shared" si="17"/>
        <v>1</v>
      </c>
      <c r="X11" s="42">
        <f t="shared" ref="X11:X19" si="25">X10</f>
        <v>1</v>
      </c>
      <c r="Y11" s="80">
        <f t="shared" si="19"/>
        <v>2</v>
      </c>
      <c r="AA11" s="82">
        <f t="shared" si="20"/>
        <v>13</v>
      </c>
      <c r="AB11" s="31">
        <f t="shared" si="3"/>
        <v>33</v>
      </c>
      <c r="AC11" s="31">
        <f t="shared" si="4"/>
        <v>53</v>
      </c>
      <c r="AD11" s="31">
        <f t="shared" si="5"/>
        <v>73</v>
      </c>
      <c r="AE11" s="76">
        <f t="shared" si="6"/>
        <v>93</v>
      </c>
    </row>
    <row r="12" spans="3:31">
      <c r="C12" s="86" t="s">
        <v>193</v>
      </c>
      <c r="D12" s="124">
        <v>8</v>
      </c>
      <c r="E12" s="82">
        <v>1</v>
      </c>
      <c r="F12" s="128">
        <v>1</v>
      </c>
      <c r="G12" s="82">
        <f t="shared" si="7"/>
        <v>80</v>
      </c>
      <c r="H12" s="94"/>
      <c r="J12" s="82">
        <f t="shared" si="8"/>
        <v>13.5</v>
      </c>
      <c r="K12" s="169">
        <f t="shared" si="9"/>
        <v>6.5</v>
      </c>
      <c r="L12" s="95"/>
      <c r="M12" s="95"/>
      <c r="N12" s="94"/>
      <c r="P12" s="86">
        <f t="shared" si="21"/>
        <v>1</v>
      </c>
      <c r="Q12" s="42">
        <f t="shared" si="11"/>
        <v>1</v>
      </c>
      <c r="R12" s="31">
        <f t="shared" si="22"/>
        <v>1</v>
      </c>
      <c r="S12" s="31">
        <f t="shared" si="13"/>
        <v>1</v>
      </c>
      <c r="T12" s="42">
        <f t="shared" si="23"/>
        <v>1</v>
      </c>
      <c r="U12" s="42">
        <f t="shared" si="15"/>
        <v>1</v>
      </c>
      <c r="V12" s="31">
        <f t="shared" si="24"/>
        <v>1</v>
      </c>
      <c r="W12" s="31">
        <f t="shared" si="17"/>
        <v>1</v>
      </c>
      <c r="X12" s="42">
        <f t="shared" si="25"/>
        <v>1</v>
      </c>
      <c r="Y12" s="80">
        <f t="shared" si="19"/>
        <v>2</v>
      </c>
      <c r="AA12" s="82">
        <f t="shared" si="20"/>
        <v>13.5</v>
      </c>
      <c r="AB12" s="31">
        <f t="shared" si="3"/>
        <v>33.5</v>
      </c>
      <c r="AC12" s="31">
        <f t="shared" si="4"/>
        <v>53.5</v>
      </c>
      <c r="AD12" s="31">
        <f t="shared" si="5"/>
        <v>73.5</v>
      </c>
      <c r="AE12" s="76">
        <f t="shared" si="6"/>
        <v>93.5</v>
      </c>
    </row>
    <row r="13" spans="3:31">
      <c r="C13" s="86" t="s">
        <v>194</v>
      </c>
      <c r="D13" s="124">
        <v>9</v>
      </c>
      <c r="E13" s="82">
        <v>1</v>
      </c>
      <c r="F13" s="128">
        <v>1</v>
      </c>
      <c r="G13" s="82">
        <f t="shared" si="7"/>
        <v>80</v>
      </c>
      <c r="H13" s="94"/>
      <c r="J13" s="82">
        <f t="shared" si="8"/>
        <v>13</v>
      </c>
      <c r="K13" s="169">
        <f t="shared" si="9"/>
        <v>7</v>
      </c>
      <c r="L13" s="95"/>
      <c r="M13" s="95"/>
      <c r="N13" s="94"/>
      <c r="P13" s="86">
        <f t="shared" si="21"/>
        <v>1</v>
      </c>
      <c r="Q13" s="42">
        <f t="shared" si="11"/>
        <v>1</v>
      </c>
      <c r="R13" s="31">
        <f t="shared" si="22"/>
        <v>1</v>
      </c>
      <c r="S13" s="31">
        <f t="shared" si="13"/>
        <v>1</v>
      </c>
      <c r="T13" s="42">
        <f t="shared" si="23"/>
        <v>1</v>
      </c>
      <c r="U13" s="42">
        <f t="shared" si="15"/>
        <v>1</v>
      </c>
      <c r="V13" s="31">
        <f t="shared" si="24"/>
        <v>1</v>
      </c>
      <c r="W13" s="31">
        <f t="shared" si="17"/>
        <v>1</v>
      </c>
      <c r="X13" s="42">
        <f t="shared" si="25"/>
        <v>1</v>
      </c>
      <c r="Y13" s="80">
        <f t="shared" si="19"/>
        <v>2</v>
      </c>
      <c r="AA13" s="82">
        <f t="shared" si="20"/>
        <v>14</v>
      </c>
      <c r="AB13" s="31">
        <f t="shared" si="3"/>
        <v>34</v>
      </c>
      <c r="AC13" s="31">
        <f t="shared" si="4"/>
        <v>54</v>
      </c>
      <c r="AD13" s="31">
        <f t="shared" si="5"/>
        <v>74</v>
      </c>
      <c r="AE13" s="76">
        <f t="shared" si="6"/>
        <v>94</v>
      </c>
    </row>
    <row r="14" spans="3:31">
      <c r="C14" s="86" t="s">
        <v>195</v>
      </c>
      <c r="D14" s="124">
        <v>10</v>
      </c>
      <c r="E14" s="82">
        <v>1</v>
      </c>
      <c r="F14" s="128">
        <v>2</v>
      </c>
      <c r="G14" s="82">
        <f t="shared" si="7"/>
        <v>80</v>
      </c>
      <c r="H14" s="94"/>
      <c r="J14" s="82">
        <f t="shared" si="8"/>
        <v>12.5</v>
      </c>
      <c r="K14" s="169">
        <f t="shared" si="9"/>
        <v>7.5</v>
      </c>
      <c r="L14" s="95"/>
      <c r="M14" s="95"/>
      <c r="N14" s="94"/>
      <c r="P14" s="86">
        <f t="shared" si="21"/>
        <v>1</v>
      </c>
      <c r="Q14" s="42">
        <f t="shared" si="11"/>
        <v>1</v>
      </c>
      <c r="R14" s="31">
        <f t="shared" si="22"/>
        <v>1</v>
      </c>
      <c r="S14" s="31">
        <f t="shared" si="13"/>
        <v>1</v>
      </c>
      <c r="T14" s="42">
        <f t="shared" si="23"/>
        <v>1</v>
      </c>
      <c r="U14" s="42">
        <f t="shared" si="15"/>
        <v>1</v>
      </c>
      <c r="V14" s="31">
        <f t="shared" si="24"/>
        <v>1</v>
      </c>
      <c r="W14" s="31">
        <f t="shared" si="17"/>
        <v>1</v>
      </c>
      <c r="X14" s="42">
        <f t="shared" si="25"/>
        <v>1</v>
      </c>
      <c r="Y14" s="80">
        <f t="shared" si="19"/>
        <v>2</v>
      </c>
      <c r="AA14" s="82">
        <f t="shared" si="20"/>
        <v>14.5</v>
      </c>
      <c r="AB14" s="31">
        <f t="shared" si="3"/>
        <v>34.5</v>
      </c>
      <c r="AC14" s="31">
        <f t="shared" si="4"/>
        <v>54.5</v>
      </c>
      <c r="AD14" s="31">
        <f t="shared" si="5"/>
        <v>74.5</v>
      </c>
      <c r="AE14" s="76">
        <f t="shared" si="6"/>
        <v>94.5</v>
      </c>
    </row>
    <row r="15" spans="3:31">
      <c r="C15" s="108" t="s">
        <v>227</v>
      </c>
      <c r="D15" s="123">
        <v>11</v>
      </c>
      <c r="E15" s="109">
        <v>1</v>
      </c>
      <c r="F15" s="127">
        <v>1</v>
      </c>
      <c r="G15" s="109">
        <f t="shared" si="7"/>
        <v>80</v>
      </c>
      <c r="H15" s="94"/>
      <c r="J15" s="174">
        <f t="shared" si="8"/>
        <v>12</v>
      </c>
      <c r="K15" s="168">
        <f t="shared" si="9"/>
        <v>8</v>
      </c>
      <c r="L15" s="95"/>
      <c r="M15" s="95"/>
      <c r="N15" s="94"/>
      <c r="P15" s="85">
        <f t="shared" si="21"/>
        <v>1</v>
      </c>
      <c r="Q15" s="43">
        <f t="shared" si="11"/>
        <v>1</v>
      </c>
      <c r="R15" s="29">
        <f t="shared" si="22"/>
        <v>1</v>
      </c>
      <c r="S15" s="29">
        <f t="shared" si="13"/>
        <v>1</v>
      </c>
      <c r="T15" s="43">
        <f t="shared" si="23"/>
        <v>1</v>
      </c>
      <c r="U15" s="43">
        <f t="shared" si="15"/>
        <v>1</v>
      </c>
      <c r="V15" s="44">
        <v>1</v>
      </c>
      <c r="W15" s="44">
        <v>2</v>
      </c>
      <c r="X15" s="43">
        <f t="shared" si="25"/>
        <v>1</v>
      </c>
      <c r="Y15" s="79">
        <f t="shared" si="19"/>
        <v>2</v>
      </c>
      <c r="AA15" s="92">
        <f t="shared" si="20"/>
        <v>15</v>
      </c>
      <c r="AB15" s="29">
        <f t="shared" si="3"/>
        <v>35</v>
      </c>
      <c r="AC15" s="29">
        <f t="shared" si="4"/>
        <v>55</v>
      </c>
      <c r="AD15" s="29">
        <f t="shared" si="5"/>
        <v>75</v>
      </c>
      <c r="AE15" s="93">
        <f t="shared" si="6"/>
        <v>95</v>
      </c>
    </row>
    <row r="16" spans="3:31">
      <c r="C16" s="108" t="s">
        <v>196</v>
      </c>
      <c r="D16" s="123">
        <v>12</v>
      </c>
      <c r="E16" s="109">
        <v>1</v>
      </c>
      <c r="F16" s="127">
        <v>1</v>
      </c>
      <c r="G16" s="109">
        <f t="shared" si="7"/>
        <v>80</v>
      </c>
      <c r="H16" s="94"/>
      <c r="J16" s="174">
        <f t="shared" si="8"/>
        <v>11.5</v>
      </c>
      <c r="K16" s="168">
        <f t="shared" si="9"/>
        <v>8.5</v>
      </c>
      <c r="L16" s="95"/>
      <c r="M16" s="95"/>
      <c r="N16" s="94"/>
      <c r="P16" s="85">
        <f t="shared" si="21"/>
        <v>1</v>
      </c>
      <c r="Q16" s="43">
        <f t="shared" si="11"/>
        <v>1</v>
      </c>
      <c r="R16" s="29">
        <f t="shared" si="22"/>
        <v>1</v>
      </c>
      <c r="S16" s="29">
        <f t="shared" si="13"/>
        <v>1</v>
      </c>
      <c r="T16" s="43">
        <f t="shared" si="23"/>
        <v>1</v>
      </c>
      <c r="U16" s="43">
        <f t="shared" si="15"/>
        <v>1</v>
      </c>
      <c r="V16" s="29">
        <f t="shared" si="24"/>
        <v>1</v>
      </c>
      <c r="W16" s="29">
        <f t="shared" si="17"/>
        <v>2</v>
      </c>
      <c r="X16" s="43">
        <f t="shared" si="25"/>
        <v>1</v>
      </c>
      <c r="Y16" s="79">
        <f t="shared" si="19"/>
        <v>2</v>
      </c>
      <c r="AA16" s="92">
        <f t="shared" si="20"/>
        <v>15.5</v>
      </c>
      <c r="AB16" s="29">
        <f t="shared" si="3"/>
        <v>35.5</v>
      </c>
      <c r="AC16" s="29">
        <f t="shared" si="4"/>
        <v>55.5</v>
      </c>
      <c r="AD16" s="29">
        <f t="shared" si="5"/>
        <v>75.5</v>
      </c>
      <c r="AE16" s="93">
        <f t="shared" si="6"/>
        <v>95.5</v>
      </c>
    </row>
    <row r="17" spans="3:31">
      <c r="C17" s="108" t="s">
        <v>197</v>
      </c>
      <c r="D17" s="123">
        <v>13</v>
      </c>
      <c r="E17" s="109">
        <v>1</v>
      </c>
      <c r="F17" s="127">
        <v>1</v>
      </c>
      <c r="G17" s="109">
        <f t="shared" si="7"/>
        <v>80</v>
      </c>
      <c r="H17" s="94"/>
      <c r="J17" s="174">
        <f t="shared" si="8"/>
        <v>11</v>
      </c>
      <c r="K17" s="168">
        <f t="shared" si="9"/>
        <v>9</v>
      </c>
      <c r="L17" s="95"/>
      <c r="M17" s="95"/>
      <c r="N17" s="94"/>
      <c r="P17" s="85">
        <f t="shared" si="21"/>
        <v>1</v>
      </c>
      <c r="Q17" s="43">
        <f t="shared" si="11"/>
        <v>1</v>
      </c>
      <c r="R17" s="29">
        <f t="shared" si="22"/>
        <v>1</v>
      </c>
      <c r="S17" s="29">
        <f t="shared" si="13"/>
        <v>1</v>
      </c>
      <c r="T17" s="43">
        <f t="shared" si="23"/>
        <v>1</v>
      </c>
      <c r="U17" s="43">
        <f t="shared" si="15"/>
        <v>1</v>
      </c>
      <c r="V17" s="29">
        <f t="shared" si="24"/>
        <v>1</v>
      </c>
      <c r="W17" s="29">
        <f t="shared" si="17"/>
        <v>2</v>
      </c>
      <c r="X17" s="43">
        <f t="shared" si="25"/>
        <v>1</v>
      </c>
      <c r="Y17" s="79">
        <f t="shared" si="19"/>
        <v>2</v>
      </c>
      <c r="AA17" s="92">
        <f t="shared" si="20"/>
        <v>16</v>
      </c>
      <c r="AB17" s="29">
        <f t="shared" si="3"/>
        <v>36</v>
      </c>
      <c r="AC17" s="29">
        <f t="shared" si="4"/>
        <v>56</v>
      </c>
      <c r="AD17" s="29">
        <f t="shared" si="5"/>
        <v>76</v>
      </c>
      <c r="AE17" s="93">
        <f t="shared" si="6"/>
        <v>96</v>
      </c>
    </row>
    <row r="18" spans="3:31">
      <c r="C18" s="108" t="s">
        <v>198</v>
      </c>
      <c r="D18" s="123">
        <v>14</v>
      </c>
      <c r="E18" s="109">
        <v>1</v>
      </c>
      <c r="F18" s="130">
        <v>2</v>
      </c>
      <c r="G18" s="109">
        <f t="shared" si="7"/>
        <v>80</v>
      </c>
      <c r="H18" s="94"/>
      <c r="J18" s="174">
        <f t="shared" si="8"/>
        <v>10.5</v>
      </c>
      <c r="K18" s="168">
        <f t="shared" si="9"/>
        <v>9.5</v>
      </c>
      <c r="L18" s="95"/>
      <c r="M18" s="95"/>
      <c r="N18" s="94"/>
      <c r="P18" s="85">
        <f t="shared" si="21"/>
        <v>1</v>
      </c>
      <c r="Q18" s="43">
        <f t="shared" si="11"/>
        <v>1</v>
      </c>
      <c r="R18" s="29">
        <f t="shared" si="22"/>
        <v>1</v>
      </c>
      <c r="S18" s="29">
        <f t="shared" si="13"/>
        <v>1</v>
      </c>
      <c r="T18" s="43">
        <f t="shared" si="23"/>
        <v>1</v>
      </c>
      <c r="U18" s="43">
        <f t="shared" si="15"/>
        <v>1</v>
      </c>
      <c r="V18" s="29">
        <f t="shared" si="24"/>
        <v>1</v>
      </c>
      <c r="W18" s="29">
        <f t="shared" si="17"/>
        <v>2</v>
      </c>
      <c r="X18" s="43">
        <f t="shared" si="25"/>
        <v>1</v>
      </c>
      <c r="Y18" s="79">
        <f t="shared" si="19"/>
        <v>2</v>
      </c>
      <c r="AA18" s="92">
        <f t="shared" si="20"/>
        <v>16.5</v>
      </c>
      <c r="AB18" s="29">
        <f t="shared" si="3"/>
        <v>36.5</v>
      </c>
      <c r="AC18" s="29">
        <f t="shared" si="4"/>
        <v>56.5</v>
      </c>
      <c r="AD18" s="29">
        <f t="shared" si="5"/>
        <v>76.5</v>
      </c>
      <c r="AE18" s="93">
        <f t="shared" si="6"/>
        <v>96.5</v>
      </c>
    </row>
    <row r="19" spans="3:31">
      <c r="C19" s="108" t="s">
        <v>199</v>
      </c>
      <c r="D19" s="123">
        <v>15</v>
      </c>
      <c r="E19" s="109">
        <v>1</v>
      </c>
      <c r="F19" s="127">
        <v>2</v>
      </c>
      <c r="G19" s="109">
        <f t="shared" si="7"/>
        <v>80</v>
      </c>
      <c r="H19" s="94"/>
      <c r="J19" s="174">
        <f t="shared" si="8"/>
        <v>10</v>
      </c>
      <c r="K19" s="168">
        <f t="shared" si="9"/>
        <v>10</v>
      </c>
      <c r="L19" s="95"/>
      <c r="M19" s="95"/>
      <c r="N19" s="94"/>
      <c r="P19" s="85">
        <f t="shared" si="21"/>
        <v>1</v>
      </c>
      <c r="Q19" s="43">
        <f t="shared" si="11"/>
        <v>1</v>
      </c>
      <c r="R19" s="29">
        <f t="shared" si="22"/>
        <v>1</v>
      </c>
      <c r="S19" s="29">
        <f t="shared" si="13"/>
        <v>1</v>
      </c>
      <c r="T19" s="43">
        <f t="shared" si="23"/>
        <v>1</v>
      </c>
      <c r="U19" s="43">
        <f t="shared" si="15"/>
        <v>1</v>
      </c>
      <c r="V19" s="29">
        <f t="shared" si="24"/>
        <v>1</v>
      </c>
      <c r="W19" s="29">
        <f t="shared" si="17"/>
        <v>2</v>
      </c>
      <c r="X19" s="43">
        <f t="shared" si="25"/>
        <v>1</v>
      </c>
      <c r="Y19" s="79">
        <f t="shared" si="19"/>
        <v>2</v>
      </c>
      <c r="AA19" s="92">
        <f t="shared" si="20"/>
        <v>17</v>
      </c>
      <c r="AB19" s="29">
        <f t="shared" si="3"/>
        <v>37</v>
      </c>
      <c r="AC19" s="29">
        <f t="shared" si="4"/>
        <v>57</v>
      </c>
      <c r="AD19" s="29">
        <f t="shared" si="5"/>
        <v>77</v>
      </c>
      <c r="AE19" s="93">
        <f t="shared" si="6"/>
        <v>97</v>
      </c>
    </row>
    <row r="20" spans="3:31">
      <c r="C20" s="86" t="s">
        <v>200</v>
      </c>
      <c r="D20" s="124">
        <v>16</v>
      </c>
      <c r="E20" s="82">
        <v>1</v>
      </c>
      <c r="F20" s="128">
        <v>1</v>
      </c>
      <c r="G20" s="91">
        <v>79</v>
      </c>
      <c r="H20" s="87">
        <v>1</v>
      </c>
      <c r="J20" s="91">
        <v>10</v>
      </c>
      <c r="K20" s="44">
        <v>9</v>
      </c>
      <c r="L20" s="44">
        <v>1</v>
      </c>
      <c r="M20" s="95"/>
      <c r="N20" s="94"/>
      <c r="P20" s="86">
        <f>P19</f>
        <v>1</v>
      </c>
      <c r="Q20" s="42">
        <f t="shared" ref="Q20:Q39" si="26">Q19</f>
        <v>1</v>
      </c>
      <c r="R20" s="31">
        <f>R19</f>
        <v>1</v>
      </c>
      <c r="S20" s="31">
        <f t="shared" si="13"/>
        <v>1</v>
      </c>
      <c r="T20" s="42">
        <f>T19</f>
        <v>1</v>
      </c>
      <c r="U20" s="42">
        <f t="shared" si="15"/>
        <v>1</v>
      </c>
      <c r="V20" s="31">
        <f>V19</f>
        <v>1</v>
      </c>
      <c r="W20" s="31">
        <f t="shared" si="17"/>
        <v>2</v>
      </c>
      <c r="X20" s="42">
        <f>X19</f>
        <v>1</v>
      </c>
      <c r="Y20" s="80">
        <f t="shared" si="19"/>
        <v>2</v>
      </c>
      <c r="AA20" s="82">
        <f t="shared" si="20"/>
        <v>17.5</v>
      </c>
      <c r="AB20" s="31">
        <f t="shared" si="3"/>
        <v>37.5</v>
      </c>
      <c r="AC20" s="31">
        <f t="shared" si="4"/>
        <v>57.5</v>
      </c>
      <c r="AD20" s="31">
        <f t="shared" si="5"/>
        <v>77.5</v>
      </c>
      <c r="AE20" s="76">
        <f t="shared" si="6"/>
        <v>97.5</v>
      </c>
    </row>
    <row r="21" spans="3:31">
      <c r="C21" s="86" t="s">
        <v>201</v>
      </c>
      <c r="D21" s="124">
        <v>17</v>
      </c>
      <c r="E21" s="82">
        <v>1</v>
      </c>
      <c r="F21" s="128">
        <v>1</v>
      </c>
      <c r="G21" s="82">
        <f>G20-2</f>
        <v>77</v>
      </c>
      <c r="H21" s="76">
        <f t="shared" ref="H21:H25" si="27">H20+1</f>
        <v>2</v>
      </c>
      <c r="J21" s="82">
        <f>J20</f>
        <v>10</v>
      </c>
      <c r="K21" s="169">
        <f>K20+0.5</f>
        <v>9.5</v>
      </c>
      <c r="L21" s="169">
        <f>L20+0.5</f>
        <v>1.5</v>
      </c>
      <c r="M21" s="95"/>
      <c r="N21" s="94"/>
      <c r="P21" s="86">
        <f t="shared" ref="P21:P29" si="28">P20</f>
        <v>1</v>
      </c>
      <c r="Q21" s="42">
        <f t="shared" si="26"/>
        <v>1</v>
      </c>
      <c r="R21" s="31">
        <f t="shared" ref="R21:R29" si="29">R20</f>
        <v>1</v>
      </c>
      <c r="S21" s="31">
        <f t="shared" si="13"/>
        <v>1</v>
      </c>
      <c r="T21" s="42">
        <f t="shared" ref="T21:T29" si="30">T20</f>
        <v>1</v>
      </c>
      <c r="U21" s="42">
        <f t="shared" si="15"/>
        <v>1</v>
      </c>
      <c r="V21" s="31">
        <f t="shared" ref="V21:V29" si="31">V20</f>
        <v>1</v>
      </c>
      <c r="W21" s="31">
        <f t="shared" si="17"/>
        <v>2</v>
      </c>
      <c r="X21" s="42">
        <f t="shared" ref="X21:X29" si="32">X20</f>
        <v>1</v>
      </c>
      <c r="Y21" s="80">
        <f t="shared" si="19"/>
        <v>2</v>
      </c>
      <c r="AA21" s="82">
        <f t="shared" si="20"/>
        <v>18</v>
      </c>
      <c r="AB21" s="31">
        <f t="shared" si="3"/>
        <v>38</v>
      </c>
      <c r="AC21" s="31">
        <f t="shared" si="4"/>
        <v>58</v>
      </c>
      <c r="AD21" s="31">
        <f t="shared" si="5"/>
        <v>78</v>
      </c>
      <c r="AE21" s="76">
        <f t="shared" si="6"/>
        <v>98</v>
      </c>
    </row>
    <row r="22" spans="3:31">
      <c r="C22" s="86" t="s">
        <v>202</v>
      </c>
      <c r="D22" s="124">
        <v>18</v>
      </c>
      <c r="E22" s="82">
        <v>1</v>
      </c>
      <c r="F22" s="128">
        <v>1</v>
      </c>
      <c r="G22" s="82">
        <f t="shared" ref="G22:G39" si="33">G21-2</f>
        <v>75</v>
      </c>
      <c r="H22" s="76">
        <f t="shared" si="27"/>
        <v>3</v>
      </c>
      <c r="J22" s="82">
        <f t="shared" ref="J22:K44" si="34">J21</f>
        <v>10</v>
      </c>
      <c r="K22" s="169">
        <f t="shared" ref="K22:K29" si="35">K21+0.5</f>
        <v>10</v>
      </c>
      <c r="L22" s="169">
        <f t="shared" ref="L22:L29" si="36">L21+0.5</f>
        <v>2</v>
      </c>
      <c r="M22" s="95"/>
      <c r="N22" s="94"/>
      <c r="P22" s="86">
        <f t="shared" si="28"/>
        <v>1</v>
      </c>
      <c r="Q22" s="42">
        <f t="shared" si="26"/>
        <v>1</v>
      </c>
      <c r="R22" s="31">
        <f t="shared" si="29"/>
        <v>1</v>
      </c>
      <c r="S22" s="31">
        <f t="shared" si="13"/>
        <v>1</v>
      </c>
      <c r="T22" s="42">
        <f t="shared" si="30"/>
        <v>1</v>
      </c>
      <c r="U22" s="42">
        <f t="shared" si="15"/>
        <v>1</v>
      </c>
      <c r="V22" s="31">
        <f t="shared" si="31"/>
        <v>1</v>
      </c>
      <c r="W22" s="31">
        <f t="shared" si="17"/>
        <v>2</v>
      </c>
      <c r="X22" s="42">
        <f t="shared" si="32"/>
        <v>1</v>
      </c>
      <c r="Y22" s="80">
        <f t="shared" si="19"/>
        <v>2</v>
      </c>
      <c r="AA22" s="82">
        <f t="shared" si="20"/>
        <v>18.5</v>
      </c>
      <c r="AB22" s="31">
        <f t="shared" si="3"/>
        <v>38.5</v>
      </c>
      <c r="AC22" s="31">
        <f t="shared" si="4"/>
        <v>58.5</v>
      </c>
      <c r="AD22" s="31">
        <f t="shared" si="5"/>
        <v>78.5</v>
      </c>
      <c r="AE22" s="76">
        <f t="shared" si="6"/>
        <v>98.5</v>
      </c>
    </row>
    <row r="23" spans="3:31">
      <c r="C23" s="86" t="s">
        <v>203</v>
      </c>
      <c r="D23" s="124">
        <v>19</v>
      </c>
      <c r="E23" s="82">
        <v>1</v>
      </c>
      <c r="F23" s="128">
        <v>2</v>
      </c>
      <c r="G23" s="82">
        <f t="shared" si="33"/>
        <v>73</v>
      </c>
      <c r="H23" s="76">
        <f t="shared" si="27"/>
        <v>4</v>
      </c>
      <c r="J23" s="82">
        <f t="shared" si="34"/>
        <v>10</v>
      </c>
      <c r="K23" s="169">
        <f t="shared" si="35"/>
        <v>10.5</v>
      </c>
      <c r="L23" s="169">
        <f t="shared" si="36"/>
        <v>2.5</v>
      </c>
      <c r="M23" s="95"/>
      <c r="N23" s="94"/>
      <c r="P23" s="86">
        <f t="shared" si="28"/>
        <v>1</v>
      </c>
      <c r="Q23" s="42">
        <f t="shared" si="26"/>
        <v>1</v>
      </c>
      <c r="R23" s="31">
        <f t="shared" si="29"/>
        <v>1</v>
      </c>
      <c r="S23" s="31">
        <f t="shared" si="13"/>
        <v>1</v>
      </c>
      <c r="T23" s="42">
        <f t="shared" si="30"/>
        <v>1</v>
      </c>
      <c r="U23" s="42">
        <f t="shared" si="15"/>
        <v>1</v>
      </c>
      <c r="V23" s="31">
        <f t="shared" si="31"/>
        <v>1</v>
      </c>
      <c r="W23" s="31">
        <f t="shared" si="17"/>
        <v>2</v>
      </c>
      <c r="X23" s="42">
        <f t="shared" si="32"/>
        <v>1</v>
      </c>
      <c r="Y23" s="80">
        <f t="shared" si="19"/>
        <v>2</v>
      </c>
      <c r="AA23" s="82">
        <f t="shared" si="20"/>
        <v>19</v>
      </c>
      <c r="AB23" s="31">
        <f t="shared" si="3"/>
        <v>39</v>
      </c>
      <c r="AC23" s="31">
        <f t="shared" si="4"/>
        <v>59</v>
      </c>
      <c r="AD23" s="31">
        <f t="shared" si="5"/>
        <v>79</v>
      </c>
      <c r="AE23" s="76">
        <f t="shared" si="6"/>
        <v>99</v>
      </c>
    </row>
    <row r="24" spans="3:31">
      <c r="C24" s="86" t="s">
        <v>204</v>
      </c>
      <c r="D24" s="124">
        <v>20</v>
      </c>
      <c r="E24" s="82">
        <v>1</v>
      </c>
      <c r="F24" s="128">
        <v>2</v>
      </c>
      <c r="G24" s="82">
        <f t="shared" si="33"/>
        <v>71</v>
      </c>
      <c r="H24" s="76">
        <f t="shared" si="27"/>
        <v>5</v>
      </c>
      <c r="J24" s="82">
        <f t="shared" si="34"/>
        <v>10</v>
      </c>
      <c r="K24" s="169">
        <f t="shared" si="35"/>
        <v>11</v>
      </c>
      <c r="L24" s="169">
        <f t="shared" si="36"/>
        <v>3</v>
      </c>
      <c r="M24" s="95"/>
      <c r="N24" s="94"/>
      <c r="P24" s="86">
        <f t="shared" si="28"/>
        <v>1</v>
      </c>
      <c r="Q24" s="42">
        <f t="shared" si="26"/>
        <v>1</v>
      </c>
      <c r="R24" s="31">
        <f t="shared" si="29"/>
        <v>1</v>
      </c>
      <c r="S24" s="31">
        <f t="shared" si="13"/>
        <v>1</v>
      </c>
      <c r="T24" s="42">
        <f t="shared" si="30"/>
        <v>1</v>
      </c>
      <c r="U24" s="42">
        <f t="shared" si="15"/>
        <v>1</v>
      </c>
      <c r="V24" s="31">
        <f t="shared" si="31"/>
        <v>1</v>
      </c>
      <c r="W24" s="31">
        <f t="shared" si="17"/>
        <v>2</v>
      </c>
      <c r="X24" s="42">
        <f t="shared" si="32"/>
        <v>1</v>
      </c>
      <c r="Y24" s="80">
        <f t="shared" si="19"/>
        <v>2</v>
      </c>
      <c r="AA24" s="82">
        <f t="shared" si="20"/>
        <v>19.5</v>
      </c>
      <c r="AB24" s="31">
        <f t="shared" si="3"/>
        <v>39.5</v>
      </c>
      <c r="AC24" s="31">
        <f t="shared" si="4"/>
        <v>59.5</v>
      </c>
      <c r="AD24" s="31">
        <f t="shared" si="5"/>
        <v>79.5</v>
      </c>
      <c r="AE24" s="76">
        <f t="shared" si="6"/>
        <v>99.5</v>
      </c>
    </row>
    <row r="25" spans="3:31">
      <c r="C25" s="108" t="s">
        <v>228</v>
      </c>
      <c r="D25" s="123">
        <v>21</v>
      </c>
      <c r="E25" s="109">
        <v>1</v>
      </c>
      <c r="F25" s="127">
        <v>1</v>
      </c>
      <c r="G25" s="109">
        <f t="shared" si="33"/>
        <v>69</v>
      </c>
      <c r="H25" s="93">
        <f t="shared" si="27"/>
        <v>6</v>
      </c>
      <c r="J25" s="174">
        <f t="shared" si="34"/>
        <v>10</v>
      </c>
      <c r="K25" s="168">
        <f t="shared" si="35"/>
        <v>11.5</v>
      </c>
      <c r="L25" s="168">
        <f t="shared" si="36"/>
        <v>3.5</v>
      </c>
      <c r="M25" s="95"/>
      <c r="N25" s="94"/>
      <c r="P25" s="85">
        <f t="shared" si="28"/>
        <v>1</v>
      </c>
      <c r="Q25" s="43">
        <f t="shared" si="26"/>
        <v>1</v>
      </c>
      <c r="R25" s="29">
        <f t="shared" si="29"/>
        <v>1</v>
      </c>
      <c r="S25" s="29">
        <f t="shared" si="13"/>
        <v>1</v>
      </c>
      <c r="T25" s="44">
        <v>1</v>
      </c>
      <c r="U25" s="44">
        <v>2</v>
      </c>
      <c r="V25" s="29">
        <f t="shared" si="31"/>
        <v>1</v>
      </c>
      <c r="W25" s="29">
        <f t="shared" si="17"/>
        <v>2</v>
      </c>
      <c r="X25" s="43">
        <f t="shared" ref="X25" si="37">X24</f>
        <v>1</v>
      </c>
      <c r="Y25" s="79">
        <f t="shared" ref="Y25" si="38">Y24</f>
        <v>2</v>
      </c>
      <c r="AA25" s="92">
        <f t="shared" si="20"/>
        <v>20</v>
      </c>
      <c r="AB25" s="29">
        <f t="shared" si="3"/>
        <v>40</v>
      </c>
      <c r="AC25" s="29">
        <f t="shared" si="4"/>
        <v>60</v>
      </c>
      <c r="AD25" s="29">
        <f t="shared" si="5"/>
        <v>80</v>
      </c>
      <c r="AE25" s="87">
        <f t="shared" si="6"/>
        <v>100</v>
      </c>
    </row>
    <row r="26" spans="3:31">
      <c r="C26" s="108" t="s">
        <v>205</v>
      </c>
      <c r="D26" s="123">
        <v>22</v>
      </c>
      <c r="E26" s="109">
        <v>1</v>
      </c>
      <c r="F26" s="127">
        <v>1</v>
      </c>
      <c r="G26" s="109">
        <f t="shared" si="33"/>
        <v>67</v>
      </c>
      <c r="H26" s="93">
        <f>H25+1</f>
        <v>7</v>
      </c>
      <c r="J26" s="174">
        <f t="shared" si="34"/>
        <v>10</v>
      </c>
      <c r="K26" s="168">
        <f t="shared" si="35"/>
        <v>12</v>
      </c>
      <c r="L26" s="168">
        <f t="shared" si="36"/>
        <v>4</v>
      </c>
      <c r="M26" s="95"/>
      <c r="N26" s="94"/>
      <c r="P26" s="85">
        <f t="shared" si="28"/>
        <v>1</v>
      </c>
      <c r="Q26" s="43">
        <f t="shared" si="26"/>
        <v>1</v>
      </c>
      <c r="R26" s="29">
        <f t="shared" si="29"/>
        <v>1</v>
      </c>
      <c r="S26" s="29">
        <f t="shared" si="13"/>
        <v>1</v>
      </c>
      <c r="T26" s="43">
        <f t="shared" si="30"/>
        <v>1</v>
      </c>
      <c r="U26" s="43">
        <f t="shared" si="15"/>
        <v>2</v>
      </c>
      <c r="V26" s="29">
        <f t="shared" si="31"/>
        <v>1</v>
      </c>
      <c r="W26" s="29">
        <f t="shared" si="17"/>
        <v>2</v>
      </c>
      <c r="X26" s="43">
        <f t="shared" si="32"/>
        <v>1</v>
      </c>
      <c r="Y26" s="79">
        <f t="shared" si="19"/>
        <v>2</v>
      </c>
      <c r="AA26" s="92">
        <f t="shared" si="20"/>
        <v>20.5</v>
      </c>
      <c r="AB26" s="29">
        <f t="shared" si="3"/>
        <v>40.5</v>
      </c>
      <c r="AC26" s="29">
        <f t="shared" si="4"/>
        <v>60.5</v>
      </c>
      <c r="AD26" s="29">
        <f t="shared" si="5"/>
        <v>80.5</v>
      </c>
      <c r="AE26" s="87">
        <f>AE25</f>
        <v>100</v>
      </c>
    </row>
    <row r="27" spans="3:31">
      <c r="C27" s="108" t="s">
        <v>206</v>
      </c>
      <c r="D27" s="123">
        <v>23</v>
      </c>
      <c r="E27" s="109">
        <v>1</v>
      </c>
      <c r="F27" s="127">
        <v>1</v>
      </c>
      <c r="G27" s="109">
        <f t="shared" si="33"/>
        <v>65</v>
      </c>
      <c r="H27" s="93">
        <f t="shared" ref="H27:H29" si="39">H26+1</f>
        <v>8</v>
      </c>
      <c r="J27" s="174">
        <f t="shared" si="34"/>
        <v>10</v>
      </c>
      <c r="K27" s="168">
        <f t="shared" si="35"/>
        <v>12.5</v>
      </c>
      <c r="L27" s="168">
        <f t="shared" si="36"/>
        <v>4.5</v>
      </c>
      <c r="M27" s="95"/>
      <c r="N27" s="94"/>
      <c r="P27" s="85">
        <f t="shared" si="28"/>
        <v>1</v>
      </c>
      <c r="Q27" s="43">
        <f t="shared" si="26"/>
        <v>1</v>
      </c>
      <c r="R27" s="29">
        <f t="shared" si="29"/>
        <v>1</v>
      </c>
      <c r="S27" s="29">
        <f t="shared" si="13"/>
        <v>1</v>
      </c>
      <c r="T27" s="43">
        <f t="shared" si="30"/>
        <v>1</v>
      </c>
      <c r="U27" s="43">
        <f t="shared" si="15"/>
        <v>2</v>
      </c>
      <c r="V27" s="29">
        <f t="shared" si="31"/>
        <v>1</v>
      </c>
      <c r="W27" s="29">
        <f t="shared" si="17"/>
        <v>2</v>
      </c>
      <c r="X27" s="43">
        <f t="shared" si="32"/>
        <v>1</v>
      </c>
      <c r="Y27" s="79">
        <f t="shared" si="19"/>
        <v>2</v>
      </c>
      <c r="AA27" s="92">
        <f t="shared" si="20"/>
        <v>21</v>
      </c>
      <c r="AB27" s="29">
        <f t="shared" si="3"/>
        <v>41</v>
      </c>
      <c r="AC27" s="29">
        <f t="shared" si="4"/>
        <v>61</v>
      </c>
      <c r="AD27" s="29">
        <f t="shared" si="5"/>
        <v>81</v>
      </c>
      <c r="AE27" s="87">
        <f t="shared" ref="AE27:AE44" si="40">AE26</f>
        <v>100</v>
      </c>
    </row>
    <row r="28" spans="3:31">
      <c r="C28" s="108" t="s">
        <v>207</v>
      </c>
      <c r="D28" s="123">
        <v>24</v>
      </c>
      <c r="E28" s="109">
        <v>1</v>
      </c>
      <c r="F28" s="127">
        <v>2</v>
      </c>
      <c r="G28" s="109">
        <f t="shared" si="33"/>
        <v>63</v>
      </c>
      <c r="H28" s="93">
        <f t="shared" si="39"/>
        <v>9</v>
      </c>
      <c r="J28" s="174">
        <f t="shared" si="34"/>
        <v>10</v>
      </c>
      <c r="K28" s="168">
        <f t="shared" si="35"/>
        <v>13</v>
      </c>
      <c r="L28" s="168">
        <f t="shared" si="36"/>
        <v>5</v>
      </c>
      <c r="M28" s="95"/>
      <c r="N28" s="94"/>
      <c r="P28" s="85">
        <f t="shared" si="28"/>
        <v>1</v>
      </c>
      <c r="Q28" s="43">
        <f t="shared" si="26"/>
        <v>1</v>
      </c>
      <c r="R28" s="29">
        <f t="shared" si="29"/>
        <v>1</v>
      </c>
      <c r="S28" s="29">
        <f t="shared" si="13"/>
        <v>1</v>
      </c>
      <c r="T28" s="43">
        <f t="shared" si="30"/>
        <v>1</v>
      </c>
      <c r="U28" s="43">
        <f t="shared" si="15"/>
        <v>2</v>
      </c>
      <c r="V28" s="29">
        <f t="shared" si="31"/>
        <v>1</v>
      </c>
      <c r="W28" s="29">
        <f t="shared" si="17"/>
        <v>2</v>
      </c>
      <c r="X28" s="43">
        <f t="shared" si="32"/>
        <v>1</v>
      </c>
      <c r="Y28" s="79">
        <f t="shared" si="19"/>
        <v>2</v>
      </c>
      <c r="AA28" s="92">
        <f t="shared" si="20"/>
        <v>21.5</v>
      </c>
      <c r="AB28" s="29">
        <f t="shared" si="3"/>
        <v>41.5</v>
      </c>
      <c r="AC28" s="29">
        <f t="shared" si="4"/>
        <v>61.5</v>
      </c>
      <c r="AD28" s="29">
        <f t="shared" si="5"/>
        <v>81.5</v>
      </c>
      <c r="AE28" s="87">
        <f t="shared" si="40"/>
        <v>100</v>
      </c>
    </row>
    <row r="29" spans="3:31">
      <c r="C29" s="108" t="s">
        <v>208</v>
      </c>
      <c r="D29" s="123">
        <v>25</v>
      </c>
      <c r="E29" s="109">
        <v>1</v>
      </c>
      <c r="F29" s="127">
        <v>2</v>
      </c>
      <c r="G29" s="109">
        <f t="shared" si="33"/>
        <v>61</v>
      </c>
      <c r="H29" s="93">
        <f t="shared" si="39"/>
        <v>10</v>
      </c>
      <c r="J29" s="174">
        <f t="shared" si="34"/>
        <v>10</v>
      </c>
      <c r="K29" s="168">
        <f t="shared" si="35"/>
        <v>13.5</v>
      </c>
      <c r="L29" s="168">
        <f t="shared" si="36"/>
        <v>5.5</v>
      </c>
      <c r="M29" s="95"/>
      <c r="N29" s="94"/>
      <c r="P29" s="85">
        <f t="shared" si="28"/>
        <v>1</v>
      </c>
      <c r="Q29" s="43">
        <f t="shared" si="26"/>
        <v>1</v>
      </c>
      <c r="R29" s="29">
        <f t="shared" si="29"/>
        <v>1</v>
      </c>
      <c r="S29" s="29">
        <f t="shared" si="13"/>
        <v>1</v>
      </c>
      <c r="T29" s="43">
        <f t="shared" si="30"/>
        <v>1</v>
      </c>
      <c r="U29" s="43">
        <f t="shared" si="15"/>
        <v>2</v>
      </c>
      <c r="V29" s="29">
        <f t="shared" si="31"/>
        <v>1</v>
      </c>
      <c r="W29" s="29">
        <f t="shared" si="17"/>
        <v>2</v>
      </c>
      <c r="X29" s="43">
        <f t="shared" si="32"/>
        <v>1</v>
      </c>
      <c r="Y29" s="79">
        <f t="shared" si="19"/>
        <v>2</v>
      </c>
      <c r="AA29" s="92">
        <f t="shared" si="20"/>
        <v>22</v>
      </c>
      <c r="AB29" s="29">
        <f t="shared" si="3"/>
        <v>42</v>
      </c>
      <c r="AC29" s="29">
        <f t="shared" si="4"/>
        <v>62</v>
      </c>
      <c r="AD29" s="29">
        <f t="shared" si="5"/>
        <v>82</v>
      </c>
      <c r="AE29" s="87">
        <f t="shared" si="40"/>
        <v>100</v>
      </c>
    </row>
    <row r="30" spans="3:31">
      <c r="C30" s="86" t="s">
        <v>209</v>
      </c>
      <c r="D30" s="124">
        <v>26</v>
      </c>
      <c r="E30" s="82">
        <v>1</v>
      </c>
      <c r="F30" s="128">
        <v>1</v>
      </c>
      <c r="G30" s="82">
        <f t="shared" si="33"/>
        <v>59</v>
      </c>
      <c r="H30" s="76">
        <f>H29+1</f>
        <v>11</v>
      </c>
      <c r="J30" s="82">
        <f t="shared" si="34"/>
        <v>10</v>
      </c>
      <c r="K30" s="44">
        <v>14</v>
      </c>
      <c r="L30" s="44">
        <v>6</v>
      </c>
      <c r="M30" s="95"/>
      <c r="N30" s="94"/>
      <c r="P30" s="86">
        <f>P29</f>
        <v>1</v>
      </c>
      <c r="Q30" s="42">
        <f t="shared" si="26"/>
        <v>1</v>
      </c>
      <c r="R30" s="31">
        <f>R29</f>
        <v>1</v>
      </c>
      <c r="S30" s="31">
        <f t="shared" si="13"/>
        <v>1</v>
      </c>
      <c r="T30" s="42">
        <f>T29</f>
        <v>1</v>
      </c>
      <c r="U30" s="42">
        <f t="shared" si="15"/>
        <v>2</v>
      </c>
      <c r="V30" s="31">
        <f>V29</f>
        <v>1</v>
      </c>
      <c r="W30" s="31">
        <f t="shared" si="17"/>
        <v>2</v>
      </c>
      <c r="X30" s="42">
        <f>X29</f>
        <v>1</v>
      </c>
      <c r="Y30" s="80">
        <f t="shared" si="19"/>
        <v>2</v>
      </c>
      <c r="AA30" s="82">
        <f t="shared" si="20"/>
        <v>22.5</v>
      </c>
      <c r="AB30" s="31">
        <f t="shared" si="3"/>
        <v>42.5</v>
      </c>
      <c r="AC30" s="31">
        <f t="shared" si="4"/>
        <v>62.5</v>
      </c>
      <c r="AD30" s="31">
        <f t="shared" si="5"/>
        <v>82.5</v>
      </c>
      <c r="AE30" s="87">
        <f t="shared" si="40"/>
        <v>100</v>
      </c>
    </row>
    <row r="31" spans="3:31">
      <c r="C31" s="86" t="s">
        <v>210</v>
      </c>
      <c r="D31" s="124">
        <v>27</v>
      </c>
      <c r="E31" s="82">
        <v>1</v>
      </c>
      <c r="F31" s="128">
        <v>1</v>
      </c>
      <c r="G31" s="82">
        <f t="shared" si="33"/>
        <v>57</v>
      </c>
      <c r="H31" s="76">
        <f>H30+1</f>
        <v>12</v>
      </c>
      <c r="J31" s="82">
        <f t="shared" si="34"/>
        <v>10</v>
      </c>
      <c r="K31" s="169">
        <f t="shared" si="34"/>
        <v>14</v>
      </c>
      <c r="L31" s="169">
        <f>L30+1</f>
        <v>7</v>
      </c>
      <c r="M31" s="95"/>
      <c r="N31" s="94"/>
      <c r="P31" s="86">
        <f t="shared" ref="P31:P39" si="41">P30</f>
        <v>1</v>
      </c>
      <c r="Q31" s="42">
        <f t="shared" si="26"/>
        <v>1</v>
      </c>
      <c r="R31" s="31">
        <f t="shared" ref="R31:R39" si="42">R30</f>
        <v>1</v>
      </c>
      <c r="S31" s="31">
        <f t="shared" si="13"/>
        <v>1</v>
      </c>
      <c r="T31" s="42">
        <f t="shared" ref="T31:T39" si="43">T30</f>
        <v>1</v>
      </c>
      <c r="U31" s="42">
        <f t="shared" si="15"/>
        <v>2</v>
      </c>
      <c r="V31" s="31">
        <f t="shared" ref="V31:V39" si="44">V30</f>
        <v>1</v>
      </c>
      <c r="W31" s="31">
        <f t="shared" si="17"/>
        <v>2</v>
      </c>
      <c r="X31" s="42">
        <f t="shared" ref="X31:X39" si="45">X30</f>
        <v>1</v>
      </c>
      <c r="Y31" s="80">
        <f t="shared" si="19"/>
        <v>2</v>
      </c>
      <c r="AA31" s="82">
        <f t="shared" si="20"/>
        <v>23</v>
      </c>
      <c r="AB31" s="31">
        <f t="shared" si="3"/>
        <v>43</v>
      </c>
      <c r="AC31" s="31">
        <f t="shared" si="4"/>
        <v>63</v>
      </c>
      <c r="AD31" s="31">
        <f t="shared" si="5"/>
        <v>83</v>
      </c>
      <c r="AE31" s="87">
        <f t="shared" si="40"/>
        <v>100</v>
      </c>
    </row>
    <row r="32" spans="3:31">
      <c r="C32" s="86" t="s">
        <v>211</v>
      </c>
      <c r="D32" s="124">
        <v>28</v>
      </c>
      <c r="E32" s="82">
        <v>1</v>
      </c>
      <c r="F32" s="128">
        <v>1</v>
      </c>
      <c r="G32" s="82">
        <f t="shared" si="33"/>
        <v>55</v>
      </c>
      <c r="H32" s="76">
        <f t="shared" ref="H32:H44" si="46">H31+1</f>
        <v>13</v>
      </c>
      <c r="J32" s="82">
        <f t="shared" si="34"/>
        <v>10</v>
      </c>
      <c r="K32" s="169">
        <f t="shared" si="34"/>
        <v>14</v>
      </c>
      <c r="L32" s="169">
        <f t="shared" ref="L32:L39" si="47">L31+1</f>
        <v>8</v>
      </c>
      <c r="M32" s="95"/>
      <c r="N32" s="94"/>
      <c r="P32" s="86">
        <f t="shared" si="41"/>
        <v>1</v>
      </c>
      <c r="Q32" s="42">
        <f t="shared" si="26"/>
        <v>1</v>
      </c>
      <c r="R32" s="31">
        <f t="shared" si="42"/>
        <v>1</v>
      </c>
      <c r="S32" s="31">
        <f t="shared" si="13"/>
        <v>1</v>
      </c>
      <c r="T32" s="42">
        <f t="shared" si="43"/>
        <v>1</v>
      </c>
      <c r="U32" s="42">
        <f t="shared" si="15"/>
        <v>2</v>
      </c>
      <c r="V32" s="31">
        <f t="shared" si="44"/>
        <v>1</v>
      </c>
      <c r="W32" s="31">
        <f t="shared" si="17"/>
        <v>2</v>
      </c>
      <c r="X32" s="42">
        <f t="shared" si="45"/>
        <v>1</v>
      </c>
      <c r="Y32" s="80">
        <f t="shared" si="19"/>
        <v>2</v>
      </c>
      <c r="AA32" s="82">
        <f t="shared" si="20"/>
        <v>23.5</v>
      </c>
      <c r="AB32" s="31">
        <f t="shared" si="3"/>
        <v>43.5</v>
      </c>
      <c r="AC32" s="31">
        <f t="shared" si="4"/>
        <v>63.5</v>
      </c>
      <c r="AD32" s="31">
        <f t="shared" si="5"/>
        <v>83.5</v>
      </c>
      <c r="AE32" s="87">
        <f t="shared" si="40"/>
        <v>100</v>
      </c>
    </row>
    <row r="33" spans="3:31">
      <c r="C33" s="86" t="s">
        <v>212</v>
      </c>
      <c r="D33" s="124">
        <v>29</v>
      </c>
      <c r="E33" s="82">
        <v>1</v>
      </c>
      <c r="F33" s="128">
        <v>2</v>
      </c>
      <c r="G33" s="82">
        <f t="shared" si="33"/>
        <v>53</v>
      </c>
      <c r="H33" s="76">
        <f t="shared" si="46"/>
        <v>14</v>
      </c>
      <c r="J33" s="82">
        <f t="shared" si="34"/>
        <v>10</v>
      </c>
      <c r="K33" s="169">
        <f t="shared" si="34"/>
        <v>14</v>
      </c>
      <c r="L33" s="169">
        <f t="shared" si="47"/>
        <v>9</v>
      </c>
      <c r="M33" s="95"/>
      <c r="N33" s="94"/>
      <c r="P33" s="86">
        <f t="shared" si="41"/>
        <v>1</v>
      </c>
      <c r="Q33" s="42">
        <f t="shared" si="26"/>
        <v>1</v>
      </c>
      <c r="R33" s="31">
        <f t="shared" si="42"/>
        <v>1</v>
      </c>
      <c r="S33" s="31">
        <f t="shared" si="13"/>
        <v>1</v>
      </c>
      <c r="T33" s="42">
        <f t="shared" si="43"/>
        <v>1</v>
      </c>
      <c r="U33" s="42">
        <f t="shared" si="15"/>
        <v>2</v>
      </c>
      <c r="V33" s="31">
        <f t="shared" si="44"/>
        <v>1</v>
      </c>
      <c r="W33" s="31">
        <f t="shared" si="17"/>
        <v>2</v>
      </c>
      <c r="X33" s="42">
        <f t="shared" si="45"/>
        <v>1</v>
      </c>
      <c r="Y33" s="80">
        <f t="shared" si="19"/>
        <v>2</v>
      </c>
      <c r="AA33" s="82">
        <f t="shared" si="20"/>
        <v>24</v>
      </c>
      <c r="AB33" s="31">
        <f t="shared" si="3"/>
        <v>44</v>
      </c>
      <c r="AC33" s="31">
        <f t="shared" si="4"/>
        <v>64</v>
      </c>
      <c r="AD33" s="31">
        <f t="shared" si="5"/>
        <v>84</v>
      </c>
      <c r="AE33" s="87">
        <f t="shared" si="40"/>
        <v>100</v>
      </c>
    </row>
    <row r="34" spans="3:31">
      <c r="C34" s="86" t="s">
        <v>213</v>
      </c>
      <c r="D34" s="124">
        <v>30</v>
      </c>
      <c r="E34" s="82">
        <v>1</v>
      </c>
      <c r="F34" s="130">
        <v>3</v>
      </c>
      <c r="G34" s="82">
        <f t="shared" si="33"/>
        <v>51</v>
      </c>
      <c r="H34" s="76">
        <f t="shared" si="46"/>
        <v>15</v>
      </c>
      <c r="J34" s="82">
        <f t="shared" si="34"/>
        <v>10</v>
      </c>
      <c r="K34" s="169">
        <f t="shared" si="34"/>
        <v>14</v>
      </c>
      <c r="L34" s="169">
        <f t="shared" si="47"/>
        <v>10</v>
      </c>
      <c r="M34" s="95"/>
      <c r="N34" s="94"/>
      <c r="P34" s="86">
        <f t="shared" si="41"/>
        <v>1</v>
      </c>
      <c r="Q34" s="42">
        <f t="shared" si="26"/>
        <v>1</v>
      </c>
      <c r="R34" s="31">
        <f t="shared" si="42"/>
        <v>1</v>
      </c>
      <c r="S34" s="31">
        <f t="shared" si="13"/>
        <v>1</v>
      </c>
      <c r="T34" s="42">
        <f t="shared" si="43"/>
        <v>1</v>
      </c>
      <c r="U34" s="42">
        <f t="shared" si="15"/>
        <v>2</v>
      </c>
      <c r="V34" s="31">
        <f t="shared" si="44"/>
        <v>1</v>
      </c>
      <c r="W34" s="31">
        <f t="shared" si="17"/>
        <v>2</v>
      </c>
      <c r="X34" s="42">
        <f t="shared" si="45"/>
        <v>1</v>
      </c>
      <c r="Y34" s="80">
        <f t="shared" si="19"/>
        <v>2</v>
      </c>
      <c r="AA34" s="82">
        <f t="shared" si="20"/>
        <v>24.5</v>
      </c>
      <c r="AB34" s="31">
        <f t="shared" si="3"/>
        <v>44.5</v>
      </c>
      <c r="AC34" s="31">
        <f t="shared" si="4"/>
        <v>64.5</v>
      </c>
      <c r="AD34" s="31">
        <f t="shared" si="5"/>
        <v>84.5</v>
      </c>
      <c r="AE34" s="87">
        <f t="shared" si="40"/>
        <v>100</v>
      </c>
    </row>
    <row r="35" spans="3:31">
      <c r="C35" s="108" t="s">
        <v>229</v>
      </c>
      <c r="D35" s="123">
        <v>31</v>
      </c>
      <c r="E35" s="109">
        <v>1</v>
      </c>
      <c r="F35" s="127">
        <v>1</v>
      </c>
      <c r="G35" s="109">
        <f t="shared" si="33"/>
        <v>49</v>
      </c>
      <c r="H35" s="93">
        <f t="shared" si="46"/>
        <v>16</v>
      </c>
      <c r="J35" s="174">
        <f t="shared" si="34"/>
        <v>10</v>
      </c>
      <c r="K35" s="168">
        <f t="shared" si="34"/>
        <v>14</v>
      </c>
      <c r="L35" s="168">
        <f t="shared" si="47"/>
        <v>11</v>
      </c>
      <c r="M35" s="95"/>
      <c r="N35" s="94"/>
      <c r="P35" s="85">
        <f t="shared" si="41"/>
        <v>1</v>
      </c>
      <c r="Q35" s="43">
        <f t="shared" si="26"/>
        <v>1</v>
      </c>
      <c r="R35" s="29">
        <f t="shared" si="42"/>
        <v>1</v>
      </c>
      <c r="S35" s="29">
        <f t="shared" si="13"/>
        <v>1</v>
      </c>
      <c r="T35" s="43">
        <f t="shared" si="43"/>
        <v>1</v>
      </c>
      <c r="U35" s="43">
        <f t="shared" si="15"/>
        <v>2</v>
      </c>
      <c r="V35" s="29">
        <f t="shared" si="44"/>
        <v>1</v>
      </c>
      <c r="W35" s="29">
        <f t="shared" si="17"/>
        <v>2</v>
      </c>
      <c r="X35" s="44">
        <v>1</v>
      </c>
      <c r="Y35" s="87">
        <v>3</v>
      </c>
      <c r="AA35" s="92">
        <f t="shared" si="20"/>
        <v>25</v>
      </c>
      <c r="AB35" s="29">
        <f t="shared" si="3"/>
        <v>45</v>
      </c>
      <c r="AC35" s="29">
        <f t="shared" si="4"/>
        <v>65</v>
      </c>
      <c r="AD35" s="29">
        <f t="shared" si="5"/>
        <v>85</v>
      </c>
      <c r="AE35" s="87">
        <f t="shared" si="40"/>
        <v>100</v>
      </c>
    </row>
    <row r="36" spans="3:31">
      <c r="C36" s="108" t="s">
        <v>214</v>
      </c>
      <c r="D36" s="123">
        <v>32</v>
      </c>
      <c r="E36" s="109">
        <v>1</v>
      </c>
      <c r="F36" s="127">
        <v>1</v>
      </c>
      <c r="G36" s="109">
        <f t="shared" si="33"/>
        <v>47</v>
      </c>
      <c r="H36" s="93">
        <f t="shared" si="46"/>
        <v>17</v>
      </c>
      <c r="J36" s="174">
        <f t="shared" si="34"/>
        <v>10</v>
      </c>
      <c r="K36" s="168">
        <f t="shared" si="34"/>
        <v>14</v>
      </c>
      <c r="L36" s="168">
        <f t="shared" si="47"/>
        <v>12</v>
      </c>
      <c r="M36" s="95"/>
      <c r="N36" s="94"/>
      <c r="P36" s="85">
        <f t="shared" si="41"/>
        <v>1</v>
      </c>
      <c r="Q36" s="43">
        <f t="shared" si="26"/>
        <v>1</v>
      </c>
      <c r="R36" s="29">
        <f t="shared" si="42"/>
        <v>1</v>
      </c>
      <c r="S36" s="29">
        <f t="shared" si="13"/>
        <v>1</v>
      </c>
      <c r="T36" s="43">
        <f t="shared" si="43"/>
        <v>1</v>
      </c>
      <c r="U36" s="43">
        <f t="shared" si="15"/>
        <v>2</v>
      </c>
      <c r="V36" s="29">
        <f t="shared" si="44"/>
        <v>1</v>
      </c>
      <c r="W36" s="29">
        <f t="shared" si="17"/>
        <v>2</v>
      </c>
      <c r="X36" s="43">
        <f t="shared" si="45"/>
        <v>1</v>
      </c>
      <c r="Y36" s="79">
        <f t="shared" si="19"/>
        <v>3</v>
      </c>
      <c r="AA36" s="92">
        <f t="shared" si="20"/>
        <v>25.5</v>
      </c>
      <c r="AB36" s="29">
        <f t="shared" si="3"/>
        <v>45.5</v>
      </c>
      <c r="AC36" s="29">
        <f t="shared" si="4"/>
        <v>65.5</v>
      </c>
      <c r="AD36" s="29">
        <f t="shared" si="5"/>
        <v>85.5</v>
      </c>
      <c r="AE36" s="87">
        <f t="shared" si="40"/>
        <v>100</v>
      </c>
    </row>
    <row r="37" spans="3:31">
      <c r="C37" s="108" t="s">
        <v>215</v>
      </c>
      <c r="D37" s="123">
        <v>33</v>
      </c>
      <c r="E37" s="109">
        <v>1</v>
      </c>
      <c r="F37" s="127">
        <v>1</v>
      </c>
      <c r="G37" s="109">
        <f t="shared" si="33"/>
        <v>45</v>
      </c>
      <c r="H37" s="93">
        <f t="shared" si="46"/>
        <v>18</v>
      </c>
      <c r="J37" s="174">
        <f t="shared" si="34"/>
        <v>10</v>
      </c>
      <c r="K37" s="168">
        <f t="shared" si="34"/>
        <v>14</v>
      </c>
      <c r="L37" s="168">
        <f t="shared" si="47"/>
        <v>13</v>
      </c>
      <c r="M37" s="95"/>
      <c r="N37" s="94"/>
      <c r="P37" s="85">
        <f t="shared" si="41"/>
        <v>1</v>
      </c>
      <c r="Q37" s="43">
        <f t="shared" si="26"/>
        <v>1</v>
      </c>
      <c r="R37" s="29">
        <f t="shared" si="42"/>
        <v>1</v>
      </c>
      <c r="S37" s="29">
        <f t="shared" si="13"/>
        <v>1</v>
      </c>
      <c r="T37" s="43">
        <f t="shared" si="43"/>
        <v>1</v>
      </c>
      <c r="U37" s="43">
        <f t="shared" si="15"/>
        <v>2</v>
      </c>
      <c r="V37" s="29">
        <f t="shared" si="44"/>
        <v>1</v>
      </c>
      <c r="W37" s="29">
        <f t="shared" si="17"/>
        <v>2</v>
      </c>
      <c r="X37" s="43">
        <f t="shared" si="45"/>
        <v>1</v>
      </c>
      <c r="Y37" s="79">
        <f t="shared" si="19"/>
        <v>3</v>
      </c>
      <c r="AA37" s="92">
        <f t="shared" si="20"/>
        <v>26</v>
      </c>
      <c r="AB37" s="29">
        <f t="shared" si="3"/>
        <v>46</v>
      </c>
      <c r="AC37" s="29">
        <f t="shared" si="4"/>
        <v>66</v>
      </c>
      <c r="AD37" s="29">
        <f t="shared" si="5"/>
        <v>86</v>
      </c>
      <c r="AE37" s="87">
        <f t="shared" si="40"/>
        <v>100</v>
      </c>
    </row>
    <row r="38" spans="3:31">
      <c r="C38" s="108" t="s">
        <v>216</v>
      </c>
      <c r="D38" s="123">
        <v>34</v>
      </c>
      <c r="E38" s="109">
        <v>1</v>
      </c>
      <c r="F38" s="127">
        <v>2</v>
      </c>
      <c r="G38" s="109">
        <f t="shared" si="33"/>
        <v>43</v>
      </c>
      <c r="H38" s="93">
        <f t="shared" si="46"/>
        <v>19</v>
      </c>
      <c r="J38" s="174">
        <f t="shared" si="34"/>
        <v>10</v>
      </c>
      <c r="K38" s="168">
        <f t="shared" si="34"/>
        <v>14</v>
      </c>
      <c r="L38" s="168">
        <f t="shared" si="47"/>
        <v>14</v>
      </c>
      <c r="M38" s="95"/>
      <c r="N38" s="94"/>
      <c r="P38" s="85">
        <f t="shared" si="41"/>
        <v>1</v>
      </c>
      <c r="Q38" s="43">
        <f t="shared" si="26"/>
        <v>1</v>
      </c>
      <c r="R38" s="29">
        <f t="shared" si="42"/>
        <v>1</v>
      </c>
      <c r="S38" s="29">
        <f t="shared" si="13"/>
        <v>1</v>
      </c>
      <c r="T38" s="43">
        <f t="shared" si="43"/>
        <v>1</v>
      </c>
      <c r="U38" s="43">
        <f t="shared" si="15"/>
        <v>2</v>
      </c>
      <c r="V38" s="29">
        <f t="shared" si="44"/>
        <v>1</v>
      </c>
      <c r="W38" s="29">
        <f t="shared" si="17"/>
        <v>2</v>
      </c>
      <c r="X38" s="43">
        <f t="shared" si="45"/>
        <v>1</v>
      </c>
      <c r="Y38" s="79">
        <f t="shared" si="19"/>
        <v>3</v>
      </c>
      <c r="AA38" s="92">
        <f t="shared" si="20"/>
        <v>26.5</v>
      </c>
      <c r="AB38" s="29">
        <f t="shared" si="3"/>
        <v>46.5</v>
      </c>
      <c r="AC38" s="29">
        <f t="shared" si="4"/>
        <v>66.5</v>
      </c>
      <c r="AD38" s="29">
        <f t="shared" si="5"/>
        <v>86.5</v>
      </c>
      <c r="AE38" s="87">
        <f t="shared" si="40"/>
        <v>100</v>
      </c>
    </row>
    <row r="39" spans="3:31">
      <c r="C39" s="108" t="s">
        <v>217</v>
      </c>
      <c r="D39" s="123">
        <v>35</v>
      </c>
      <c r="E39" s="109">
        <v>1</v>
      </c>
      <c r="F39" s="127">
        <v>3</v>
      </c>
      <c r="G39" s="109">
        <f t="shared" si="33"/>
        <v>41</v>
      </c>
      <c r="H39" s="93">
        <f t="shared" si="46"/>
        <v>20</v>
      </c>
      <c r="J39" s="174">
        <f t="shared" si="34"/>
        <v>10</v>
      </c>
      <c r="K39" s="168">
        <f t="shared" si="34"/>
        <v>14</v>
      </c>
      <c r="L39" s="168">
        <f t="shared" si="47"/>
        <v>15</v>
      </c>
      <c r="M39" s="95"/>
      <c r="N39" s="94"/>
      <c r="P39" s="85">
        <f t="shared" si="41"/>
        <v>1</v>
      </c>
      <c r="Q39" s="43">
        <f t="shared" si="26"/>
        <v>1</v>
      </c>
      <c r="R39" s="29">
        <f t="shared" si="42"/>
        <v>1</v>
      </c>
      <c r="S39" s="29">
        <f t="shared" si="13"/>
        <v>1</v>
      </c>
      <c r="T39" s="43">
        <f t="shared" si="43"/>
        <v>1</v>
      </c>
      <c r="U39" s="43">
        <f t="shared" si="15"/>
        <v>2</v>
      </c>
      <c r="V39" s="29">
        <f t="shared" si="44"/>
        <v>1</v>
      </c>
      <c r="W39" s="29">
        <f t="shared" si="17"/>
        <v>2</v>
      </c>
      <c r="X39" s="43">
        <f t="shared" si="45"/>
        <v>1</v>
      </c>
      <c r="Y39" s="79">
        <f t="shared" si="19"/>
        <v>3</v>
      </c>
      <c r="AA39" s="92">
        <f t="shared" si="20"/>
        <v>27</v>
      </c>
      <c r="AB39" s="29">
        <f t="shared" si="3"/>
        <v>47</v>
      </c>
      <c r="AC39" s="29">
        <f t="shared" si="4"/>
        <v>67</v>
      </c>
      <c r="AD39" s="29">
        <f t="shared" si="5"/>
        <v>87</v>
      </c>
      <c r="AE39" s="87">
        <f t="shared" si="40"/>
        <v>100</v>
      </c>
    </row>
    <row r="40" spans="3:31">
      <c r="C40" s="86" t="s">
        <v>218</v>
      </c>
      <c r="D40" s="124">
        <v>36</v>
      </c>
      <c r="E40" s="82">
        <v>1</v>
      </c>
      <c r="F40" s="128">
        <v>1</v>
      </c>
      <c r="G40" s="82">
        <f>G39-3</f>
        <v>38</v>
      </c>
      <c r="H40" s="76">
        <f t="shared" si="46"/>
        <v>21</v>
      </c>
      <c r="J40" s="82">
        <f t="shared" si="34"/>
        <v>10</v>
      </c>
      <c r="K40" s="169">
        <f t="shared" si="34"/>
        <v>14</v>
      </c>
      <c r="L40" s="44">
        <v>16</v>
      </c>
      <c r="M40" s="44">
        <v>0.5</v>
      </c>
      <c r="N40" s="87">
        <v>0.5</v>
      </c>
      <c r="P40" s="86">
        <f>P39</f>
        <v>1</v>
      </c>
      <c r="Q40" s="42">
        <f t="shared" ref="Q40:Q44" si="48">Q39</f>
        <v>1</v>
      </c>
      <c r="R40" s="31">
        <f>R39</f>
        <v>1</v>
      </c>
      <c r="S40" s="31">
        <f t="shared" si="13"/>
        <v>1</v>
      </c>
      <c r="T40" s="42">
        <f>T39</f>
        <v>1</v>
      </c>
      <c r="U40" s="42">
        <f t="shared" si="15"/>
        <v>2</v>
      </c>
      <c r="V40" s="31">
        <f>V39</f>
        <v>1</v>
      </c>
      <c r="W40" s="31">
        <f t="shared" si="17"/>
        <v>2</v>
      </c>
      <c r="X40" s="42">
        <f>X39</f>
        <v>1</v>
      </c>
      <c r="Y40" s="80">
        <f t="shared" si="19"/>
        <v>3</v>
      </c>
      <c r="AA40" s="82">
        <f t="shared" si="20"/>
        <v>27.5</v>
      </c>
      <c r="AB40" s="31">
        <f t="shared" si="3"/>
        <v>47.5</v>
      </c>
      <c r="AC40" s="31">
        <f t="shared" si="4"/>
        <v>67.5</v>
      </c>
      <c r="AD40" s="31">
        <f t="shared" si="5"/>
        <v>87.5</v>
      </c>
      <c r="AE40" s="87">
        <f t="shared" si="40"/>
        <v>100</v>
      </c>
    </row>
    <row r="41" spans="3:31">
      <c r="C41" s="86" t="s">
        <v>219</v>
      </c>
      <c r="D41" s="124">
        <v>37</v>
      </c>
      <c r="E41" s="82">
        <v>1</v>
      </c>
      <c r="F41" s="128">
        <v>1</v>
      </c>
      <c r="G41" s="82">
        <f>G40-2</f>
        <v>36</v>
      </c>
      <c r="H41" s="76">
        <f t="shared" si="46"/>
        <v>22</v>
      </c>
      <c r="J41" s="82">
        <f t="shared" si="34"/>
        <v>10</v>
      </c>
      <c r="K41" s="169">
        <f t="shared" si="34"/>
        <v>14</v>
      </c>
      <c r="L41" s="169">
        <f>L40</f>
        <v>16</v>
      </c>
      <c r="M41" s="169">
        <f>M40+0.5</f>
        <v>1</v>
      </c>
      <c r="N41" s="76">
        <f t="shared" ref="N41:N44" si="49">N40+0.5</f>
        <v>1</v>
      </c>
      <c r="P41" s="86">
        <f t="shared" ref="P41:P44" si="50">P40</f>
        <v>1</v>
      </c>
      <c r="Q41" s="42">
        <f t="shared" si="48"/>
        <v>1</v>
      </c>
      <c r="R41" s="31">
        <f t="shared" ref="R41:R44" si="51">R40</f>
        <v>1</v>
      </c>
      <c r="S41" s="31">
        <f t="shared" si="13"/>
        <v>1</v>
      </c>
      <c r="T41" s="42">
        <f t="shared" ref="T41:T44" si="52">T40</f>
        <v>1</v>
      </c>
      <c r="U41" s="42">
        <f t="shared" si="15"/>
        <v>2</v>
      </c>
      <c r="V41" s="31">
        <f t="shared" ref="V41:V44" si="53">V40</f>
        <v>1</v>
      </c>
      <c r="W41" s="31">
        <f t="shared" si="17"/>
        <v>2</v>
      </c>
      <c r="X41" s="42">
        <f t="shared" ref="X41:X44" si="54">X40</f>
        <v>1</v>
      </c>
      <c r="Y41" s="80">
        <f t="shared" si="19"/>
        <v>3</v>
      </c>
      <c r="AA41" s="82">
        <f t="shared" si="20"/>
        <v>28</v>
      </c>
      <c r="AB41" s="31">
        <f t="shared" si="3"/>
        <v>48</v>
      </c>
      <c r="AC41" s="31">
        <f t="shared" si="4"/>
        <v>68</v>
      </c>
      <c r="AD41" s="31">
        <f t="shared" si="5"/>
        <v>88</v>
      </c>
      <c r="AE41" s="87">
        <f t="shared" si="40"/>
        <v>100</v>
      </c>
    </row>
    <row r="42" spans="3:31">
      <c r="C42" s="86" t="s">
        <v>220</v>
      </c>
      <c r="D42" s="124">
        <v>38</v>
      </c>
      <c r="E42" s="82">
        <v>1</v>
      </c>
      <c r="F42" s="128">
        <v>1</v>
      </c>
      <c r="G42" s="82">
        <f t="shared" ref="G42:G44" si="55">G41-2</f>
        <v>34</v>
      </c>
      <c r="H42" s="76">
        <f t="shared" si="46"/>
        <v>23</v>
      </c>
      <c r="J42" s="82">
        <f t="shared" si="34"/>
        <v>10</v>
      </c>
      <c r="K42" s="169">
        <f t="shared" si="34"/>
        <v>14</v>
      </c>
      <c r="L42" s="169">
        <f t="shared" ref="L42:L44" si="56">L41</f>
        <v>16</v>
      </c>
      <c r="M42" s="169">
        <f t="shared" ref="M42:M44" si="57">M41+0.5</f>
        <v>1.5</v>
      </c>
      <c r="N42" s="76">
        <f t="shared" si="49"/>
        <v>1.5</v>
      </c>
      <c r="P42" s="86">
        <f t="shared" si="50"/>
        <v>1</v>
      </c>
      <c r="Q42" s="42">
        <f t="shared" si="48"/>
        <v>1</v>
      </c>
      <c r="R42" s="31">
        <f t="shared" si="51"/>
        <v>1</v>
      </c>
      <c r="S42" s="31">
        <f t="shared" si="13"/>
        <v>1</v>
      </c>
      <c r="T42" s="42">
        <f t="shared" si="52"/>
        <v>1</v>
      </c>
      <c r="U42" s="42">
        <f t="shared" si="15"/>
        <v>2</v>
      </c>
      <c r="V42" s="31">
        <f t="shared" si="53"/>
        <v>1</v>
      </c>
      <c r="W42" s="31">
        <f t="shared" si="17"/>
        <v>2</v>
      </c>
      <c r="X42" s="42">
        <f t="shared" si="54"/>
        <v>1</v>
      </c>
      <c r="Y42" s="80">
        <f t="shared" si="19"/>
        <v>3</v>
      </c>
      <c r="AA42" s="82">
        <f t="shared" si="20"/>
        <v>28.5</v>
      </c>
      <c r="AB42" s="31">
        <f t="shared" si="3"/>
        <v>48.5</v>
      </c>
      <c r="AC42" s="31">
        <f t="shared" si="4"/>
        <v>68.5</v>
      </c>
      <c r="AD42" s="31">
        <f t="shared" si="5"/>
        <v>88.5</v>
      </c>
      <c r="AE42" s="87">
        <f t="shared" si="40"/>
        <v>100</v>
      </c>
    </row>
    <row r="43" spans="3:31">
      <c r="C43" s="86" t="s">
        <v>221</v>
      </c>
      <c r="D43" s="124">
        <v>39</v>
      </c>
      <c r="E43" s="82">
        <v>1</v>
      </c>
      <c r="F43" s="128">
        <v>2</v>
      </c>
      <c r="G43" s="82">
        <f t="shared" si="55"/>
        <v>32</v>
      </c>
      <c r="H43" s="76">
        <f t="shared" si="46"/>
        <v>24</v>
      </c>
      <c r="J43" s="82">
        <f t="shared" si="34"/>
        <v>10</v>
      </c>
      <c r="K43" s="169">
        <f t="shared" si="34"/>
        <v>14</v>
      </c>
      <c r="L43" s="169">
        <f t="shared" si="56"/>
        <v>16</v>
      </c>
      <c r="M43" s="169">
        <f t="shared" si="57"/>
        <v>2</v>
      </c>
      <c r="N43" s="76">
        <f t="shared" si="49"/>
        <v>2</v>
      </c>
      <c r="P43" s="86">
        <f t="shared" si="50"/>
        <v>1</v>
      </c>
      <c r="Q43" s="42">
        <f t="shared" si="48"/>
        <v>1</v>
      </c>
      <c r="R43" s="31">
        <f t="shared" si="51"/>
        <v>1</v>
      </c>
      <c r="S43" s="31">
        <f t="shared" si="13"/>
        <v>1</v>
      </c>
      <c r="T43" s="42">
        <f t="shared" si="52"/>
        <v>1</v>
      </c>
      <c r="U43" s="42">
        <f t="shared" si="15"/>
        <v>2</v>
      </c>
      <c r="V43" s="31">
        <f t="shared" si="53"/>
        <v>1</v>
      </c>
      <c r="W43" s="31">
        <f t="shared" si="17"/>
        <v>2</v>
      </c>
      <c r="X43" s="42">
        <f t="shared" si="54"/>
        <v>1</v>
      </c>
      <c r="Y43" s="80">
        <f t="shared" si="19"/>
        <v>3</v>
      </c>
      <c r="AA43" s="82">
        <f t="shared" si="20"/>
        <v>29</v>
      </c>
      <c r="AB43" s="31">
        <f t="shared" si="3"/>
        <v>49</v>
      </c>
      <c r="AC43" s="31">
        <f t="shared" si="4"/>
        <v>69</v>
      </c>
      <c r="AD43" s="31">
        <f t="shared" si="5"/>
        <v>89</v>
      </c>
      <c r="AE43" s="87">
        <f t="shared" si="40"/>
        <v>100</v>
      </c>
    </row>
    <row r="44" spans="3:31" ht="17.25" thickBot="1">
      <c r="C44" s="88" t="s">
        <v>222</v>
      </c>
      <c r="D44" s="125">
        <v>40</v>
      </c>
      <c r="E44" s="83">
        <v>1</v>
      </c>
      <c r="F44" s="129">
        <v>3</v>
      </c>
      <c r="G44" s="83">
        <f t="shared" si="55"/>
        <v>30</v>
      </c>
      <c r="H44" s="96">
        <f t="shared" si="46"/>
        <v>25</v>
      </c>
      <c r="J44" s="83">
        <f t="shared" si="34"/>
        <v>10</v>
      </c>
      <c r="K44" s="78">
        <f t="shared" si="34"/>
        <v>14</v>
      </c>
      <c r="L44" s="78">
        <f t="shared" si="56"/>
        <v>16</v>
      </c>
      <c r="M44" s="78">
        <f t="shared" si="57"/>
        <v>2.5</v>
      </c>
      <c r="N44" s="96">
        <f t="shared" si="49"/>
        <v>2.5</v>
      </c>
      <c r="P44" s="88">
        <f t="shared" si="50"/>
        <v>1</v>
      </c>
      <c r="Q44" s="77">
        <f t="shared" si="48"/>
        <v>1</v>
      </c>
      <c r="R44" s="78">
        <f t="shared" si="51"/>
        <v>1</v>
      </c>
      <c r="S44" s="78">
        <f t="shared" si="13"/>
        <v>1</v>
      </c>
      <c r="T44" s="77">
        <f t="shared" si="52"/>
        <v>1</v>
      </c>
      <c r="U44" s="77">
        <f t="shared" si="15"/>
        <v>2</v>
      </c>
      <c r="V44" s="78">
        <f t="shared" si="53"/>
        <v>1</v>
      </c>
      <c r="W44" s="78">
        <f t="shared" si="17"/>
        <v>2</v>
      </c>
      <c r="X44" s="77">
        <f t="shared" si="54"/>
        <v>1</v>
      </c>
      <c r="Y44" s="81">
        <f t="shared" si="19"/>
        <v>3</v>
      </c>
      <c r="AA44" s="83">
        <f t="shared" si="20"/>
        <v>29.5</v>
      </c>
      <c r="AB44" s="78">
        <f t="shared" si="3"/>
        <v>49.5</v>
      </c>
      <c r="AC44" s="78">
        <f t="shared" si="4"/>
        <v>69.5</v>
      </c>
      <c r="AD44" s="78">
        <f t="shared" si="5"/>
        <v>89.5</v>
      </c>
      <c r="AE44" s="99">
        <f t="shared" si="40"/>
        <v>100</v>
      </c>
    </row>
  </sheetData>
  <mergeCells count="11">
    <mergeCell ref="E2:F3"/>
    <mergeCell ref="V3:W3"/>
    <mergeCell ref="X3:Y3"/>
    <mergeCell ref="P2:Y2"/>
    <mergeCell ref="C2:D3"/>
    <mergeCell ref="G2:H3"/>
    <mergeCell ref="AA2:AE3"/>
    <mergeCell ref="J2:M3"/>
    <mergeCell ref="P3:Q3"/>
    <mergeCell ref="R3:S3"/>
    <mergeCell ref="T3:U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14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275" t="s">
        <v>293</v>
      </c>
      <c r="C2" s="276"/>
      <c r="D2" s="268" t="s">
        <v>294</v>
      </c>
      <c r="E2" s="283"/>
      <c r="F2" s="268" t="s">
        <v>295</v>
      </c>
      <c r="G2" s="278"/>
      <c r="H2" s="180"/>
      <c r="J2" s="263" t="s">
        <v>296</v>
      </c>
      <c r="K2" s="264"/>
      <c r="L2" s="264"/>
      <c r="M2" s="264"/>
      <c r="N2" s="163"/>
      <c r="P2" s="268" t="s">
        <v>242</v>
      </c>
      <c r="Q2" s="282"/>
      <c r="R2" s="282"/>
      <c r="S2" s="283"/>
    </row>
    <row r="3" spans="1:19" ht="16.5" customHeight="1">
      <c r="B3" s="287"/>
      <c r="C3" s="288"/>
      <c r="D3" s="284"/>
      <c r="E3" s="286"/>
      <c r="F3" s="270"/>
      <c r="G3" s="279"/>
      <c r="H3" s="161"/>
      <c r="J3" s="265"/>
      <c r="K3" s="217"/>
      <c r="L3" s="217"/>
      <c r="M3" s="217"/>
      <c r="N3" s="164"/>
      <c r="P3" s="284"/>
      <c r="Q3" s="285"/>
      <c r="R3" s="285"/>
      <c r="S3" s="286"/>
    </row>
    <row r="4" spans="1:19" ht="17.25" thickBot="1">
      <c r="B4" s="101" t="s">
        <v>240</v>
      </c>
      <c r="C4" s="121" t="s">
        <v>241</v>
      </c>
      <c r="D4" s="160" t="s">
        <v>223</v>
      </c>
      <c r="E4" s="162" t="s">
        <v>224</v>
      </c>
      <c r="F4" s="101" t="s">
        <v>182</v>
      </c>
      <c r="G4" s="175" t="s">
        <v>183</v>
      </c>
      <c r="H4" s="161" t="s">
        <v>414</v>
      </c>
      <c r="J4" s="160" t="s">
        <v>225</v>
      </c>
      <c r="K4" s="159" t="s">
        <v>226</v>
      </c>
      <c r="L4" s="159" t="s">
        <v>182</v>
      </c>
      <c r="M4" s="159" t="s">
        <v>183</v>
      </c>
      <c r="N4" s="162" t="s">
        <v>414</v>
      </c>
      <c r="P4" s="97" t="s">
        <v>243</v>
      </c>
      <c r="Q4" s="21"/>
      <c r="R4" s="21" t="s">
        <v>264</v>
      </c>
      <c r="S4" s="98" t="s">
        <v>231</v>
      </c>
    </row>
    <row r="5" spans="1:19" ht="16.5" customHeight="1">
      <c r="A5" s="11">
        <v>1</v>
      </c>
      <c r="B5" s="102">
        <v>1</v>
      </c>
      <c r="C5" s="122">
        <v>3</v>
      </c>
      <c r="D5" s="166">
        <v>1</v>
      </c>
      <c r="E5" s="127">
        <v>2</v>
      </c>
      <c r="F5" s="176">
        <v>80</v>
      </c>
      <c r="G5" s="177"/>
      <c r="H5" s="178"/>
      <c r="J5" s="91">
        <v>17</v>
      </c>
      <c r="K5" s="44">
        <v>3</v>
      </c>
      <c r="L5" s="95"/>
      <c r="M5" s="95"/>
      <c r="N5" s="94"/>
      <c r="P5" s="280" t="s">
        <v>244</v>
      </c>
      <c r="Q5" s="43" t="s">
        <v>245</v>
      </c>
      <c r="R5" s="43">
        <v>100</v>
      </c>
      <c r="S5" s="87" t="s">
        <v>266</v>
      </c>
    </row>
    <row r="6" spans="1:19">
      <c r="A6" s="11">
        <v>2</v>
      </c>
      <c r="B6" s="165">
        <f>B5+3</f>
        <v>4</v>
      </c>
      <c r="C6" s="123">
        <f>C5+3</f>
        <v>6</v>
      </c>
      <c r="D6" s="166">
        <f t="shared" ref="D6:D9" si="0">D5</f>
        <v>1</v>
      </c>
      <c r="E6" s="127">
        <v>2</v>
      </c>
      <c r="F6" s="166">
        <f>F5</f>
        <v>80</v>
      </c>
      <c r="G6" s="95"/>
      <c r="H6" s="94"/>
      <c r="J6" s="166">
        <f>J5-0.5</f>
        <v>16.5</v>
      </c>
      <c r="K6" s="158">
        <f>K5+0.5</f>
        <v>3.5</v>
      </c>
      <c r="L6" s="95"/>
      <c r="M6" s="95"/>
      <c r="N6" s="94"/>
      <c r="P6" s="280"/>
      <c r="Q6" s="43" t="s">
        <v>250</v>
      </c>
      <c r="R6" s="43">
        <v>5</v>
      </c>
      <c r="S6" s="79"/>
    </row>
    <row r="7" spans="1:19">
      <c r="A7" s="11">
        <v>3</v>
      </c>
      <c r="B7" s="165">
        <f t="shared" ref="B7:B44" si="1">B6+3</f>
        <v>7</v>
      </c>
      <c r="C7" s="123">
        <f t="shared" ref="C7:C44" si="2">C6+3</f>
        <v>9</v>
      </c>
      <c r="D7" s="166">
        <f t="shared" si="0"/>
        <v>1</v>
      </c>
      <c r="E7" s="127">
        <v>2</v>
      </c>
      <c r="F7" s="166">
        <f t="shared" ref="F7:F19" si="3">F6</f>
        <v>80</v>
      </c>
      <c r="G7" s="95"/>
      <c r="H7" s="94"/>
      <c r="J7" s="166">
        <f t="shared" ref="J7:J19" si="4">J6-0.5</f>
        <v>16</v>
      </c>
      <c r="K7" s="158">
        <f t="shared" ref="K7:K19" si="5">K6+0.5</f>
        <v>4</v>
      </c>
      <c r="L7" s="95"/>
      <c r="M7" s="95"/>
      <c r="N7" s="94"/>
      <c r="P7" s="280"/>
      <c r="Q7" s="43" t="s">
        <v>246</v>
      </c>
      <c r="R7" s="43">
        <v>5</v>
      </c>
      <c r="S7" s="79"/>
    </row>
    <row r="8" spans="1:19">
      <c r="A8" s="11">
        <v>4</v>
      </c>
      <c r="B8" s="165">
        <f t="shared" si="1"/>
        <v>10</v>
      </c>
      <c r="C8" s="123">
        <f t="shared" si="2"/>
        <v>12</v>
      </c>
      <c r="D8" s="166">
        <f t="shared" si="0"/>
        <v>1</v>
      </c>
      <c r="E8" s="127">
        <v>2</v>
      </c>
      <c r="F8" s="166">
        <f t="shared" si="3"/>
        <v>80</v>
      </c>
      <c r="G8" s="95"/>
      <c r="H8" s="94"/>
      <c r="J8" s="166">
        <f t="shared" si="4"/>
        <v>15.5</v>
      </c>
      <c r="K8" s="158">
        <f t="shared" si="5"/>
        <v>4.5</v>
      </c>
      <c r="L8" s="95"/>
      <c r="M8" s="95"/>
      <c r="N8" s="94"/>
      <c r="P8" s="280"/>
      <c r="Q8" s="43" t="s">
        <v>247</v>
      </c>
      <c r="R8" s="43">
        <v>5</v>
      </c>
      <c r="S8" s="79"/>
    </row>
    <row r="9" spans="1:19">
      <c r="A9" s="11">
        <v>5</v>
      </c>
      <c r="B9" s="165">
        <f t="shared" si="1"/>
        <v>13</v>
      </c>
      <c r="C9" s="123">
        <f t="shared" si="2"/>
        <v>15</v>
      </c>
      <c r="D9" s="166">
        <f t="shared" si="0"/>
        <v>1</v>
      </c>
      <c r="E9" s="127">
        <v>2</v>
      </c>
      <c r="F9" s="166">
        <f t="shared" si="3"/>
        <v>80</v>
      </c>
      <c r="G9" s="95"/>
      <c r="H9" s="94"/>
      <c r="J9" s="166">
        <f t="shared" si="4"/>
        <v>15</v>
      </c>
      <c r="K9" s="158">
        <f t="shared" si="5"/>
        <v>5</v>
      </c>
      <c r="L9" s="95"/>
      <c r="M9" s="95"/>
      <c r="N9" s="94"/>
      <c r="P9" s="280"/>
      <c r="Q9" s="43" t="s">
        <v>248</v>
      </c>
      <c r="R9" s="43">
        <v>5</v>
      </c>
      <c r="S9" s="87" t="s">
        <v>265</v>
      </c>
    </row>
    <row r="10" spans="1:19">
      <c r="A10" s="11">
        <v>6</v>
      </c>
      <c r="B10" s="86">
        <f t="shared" si="1"/>
        <v>16</v>
      </c>
      <c r="C10" s="124">
        <f t="shared" si="2"/>
        <v>18</v>
      </c>
      <c r="D10" s="82">
        <v>1</v>
      </c>
      <c r="E10" s="128">
        <v>2</v>
      </c>
      <c r="F10" s="82">
        <f t="shared" si="3"/>
        <v>80</v>
      </c>
      <c r="G10" s="95"/>
      <c r="H10" s="94"/>
      <c r="J10" s="82">
        <f t="shared" si="4"/>
        <v>14.5</v>
      </c>
      <c r="K10" s="157">
        <f t="shared" si="5"/>
        <v>5.5</v>
      </c>
      <c r="L10" s="95"/>
      <c r="M10" s="95"/>
      <c r="N10" s="94"/>
      <c r="P10" s="280"/>
      <c r="Q10" s="43" t="s">
        <v>249</v>
      </c>
      <c r="R10" s="43">
        <v>5</v>
      </c>
      <c r="S10" s="87" t="s">
        <v>265</v>
      </c>
    </row>
    <row r="11" spans="1:19">
      <c r="A11" s="11">
        <v>7</v>
      </c>
      <c r="B11" s="86">
        <f t="shared" si="1"/>
        <v>19</v>
      </c>
      <c r="C11" s="124">
        <f t="shared" si="2"/>
        <v>21</v>
      </c>
      <c r="D11" s="82">
        <v>1</v>
      </c>
      <c r="E11" s="128">
        <v>2</v>
      </c>
      <c r="F11" s="82">
        <f t="shared" si="3"/>
        <v>80</v>
      </c>
      <c r="G11" s="95"/>
      <c r="H11" s="94"/>
      <c r="J11" s="82">
        <f t="shared" si="4"/>
        <v>14</v>
      </c>
      <c r="K11" s="157">
        <f t="shared" si="5"/>
        <v>6</v>
      </c>
      <c r="L11" s="95"/>
      <c r="M11" s="95"/>
      <c r="N11" s="94"/>
      <c r="P11" s="289" t="s">
        <v>251</v>
      </c>
      <c r="Q11" s="29" t="s">
        <v>252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4">
        <f t="shared" si="2"/>
        <v>24</v>
      </c>
      <c r="D12" s="82">
        <v>1</v>
      </c>
      <c r="E12" s="128">
        <v>2</v>
      </c>
      <c r="F12" s="82">
        <f t="shared" si="3"/>
        <v>80</v>
      </c>
      <c r="G12" s="95"/>
      <c r="H12" s="94"/>
      <c r="J12" s="82">
        <f t="shared" si="4"/>
        <v>13.5</v>
      </c>
      <c r="K12" s="157">
        <f t="shared" si="5"/>
        <v>6.5</v>
      </c>
      <c r="L12" s="95"/>
      <c r="M12" s="95"/>
      <c r="N12" s="94"/>
      <c r="P12" s="289"/>
      <c r="Q12" s="29" t="s">
        <v>253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4">
        <f t="shared" si="2"/>
        <v>27</v>
      </c>
      <c r="D13" s="82">
        <v>1</v>
      </c>
      <c r="E13" s="128">
        <v>2</v>
      </c>
      <c r="F13" s="82">
        <f t="shared" si="3"/>
        <v>80</v>
      </c>
      <c r="G13" s="95"/>
      <c r="H13" s="94"/>
      <c r="J13" s="82">
        <f t="shared" si="4"/>
        <v>13</v>
      </c>
      <c r="K13" s="157">
        <f t="shared" si="5"/>
        <v>7</v>
      </c>
      <c r="L13" s="95"/>
      <c r="M13" s="95"/>
      <c r="N13" s="94"/>
      <c r="P13" s="289"/>
      <c r="Q13" s="29" t="s">
        <v>254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4">
        <f t="shared" si="2"/>
        <v>30</v>
      </c>
      <c r="D14" s="82">
        <v>1</v>
      </c>
      <c r="E14" s="128">
        <v>2</v>
      </c>
      <c r="F14" s="82">
        <f t="shared" si="3"/>
        <v>80</v>
      </c>
      <c r="G14" s="95"/>
      <c r="H14" s="94"/>
      <c r="J14" s="82">
        <f t="shared" si="4"/>
        <v>12.5</v>
      </c>
      <c r="K14" s="157">
        <f t="shared" si="5"/>
        <v>7.5</v>
      </c>
      <c r="L14" s="95"/>
      <c r="M14" s="95"/>
      <c r="N14" s="94"/>
      <c r="P14" s="289"/>
      <c r="Q14" s="29" t="s">
        <v>255</v>
      </c>
      <c r="R14" s="29">
        <v>5</v>
      </c>
      <c r="S14" s="93"/>
    </row>
    <row r="15" spans="1:19">
      <c r="A15" s="11">
        <v>11</v>
      </c>
      <c r="B15" s="165">
        <f t="shared" si="1"/>
        <v>31</v>
      </c>
      <c r="C15" s="123">
        <f t="shared" si="2"/>
        <v>33</v>
      </c>
      <c r="D15" s="166">
        <v>1</v>
      </c>
      <c r="E15" s="127">
        <v>2</v>
      </c>
      <c r="F15" s="166">
        <f t="shared" si="3"/>
        <v>80</v>
      </c>
      <c r="G15" s="95"/>
      <c r="H15" s="94"/>
      <c r="J15" s="166">
        <f t="shared" si="4"/>
        <v>12</v>
      </c>
      <c r="K15" s="158">
        <f t="shared" si="5"/>
        <v>8</v>
      </c>
      <c r="L15" s="95"/>
      <c r="M15" s="95"/>
      <c r="N15" s="94"/>
      <c r="P15" s="289"/>
      <c r="Q15" s="29" t="s">
        <v>256</v>
      </c>
      <c r="R15" s="29">
        <v>5</v>
      </c>
      <c r="S15" s="87" t="s">
        <v>265</v>
      </c>
    </row>
    <row r="16" spans="1:19">
      <c r="A16" s="11">
        <v>12</v>
      </c>
      <c r="B16" s="165">
        <f t="shared" si="1"/>
        <v>34</v>
      </c>
      <c r="C16" s="123">
        <f t="shared" si="2"/>
        <v>36</v>
      </c>
      <c r="D16" s="166">
        <v>1</v>
      </c>
      <c r="E16" s="127">
        <v>2</v>
      </c>
      <c r="F16" s="166">
        <f t="shared" si="3"/>
        <v>80</v>
      </c>
      <c r="G16" s="95"/>
      <c r="H16" s="94"/>
      <c r="J16" s="166">
        <f t="shared" si="4"/>
        <v>11.5</v>
      </c>
      <c r="K16" s="158">
        <f t="shared" si="5"/>
        <v>8.5</v>
      </c>
      <c r="L16" s="95"/>
      <c r="M16" s="95"/>
      <c r="N16" s="94"/>
      <c r="P16" s="289"/>
      <c r="Q16" s="29" t="s">
        <v>257</v>
      </c>
      <c r="R16" s="29">
        <v>5</v>
      </c>
      <c r="S16" s="87" t="s">
        <v>265</v>
      </c>
    </row>
    <row r="17" spans="1:19">
      <c r="A17" s="11">
        <v>13</v>
      </c>
      <c r="B17" s="165">
        <f t="shared" si="1"/>
        <v>37</v>
      </c>
      <c r="C17" s="123">
        <f t="shared" si="2"/>
        <v>39</v>
      </c>
      <c r="D17" s="166">
        <v>1</v>
      </c>
      <c r="E17" s="127">
        <v>2</v>
      </c>
      <c r="F17" s="166">
        <f t="shared" si="3"/>
        <v>80</v>
      </c>
      <c r="G17" s="95"/>
      <c r="H17" s="94"/>
      <c r="J17" s="166">
        <f t="shared" si="4"/>
        <v>11</v>
      </c>
      <c r="K17" s="158">
        <f t="shared" si="5"/>
        <v>9</v>
      </c>
      <c r="L17" s="95"/>
      <c r="M17" s="95"/>
      <c r="N17" s="94"/>
      <c r="P17" s="280" t="s">
        <v>244</v>
      </c>
      <c r="Q17" s="43" t="s">
        <v>258</v>
      </c>
      <c r="R17" s="43">
        <v>5</v>
      </c>
      <c r="S17" s="79"/>
    </row>
    <row r="18" spans="1:19">
      <c r="A18" s="11">
        <v>14</v>
      </c>
      <c r="B18" s="165">
        <f t="shared" si="1"/>
        <v>40</v>
      </c>
      <c r="C18" s="123">
        <f t="shared" si="2"/>
        <v>42</v>
      </c>
      <c r="D18" s="166">
        <v>1</v>
      </c>
      <c r="E18" s="127">
        <v>2</v>
      </c>
      <c r="F18" s="166">
        <f t="shared" si="3"/>
        <v>80</v>
      </c>
      <c r="G18" s="95"/>
      <c r="H18" s="94"/>
      <c r="J18" s="166">
        <f t="shared" si="4"/>
        <v>10.5</v>
      </c>
      <c r="K18" s="158">
        <f t="shared" si="5"/>
        <v>9.5</v>
      </c>
      <c r="L18" s="95"/>
      <c r="M18" s="95"/>
      <c r="N18" s="94"/>
      <c r="P18" s="280"/>
      <c r="Q18" s="43" t="s">
        <v>263</v>
      </c>
      <c r="R18" s="43">
        <v>5</v>
      </c>
      <c r="S18" s="79"/>
    </row>
    <row r="19" spans="1:19">
      <c r="A19" s="11">
        <v>15</v>
      </c>
      <c r="B19" s="165">
        <f t="shared" si="1"/>
        <v>43</v>
      </c>
      <c r="C19" s="123">
        <f t="shared" si="2"/>
        <v>45</v>
      </c>
      <c r="D19" s="166">
        <v>1</v>
      </c>
      <c r="E19" s="127">
        <v>2</v>
      </c>
      <c r="F19" s="166">
        <f t="shared" si="3"/>
        <v>80</v>
      </c>
      <c r="G19" s="95"/>
      <c r="H19" s="94"/>
      <c r="J19" s="166">
        <f t="shared" si="4"/>
        <v>10</v>
      </c>
      <c r="K19" s="158">
        <f t="shared" si="5"/>
        <v>10</v>
      </c>
      <c r="L19" s="95"/>
      <c r="M19" s="95"/>
      <c r="N19" s="94"/>
      <c r="P19" s="280"/>
      <c r="Q19" s="43" t="s">
        <v>259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4">
        <f t="shared" si="2"/>
        <v>48</v>
      </c>
      <c r="D20" s="82">
        <v>1</v>
      </c>
      <c r="E20" s="128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280"/>
      <c r="Q20" s="43" t="s">
        <v>260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4">
        <f t="shared" si="2"/>
        <v>51</v>
      </c>
      <c r="D21" s="82">
        <v>1</v>
      </c>
      <c r="E21" s="128">
        <v>2</v>
      </c>
      <c r="F21" s="91">
        <f t="shared" ref="F21:F43" si="6">80-G21-H21</f>
        <v>77.66</v>
      </c>
      <c r="G21" s="157">
        <f t="shared" ref="G21:G25" si="7">G20+1</f>
        <v>2</v>
      </c>
      <c r="H21" s="76">
        <f>H20+0.16</f>
        <v>0.33999999999999997</v>
      </c>
      <c r="J21" s="82">
        <f>J20</f>
        <v>10</v>
      </c>
      <c r="K21" s="157">
        <f>K20+0.5</f>
        <v>9.5</v>
      </c>
      <c r="L21" s="157">
        <f>L20+0.5</f>
        <v>1.5</v>
      </c>
      <c r="M21" s="95"/>
      <c r="N21" s="94"/>
      <c r="P21" s="280"/>
      <c r="Q21" s="43" t="s">
        <v>261</v>
      </c>
      <c r="R21" s="43">
        <v>5</v>
      </c>
      <c r="S21" s="87" t="s">
        <v>265</v>
      </c>
    </row>
    <row r="22" spans="1:19" ht="17.25" thickBot="1">
      <c r="A22" s="11">
        <v>18</v>
      </c>
      <c r="B22" s="86">
        <f t="shared" si="1"/>
        <v>52</v>
      </c>
      <c r="C22" s="124">
        <f t="shared" si="2"/>
        <v>54</v>
      </c>
      <c r="D22" s="82">
        <v>1</v>
      </c>
      <c r="E22" s="128">
        <v>2</v>
      </c>
      <c r="F22" s="91">
        <f t="shared" si="6"/>
        <v>76.5</v>
      </c>
      <c r="G22" s="157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7">
        <f t="shared" ref="K22:L29" si="10">K21+0.5</f>
        <v>10</v>
      </c>
      <c r="L22" s="157">
        <f t="shared" si="10"/>
        <v>2</v>
      </c>
      <c r="M22" s="95"/>
      <c r="N22" s="94"/>
      <c r="P22" s="281"/>
      <c r="Q22" s="100" t="s">
        <v>262</v>
      </c>
      <c r="R22" s="100">
        <v>5</v>
      </c>
      <c r="S22" s="99" t="s">
        <v>265</v>
      </c>
    </row>
    <row r="23" spans="1:19">
      <c r="A23" s="11">
        <v>19</v>
      </c>
      <c r="B23" s="86">
        <f t="shared" si="1"/>
        <v>55</v>
      </c>
      <c r="C23" s="124">
        <f t="shared" si="2"/>
        <v>57</v>
      </c>
      <c r="D23" s="82">
        <v>1</v>
      </c>
      <c r="E23" s="128">
        <v>2</v>
      </c>
      <c r="F23" s="91">
        <f t="shared" si="6"/>
        <v>75.34</v>
      </c>
      <c r="G23" s="157">
        <f t="shared" si="7"/>
        <v>4</v>
      </c>
      <c r="H23" s="76">
        <f t="shared" si="8"/>
        <v>0.66</v>
      </c>
      <c r="J23" s="82">
        <f t="shared" si="9"/>
        <v>10</v>
      </c>
      <c r="K23" s="157">
        <f t="shared" si="10"/>
        <v>10.5</v>
      </c>
      <c r="L23" s="157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4">
        <f t="shared" si="2"/>
        <v>60</v>
      </c>
      <c r="D24" s="82">
        <v>1</v>
      </c>
      <c r="E24" s="128">
        <v>2</v>
      </c>
      <c r="F24" s="91">
        <f t="shared" si="6"/>
        <v>74.180000000000007</v>
      </c>
      <c r="G24" s="157">
        <f t="shared" si="7"/>
        <v>5</v>
      </c>
      <c r="H24" s="76">
        <f t="shared" si="8"/>
        <v>0.82000000000000006</v>
      </c>
      <c r="J24" s="82">
        <f t="shared" si="9"/>
        <v>10</v>
      </c>
      <c r="K24" s="157">
        <f t="shared" si="10"/>
        <v>11</v>
      </c>
      <c r="L24" s="157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5">
        <f t="shared" si="1"/>
        <v>61</v>
      </c>
      <c r="C25" s="123">
        <f t="shared" si="2"/>
        <v>63</v>
      </c>
      <c r="D25" s="166">
        <v>1</v>
      </c>
      <c r="E25" s="130">
        <v>3</v>
      </c>
      <c r="F25" s="91">
        <f t="shared" si="6"/>
        <v>73.02</v>
      </c>
      <c r="G25" s="158">
        <f t="shared" si="7"/>
        <v>6</v>
      </c>
      <c r="H25" s="93">
        <f t="shared" si="8"/>
        <v>0.98000000000000009</v>
      </c>
      <c r="J25" s="166">
        <f t="shared" si="9"/>
        <v>10</v>
      </c>
      <c r="K25" s="158">
        <f t="shared" si="10"/>
        <v>11.5</v>
      </c>
      <c r="L25" s="158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5">
        <f t="shared" si="1"/>
        <v>64</v>
      </c>
      <c r="C26" s="123">
        <f t="shared" si="2"/>
        <v>66</v>
      </c>
      <c r="D26" s="166">
        <v>1</v>
      </c>
      <c r="E26" s="127">
        <v>3</v>
      </c>
      <c r="F26" s="91">
        <f t="shared" si="6"/>
        <v>71.86</v>
      </c>
      <c r="G26" s="158">
        <f>G25+1</f>
        <v>7</v>
      </c>
      <c r="H26" s="93">
        <f t="shared" si="8"/>
        <v>1.1400000000000001</v>
      </c>
      <c r="J26" s="166">
        <f t="shared" si="9"/>
        <v>10</v>
      </c>
      <c r="K26" s="158">
        <f t="shared" si="10"/>
        <v>12</v>
      </c>
      <c r="L26" s="158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5">
        <f t="shared" si="1"/>
        <v>67</v>
      </c>
      <c r="C27" s="123">
        <f t="shared" si="2"/>
        <v>69</v>
      </c>
      <c r="D27" s="166">
        <v>1</v>
      </c>
      <c r="E27" s="127">
        <v>3</v>
      </c>
      <c r="F27" s="91">
        <f t="shared" si="6"/>
        <v>70.7</v>
      </c>
      <c r="G27" s="158">
        <f t="shared" ref="G27:G29" si="11">G26+1</f>
        <v>8</v>
      </c>
      <c r="H27" s="93">
        <f t="shared" si="8"/>
        <v>1.3</v>
      </c>
      <c r="J27" s="166">
        <f t="shared" si="9"/>
        <v>10</v>
      </c>
      <c r="K27" s="158">
        <f t="shared" si="10"/>
        <v>12.5</v>
      </c>
      <c r="L27" s="158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5">
        <f t="shared" si="1"/>
        <v>70</v>
      </c>
      <c r="C28" s="123">
        <f t="shared" si="2"/>
        <v>72</v>
      </c>
      <c r="D28" s="166">
        <v>1</v>
      </c>
      <c r="E28" s="127">
        <v>3</v>
      </c>
      <c r="F28" s="91">
        <f t="shared" si="6"/>
        <v>69.540000000000006</v>
      </c>
      <c r="G28" s="158">
        <f t="shared" si="11"/>
        <v>9</v>
      </c>
      <c r="H28" s="93">
        <f t="shared" si="8"/>
        <v>1.46</v>
      </c>
      <c r="J28" s="166">
        <f t="shared" si="9"/>
        <v>10</v>
      </c>
      <c r="K28" s="158">
        <f t="shared" si="10"/>
        <v>13</v>
      </c>
      <c r="L28" s="158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5">
        <f t="shared" si="1"/>
        <v>73</v>
      </c>
      <c r="C29" s="123">
        <f t="shared" si="2"/>
        <v>75</v>
      </c>
      <c r="D29" s="166">
        <v>1</v>
      </c>
      <c r="E29" s="127">
        <v>3</v>
      </c>
      <c r="F29" s="91">
        <f t="shared" si="6"/>
        <v>68.38</v>
      </c>
      <c r="G29" s="158">
        <f t="shared" si="11"/>
        <v>10</v>
      </c>
      <c r="H29" s="93">
        <f t="shared" si="8"/>
        <v>1.6199999999999999</v>
      </c>
      <c r="J29" s="166">
        <f t="shared" si="9"/>
        <v>10</v>
      </c>
      <c r="K29" s="158">
        <f t="shared" si="10"/>
        <v>13.5</v>
      </c>
      <c r="L29" s="158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4">
        <f t="shared" si="2"/>
        <v>78</v>
      </c>
      <c r="D30" s="82">
        <v>1</v>
      </c>
      <c r="E30" s="128">
        <v>3</v>
      </c>
      <c r="F30" s="91">
        <f t="shared" si="6"/>
        <v>67.22</v>
      </c>
      <c r="G30" s="157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4">
        <f t="shared" si="2"/>
        <v>81</v>
      </c>
      <c r="D31" s="82">
        <v>1</v>
      </c>
      <c r="E31" s="128">
        <v>3</v>
      </c>
      <c r="F31" s="91">
        <f t="shared" si="6"/>
        <v>66.06</v>
      </c>
      <c r="G31" s="157">
        <f>G30+1</f>
        <v>12</v>
      </c>
      <c r="H31" s="76">
        <f t="shared" si="8"/>
        <v>1.9399999999999997</v>
      </c>
      <c r="J31" s="82">
        <f t="shared" si="9"/>
        <v>10</v>
      </c>
      <c r="K31" s="157">
        <f t="shared" si="9"/>
        <v>14</v>
      </c>
      <c r="L31" s="157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4">
        <f t="shared" si="2"/>
        <v>84</v>
      </c>
      <c r="D32" s="82">
        <v>1</v>
      </c>
      <c r="E32" s="128">
        <v>3</v>
      </c>
      <c r="F32" s="91">
        <f t="shared" si="6"/>
        <v>64.900000000000006</v>
      </c>
      <c r="G32" s="157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7">
        <f t="shared" si="9"/>
        <v>14</v>
      </c>
      <c r="L32" s="157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4">
        <f t="shared" si="2"/>
        <v>87</v>
      </c>
      <c r="D33" s="82">
        <v>1</v>
      </c>
      <c r="E33" s="128">
        <v>3</v>
      </c>
      <c r="F33" s="91">
        <f t="shared" si="6"/>
        <v>63.74</v>
      </c>
      <c r="G33" s="157">
        <f t="shared" si="12"/>
        <v>14</v>
      </c>
      <c r="H33" s="76">
        <f t="shared" si="8"/>
        <v>2.2599999999999998</v>
      </c>
      <c r="J33" s="82">
        <f t="shared" si="9"/>
        <v>10</v>
      </c>
      <c r="K33" s="157">
        <f t="shared" si="9"/>
        <v>14</v>
      </c>
      <c r="L33" s="157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4">
        <f t="shared" si="2"/>
        <v>90</v>
      </c>
      <c r="D34" s="82">
        <v>1</v>
      </c>
      <c r="E34" s="128">
        <v>3</v>
      </c>
      <c r="F34" s="91">
        <f t="shared" si="6"/>
        <v>62.58</v>
      </c>
      <c r="G34" s="157">
        <f t="shared" si="12"/>
        <v>15</v>
      </c>
      <c r="H34" s="76">
        <f t="shared" si="8"/>
        <v>2.42</v>
      </c>
      <c r="J34" s="82">
        <f t="shared" si="9"/>
        <v>10</v>
      </c>
      <c r="K34" s="157">
        <f t="shared" si="9"/>
        <v>14</v>
      </c>
      <c r="L34" s="157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5">
        <f t="shared" si="1"/>
        <v>91</v>
      </c>
      <c r="C35" s="123">
        <f t="shared" si="2"/>
        <v>93</v>
      </c>
      <c r="D35" s="166">
        <v>1</v>
      </c>
      <c r="E35" s="127">
        <v>3</v>
      </c>
      <c r="F35" s="91">
        <f t="shared" si="6"/>
        <v>61.42</v>
      </c>
      <c r="G35" s="158">
        <f t="shared" si="12"/>
        <v>16</v>
      </c>
      <c r="H35" s="93">
        <f t="shared" si="8"/>
        <v>2.58</v>
      </c>
      <c r="J35" s="166">
        <f t="shared" si="9"/>
        <v>10</v>
      </c>
      <c r="K35" s="158">
        <f t="shared" si="9"/>
        <v>14</v>
      </c>
      <c r="L35" s="158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5">
        <f t="shared" si="1"/>
        <v>94</v>
      </c>
      <c r="C36" s="123">
        <f t="shared" si="2"/>
        <v>96</v>
      </c>
      <c r="D36" s="166">
        <v>1</v>
      </c>
      <c r="E36" s="127">
        <v>3</v>
      </c>
      <c r="F36" s="91">
        <f t="shared" si="6"/>
        <v>60.26</v>
      </c>
      <c r="G36" s="158">
        <f t="shared" si="12"/>
        <v>17</v>
      </c>
      <c r="H36" s="93">
        <f t="shared" si="8"/>
        <v>2.74</v>
      </c>
      <c r="J36" s="166">
        <f t="shared" si="9"/>
        <v>10</v>
      </c>
      <c r="K36" s="158">
        <f t="shared" si="9"/>
        <v>14</v>
      </c>
      <c r="L36" s="158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5">
        <f t="shared" si="1"/>
        <v>97</v>
      </c>
      <c r="C37" s="123">
        <f t="shared" si="2"/>
        <v>99</v>
      </c>
      <c r="D37" s="166">
        <v>1</v>
      </c>
      <c r="E37" s="127">
        <v>3</v>
      </c>
      <c r="F37" s="91">
        <f t="shared" si="6"/>
        <v>59.1</v>
      </c>
      <c r="G37" s="158">
        <f t="shared" si="12"/>
        <v>18</v>
      </c>
      <c r="H37" s="93">
        <f t="shared" si="8"/>
        <v>2.9000000000000004</v>
      </c>
      <c r="J37" s="166">
        <f t="shared" si="9"/>
        <v>10</v>
      </c>
      <c r="K37" s="158">
        <f t="shared" si="9"/>
        <v>14</v>
      </c>
      <c r="L37" s="158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5">
        <f t="shared" si="1"/>
        <v>100</v>
      </c>
      <c r="C38" s="123">
        <f t="shared" si="2"/>
        <v>102</v>
      </c>
      <c r="D38" s="166">
        <v>1</v>
      </c>
      <c r="E38" s="127">
        <v>3</v>
      </c>
      <c r="F38" s="91">
        <f t="shared" si="6"/>
        <v>57.94</v>
      </c>
      <c r="G38" s="158">
        <f t="shared" si="12"/>
        <v>19</v>
      </c>
      <c r="H38" s="93">
        <f t="shared" si="8"/>
        <v>3.0600000000000005</v>
      </c>
      <c r="J38" s="166">
        <f t="shared" si="9"/>
        <v>10</v>
      </c>
      <c r="K38" s="158">
        <f t="shared" si="9"/>
        <v>14</v>
      </c>
      <c r="L38" s="158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5">
        <f t="shared" si="1"/>
        <v>103</v>
      </c>
      <c r="C39" s="123">
        <f t="shared" si="2"/>
        <v>105</v>
      </c>
      <c r="D39" s="166">
        <v>1</v>
      </c>
      <c r="E39" s="127">
        <v>3</v>
      </c>
      <c r="F39" s="91">
        <f t="shared" si="6"/>
        <v>56.78</v>
      </c>
      <c r="G39" s="158">
        <f t="shared" si="12"/>
        <v>20</v>
      </c>
      <c r="H39" s="93">
        <f t="shared" si="8"/>
        <v>3.2200000000000006</v>
      </c>
      <c r="J39" s="166">
        <f t="shared" si="9"/>
        <v>10</v>
      </c>
      <c r="K39" s="158">
        <f t="shared" si="9"/>
        <v>14</v>
      </c>
      <c r="L39" s="158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4">
        <f t="shared" si="2"/>
        <v>108</v>
      </c>
      <c r="D40" s="82">
        <v>1</v>
      </c>
      <c r="E40" s="128">
        <v>3</v>
      </c>
      <c r="F40" s="91">
        <f t="shared" si="6"/>
        <v>55.62</v>
      </c>
      <c r="G40" s="157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4">
        <f t="shared" si="2"/>
        <v>111</v>
      </c>
      <c r="D41" s="82">
        <v>1</v>
      </c>
      <c r="E41" s="128">
        <v>3</v>
      </c>
      <c r="F41" s="91">
        <f t="shared" si="6"/>
        <v>54.46</v>
      </c>
      <c r="G41" s="157">
        <f t="shared" si="12"/>
        <v>22</v>
      </c>
      <c r="H41" s="76">
        <f t="shared" si="8"/>
        <v>3.5400000000000009</v>
      </c>
      <c r="J41" s="82">
        <f>J40-0.5</f>
        <v>9.5</v>
      </c>
      <c r="K41" s="157">
        <f>K40</f>
        <v>13</v>
      </c>
      <c r="L41" s="157">
        <f>L40</f>
        <v>15</v>
      </c>
      <c r="M41" s="157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4">
        <f t="shared" si="2"/>
        <v>114</v>
      </c>
      <c r="D42" s="82">
        <v>1</v>
      </c>
      <c r="E42" s="128">
        <v>3</v>
      </c>
      <c r="F42" s="91">
        <f t="shared" si="6"/>
        <v>53.3</v>
      </c>
      <c r="G42" s="157">
        <f t="shared" si="12"/>
        <v>23</v>
      </c>
      <c r="H42" s="76">
        <f t="shared" si="8"/>
        <v>3.7000000000000011</v>
      </c>
      <c r="J42" s="82">
        <f>J41-0.5</f>
        <v>9</v>
      </c>
      <c r="K42" s="157">
        <f t="shared" ref="K42" si="14">K41</f>
        <v>13</v>
      </c>
      <c r="L42" s="157">
        <f t="shared" si="9"/>
        <v>15</v>
      </c>
      <c r="M42" s="157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4">
        <f t="shared" si="2"/>
        <v>117</v>
      </c>
      <c r="D43" s="82">
        <v>1</v>
      </c>
      <c r="E43" s="128">
        <v>3</v>
      </c>
      <c r="F43" s="91">
        <f t="shared" si="6"/>
        <v>52.14</v>
      </c>
      <c r="G43" s="157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7">
        <f t="shared" ref="K43" si="18">K42</f>
        <v>13</v>
      </c>
      <c r="L43" s="157">
        <f t="shared" si="9"/>
        <v>15</v>
      </c>
      <c r="M43" s="157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5">
        <f t="shared" si="2"/>
        <v>120</v>
      </c>
      <c r="D44" s="83">
        <v>1</v>
      </c>
      <c r="E44" s="129">
        <v>3</v>
      </c>
      <c r="F44" s="179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F24" sqref="F24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267</v>
      </c>
      <c r="C2" s="33" t="s">
        <v>269</v>
      </c>
      <c r="D2" s="33" t="s">
        <v>285</v>
      </c>
      <c r="E2" s="33" t="s">
        <v>278</v>
      </c>
      <c r="F2" s="33" t="s">
        <v>279</v>
      </c>
      <c r="G2" s="33" t="s">
        <v>286</v>
      </c>
      <c r="H2" s="33" t="s">
        <v>281</v>
      </c>
      <c r="I2" s="33" t="s">
        <v>282</v>
      </c>
    </row>
    <row r="3" spans="2:9">
      <c r="B3" s="219" t="s">
        <v>268</v>
      </c>
      <c r="C3" s="40" t="s">
        <v>270</v>
      </c>
      <c r="D3" s="7">
        <v>1</v>
      </c>
      <c r="E3" s="7" t="s">
        <v>280</v>
      </c>
      <c r="F3" s="7">
        <v>30</v>
      </c>
      <c r="G3" s="7">
        <v>5</v>
      </c>
      <c r="H3" s="7" t="s">
        <v>284</v>
      </c>
      <c r="I3" s="7">
        <v>1000</v>
      </c>
    </row>
    <row r="4" spans="2:9">
      <c r="B4" s="219"/>
      <c r="C4" s="40" t="s">
        <v>271</v>
      </c>
      <c r="D4" s="103">
        <f t="shared" ref="D4:D10" si="0">D3</f>
        <v>1</v>
      </c>
      <c r="E4" s="35" t="str">
        <f t="shared" ref="E4:E10" si="1">E3</f>
        <v>Gem</v>
      </c>
      <c r="F4" s="35">
        <f>F3</f>
        <v>30</v>
      </c>
      <c r="G4" s="103">
        <f t="shared" ref="G4:G10" si="2">G3</f>
        <v>5</v>
      </c>
      <c r="H4" s="103" t="str">
        <f t="shared" ref="H4:I10" si="3">H3</f>
        <v>Gold</v>
      </c>
      <c r="I4" s="103">
        <f>I3+500</f>
        <v>1500</v>
      </c>
    </row>
    <row r="5" spans="2:9">
      <c r="B5" s="219"/>
      <c r="C5" s="40" t="s">
        <v>272</v>
      </c>
      <c r="D5" s="103">
        <f t="shared" si="0"/>
        <v>1</v>
      </c>
      <c r="E5" s="35" t="str">
        <f t="shared" si="1"/>
        <v>Gem</v>
      </c>
      <c r="F5" s="35">
        <f t="shared" ref="F5:F10" si="4">F4</f>
        <v>30</v>
      </c>
      <c r="G5" s="103">
        <f t="shared" si="2"/>
        <v>5</v>
      </c>
      <c r="H5" s="103" t="str">
        <f t="shared" si="3"/>
        <v>Gold</v>
      </c>
      <c r="I5" s="103">
        <f t="shared" si="3"/>
        <v>1500</v>
      </c>
    </row>
    <row r="6" spans="2:9">
      <c r="B6" s="219"/>
      <c r="C6" s="40" t="s">
        <v>273</v>
      </c>
      <c r="D6" s="103">
        <f t="shared" si="0"/>
        <v>1</v>
      </c>
      <c r="E6" s="35" t="str">
        <f t="shared" si="1"/>
        <v>Gem</v>
      </c>
      <c r="F6" s="35">
        <f t="shared" si="4"/>
        <v>30</v>
      </c>
      <c r="G6" s="103">
        <f t="shared" si="2"/>
        <v>5</v>
      </c>
      <c r="H6" s="103" t="str">
        <f t="shared" si="3"/>
        <v>Gold</v>
      </c>
      <c r="I6" s="103">
        <f t="shared" ref="I6:I10" si="5">I5+500</f>
        <v>2000</v>
      </c>
    </row>
    <row r="7" spans="2:9">
      <c r="B7" s="219"/>
      <c r="C7" s="40" t="s">
        <v>274</v>
      </c>
      <c r="D7" s="103">
        <f t="shared" si="0"/>
        <v>1</v>
      </c>
      <c r="E7" s="35" t="str">
        <f t="shared" si="1"/>
        <v>Gem</v>
      </c>
      <c r="F7" s="35">
        <f t="shared" si="4"/>
        <v>30</v>
      </c>
      <c r="G7" s="103">
        <f t="shared" si="2"/>
        <v>5</v>
      </c>
      <c r="H7" s="103" t="str">
        <f t="shared" si="3"/>
        <v>Gold</v>
      </c>
      <c r="I7" s="103">
        <f t="shared" si="3"/>
        <v>2000</v>
      </c>
    </row>
    <row r="8" spans="2:9">
      <c r="B8" s="219"/>
      <c r="C8" s="40" t="s">
        <v>275</v>
      </c>
      <c r="D8" s="103">
        <f t="shared" si="0"/>
        <v>1</v>
      </c>
      <c r="E8" s="35" t="str">
        <f t="shared" si="1"/>
        <v>Gem</v>
      </c>
      <c r="F8" s="35">
        <f t="shared" si="4"/>
        <v>30</v>
      </c>
      <c r="G8" s="103">
        <f t="shared" si="2"/>
        <v>5</v>
      </c>
      <c r="H8" s="103" t="str">
        <f t="shared" si="3"/>
        <v>Gold</v>
      </c>
      <c r="I8" s="103">
        <f t="shared" si="5"/>
        <v>2500</v>
      </c>
    </row>
    <row r="9" spans="2:9">
      <c r="B9" s="219"/>
      <c r="C9" s="40" t="s">
        <v>276</v>
      </c>
      <c r="D9" s="103">
        <f t="shared" si="0"/>
        <v>1</v>
      </c>
      <c r="E9" s="35" t="str">
        <f t="shared" si="1"/>
        <v>Gem</v>
      </c>
      <c r="F9" s="35">
        <f t="shared" si="4"/>
        <v>30</v>
      </c>
      <c r="G9" s="103">
        <f t="shared" si="2"/>
        <v>5</v>
      </c>
      <c r="H9" s="103" t="str">
        <f t="shared" si="3"/>
        <v>Gold</v>
      </c>
      <c r="I9" s="103">
        <f t="shared" si="3"/>
        <v>2500</v>
      </c>
    </row>
    <row r="10" spans="2:9">
      <c r="B10" s="219"/>
      <c r="C10" s="40" t="s">
        <v>277</v>
      </c>
      <c r="D10" s="103">
        <f t="shared" si="0"/>
        <v>1</v>
      </c>
      <c r="E10" s="35" t="str">
        <f t="shared" si="1"/>
        <v>Gem</v>
      </c>
      <c r="F10" s="35">
        <f t="shared" si="4"/>
        <v>30</v>
      </c>
      <c r="G10" s="103">
        <f t="shared" si="2"/>
        <v>5</v>
      </c>
      <c r="H10" s="103" t="str">
        <f t="shared" si="3"/>
        <v>Gold</v>
      </c>
      <c r="I10" s="103">
        <f t="shared" si="5"/>
        <v>3000</v>
      </c>
    </row>
    <row r="12" spans="2:9">
      <c r="B12" s="224" t="s">
        <v>283</v>
      </c>
      <c r="C12" s="104" t="s">
        <v>270</v>
      </c>
      <c r="D12" s="7">
        <v>1</v>
      </c>
      <c r="E12" s="7" t="s">
        <v>280</v>
      </c>
      <c r="F12" s="7">
        <v>50</v>
      </c>
      <c r="G12" s="7">
        <v>3</v>
      </c>
      <c r="H12" s="7" t="s">
        <v>284</v>
      </c>
      <c r="I12" s="7">
        <v>2000</v>
      </c>
    </row>
    <row r="13" spans="2:9">
      <c r="B13" s="224"/>
      <c r="C13" s="104" t="s">
        <v>271</v>
      </c>
      <c r="D13" s="106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6">
        <f t="shared" ref="G13:G19" si="8">G12</f>
        <v>3</v>
      </c>
      <c r="H13" s="106" t="str">
        <f t="shared" ref="H13:I19" si="9">H12</f>
        <v>Gold</v>
      </c>
      <c r="I13" s="106">
        <f>I12+500</f>
        <v>2500</v>
      </c>
    </row>
    <row r="14" spans="2:9">
      <c r="B14" s="224"/>
      <c r="C14" s="104" t="s">
        <v>272</v>
      </c>
      <c r="D14" s="106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6">
        <f t="shared" si="8"/>
        <v>3</v>
      </c>
      <c r="H14" s="106" t="str">
        <f t="shared" si="9"/>
        <v>Gold</v>
      </c>
      <c r="I14" s="106">
        <f t="shared" si="9"/>
        <v>2500</v>
      </c>
    </row>
    <row r="15" spans="2:9">
      <c r="B15" s="224"/>
      <c r="C15" s="104" t="s">
        <v>273</v>
      </c>
      <c r="D15" s="106">
        <f t="shared" si="6"/>
        <v>1</v>
      </c>
      <c r="E15" s="105" t="str">
        <f t="shared" si="7"/>
        <v>Gem</v>
      </c>
      <c r="F15" s="105">
        <f t="shared" si="10"/>
        <v>50</v>
      </c>
      <c r="G15" s="106">
        <f t="shared" si="8"/>
        <v>3</v>
      </c>
      <c r="H15" s="106" t="str">
        <f t="shared" si="9"/>
        <v>Gold</v>
      </c>
      <c r="I15" s="106">
        <f t="shared" ref="I15:I19" si="11">I14+500</f>
        <v>3000</v>
      </c>
    </row>
    <row r="16" spans="2:9">
      <c r="B16" s="224"/>
      <c r="C16" s="104" t="s">
        <v>274</v>
      </c>
      <c r="D16" s="106">
        <f t="shared" si="6"/>
        <v>1</v>
      </c>
      <c r="E16" s="105" t="str">
        <f t="shared" si="7"/>
        <v>Gem</v>
      </c>
      <c r="F16" s="105">
        <f t="shared" si="10"/>
        <v>50</v>
      </c>
      <c r="G16" s="106">
        <f t="shared" si="8"/>
        <v>3</v>
      </c>
      <c r="H16" s="106" t="str">
        <f t="shared" si="9"/>
        <v>Gold</v>
      </c>
      <c r="I16" s="106">
        <f t="shared" si="9"/>
        <v>3000</v>
      </c>
    </row>
    <row r="17" spans="2:9">
      <c r="B17" s="224"/>
      <c r="C17" s="104" t="s">
        <v>275</v>
      </c>
      <c r="D17" s="106">
        <f t="shared" si="6"/>
        <v>1</v>
      </c>
      <c r="E17" s="105" t="str">
        <f t="shared" si="7"/>
        <v>Gem</v>
      </c>
      <c r="F17" s="105">
        <f t="shared" si="10"/>
        <v>50</v>
      </c>
      <c r="G17" s="106">
        <f t="shared" si="8"/>
        <v>3</v>
      </c>
      <c r="H17" s="106" t="str">
        <f t="shared" si="9"/>
        <v>Gold</v>
      </c>
      <c r="I17" s="106">
        <f t="shared" si="11"/>
        <v>3500</v>
      </c>
    </row>
    <row r="18" spans="2:9">
      <c r="B18" s="224"/>
      <c r="C18" s="104" t="s">
        <v>276</v>
      </c>
      <c r="D18" s="106">
        <f t="shared" si="6"/>
        <v>1</v>
      </c>
      <c r="E18" s="105" t="str">
        <f t="shared" si="7"/>
        <v>Gem</v>
      </c>
      <c r="F18" s="105">
        <f t="shared" si="10"/>
        <v>50</v>
      </c>
      <c r="G18" s="106">
        <f t="shared" si="8"/>
        <v>3</v>
      </c>
      <c r="H18" s="106" t="str">
        <f t="shared" si="9"/>
        <v>Gold</v>
      </c>
      <c r="I18" s="106">
        <f t="shared" si="9"/>
        <v>3500</v>
      </c>
    </row>
    <row r="19" spans="2:9">
      <c r="B19" s="224"/>
      <c r="C19" s="104" t="s">
        <v>277</v>
      </c>
      <c r="D19" s="106">
        <f t="shared" si="6"/>
        <v>1</v>
      </c>
      <c r="E19" s="105" t="str">
        <f t="shared" si="7"/>
        <v>Gem</v>
      </c>
      <c r="F19" s="105">
        <f t="shared" si="10"/>
        <v>50</v>
      </c>
      <c r="G19" s="106">
        <f t="shared" si="8"/>
        <v>3</v>
      </c>
      <c r="H19" s="106" t="str">
        <f t="shared" si="9"/>
        <v>Gold</v>
      </c>
      <c r="I19" s="106">
        <f t="shared" si="11"/>
        <v>4000</v>
      </c>
    </row>
  </sheetData>
  <mergeCells count="2">
    <mergeCell ref="B3:B10"/>
    <mergeCell ref="B12:B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290" t="s">
        <v>289</v>
      </c>
      <c r="C2" s="291"/>
      <c r="D2" s="291"/>
      <c r="J2" s="290" t="s">
        <v>291</v>
      </c>
      <c r="K2" s="291"/>
      <c r="L2" s="291"/>
      <c r="M2" s="11" t="s">
        <v>299</v>
      </c>
    </row>
    <row r="3" spans="2:19" s="135" customFormat="1">
      <c r="B3" s="133">
        <v>1</v>
      </c>
      <c r="C3" s="133">
        <v>2</v>
      </c>
      <c r="D3" s="133">
        <v>3</v>
      </c>
      <c r="E3" s="133">
        <v>4</v>
      </c>
      <c r="F3" s="133">
        <v>5</v>
      </c>
      <c r="G3" s="133">
        <v>6</v>
      </c>
      <c r="H3" s="133">
        <v>7</v>
      </c>
      <c r="J3" s="133">
        <v>1</v>
      </c>
      <c r="K3" s="133">
        <v>2</v>
      </c>
      <c r="L3" s="133">
        <v>3</v>
      </c>
      <c r="M3" s="133">
        <v>4</v>
      </c>
      <c r="N3" s="133">
        <v>5</v>
      </c>
      <c r="O3" s="133">
        <v>6</v>
      </c>
      <c r="P3" s="133">
        <v>7</v>
      </c>
    </row>
    <row r="4" spans="2:19" ht="65.099999999999994" customHeight="1">
      <c r="B4" s="118"/>
      <c r="C4" s="118"/>
      <c r="D4" s="118"/>
      <c r="E4" s="118"/>
      <c r="F4" s="118"/>
      <c r="G4" s="118"/>
      <c r="H4" s="118"/>
      <c r="J4" s="118"/>
      <c r="K4" s="118"/>
      <c r="L4" s="118"/>
      <c r="M4" s="118"/>
      <c r="N4" s="118"/>
      <c r="O4" s="118"/>
      <c r="P4" s="118"/>
    </row>
    <row r="5" spans="2:19">
      <c r="B5" s="120">
        <v>5000</v>
      </c>
      <c r="C5" s="119">
        <v>50</v>
      </c>
      <c r="D5" s="119" t="s">
        <v>310</v>
      </c>
      <c r="E5" s="119">
        <v>20</v>
      </c>
      <c r="F5" s="120">
        <v>5000</v>
      </c>
      <c r="G5" s="119">
        <v>50</v>
      </c>
      <c r="H5" s="119" t="s">
        <v>313</v>
      </c>
      <c r="J5" s="120">
        <v>10</v>
      </c>
      <c r="K5" s="120">
        <v>1000</v>
      </c>
      <c r="L5" s="120">
        <f>J5+10</f>
        <v>20</v>
      </c>
      <c r="M5" s="120">
        <f>K5+1000</f>
        <v>2000</v>
      </c>
      <c r="N5" s="120">
        <f>L5+10</f>
        <v>30</v>
      </c>
      <c r="O5" s="120">
        <f>M5+1000</f>
        <v>3000</v>
      </c>
      <c r="P5" s="120">
        <f>N5+10</f>
        <v>40</v>
      </c>
    </row>
    <row r="6" spans="2:19" s="135" customFormat="1">
      <c r="B6" s="133">
        <v>8</v>
      </c>
      <c r="C6" s="133">
        <v>9</v>
      </c>
      <c r="D6" s="133">
        <v>10</v>
      </c>
      <c r="E6" s="133">
        <v>11</v>
      </c>
      <c r="F6" s="133">
        <v>12</v>
      </c>
      <c r="G6" s="133">
        <v>13</v>
      </c>
      <c r="H6" s="133">
        <v>14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</row>
    <row r="7" spans="2:19" ht="65.099999999999994" customHeight="1">
      <c r="B7" s="118"/>
      <c r="C7" s="118"/>
      <c r="D7" s="118"/>
      <c r="E7" s="118"/>
      <c r="F7" s="118"/>
      <c r="G7" s="118"/>
      <c r="H7" s="118"/>
      <c r="J7" s="118"/>
      <c r="K7" s="118"/>
      <c r="L7" s="118"/>
      <c r="M7" s="118"/>
      <c r="N7" s="118"/>
      <c r="O7" s="118"/>
      <c r="P7" s="118"/>
    </row>
    <row r="8" spans="2:19">
      <c r="B8" s="120">
        <v>10000</v>
      </c>
      <c r="C8" s="119">
        <v>100</v>
      </c>
      <c r="D8" s="119" t="s">
        <v>309</v>
      </c>
      <c r="E8" s="119">
        <v>30</v>
      </c>
      <c r="F8" s="120">
        <v>10000</v>
      </c>
      <c r="G8" s="119">
        <v>100</v>
      </c>
      <c r="H8" s="119" t="s">
        <v>302</v>
      </c>
      <c r="J8" s="120">
        <f>O5+1000</f>
        <v>4000</v>
      </c>
      <c r="K8" s="120">
        <f>P5+10</f>
        <v>50</v>
      </c>
      <c r="L8" s="120">
        <f>J8+1000</f>
        <v>5000</v>
      </c>
      <c r="M8" s="120">
        <f>K8+10</f>
        <v>60</v>
      </c>
      <c r="N8" s="120">
        <f>L8+2000</f>
        <v>7000</v>
      </c>
      <c r="O8" s="120">
        <f>M8+10</f>
        <v>70</v>
      </c>
      <c r="P8" s="120">
        <f>N8+2000</f>
        <v>9000</v>
      </c>
    </row>
    <row r="9" spans="2:19" s="135" customFormat="1">
      <c r="B9" s="133">
        <v>15</v>
      </c>
      <c r="C9" s="133">
        <v>16</v>
      </c>
      <c r="D9" s="133">
        <v>17</v>
      </c>
      <c r="E9" s="133">
        <v>18</v>
      </c>
      <c r="F9" s="133">
        <v>19</v>
      </c>
      <c r="G9" s="133">
        <v>20</v>
      </c>
      <c r="H9" s="133">
        <v>21</v>
      </c>
      <c r="J9" s="133">
        <v>15</v>
      </c>
      <c r="K9" s="133">
        <v>16</v>
      </c>
      <c r="L9" s="133">
        <v>17</v>
      </c>
      <c r="M9" s="133">
        <v>18</v>
      </c>
      <c r="N9" s="133">
        <v>19</v>
      </c>
      <c r="O9" s="133">
        <v>20</v>
      </c>
      <c r="P9" s="133">
        <v>21</v>
      </c>
    </row>
    <row r="10" spans="2:19" ht="65.099999999999994" customHeight="1">
      <c r="B10" s="118"/>
      <c r="C10" s="118"/>
      <c r="D10" s="118"/>
      <c r="E10" s="118"/>
      <c r="F10" s="118"/>
      <c r="G10" s="118"/>
      <c r="H10" s="118"/>
      <c r="J10" s="118"/>
      <c r="K10" s="118"/>
      <c r="L10" s="118"/>
      <c r="M10" s="118"/>
      <c r="N10" s="118"/>
      <c r="O10" s="118"/>
      <c r="P10" s="118"/>
    </row>
    <row r="11" spans="2:19">
      <c r="B11" s="120">
        <v>20000</v>
      </c>
      <c r="C11" s="119">
        <v>200</v>
      </c>
      <c r="D11" s="119" t="s">
        <v>303</v>
      </c>
      <c r="E11" s="119">
        <v>40</v>
      </c>
      <c r="F11" s="120">
        <v>20000</v>
      </c>
      <c r="G11" s="119">
        <v>200</v>
      </c>
      <c r="H11" s="119" t="s">
        <v>312</v>
      </c>
      <c r="J11" s="120">
        <f>O8+10</f>
        <v>80</v>
      </c>
      <c r="K11" s="120">
        <f>P8+2000</f>
        <v>11000</v>
      </c>
      <c r="L11" s="120">
        <f>J11+10</f>
        <v>90</v>
      </c>
      <c r="M11" s="120">
        <f>K11+2000</f>
        <v>13000</v>
      </c>
      <c r="N11" s="120">
        <f>L11+10</f>
        <v>100</v>
      </c>
      <c r="O11" s="120">
        <f>M11+2000</f>
        <v>15000</v>
      </c>
      <c r="P11" s="120">
        <f>N11+10</f>
        <v>110</v>
      </c>
    </row>
    <row r="12" spans="2:19" s="135" customFormat="1">
      <c r="B12" s="133">
        <v>22</v>
      </c>
      <c r="C12" s="133">
        <v>23</v>
      </c>
      <c r="D12" s="133">
        <v>24</v>
      </c>
      <c r="E12" s="133">
        <v>25</v>
      </c>
      <c r="F12" s="133">
        <v>26</v>
      </c>
      <c r="G12" s="133">
        <v>27</v>
      </c>
      <c r="H12" s="133">
        <v>28</v>
      </c>
      <c r="J12" s="133">
        <v>22</v>
      </c>
      <c r="K12" s="133">
        <v>23</v>
      </c>
      <c r="L12" s="133">
        <v>24</v>
      </c>
      <c r="M12" s="133">
        <v>25</v>
      </c>
      <c r="N12" s="133">
        <v>26</v>
      </c>
      <c r="O12" s="133">
        <v>27</v>
      </c>
      <c r="P12" s="133">
        <v>28</v>
      </c>
      <c r="Q12" s="133">
        <v>29</v>
      </c>
      <c r="R12" s="133">
        <v>30</v>
      </c>
      <c r="S12" s="133">
        <v>31</v>
      </c>
    </row>
    <row r="13" spans="2:19" ht="65.099999999999994" customHeight="1">
      <c r="B13" s="118"/>
      <c r="C13" s="118"/>
      <c r="D13" s="118"/>
      <c r="E13" s="118"/>
      <c r="F13" s="118"/>
      <c r="G13" s="118"/>
      <c r="H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>
      <c r="B14" s="120">
        <v>30000</v>
      </c>
      <c r="C14" s="119">
        <v>300</v>
      </c>
      <c r="D14" s="119" t="s">
        <v>311</v>
      </c>
      <c r="E14" s="119">
        <v>50</v>
      </c>
      <c r="F14" s="120">
        <v>30000</v>
      </c>
      <c r="G14" s="119">
        <v>300</v>
      </c>
      <c r="H14" s="119" t="s">
        <v>304</v>
      </c>
      <c r="J14" s="120">
        <f>O11+3000</f>
        <v>18000</v>
      </c>
      <c r="K14" s="120">
        <f>P11+10</f>
        <v>120</v>
      </c>
      <c r="L14" s="120">
        <f>J14+3000</f>
        <v>21000</v>
      </c>
      <c r="M14" s="120">
        <f>K14+10</f>
        <v>130</v>
      </c>
      <c r="N14" s="120">
        <f>L14+3000</f>
        <v>24000</v>
      </c>
      <c r="O14" s="120">
        <f>M14+10</f>
        <v>140</v>
      </c>
      <c r="P14" s="120">
        <f>N14+3000</f>
        <v>27000</v>
      </c>
      <c r="Q14" s="120">
        <f>O14+10</f>
        <v>150</v>
      </c>
      <c r="R14" s="120">
        <f>P14+3000</f>
        <v>30000</v>
      </c>
      <c r="S14" s="120">
        <f>Q14+10</f>
        <v>160</v>
      </c>
    </row>
    <row r="16" spans="2:19">
      <c r="B16" s="290" t="s">
        <v>290</v>
      </c>
      <c r="C16" s="291"/>
      <c r="D16" s="291"/>
      <c r="J16" s="290" t="s">
        <v>292</v>
      </c>
      <c r="K16" s="291"/>
      <c r="L16" s="291"/>
    </row>
    <row r="17" spans="2:11">
      <c r="B17" s="133" t="s">
        <v>287</v>
      </c>
      <c r="C17" s="134" t="s">
        <v>314</v>
      </c>
      <c r="D17" s="134" t="s">
        <v>288</v>
      </c>
      <c r="E17" s="134" t="s">
        <v>305</v>
      </c>
      <c r="F17" s="134" t="s">
        <v>306</v>
      </c>
      <c r="G17" s="134" t="s">
        <v>307</v>
      </c>
      <c r="H17" s="134" t="s">
        <v>308</v>
      </c>
      <c r="J17" s="133" t="s">
        <v>287</v>
      </c>
      <c r="K17" s="134" t="s">
        <v>314</v>
      </c>
    </row>
    <row r="18" spans="2:11" ht="65.099999999999994" customHeight="1">
      <c r="B18" s="118"/>
      <c r="C18" s="118"/>
      <c r="D18" s="118"/>
      <c r="E18" s="118"/>
      <c r="F18" s="118"/>
      <c r="G18" s="118"/>
      <c r="H18" s="118"/>
      <c r="J18" s="118"/>
      <c r="K18" s="118"/>
    </row>
    <row r="19" spans="2:11">
      <c r="B19" s="120">
        <f>SUM(B14,B11,B8,B5,F5,F8,F11,F14)</f>
        <v>130000</v>
      </c>
      <c r="C19" s="120">
        <f>SUM(C14,C11,C8,C5,G5,G8,G11,G14)</f>
        <v>1300</v>
      </c>
      <c r="D19" s="119">
        <f>SUM(E14,E11,E8,E5)</f>
        <v>140</v>
      </c>
      <c r="E19" s="119">
        <v>2</v>
      </c>
      <c r="F19" s="119">
        <v>2</v>
      </c>
      <c r="G19" s="119">
        <v>2</v>
      </c>
      <c r="H19" s="119">
        <v>2</v>
      </c>
      <c r="J19" s="120">
        <f>SUM(K5,M5,O5,J8,L8,N8,P8,K11,M11,O11,J14,L14,N14,P14,R14)</f>
        <v>190000</v>
      </c>
      <c r="K19" s="12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9"/>
  <sheetViews>
    <sheetView workbookViewId="0">
      <selection activeCell="J23" sqref="J23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1" bestFit="1" customWidth="1"/>
    <col min="5" max="5" width="17.75" style="11" bestFit="1" customWidth="1"/>
    <col min="6" max="6" width="12.125" style="11" bestFit="1" customWidth="1"/>
    <col min="7" max="16384" width="3.625" style="11"/>
  </cols>
  <sheetData>
    <row r="2" spans="2:6">
      <c r="B2" s="33" t="s">
        <v>453</v>
      </c>
      <c r="C2" s="185" t="s">
        <v>452</v>
      </c>
      <c r="D2" s="185" t="s">
        <v>437</v>
      </c>
      <c r="E2" s="185" t="s">
        <v>451</v>
      </c>
      <c r="F2" s="185" t="s">
        <v>438</v>
      </c>
    </row>
    <row r="3" spans="2:6">
      <c r="B3" s="252" t="s">
        <v>442</v>
      </c>
      <c r="C3" s="186" t="s">
        <v>443</v>
      </c>
      <c r="D3" s="187">
        <v>3</v>
      </c>
      <c r="E3" s="187" t="s">
        <v>439</v>
      </c>
      <c r="F3" s="187">
        <v>3000</v>
      </c>
    </row>
    <row r="4" spans="2:6">
      <c r="B4" s="252"/>
      <c r="C4" s="186" t="s">
        <v>444</v>
      </c>
      <c r="D4" s="187">
        <v>1</v>
      </c>
      <c r="E4" s="187" t="s">
        <v>439</v>
      </c>
      <c r="F4" s="187">
        <v>5000</v>
      </c>
    </row>
    <row r="5" spans="2:6">
      <c r="B5" s="252"/>
      <c r="C5" s="186" t="s">
        <v>445</v>
      </c>
      <c r="D5" s="187">
        <v>5</v>
      </c>
      <c r="E5" s="187" t="s">
        <v>439</v>
      </c>
      <c r="F5" s="187">
        <v>5000</v>
      </c>
    </row>
    <row r="6" spans="2:6">
      <c r="B6" s="252"/>
      <c r="C6" s="186" t="s">
        <v>446</v>
      </c>
      <c r="D6" s="187">
        <v>3</v>
      </c>
      <c r="E6" s="187" t="s">
        <v>439</v>
      </c>
      <c r="F6" s="187">
        <v>2000</v>
      </c>
    </row>
    <row r="7" spans="2:6">
      <c r="B7" s="252"/>
      <c r="C7" s="186" t="s">
        <v>447</v>
      </c>
      <c r="D7" s="187">
        <v>10</v>
      </c>
      <c r="E7" s="187" t="s">
        <v>439</v>
      </c>
      <c r="F7" s="187">
        <v>2000</v>
      </c>
    </row>
    <row r="8" spans="2:6">
      <c r="B8" s="252"/>
      <c r="C8" s="186" t="s">
        <v>448</v>
      </c>
      <c r="D8" s="187">
        <v>3</v>
      </c>
      <c r="E8" s="187" t="s">
        <v>439</v>
      </c>
      <c r="F8" s="187">
        <v>3000</v>
      </c>
    </row>
    <row r="9" spans="2:6">
      <c r="B9" s="252"/>
      <c r="C9" s="186" t="s">
        <v>449</v>
      </c>
      <c r="D9" s="187">
        <v>5</v>
      </c>
      <c r="E9" s="187" t="s">
        <v>440</v>
      </c>
      <c r="F9" s="187">
        <v>30</v>
      </c>
    </row>
    <row r="10" spans="2:6">
      <c r="B10" s="252"/>
      <c r="C10" s="186" t="s">
        <v>450</v>
      </c>
      <c r="D10" s="187">
        <v>7</v>
      </c>
      <c r="E10" s="187" t="s">
        <v>441</v>
      </c>
      <c r="F10" s="187">
        <v>50</v>
      </c>
    </row>
    <row r="11" spans="2:6">
      <c r="B11" s="212" t="s">
        <v>587</v>
      </c>
      <c r="C11" s="188" t="s">
        <v>454</v>
      </c>
      <c r="D11" s="189">
        <v>20</v>
      </c>
      <c r="E11" s="189" t="s">
        <v>439</v>
      </c>
      <c r="F11" s="189">
        <v>30000</v>
      </c>
    </row>
    <row r="12" spans="2:6">
      <c r="B12" s="212"/>
      <c r="C12" s="188" t="s">
        <v>455</v>
      </c>
      <c r="D12" s="189">
        <v>5</v>
      </c>
      <c r="E12" s="189" t="s">
        <v>440</v>
      </c>
      <c r="F12" s="189">
        <v>120</v>
      </c>
    </row>
    <row r="13" spans="2:6">
      <c r="B13" s="212"/>
      <c r="C13" s="188" t="s">
        <v>456</v>
      </c>
      <c r="D13" s="189">
        <v>3</v>
      </c>
      <c r="E13" s="189" t="s">
        <v>582</v>
      </c>
      <c r="F13" s="189">
        <v>80</v>
      </c>
    </row>
    <row r="14" spans="2:6">
      <c r="B14" s="212"/>
      <c r="C14" s="188" t="s">
        <v>457</v>
      </c>
      <c r="D14" s="189">
        <v>10</v>
      </c>
      <c r="E14" s="189" t="s">
        <v>439</v>
      </c>
      <c r="F14" s="189">
        <v>20000</v>
      </c>
    </row>
    <row r="15" spans="2:6">
      <c r="B15" s="212"/>
      <c r="C15" s="188" t="s">
        <v>458</v>
      </c>
      <c r="D15" s="189">
        <v>100</v>
      </c>
      <c r="E15" s="189" t="s">
        <v>582</v>
      </c>
      <c r="F15" s="189">
        <v>50</v>
      </c>
    </row>
    <row r="16" spans="2:6">
      <c r="B16" s="212"/>
      <c r="C16" s="188" t="s">
        <v>459</v>
      </c>
      <c r="D16" s="189">
        <v>100</v>
      </c>
      <c r="E16" s="189" t="s">
        <v>465</v>
      </c>
      <c r="F16" s="189">
        <v>100</v>
      </c>
    </row>
    <row r="17" spans="2:6">
      <c r="B17" s="212"/>
      <c r="C17" s="188" t="s">
        <v>460</v>
      </c>
      <c r="D17" s="189">
        <v>10</v>
      </c>
      <c r="E17" s="189" t="s">
        <v>439</v>
      </c>
      <c r="F17" s="189">
        <v>20000</v>
      </c>
    </row>
    <row r="18" spans="2:6">
      <c r="B18" s="212"/>
      <c r="C18" s="188" t="s">
        <v>461</v>
      </c>
      <c r="D18" s="189">
        <v>100</v>
      </c>
      <c r="E18" s="189" t="s">
        <v>439</v>
      </c>
      <c r="F18" s="189">
        <v>30000</v>
      </c>
    </row>
    <row r="19" spans="2:6">
      <c r="B19" s="212"/>
      <c r="C19" s="188" t="s">
        <v>462</v>
      </c>
      <c r="D19" s="189">
        <v>20</v>
      </c>
      <c r="E19" s="189" t="s">
        <v>440</v>
      </c>
      <c r="F19" s="189">
        <v>100</v>
      </c>
    </row>
    <row r="20" spans="2:6">
      <c r="B20" s="212"/>
      <c r="C20" s="188" t="s">
        <v>463</v>
      </c>
      <c r="D20" s="189">
        <v>5</v>
      </c>
      <c r="E20" s="189" t="s">
        <v>583</v>
      </c>
      <c r="F20" s="189">
        <v>1</v>
      </c>
    </row>
    <row r="21" spans="2:6">
      <c r="B21" s="212"/>
      <c r="C21" s="188" t="s">
        <v>464</v>
      </c>
      <c r="D21" s="189">
        <v>10</v>
      </c>
      <c r="E21" s="189" t="s">
        <v>584</v>
      </c>
      <c r="F21" s="189">
        <v>1</v>
      </c>
    </row>
    <row r="22" spans="2:6">
      <c r="B22" s="219" t="s">
        <v>586</v>
      </c>
      <c r="C22" s="190" t="s">
        <v>466</v>
      </c>
      <c r="D22" s="191">
        <v>200</v>
      </c>
      <c r="E22" s="191" t="s">
        <v>574</v>
      </c>
      <c r="F22" s="191">
        <v>1</v>
      </c>
    </row>
    <row r="23" spans="2:6">
      <c r="B23" s="219"/>
      <c r="C23" s="190" t="s">
        <v>467</v>
      </c>
      <c r="D23" s="191">
        <v>100</v>
      </c>
      <c r="E23" s="191" t="s">
        <v>577</v>
      </c>
      <c r="F23" s="191">
        <v>1</v>
      </c>
    </row>
    <row r="24" spans="2:6">
      <c r="B24" s="219"/>
      <c r="C24" s="190" t="s">
        <v>468</v>
      </c>
      <c r="D24" s="191">
        <v>100</v>
      </c>
      <c r="E24" s="191" t="s">
        <v>578</v>
      </c>
      <c r="F24" s="191">
        <v>1</v>
      </c>
    </row>
    <row r="25" spans="2:6">
      <c r="B25" s="219"/>
      <c r="C25" s="190" t="s">
        <v>469</v>
      </c>
      <c r="D25" s="191">
        <v>100</v>
      </c>
      <c r="E25" s="191" t="s">
        <v>579</v>
      </c>
      <c r="F25" s="191">
        <v>1</v>
      </c>
    </row>
    <row r="26" spans="2:6">
      <c r="B26" s="219"/>
      <c r="C26" s="190" t="s">
        <v>470</v>
      </c>
      <c r="D26" s="191">
        <v>100</v>
      </c>
      <c r="E26" s="191" t="s">
        <v>580</v>
      </c>
      <c r="F26" s="191">
        <v>1</v>
      </c>
    </row>
    <row r="27" spans="2:6">
      <c r="B27" s="219"/>
      <c r="C27" s="190" t="s">
        <v>471</v>
      </c>
      <c r="D27" s="191">
        <v>100</v>
      </c>
      <c r="E27" s="191" t="s">
        <v>581</v>
      </c>
      <c r="F27" s="191">
        <v>1</v>
      </c>
    </row>
    <row r="28" spans="2:6">
      <c r="B28" s="219"/>
      <c r="C28" s="190" t="s">
        <v>472</v>
      </c>
      <c r="D28" s="191">
        <v>20</v>
      </c>
      <c r="E28" s="191" t="s">
        <v>576</v>
      </c>
      <c r="F28" s="191">
        <v>1</v>
      </c>
    </row>
    <row r="29" spans="2:6">
      <c r="B29" s="219"/>
      <c r="C29" s="190" t="s">
        <v>473</v>
      </c>
      <c r="D29" s="191">
        <v>3</v>
      </c>
      <c r="E29" s="191" t="s">
        <v>575</v>
      </c>
      <c r="F29" s="191">
        <v>1</v>
      </c>
    </row>
    <row r="30" spans="2:6">
      <c r="B30" s="219"/>
      <c r="C30" s="190" t="s">
        <v>474</v>
      </c>
      <c r="D30" s="191">
        <v>1</v>
      </c>
      <c r="E30" s="191" t="s">
        <v>439</v>
      </c>
      <c r="F30" s="191">
        <v>1000</v>
      </c>
    </row>
    <row r="31" spans="2:6">
      <c r="B31" s="219"/>
      <c r="C31" s="190" t="s">
        <v>475</v>
      </c>
      <c r="D31" s="191">
        <v>10</v>
      </c>
      <c r="E31" s="191" t="s">
        <v>439</v>
      </c>
      <c r="F31" s="191">
        <f>INT(F30+F30*100%)</f>
        <v>2000</v>
      </c>
    </row>
    <row r="32" spans="2:6">
      <c r="B32" s="219"/>
      <c r="C32" s="190" t="s">
        <v>476</v>
      </c>
      <c r="D32" s="191">
        <v>20</v>
      </c>
      <c r="E32" s="191" t="s">
        <v>439</v>
      </c>
      <c r="F32" s="191">
        <f t="shared" ref="F32:F37" si="0">INT(F31+F31*100%)</f>
        <v>4000</v>
      </c>
    </row>
    <row r="33" spans="2:6">
      <c r="B33" s="219"/>
      <c r="C33" s="190" t="s">
        <v>477</v>
      </c>
      <c r="D33" s="191">
        <v>30</v>
      </c>
      <c r="E33" s="191" t="s">
        <v>439</v>
      </c>
      <c r="F33" s="191">
        <f t="shared" si="0"/>
        <v>8000</v>
      </c>
    </row>
    <row r="34" spans="2:6">
      <c r="B34" s="219"/>
      <c r="C34" s="190" t="s">
        <v>478</v>
      </c>
      <c r="D34" s="191">
        <v>50</v>
      </c>
      <c r="E34" s="191" t="s">
        <v>439</v>
      </c>
      <c r="F34" s="191">
        <f t="shared" si="0"/>
        <v>16000</v>
      </c>
    </row>
    <row r="35" spans="2:6">
      <c r="B35" s="219"/>
      <c r="C35" s="190" t="s">
        <v>479</v>
      </c>
      <c r="D35" s="191">
        <v>100</v>
      </c>
      <c r="E35" s="191" t="s">
        <v>439</v>
      </c>
      <c r="F35" s="191">
        <f t="shared" si="0"/>
        <v>32000</v>
      </c>
    </row>
    <row r="36" spans="2:6">
      <c r="B36" s="219"/>
      <c r="C36" s="190" t="s">
        <v>480</v>
      </c>
      <c r="D36" s="191">
        <v>200</v>
      </c>
      <c r="E36" s="191" t="s">
        <v>439</v>
      </c>
      <c r="F36" s="191">
        <f t="shared" si="0"/>
        <v>64000</v>
      </c>
    </row>
    <row r="37" spans="2:6">
      <c r="B37" s="219"/>
      <c r="C37" s="190" t="s">
        <v>481</v>
      </c>
      <c r="D37" s="191">
        <v>500</v>
      </c>
      <c r="E37" s="191" t="s">
        <v>439</v>
      </c>
      <c r="F37" s="191">
        <f t="shared" si="0"/>
        <v>128000</v>
      </c>
    </row>
    <row r="38" spans="2:6">
      <c r="B38" s="224" t="s">
        <v>585</v>
      </c>
      <c r="C38" s="194" t="s">
        <v>482</v>
      </c>
      <c r="D38" s="195">
        <v>1</v>
      </c>
      <c r="E38" s="195" t="s">
        <v>441</v>
      </c>
      <c r="F38" s="195">
        <v>5</v>
      </c>
    </row>
    <row r="39" spans="2:6">
      <c r="B39" s="224"/>
      <c r="C39" s="194" t="s">
        <v>483</v>
      </c>
      <c r="D39" s="195">
        <v>10</v>
      </c>
      <c r="E39" s="195" t="s">
        <v>441</v>
      </c>
      <c r="F39" s="195">
        <f t="shared" ref="F39:F42" si="1">INT(F38+F38*100%)</f>
        <v>10</v>
      </c>
    </row>
    <row r="40" spans="2:6">
      <c r="B40" s="224"/>
      <c r="C40" s="194" t="s">
        <v>484</v>
      </c>
      <c r="D40" s="195">
        <v>20</v>
      </c>
      <c r="E40" s="195" t="s">
        <v>441</v>
      </c>
      <c r="F40" s="195">
        <f t="shared" si="1"/>
        <v>20</v>
      </c>
    </row>
    <row r="41" spans="2:6">
      <c r="B41" s="224"/>
      <c r="C41" s="194" t="s">
        <v>485</v>
      </c>
      <c r="D41" s="195">
        <v>30</v>
      </c>
      <c r="E41" s="195" t="s">
        <v>441</v>
      </c>
      <c r="F41" s="195">
        <f t="shared" si="1"/>
        <v>40</v>
      </c>
    </row>
    <row r="42" spans="2:6">
      <c r="B42" s="224"/>
      <c r="C42" s="194" t="s">
        <v>486</v>
      </c>
      <c r="D42" s="195">
        <v>50</v>
      </c>
      <c r="E42" s="195" t="s">
        <v>441</v>
      </c>
      <c r="F42" s="195">
        <f t="shared" si="1"/>
        <v>80</v>
      </c>
    </row>
    <row r="43" spans="2:6">
      <c r="B43" s="224"/>
      <c r="C43" s="194" t="s">
        <v>487</v>
      </c>
      <c r="D43" s="195">
        <v>100</v>
      </c>
      <c r="E43" s="195" t="s">
        <v>441</v>
      </c>
      <c r="F43" s="195">
        <f>INT(F42+F42*50%)</f>
        <v>120</v>
      </c>
    </row>
    <row r="44" spans="2:6">
      <c r="B44" s="224"/>
      <c r="C44" s="194" t="s">
        <v>488</v>
      </c>
      <c r="D44" s="195">
        <v>200</v>
      </c>
      <c r="E44" s="195" t="s">
        <v>441</v>
      </c>
      <c r="F44" s="195">
        <f t="shared" ref="F44:F45" si="2">INT(F43+F43*50%)</f>
        <v>180</v>
      </c>
    </row>
    <row r="45" spans="2:6">
      <c r="B45" s="224"/>
      <c r="C45" s="194" t="s">
        <v>489</v>
      </c>
      <c r="D45" s="195">
        <v>500</v>
      </c>
      <c r="E45" s="195" t="s">
        <v>441</v>
      </c>
      <c r="F45" s="195">
        <f t="shared" si="2"/>
        <v>270</v>
      </c>
    </row>
    <row r="46" spans="2:6">
      <c r="B46" s="224"/>
      <c r="C46" s="192" t="s">
        <v>490</v>
      </c>
      <c r="D46" s="193">
        <v>1</v>
      </c>
      <c r="E46" s="193" t="s">
        <v>439</v>
      </c>
      <c r="F46" s="193">
        <v>1000</v>
      </c>
    </row>
    <row r="47" spans="2:6">
      <c r="B47" s="224"/>
      <c r="C47" s="192" t="s">
        <v>491</v>
      </c>
      <c r="D47" s="193">
        <v>10</v>
      </c>
      <c r="E47" s="193" t="s">
        <v>439</v>
      </c>
      <c r="F47" s="193">
        <f>INT(F46+F46*100%)</f>
        <v>2000</v>
      </c>
    </row>
    <row r="48" spans="2:6">
      <c r="B48" s="224"/>
      <c r="C48" s="192" t="s">
        <v>492</v>
      </c>
      <c r="D48" s="193">
        <v>20</v>
      </c>
      <c r="E48" s="193" t="s">
        <v>439</v>
      </c>
      <c r="F48" s="193">
        <f t="shared" ref="F48:F53" si="3">INT(F47+F47*100%)</f>
        <v>4000</v>
      </c>
    </row>
    <row r="49" spans="2:6">
      <c r="B49" s="224"/>
      <c r="C49" s="192" t="s">
        <v>493</v>
      </c>
      <c r="D49" s="193">
        <v>30</v>
      </c>
      <c r="E49" s="193" t="s">
        <v>439</v>
      </c>
      <c r="F49" s="193">
        <f t="shared" si="3"/>
        <v>8000</v>
      </c>
    </row>
    <row r="50" spans="2:6">
      <c r="B50" s="224"/>
      <c r="C50" s="192" t="s">
        <v>494</v>
      </c>
      <c r="D50" s="193">
        <v>50</v>
      </c>
      <c r="E50" s="193" t="s">
        <v>439</v>
      </c>
      <c r="F50" s="193">
        <f t="shared" si="3"/>
        <v>16000</v>
      </c>
    </row>
    <row r="51" spans="2:6">
      <c r="B51" s="224"/>
      <c r="C51" s="192" t="s">
        <v>495</v>
      </c>
      <c r="D51" s="193">
        <v>100</v>
      </c>
      <c r="E51" s="193" t="s">
        <v>439</v>
      </c>
      <c r="F51" s="193">
        <f t="shared" si="3"/>
        <v>32000</v>
      </c>
    </row>
    <row r="52" spans="2:6">
      <c r="B52" s="224"/>
      <c r="C52" s="192" t="s">
        <v>496</v>
      </c>
      <c r="D52" s="193">
        <v>200</v>
      </c>
      <c r="E52" s="193" t="s">
        <v>439</v>
      </c>
      <c r="F52" s="193">
        <f t="shared" si="3"/>
        <v>64000</v>
      </c>
    </row>
    <row r="53" spans="2:6">
      <c r="B53" s="224"/>
      <c r="C53" s="192" t="s">
        <v>497</v>
      </c>
      <c r="D53" s="193">
        <v>500</v>
      </c>
      <c r="E53" s="193" t="s">
        <v>439</v>
      </c>
      <c r="F53" s="193">
        <f t="shared" si="3"/>
        <v>128000</v>
      </c>
    </row>
    <row r="54" spans="2:6">
      <c r="B54" s="224"/>
      <c r="C54" s="194" t="s">
        <v>498</v>
      </c>
      <c r="D54" s="195">
        <v>1</v>
      </c>
      <c r="E54" s="195" t="s">
        <v>439</v>
      </c>
      <c r="F54" s="195">
        <v>1000</v>
      </c>
    </row>
    <row r="55" spans="2:6">
      <c r="B55" s="224"/>
      <c r="C55" s="194" t="s">
        <v>499</v>
      </c>
      <c r="D55" s="195">
        <v>10</v>
      </c>
      <c r="E55" s="195" t="s">
        <v>439</v>
      </c>
      <c r="F55" s="195">
        <f>INT(F54+F54*100%)</f>
        <v>2000</v>
      </c>
    </row>
    <row r="56" spans="2:6">
      <c r="B56" s="224"/>
      <c r="C56" s="194" t="s">
        <v>500</v>
      </c>
      <c r="D56" s="195">
        <v>20</v>
      </c>
      <c r="E56" s="195" t="s">
        <v>439</v>
      </c>
      <c r="F56" s="195">
        <f t="shared" ref="F56:F59" si="4">INT(F55+F55*100%)</f>
        <v>4000</v>
      </c>
    </row>
    <row r="57" spans="2:6">
      <c r="B57" s="224"/>
      <c r="C57" s="194" t="s">
        <v>501</v>
      </c>
      <c r="D57" s="195">
        <v>30</v>
      </c>
      <c r="E57" s="195" t="s">
        <v>439</v>
      </c>
      <c r="F57" s="195">
        <f t="shared" si="4"/>
        <v>8000</v>
      </c>
    </row>
    <row r="58" spans="2:6">
      <c r="B58" s="224"/>
      <c r="C58" s="194" t="s">
        <v>502</v>
      </c>
      <c r="D58" s="195">
        <v>50</v>
      </c>
      <c r="E58" s="195" t="s">
        <v>439</v>
      </c>
      <c r="F58" s="195">
        <f t="shared" si="4"/>
        <v>16000</v>
      </c>
    </row>
    <row r="59" spans="2:6">
      <c r="B59" s="224"/>
      <c r="C59" s="194" t="s">
        <v>503</v>
      </c>
      <c r="D59" s="195">
        <v>100</v>
      </c>
      <c r="E59" s="195" t="s">
        <v>439</v>
      </c>
      <c r="F59" s="195">
        <f t="shared" si="4"/>
        <v>32000</v>
      </c>
    </row>
    <row r="60" spans="2:6">
      <c r="B60" s="224"/>
      <c r="C60" s="192" t="s">
        <v>504</v>
      </c>
      <c r="D60" s="193">
        <v>1</v>
      </c>
      <c r="E60" s="193" t="s">
        <v>439</v>
      </c>
      <c r="F60" s="193">
        <v>1500</v>
      </c>
    </row>
    <row r="61" spans="2:6">
      <c r="B61" s="224"/>
      <c r="C61" s="192" t="s">
        <v>505</v>
      </c>
      <c r="D61" s="193">
        <v>10</v>
      </c>
      <c r="E61" s="193" t="s">
        <v>439</v>
      </c>
      <c r="F61" s="193">
        <f>INT(F60+F60*100%)</f>
        <v>3000</v>
      </c>
    </row>
    <row r="62" spans="2:6">
      <c r="B62" s="224"/>
      <c r="C62" s="192" t="s">
        <v>506</v>
      </c>
      <c r="D62" s="193">
        <v>20</v>
      </c>
      <c r="E62" s="193" t="s">
        <v>439</v>
      </c>
      <c r="F62" s="193">
        <f t="shared" ref="F62:F65" si="5">INT(F61+F61*100%)</f>
        <v>6000</v>
      </c>
    </row>
    <row r="63" spans="2:6">
      <c r="B63" s="224"/>
      <c r="C63" s="192" t="s">
        <v>507</v>
      </c>
      <c r="D63" s="193">
        <v>30</v>
      </c>
      <c r="E63" s="193" t="s">
        <v>439</v>
      </c>
      <c r="F63" s="193">
        <f t="shared" si="5"/>
        <v>12000</v>
      </c>
    </row>
    <row r="64" spans="2:6">
      <c r="B64" s="224"/>
      <c r="C64" s="192" t="s">
        <v>508</v>
      </c>
      <c r="D64" s="193">
        <v>50</v>
      </c>
      <c r="E64" s="193" t="s">
        <v>439</v>
      </c>
      <c r="F64" s="193">
        <f t="shared" si="5"/>
        <v>24000</v>
      </c>
    </row>
    <row r="65" spans="2:6">
      <c r="B65" s="224"/>
      <c r="C65" s="192" t="s">
        <v>509</v>
      </c>
      <c r="D65" s="193">
        <v>100</v>
      </c>
      <c r="E65" s="193" t="s">
        <v>439</v>
      </c>
      <c r="F65" s="193">
        <f t="shared" si="5"/>
        <v>48000</v>
      </c>
    </row>
    <row r="66" spans="2:6">
      <c r="B66" s="224"/>
      <c r="C66" s="194" t="s">
        <v>510</v>
      </c>
      <c r="D66" s="195">
        <v>1</v>
      </c>
      <c r="E66" s="195" t="s">
        <v>439</v>
      </c>
      <c r="F66" s="195">
        <v>2000</v>
      </c>
    </row>
    <row r="67" spans="2:6">
      <c r="B67" s="224"/>
      <c r="C67" s="194" t="s">
        <v>511</v>
      </c>
      <c r="D67" s="195">
        <v>10</v>
      </c>
      <c r="E67" s="195" t="s">
        <v>439</v>
      </c>
      <c r="F67" s="195">
        <f>INT(F66+F66*100%)</f>
        <v>4000</v>
      </c>
    </row>
    <row r="68" spans="2:6">
      <c r="B68" s="224"/>
      <c r="C68" s="194" t="s">
        <v>512</v>
      </c>
      <c r="D68" s="195">
        <v>20</v>
      </c>
      <c r="E68" s="195" t="s">
        <v>439</v>
      </c>
      <c r="F68" s="195">
        <f t="shared" ref="F68:F71" si="6">INT(F67+F67*100%)</f>
        <v>8000</v>
      </c>
    </row>
    <row r="69" spans="2:6">
      <c r="B69" s="224"/>
      <c r="C69" s="194" t="s">
        <v>513</v>
      </c>
      <c r="D69" s="195">
        <v>30</v>
      </c>
      <c r="E69" s="195" t="s">
        <v>439</v>
      </c>
      <c r="F69" s="195">
        <f t="shared" si="6"/>
        <v>16000</v>
      </c>
    </row>
    <row r="70" spans="2:6">
      <c r="B70" s="224"/>
      <c r="C70" s="194" t="s">
        <v>514</v>
      </c>
      <c r="D70" s="195">
        <v>50</v>
      </c>
      <c r="E70" s="195" t="s">
        <v>439</v>
      </c>
      <c r="F70" s="195">
        <f t="shared" si="6"/>
        <v>32000</v>
      </c>
    </row>
    <row r="71" spans="2:6">
      <c r="B71" s="224"/>
      <c r="C71" s="194" t="s">
        <v>515</v>
      </c>
      <c r="D71" s="195">
        <v>100</v>
      </c>
      <c r="E71" s="195" t="s">
        <v>439</v>
      </c>
      <c r="F71" s="195">
        <f t="shared" si="6"/>
        <v>64000</v>
      </c>
    </row>
    <row r="72" spans="2:6">
      <c r="B72" s="224"/>
      <c r="C72" s="192" t="s">
        <v>516</v>
      </c>
      <c r="D72" s="193">
        <v>10</v>
      </c>
      <c r="E72" s="193" t="s">
        <v>439</v>
      </c>
      <c r="F72" s="193">
        <v>1500</v>
      </c>
    </row>
    <row r="73" spans="2:6">
      <c r="B73" s="224"/>
      <c r="C73" s="192" t="s">
        <v>517</v>
      </c>
      <c r="D73" s="193">
        <v>20</v>
      </c>
      <c r="E73" s="193" t="s">
        <v>439</v>
      </c>
      <c r="F73" s="193">
        <f>INT(F72+F72*100%)</f>
        <v>3000</v>
      </c>
    </row>
    <row r="74" spans="2:6">
      <c r="B74" s="224"/>
      <c r="C74" s="192" t="s">
        <v>518</v>
      </c>
      <c r="D74" s="193">
        <v>30</v>
      </c>
      <c r="E74" s="193" t="s">
        <v>439</v>
      </c>
      <c r="F74" s="193">
        <f t="shared" ref="F74:F77" si="7">INT(F73+F73*100%)</f>
        <v>6000</v>
      </c>
    </row>
    <row r="75" spans="2:6">
      <c r="B75" s="224"/>
      <c r="C75" s="192" t="s">
        <v>519</v>
      </c>
      <c r="D75" s="193">
        <v>40</v>
      </c>
      <c r="E75" s="193" t="s">
        <v>439</v>
      </c>
      <c r="F75" s="193">
        <f t="shared" si="7"/>
        <v>12000</v>
      </c>
    </row>
    <row r="76" spans="2:6">
      <c r="B76" s="224"/>
      <c r="C76" s="192" t="s">
        <v>520</v>
      </c>
      <c r="D76" s="193">
        <v>50</v>
      </c>
      <c r="E76" s="193" t="s">
        <v>439</v>
      </c>
      <c r="F76" s="193">
        <f t="shared" si="7"/>
        <v>24000</v>
      </c>
    </row>
    <row r="77" spans="2:6">
      <c r="B77" s="224"/>
      <c r="C77" s="192" t="s">
        <v>521</v>
      </c>
      <c r="D77" s="193">
        <v>100</v>
      </c>
      <c r="E77" s="193" t="s">
        <v>439</v>
      </c>
      <c r="F77" s="193">
        <f t="shared" si="7"/>
        <v>48000</v>
      </c>
    </row>
    <row r="78" spans="2:6">
      <c r="B78" s="224"/>
      <c r="C78" s="194" t="s">
        <v>522</v>
      </c>
      <c r="D78" s="195">
        <v>10</v>
      </c>
      <c r="E78" s="195" t="s">
        <v>439</v>
      </c>
      <c r="F78" s="195">
        <v>1500</v>
      </c>
    </row>
    <row r="79" spans="2:6">
      <c r="B79" s="224"/>
      <c r="C79" s="194" t="s">
        <v>523</v>
      </c>
      <c r="D79" s="195">
        <v>20</v>
      </c>
      <c r="E79" s="195" t="s">
        <v>439</v>
      </c>
      <c r="F79" s="195">
        <f>INT(F78+F78*100%)</f>
        <v>3000</v>
      </c>
    </row>
    <row r="80" spans="2:6">
      <c r="B80" s="224"/>
      <c r="C80" s="194" t="s">
        <v>524</v>
      </c>
      <c r="D80" s="195">
        <v>30</v>
      </c>
      <c r="E80" s="195" t="s">
        <v>439</v>
      </c>
      <c r="F80" s="195">
        <f t="shared" ref="F80:F85" si="8">INT(F79+F79*100%)</f>
        <v>6000</v>
      </c>
    </row>
    <row r="81" spans="2:6">
      <c r="B81" s="224"/>
      <c r="C81" s="194" t="s">
        <v>525</v>
      </c>
      <c r="D81" s="195">
        <v>40</v>
      </c>
      <c r="E81" s="195" t="s">
        <v>439</v>
      </c>
      <c r="F81" s="195">
        <f t="shared" si="8"/>
        <v>12000</v>
      </c>
    </row>
    <row r="82" spans="2:6">
      <c r="B82" s="224"/>
      <c r="C82" s="194" t="s">
        <v>526</v>
      </c>
      <c r="D82" s="195">
        <v>50</v>
      </c>
      <c r="E82" s="195" t="s">
        <v>439</v>
      </c>
      <c r="F82" s="195">
        <f t="shared" si="8"/>
        <v>24000</v>
      </c>
    </row>
    <row r="83" spans="2:6">
      <c r="B83" s="224"/>
      <c r="C83" s="194" t="s">
        <v>527</v>
      </c>
      <c r="D83" s="195">
        <v>60</v>
      </c>
      <c r="E83" s="195" t="s">
        <v>439</v>
      </c>
      <c r="F83" s="195">
        <f t="shared" si="8"/>
        <v>48000</v>
      </c>
    </row>
    <row r="84" spans="2:6">
      <c r="B84" s="224"/>
      <c r="C84" s="194" t="s">
        <v>528</v>
      </c>
      <c r="D84" s="195">
        <v>70</v>
      </c>
      <c r="E84" s="195" t="s">
        <v>439</v>
      </c>
      <c r="F84" s="195">
        <f t="shared" si="8"/>
        <v>96000</v>
      </c>
    </row>
    <row r="85" spans="2:6">
      <c r="B85" s="224"/>
      <c r="C85" s="194" t="s">
        <v>529</v>
      </c>
      <c r="D85" s="195">
        <v>80</v>
      </c>
      <c r="E85" s="195" t="s">
        <v>439</v>
      </c>
      <c r="F85" s="195">
        <f t="shared" si="8"/>
        <v>192000</v>
      </c>
    </row>
    <row r="86" spans="2:6">
      <c r="B86" s="224"/>
      <c r="C86" s="192" t="s">
        <v>530</v>
      </c>
      <c r="D86" s="193">
        <v>10</v>
      </c>
      <c r="E86" s="193" t="s">
        <v>441</v>
      </c>
      <c r="F86" s="193">
        <v>30</v>
      </c>
    </row>
    <row r="87" spans="2:6">
      <c r="B87" s="224"/>
      <c r="C87" s="192" t="s">
        <v>531</v>
      </c>
      <c r="D87" s="193">
        <v>20</v>
      </c>
      <c r="E87" s="193" t="s">
        <v>441</v>
      </c>
      <c r="F87" s="193">
        <f t="shared" ref="F87:F90" si="9">INT(F86+F86*100%)</f>
        <v>60</v>
      </c>
    </row>
    <row r="88" spans="2:6">
      <c r="B88" s="224"/>
      <c r="C88" s="192" t="s">
        <v>532</v>
      </c>
      <c r="D88" s="193">
        <v>30</v>
      </c>
      <c r="E88" s="193" t="s">
        <v>441</v>
      </c>
      <c r="F88" s="193">
        <f t="shared" si="9"/>
        <v>120</v>
      </c>
    </row>
    <row r="89" spans="2:6">
      <c r="B89" s="224"/>
      <c r="C89" s="192" t="s">
        <v>533</v>
      </c>
      <c r="D89" s="193">
        <v>40</v>
      </c>
      <c r="E89" s="193" t="s">
        <v>441</v>
      </c>
      <c r="F89" s="193">
        <f t="shared" si="9"/>
        <v>240</v>
      </c>
    </row>
    <row r="90" spans="2:6">
      <c r="B90" s="224"/>
      <c r="C90" s="192" t="s">
        <v>534</v>
      </c>
      <c r="D90" s="193">
        <v>50</v>
      </c>
      <c r="E90" s="193" t="s">
        <v>441</v>
      </c>
      <c r="F90" s="193">
        <f t="shared" si="9"/>
        <v>480</v>
      </c>
    </row>
    <row r="91" spans="2:6">
      <c r="B91" s="224"/>
      <c r="C91" s="194" t="s">
        <v>535</v>
      </c>
      <c r="D91" s="195">
        <v>10</v>
      </c>
      <c r="E91" s="195" t="s">
        <v>441</v>
      </c>
      <c r="F91" s="195">
        <v>5</v>
      </c>
    </row>
    <row r="92" spans="2:6">
      <c r="B92" s="224"/>
      <c r="C92" s="194" t="s">
        <v>536</v>
      </c>
      <c r="D92" s="195">
        <v>20</v>
      </c>
      <c r="E92" s="195" t="s">
        <v>441</v>
      </c>
      <c r="F92" s="195">
        <f t="shared" ref="F92:F94" si="10">INT(F91+F91*100%)</f>
        <v>10</v>
      </c>
    </row>
    <row r="93" spans="2:6">
      <c r="B93" s="224"/>
      <c r="C93" s="194" t="s">
        <v>537</v>
      </c>
      <c r="D93" s="195">
        <v>50</v>
      </c>
      <c r="E93" s="195" t="s">
        <v>441</v>
      </c>
      <c r="F93" s="195">
        <f t="shared" si="10"/>
        <v>20</v>
      </c>
    </row>
    <row r="94" spans="2:6">
      <c r="B94" s="224"/>
      <c r="C94" s="194" t="s">
        <v>538</v>
      </c>
      <c r="D94" s="195">
        <v>100</v>
      </c>
      <c r="E94" s="195" t="s">
        <v>441</v>
      </c>
      <c r="F94" s="195">
        <f t="shared" si="10"/>
        <v>40</v>
      </c>
    </row>
    <row r="95" spans="2:6">
      <c r="B95" s="224"/>
      <c r="C95" s="194" t="s">
        <v>539</v>
      </c>
      <c r="D95" s="195">
        <f t="shared" ref="D95:D113" si="11">D94+100</f>
        <v>200</v>
      </c>
      <c r="E95" s="195" t="s">
        <v>441</v>
      </c>
      <c r="F95" s="195">
        <f>INT(F94+F94*100%)</f>
        <v>80</v>
      </c>
    </row>
    <row r="96" spans="2:6">
      <c r="B96" s="224"/>
      <c r="C96" s="194" t="s">
        <v>540</v>
      </c>
      <c r="D96" s="195">
        <f t="shared" si="11"/>
        <v>300</v>
      </c>
      <c r="E96" s="195" t="s">
        <v>441</v>
      </c>
      <c r="F96" s="195">
        <f>INT(F95+F95*25%)</f>
        <v>100</v>
      </c>
    </row>
    <row r="97" spans="2:6">
      <c r="B97" s="224"/>
      <c r="C97" s="194" t="s">
        <v>541</v>
      </c>
      <c r="D97" s="195">
        <f t="shared" si="11"/>
        <v>400</v>
      </c>
      <c r="E97" s="195" t="s">
        <v>441</v>
      </c>
      <c r="F97" s="195">
        <f>INT(F96+F$72*20%)</f>
        <v>400</v>
      </c>
    </row>
    <row r="98" spans="2:6">
      <c r="B98" s="224"/>
      <c r="C98" s="194" t="s">
        <v>542</v>
      </c>
      <c r="D98" s="195">
        <f t="shared" si="11"/>
        <v>500</v>
      </c>
      <c r="E98" s="195" t="s">
        <v>441</v>
      </c>
      <c r="F98" s="195">
        <f t="shared" ref="F98:F101" si="12">INT(F97+F$72*20%)</f>
        <v>700</v>
      </c>
    </row>
    <row r="99" spans="2:6">
      <c r="B99" s="224"/>
      <c r="C99" s="194" t="s">
        <v>543</v>
      </c>
      <c r="D99" s="195">
        <f t="shared" si="11"/>
        <v>600</v>
      </c>
      <c r="E99" s="195" t="s">
        <v>441</v>
      </c>
      <c r="F99" s="195">
        <f t="shared" si="12"/>
        <v>1000</v>
      </c>
    </row>
    <row r="100" spans="2:6">
      <c r="B100" s="224"/>
      <c r="C100" s="194" t="s">
        <v>544</v>
      </c>
      <c r="D100" s="195">
        <f t="shared" si="11"/>
        <v>700</v>
      </c>
      <c r="E100" s="195" t="s">
        <v>441</v>
      </c>
      <c r="F100" s="195">
        <f t="shared" si="12"/>
        <v>1300</v>
      </c>
    </row>
    <row r="101" spans="2:6">
      <c r="B101" s="224"/>
      <c r="C101" s="194" t="s">
        <v>545</v>
      </c>
      <c r="D101" s="195">
        <f t="shared" si="11"/>
        <v>800</v>
      </c>
      <c r="E101" s="195" t="s">
        <v>441</v>
      </c>
      <c r="F101" s="195">
        <f t="shared" si="12"/>
        <v>1600</v>
      </c>
    </row>
    <row r="102" spans="2:6">
      <c r="B102" s="224"/>
      <c r="C102" s="194" t="s">
        <v>546</v>
      </c>
      <c r="D102" s="195">
        <f t="shared" si="11"/>
        <v>900</v>
      </c>
      <c r="E102" s="195" t="s">
        <v>441</v>
      </c>
      <c r="F102" s="195">
        <f>INT(F101+F$72*50%)</f>
        <v>2350</v>
      </c>
    </row>
    <row r="103" spans="2:6">
      <c r="B103" s="224"/>
      <c r="C103" s="194" t="s">
        <v>547</v>
      </c>
      <c r="D103" s="195">
        <f t="shared" si="11"/>
        <v>1000</v>
      </c>
      <c r="E103" s="195" t="s">
        <v>441</v>
      </c>
      <c r="F103" s="195">
        <f t="shared" ref="F103:F113" si="13">INT(F102+F$72*50%)</f>
        <v>3100</v>
      </c>
    </row>
    <row r="104" spans="2:6">
      <c r="B104" s="224"/>
      <c r="C104" s="194" t="s">
        <v>548</v>
      </c>
      <c r="D104" s="195">
        <f t="shared" si="11"/>
        <v>1100</v>
      </c>
      <c r="E104" s="195" t="s">
        <v>441</v>
      </c>
      <c r="F104" s="195">
        <f t="shared" si="13"/>
        <v>3850</v>
      </c>
    </row>
    <row r="105" spans="2:6">
      <c r="B105" s="224"/>
      <c r="C105" s="194" t="s">
        <v>549</v>
      </c>
      <c r="D105" s="195">
        <f t="shared" si="11"/>
        <v>1200</v>
      </c>
      <c r="E105" s="195" t="s">
        <v>441</v>
      </c>
      <c r="F105" s="195">
        <f t="shared" si="13"/>
        <v>4600</v>
      </c>
    </row>
    <row r="106" spans="2:6">
      <c r="B106" s="224"/>
      <c r="C106" s="194" t="s">
        <v>550</v>
      </c>
      <c r="D106" s="195">
        <f t="shared" si="11"/>
        <v>1300</v>
      </c>
      <c r="E106" s="195" t="s">
        <v>441</v>
      </c>
      <c r="F106" s="195">
        <f t="shared" si="13"/>
        <v>5350</v>
      </c>
    </row>
    <row r="107" spans="2:6">
      <c r="B107" s="224"/>
      <c r="C107" s="194" t="s">
        <v>551</v>
      </c>
      <c r="D107" s="195">
        <f t="shared" si="11"/>
        <v>1400</v>
      </c>
      <c r="E107" s="195" t="s">
        <v>441</v>
      </c>
      <c r="F107" s="195">
        <f t="shared" si="13"/>
        <v>6100</v>
      </c>
    </row>
    <row r="108" spans="2:6">
      <c r="B108" s="224"/>
      <c r="C108" s="194" t="s">
        <v>552</v>
      </c>
      <c r="D108" s="195">
        <f t="shared" si="11"/>
        <v>1500</v>
      </c>
      <c r="E108" s="195" t="s">
        <v>441</v>
      </c>
      <c r="F108" s="195">
        <f t="shared" si="13"/>
        <v>6850</v>
      </c>
    </row>
    <row r="109" spans="2:6">
      <c r="B109" s="224"/>
      <c r="C109" s="194" t="s">
        <v>553</v>
      </c>
      <c r="D109" s="195">
        <f t="shared" si="11"/>
        <v>1600</v>
      </c>
      <c r="E109" s="195" t="s">
        <v>441</v>
      </c>
      <c r="F109" s="195">
        <f t="shared" si="13"/>
        <v>7600</v>
      </c>
    </row>
    <row r="110" spans="2:6">
      <c r="B110" s="224"/>
      <c r="C110" s="194" t="s">
        <v>554</v>
      </c>
      <c r="D110" s="195">
        <f t="shared" si="11"/>
        <v>1700</v>
      </c>
      <c r="E110" s="195" t="s">
        <v>441</v>
      </c>
      <c r="F110" s="195">
        <f t="shared" si="13"/>
        <v>8350</v>
      </c>
    </row>
    <row r="111" spans="2:6">
      <c r="B111" s="224"/>
      <c r="C111" s="194" t="s">
        <v>555</v>
      </c>
      <c r="D111" s="195">
        <f t="shared" si="11"/>
        <v>1800</v>
      </c>
      <c r="E111" s="195" t="s">
        <v>441</v>
      </c>
      <c r="F111" s="195">
        <f t="shared" si="13"/>
        <v>9100</v>
      </c>
    </row>
    <row r="112" spans="2:6">
      <c r="B112" s="224"/>
      <c r="C112" s="194" t="s">
        <v>556</v>
      </c>
      <c r="D112" s="195">
        <f t="shared" si="11"/>
        <v>1900</v>
      </c>
      <c r="E112" s="195" t="s">
        <v>441</v>
      </c>
      <c r="F112" s="195">
        <f t="shared" si="13"/>
        <v>9850</v>
      </c>
    </row>
    <row r="113" spans="2:6">
      <c r="B113" s="224"/>
      <c r="C113" s="194" t="s">
        <v>557</v>
      </c>
      <c r="D113" s="195">
        <f t="shared" si="11"/>
        <v>2000</v>
      </c>
      <c r="E113" s="195" t="s">
        <v>441</v>
      </c>
      <c r="F113" s="195">
        <f t="shared" si="13"/>
        <v>10600</v>
      </c>
    </row>
    <row r="114" spans="2:6">
      <c r="B114" s="224"/>
      <c r="C114" s="192" t="s">
        <v>558</v>
      </c>
      <c r="D114" s="193">
        <v>10</v>
      </c>
      <c r="E114" s="193" t="s">
        <v>441</v>
      </c>
      <c r="F114" s="193">
        <v>10</v>
      </c>
    </row>
    <row r="115" spans="2:6">
      <c r="B115" s="224"/>
      <c r="C115" s="192" t="s">
        <v>559</v>
      </c>
      <c r="D115" s="193">
        <v>20</v>
      </c>
      <c r="E115" s="193" t="s">
        <v>441</v>
      </c>
      <c r="F115" s="193">
        <f t="shared" ref="F115:F118" si="14">INT(F114+F114*100%)</f>
        <v>20</v>
      </c>
    </row>
    <row r="116" spans="2:6">
      <c r="B116" s="224"/>
      <c r="C116" s="192" t="s">
        <v>560</v>
      </c>
      <c r="D116" s="193">
        <v>30</v>
      </c>
      <c r="E116" s="193" t="s">
        <v>441</v>
      </c>
      <c r="F116" s="193">
        <f t="shared" si="14"/>
        <v>40</v>
      </c>
    </row>
    <row r="117" spans="2:6">
      <c r="B117" s="224"/>
      <c r="C117" s="192" t="s">
        <v>561</v>
      </c>
      <c r="D117" s="193">
        <v>40</v>
      </c>
      <c r="E117" s="193" t="s">
        <v>441</v>
      </c>
      <c r="F117" s="193">
        <f t="shared" si="14"/>
        <v>80</v>
      </c>
    </row>
    <row r="118" spans="2:6">
      <c r="B118" s="224"/>
      <c r="C118" s="192" t="s">
        <v>562</v>
      </c>
      <c r="D118" s="193">
        <v>50</v>
      </c>
      <c r="E118" s="193" t="s">
        <v>441</v>
      </c>
      <c r="F118" s="193">
        <f t="shared" si="14"/>
        <v>160</v>
      </c>
    </row>
    <row r="119" spans="2:6">
      <c r="B119" s="224"/>
      <c r="C119" s="196" t="s">
        <v>563</v>
      </c>
      <c r="D119" s="195">
        <v>10000</v>
      </c>
      <c r="E119" s="195" t="s">
        <v>441</v>
      </c>
      <c r="F119" s="195">
        <v>5</v>
      </c>
    </row>
    <row r="120" spans="2:6">
      <c r="B120" s="224"/>
      <c r="C120" s="196" t="s">
        <v>564</v>
      </c>
      <c r="D120" s="195">
        <f t="shared" ref="D120:D129" si="15">D119+D119</f>
        <v>20000</v>
      </c>
      <c r="E120" s="195" t="s">
        <v>441</v>
      </c>
      <c r="F120" s="195">
        <f>INT(F119+F$95*100%)</f>
        <v>85</v>
      </c>
    </row>
    <row r="121" spans="2:6">
      <c r="B121" s="224"/>
      <c r="C121" s="196" t="s">
        <v>565</v>
      </c>
      <c r="D121" s="195">
        <f t="shared" si="15"/>
        <v>40000</v>
      </c>
      <c r="E121" s="195" t="s">
        <v>441</v>
      </c>
      <c r="F121" s="195">
        <f t="shared" ref="F121:F122" si="16">INT(F120+F$95*100%)</f>
        <v>165</v>
      </c>
    </row>
    <row r="122" spans="2:6">
      <c r="B122" s="224"/>
      <c r="C122" s="196" t="s">
        <v>566</v>
      </c>
      <c r="D122" s="195">
        <f t="shared" si="15"/>
        <v>80000</v>
      </c>
      <c r="E122" s="195" t="s">
        <v>441</v>
      </c>
      <c r="F122" s="195">
        <f t="shared" si="16"/>
        <v>245</v>
      </c>
    </row>
    <row r="123" spans="2:6">
      <c r="B123" s="224"/>
      <c r="C123" s="196" t="s">
        <v>567</v>
      </c>
      <c r="D123" s="195">
        <f t="shared" si="15"/>
        <v>160000</v>
      </c>
      <c r="E123" s="195" t="s">
        <v>441</v>
      </c>
      <c r="F123" s="195">
        <f>INT(F122+F$98*100%)</f>
        <v>945</v>
      </c>
    </row>
    <row r="124" spans="2:6">
      <c r="B124" s="224"/>
      <c r="C124" s="196" t="s">
        <v>568</v>
      </c>
      <c r="D124" s="195">
        <f t="shared" si="15"/>
        <v>320000</v>
      </c>
      <c r="E124" s="195" t="s">
        <v>441</v>
      </c>
      <c r="F124" s="195">
        <f t="shared" ref="F124:F126" si="17">INT(F123+F$98*100%)</f>
        <v>1645</v>
      </c>
    </row>
    <row r="125" spans="2:6">
      <c r="B125" s="224"/>
      <c r="C125" s="196" t="s">
        <v>569</v>
      </c>
      <c r="D125" s="195">
        <f t="shared" si="15"/>
        <v>640000</v>
      </c>
      <c r="E125" s="195" t="s">
        <v>441</v>
      </c>
      <c r="F125" s="195">
        <f t="shared" si="17"/>
        <v>2345</v>
      </c>
    </row>
    <row r="126" spans="2:6">
      <c r="B126" s="224"/>
      <c r="C126" s="196" t="s">
        <v>570</v>
      </c>
      <c r="D126" s="195">
        <f t="shared" si="15"/>
        <v>1280000</v>
      </c>
      <c r="E126" s="195" t="s">
        <v>441</v>
      </c>
      <c r="F126" s="195">
        <f t="shared" si="17"/>
        <v>3045</v>
      </c>
    </row>
    <row r="127" spans="2:6">
      <c r="B127" s="224"/>
      <c r="C127" s="196" t="s">
        <v>571</v>
      </c>
      <c r="D127" s="195">
        <f t="shared" si="15"/>
        <v>2560000</v>
      </c>
      <c r="E127" s="195" t="s">
        <v>441</v>
      </c>
      <c r="F127" s="195">
        <f>INT(F126+F$102*50%)</f>
        <v>4220</v>
      </c>
    </row>
    <row r="128" spans="2:6">
      <c r="B128" s="224"/>
      <c r="C128" s="196" t="s">
        <v>572</v>
      </c>
      <c r="D128" s="195">
        <f t="shared" si="15"/>
        <v>5120000</v>
      </c>
      <c r="E128" s="195" t="s">
        <v>441</v>
      </c>
      <c r="F128" s="195">
        <f t="shared" ref="F128:F129" si="18">INT(F127+F$102*50%)</f>
        <v>5395</v>
      </c>
    </row>
    <row r="129" spans="2:6">
      <c r="B129" s="224"/>
      <c r="C129" s="196" t="s">
        <v>573</v>
      </c>
      <c r="D129" s="195">
        <f t="shared" si="15"/>
        <v>10240000</v>
      </c>
      <c r="E129" s="195" t="s">
        <v>441</v>
      </c>
      <c r="F129" s="195">
        <f t="shared" si="18"/>
        <v>6570</v>
      </c>
    </row>
  </sheetData>
  <mergeCells count="4">
    <mergeCell ref="B38:B129"/>
    <mergeCell ref="B3:B10"/>
    <mergeCell ref="B11:B21"/>
    <mergeCell ref="B22:B37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반복완료</vt:lpstr>
      <vt:lpstr>출석보상</vt:lpstr>
      <vt:lpstr>업적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2016-06-10T10:14:34Z</dcterms:modified>
</cp:coreProperties>
</file>