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ameDesign\NOXMain\Design\100.Renewal\1)DesignDoc\02. 시스템\"/>
    </mc:Choice>
  </mc:AlternateContent>
  <bookViews>
    <workbookView xWindow="0" yWindow="0" windowWidth="25200" windowHeight="11475" activeTab="3"/>
  </bookViews>
  <sheets>
    <sheet name="업적 GTC 규칙" sheetId="8" r:id="rId1"/>
    <sheet name="타입 리스트" sheetId="1" r:id="rId2"/>
    <sheet name="Mission_20170801" sheetId="9" r:id="rId3"/>
    <sheet name="Achievement_20170801" sheetId="10" r:id="rId4"/>
    <sheet name="업적별 리스트" sheetId="7" r:id="rId5"/>
    <sheet name="DailyMission" sheetId="3" r:id="rId6"/>
    <sheet name="WeeklyMission" sheetId="4" r:id="rId7"/>
    <sheet name="MonthlyMission" sheetId="5" r:id="rId8"/>
    <sheet name="Achievement" sheetId="6" r:id="rId9"/>
  </sheets>
  <definedNames>
    <definedName name="_xlnm._FilterDatabase" localSheetId="3" hidden="1">Achievement_20170801!$A$1:$Q$914</definedName>
    <definedName name="_xlnm._FilterDatabase" localSheetId="2" hidden="1">Mission_20170801!$A$2:$N$50</definedName>
    <definedName name="_xlnm.Print_Area" localSheetId="4">'업적별 리스트'!$B$1:$E$43</definedName>
    <definedName name="_xlnm.Print_Area" localSheetId="1">'타입 리스트'!$B$2:$H$46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3" l="1"/>
  <c r="B12" i="3"/>
  <c r="C11" i="3"/>
  <c r="B11" i="3"/>
  <c r="C10" i="3"/>
  <c r="B10" i="3"/>
  <c r="C9" i="3"/>
  <c r="B9" i="3"/>
  <c r="C8" i="3"/>
  <c r="B8" i="3"/>
  <c r="K7" i="3"/>
  <c r="K8" i="3" s="1"/>
  <c r="K9" i="3" s="1"/>
  <c r="K10" i="3" s="1"/>
  <c r="K11" i="3" s="1"/>
  <c r="K12" i="3" s="1"/>
  <c r="C7" i="3"/>
  <c r="B7" i="3"/>
  <c r="L6" i="3"/>
  <c r="L7" i="3" s="1"/>
  <c r="L8" i="3" s="1"/>
  <c r="L9" i="3" s="1"/>
  <c r="L10" i="3" s="1"/>
  <c r="L11" i="3" s="1"/>
  <c r="L12" i="3" s="1"/>
  <c r="C6" i="3"/>
  <c r="B6" i="3"/>
  <c r="C14" i="4"/>
  <c r="B14" i="4"/>
  <c r="C13" i="4"/>
  <c r="B13" i="4"/>
  <c r="C12" i="4"/>
  <c r="B12" i="4"/>
  <c r="C11" i="4"/>
  <c r="B11" i="4"/>
  <c r="C10" i="4"/>
  <c r="B10" i="4"/>
  <c r="C9" i="4"/>
  <c r="B9" i="4"/>
  <c r="C8" i="4"/>
  <c r="B8" i="4"/>
  <c r="K7" i="4"/>
  <c r="K8" i="4" s="1"/>
  <c r="C7" i="4"/>
  <c r="B7" i="4"/>
  <c r="L6" i="4"/>
  <c r="L7" i="4" s="1"/>
  <c r="L8" i="4" s="1"/>
  <c r="C6" i="4"/>
  <c r="B6" i="4"/>
  <c r="C14" i="5"/>
  <c r="B14" i="5"/>
  <c r="C13" i="5"/>
  <c r="B13" i="5"/>
  <c r="C12" i="5"/>
  <c r="B12" i="5"/>
  <c r="C11" i="5"/>
  <c r="B11" i="5"/>
  <c r="C10" i="5"/>
  <c r="B10" i="5"/>
  <c r="C9" i="5"/>
  <c r="B9" i="5"/>
  <c r="C8" i="5"/>
  <c r="B8" i="5"/>
  <c r="K7" i="5"/>
  <c r="K8" i="5" s="1"/>
  <c r="K9" i="5" s="1"/>
  <c r="K10" i="5" s="1"/>
  <c r="K11" i="5" s="1"/>
  <c r="K12" i="5" s="1"/>
  <c r="K13" i="5" s="1"/>
  <c r="K14" i="5" s="1"/>
  <c r="C7" i="5"/>
  <c r="B7" i="5"/>
  <c r="L6" i="5"/>
  <c r="L7" i="5" s="1"/>
  <c r="L8" i="5" s="1"/>
  <c r="L9" i="5" s="1"/>
  <c r="L10" i="5" s="1"/>
  <c r="L11" i="5" s="1"/>
  <c r="L12" i="5" s="1"/>
  <c r="L13" i="5" s="1"/>
  <c r="L14" i="5" s="1"/>
  <c r="C6" i="5"/>
  <c r="B6" i="5"/>
  <c r="B455" i="6"/>
  <c r="B443" i="6"/>
  <c r="I441" i="6"/>
  <c r="I442" i="6" s="1"/>
  <c r="I443" i="6" s="1"/>
  <c r="I444" i="6" s="1"/>
  <c r="I445" i="6" s="1"/>
  <c r="I446" i="6" s="1"/>
  <c r="I447" i="6" s="1"/>
  <c r="I448" i="6" s="1"/>
  <c r="I449" i="6" s="1"/>
  <c r="I450" i="6" s="1"/>
  <c r="I451" i="6" s="1"/>
  <c r="I452" i="6" s="1"/>
  <c r="I453" i="6" s="1"/>
  <c r="I454" i="6" s="1"/>
  <c r="I455" i="6" s="1"/>
  <c r="I456" i="6" s="1"/>
  <c r="I457" i="6" s="1"/>
  <c r="I458" i="6" s="1"/>
  <c r="B458" i="6" s="1"/>
  <c r="K440" i="6"/>
  <c r="K441" i="6" s="1"/>
  <c r="K442" i="6" s="1"/>
  <c r="K443" i="6" s="1"/>
  <c r="K444" i="6" s="1"/>
  <c r="K445" i="6" s="1"/>
  <c r="K446" i="6" s="1"/>
  <c r="K447" i="6" s="1"/>
  <c r="K448" i="6" s="1"/>
  <c r="K449" i="6" s="1"/>
  <c r="K450" i="6" s="1"/>
  <c r="K451" i="6" s="1"/>
  <c r="K452" i="6" s="1"/>
  <c r="K453" i="6" s="1"/>
  <c r="K454" i="6" s="1"/>
  <c r="K455" i="6" s="1"/>
  <c r="K456" i="6" s="1"/>
  <c r="K457" i="6" s="1"/>
  <c r="K458" i="6" s="1"/>
  <c r="B440" i="6"/>
  <c r="K439" i="6"/>
  <c r="H439" i="6"/>
  <c r="H440" i="6" s="1"/>
  <c r="H441" i="6" s="1"/>
  <c r="H442" i="6" s="1"/>
  <c r="H443" i="6" s="1"/>
  <c r="H444" i="6" s="1"/>
  <c r="H445" i="6" s="1"/>
  <c r="H446" i="6" s="1"/>
  <c r="H447" i="6" s="1"/>
  <c r="H448" i="6" s="1"/>
  <c r="H449" i="6" s="1"/>
  <c r="H450" i="6" s="1"/>
  <c r="H451" i="6" s="1"/>
  <c r="H452" i="6" s="1"/>
  <c r="H453" i="6" s="1"/>
  <c r="H454" i="6" s="1"/>
  <c r="H455" i="6" s="1"/>
  <c r="H456" i="6" s="1"/>
  <c r="H457" i="6" s="1"/>
  <c r="H458" i="6" s="1"/>
  <c r="G439" i="6"/>
  <c r="G440" i="6" s="1"/>
  <c r="G441" i="6" s="1"/>
  <c r="G442" i="6" s="1"/>
  <c r="G443" i="6" s="1"/>
  <c r="G444" i="6" s="1"/>
  <c r="G445" i="6" s="1"/>
  <c r="G446" i="6" s="1"/>
  <c r="G447" i="6" s="1"/>
  <c r="G448" i="6" s="1"/>
  <c r="G449" i="6" s="1"/>
  <c r="G450" i="6" s="1"/>
  <c r="G451" i="6" s="1"/>
  <c r="G452" i="6" s="1"/>
  <c r="G453" i="6" s="1"/>
  <c r="G454" i="6" s="1"/>
  <c r="G455" i="6" s="1"/>
  <c r="G456" i="6" s="1"/>
  <c r="G457" i="6" s="1"/>
  <c r="G458" i="6" s="1"/>
  <c r="F439" i="6"/>
  <c r="F440" i="6" s="1"/>
  <c r="F441" i="6" s="1"/>
  <c r="F442" i="6" s="1"/>
  <c r="F443" i="6" s="1"/>
  <c r="F444" i="6" s="1"/>
  <c r="F445" i="6" s="1"/>
  <c r="F446" i="6" s="1"/>
  <c r="F447" i="6" s="1"/>
  <c r="F448" i="6" s="1"/>
  <c r="F449" i="6" s="1"/>
  <c r="F450" i="6" s="1"/>
  <c r="F451" i="6" s="1"/>
  <c r="F452" i="6" s="1"/>
  <c r="F453" i="6" s="1"/>
  <c r="F454" i="6" s="1"/>
  <c r="F455" i="6" s="1"/>
  <c r="F456" i="6" s="1"/>
  <c r="F457" i="6" s="1"/>
  <c r="F458" i="6" s="1"/>
  <c r="B439" i="6"/>
  <c r="O438" i="6"/>
  <c r="O439" i="6" s="1"/>
  <c r="O440" i="6" s="1"/>
  <c r="O441" i="6" s="1"/>
  <c r="O442" i="6" s="1"/>
  <c r="O443" i="6" s="1"/>
  <c r="O444" i="6" s="1"/>
  <c r="O445" i="6" s="1"/>
  <c r="O446" i="6" s="1"/>
  <c r="O447" i="6" s="1"/>
  <c r="O448" i="6" s="1"/>
  <c r="O449" i="6" s="1"/>
  <c r="O450" i="6" s="1"/>
  <c r="O451" i="6" s="1"/>
  <c r="O452" i="6" s="1"/>
  <c r="O453" i="6" s="1"/>
  <c r="O454" i="6" s="1"/>
  <c r="O455" i="6" s="1"/>
  <c r="O456" i="6" s="1"/>
  <c r="O457" i="6" s="1"/>
  <c r="O458" i="6" s="1"/>
  <c r="C438" i="6"/>
  <c r="C439" i="6" s="1"/>
  <c r="B438" i="6"/>
  <c r="G431" i="6"/>
  <c r="G432" i="6" s="1"/>
  <c r="G433" i="6" s="1"/>
  <c r="G434" i="6" s="1"/>
  <c r="G435" i="6" s="1"/>
  <c r="G436" i="6" s="1"/>
  <c r="G437" i="6" s="1"/>
  <c r="I430" i="6"/>
  <c r="I431" i="6" s="1"/>
  <c r="B429" i="6"/>
  <c r="B428" i="6"/>
  <c r="B427" i="6"/>
  <c r="H426" i="6"/>
  <c r="H427" i="6" s="1"/>
  <c r="H428" i="6" s="1"/>
  <c r="H429" i="6" s="1"/>
  <c r="H430" i="6" s="1"/>
  <c r="H431" i="6" s="1"/>
  <c r="H432" i="6" s="1"/>
  <c r="H433" i="6" s="1"/>
  <c r="H434" i="6" s="1"/>
  <c r="H435" i="6" s="1"/>
  <c r="H436" i="6" s="1"/>
  <c r="H437" i="6" s="1"/>
  <c r="B426" i="6"/>
  <c r="K425" i="6"/>
  <c r="K426" i="6" s="1"/>
  <c r="K427" i="6" s="1"/>
  <c r="K428" i="6" s="1"/>
  <c r="K429" i="6" s="1"/>
  <c r="K430" i="6" s="1"/>
  <c r="K431" i="6" s="1"/>
  <c r="K432" i="6" s="1"/>
  <c r="K433" i="6" s="1"/>
  <c r="K434" i="6" s="1"/>
  <c r="K435" i="6" s="1"/>
  <c r="K436" i="6" s="1"/>
  <c r="K437" i="6" s="1"/>
  <c r="H425" i="6"/>
  <c r="G425" i="6"/>
  <c r="G426" i="6" s="1"/>
  <c r="G427" i="6" s="1"/>
  <c r="G428" i="6" s="1"/>
  <c r="G429" i="6" s="1"/>
  <c r="G430" i="6" s="1"/>
  <c r="F425" i="6"/>
  <c r="F426" i="6" s="1"/>
  <c r="F427" i="6" s="1"/>
  <c r="F428" i="6" s="1"/>
  <c r="F429" i="6" s="1"/>
  <c r="F430" i="6" s="1"/>
  <c r="F431" i="6" s="1"/>
  <c r="F432" i="6" s="1"/>
  <c r="F433" i="6" s="1"/>
  <c r="F434" i="6" s="1"/>
  <c r="F435" i="6" s="1"/>
  <c r="F436" i="6" s="1"/>
  <c r="F437" i="6" s="1"/>
  <c r="B425" i="6"/>
  <c r="O424" i="6"/>
  <c r="O425" i="6" s="1"/>
  <c r="O426" i="6" s="1"/>
  <c r="O427" i="6" s="1"/>
  <c r="O428" i="6" s="1"/>
  <c r="O429" i="6" s="1"/>
  <c r="O430" i="6" s="1"/>
  <c r="O431" i="6" s="1"/>
  <c r="O432" i="6" s="1"/>
  <c r="O433" i="6" s="1"/>
  <c r="O434" i="6" s="1"/>
  <c r="O435" i="6" s="1"/>
  <c r="O436" i="6" s="1"/>
  <c r="O437" i="6" s="1"/>
  <c r="C424" i="6"/>
  <c r="D425" i="6" s="1"/>
  <c r="B424" i="6"/>
  <c r="G411" i="6"/>
  <c r="G412" i="6" s="1"/>
  <c r="G413" i="6" s="1"/>
  <c r="G414" i="6" s="1"/>
  <c r="G415" i="6" s="1"/>
  <c r="G416" i="6" s="1"/>
  <c r="G417" i="6" s="1"/>
  <c r="G418" i="6" s="1"/>
  <c r="G419" i="6" s="1"/>
  <c r="G420" i="6" s="1"/>
  <c r="G421" i="6" s="1"/>
  <c r="G422" i="6" s="1"/>
  <c r="G423" i="6" s="1"/>
  <c r="I406" i="6"/>
  <c r="I407" i="6" s="1"/>
  <c r="B406" i="6"/>
  <c r="B405" i="6"/>
  <c r="B404" i="6"/>
  <c r="B403" i="6"/>
  <c r="O402" i="6"/>
  <c r="O403" i="6" s="1"/>
  <c r="O404" i="6" s="1"/>
  <c r="O405" i="6" s="1"/>
  <c r="O406" i="6" s="1"/>
  <c r="O407" i="6" s="1"/>
  <c r="O408" i="6" s="1"/>
  <c r="O409" i="6" s="1"/>
  <c r="O410" i="6" s="1"/>
  <c r="O411" i="6" s="1"/>
  <c r="O412" i="6" s="1"/>
  <c r="O413" i="6" s="1"/>
  <c r="O414" i="6" s="1"/>
  <c r="O415" i="6" s="1"/>
  <c r="O416" i="6" s="1"/>
  <c r="O417" i="6" s="1"/>
  <c r="O418" i="6" s="1"/>
  <c r="O419" i="6" s="1"/>
  <c r="O420" i="6" s="1"/>
  <c r="O421" i="6" s="1"/>
  <c r="O422" i="6" s="1"/>
  <c r="O423" i="6" s="1"/>
  <c r="B402" i="6"/>
  <c r="K401" i="6"/>
  <c r="K402" i="6" s="1"/>
  <c r="K403" i="6" s="1"/>
  <c r="K404" i="6" s="1"/>
  <c r="K405" i="6" s="1"/>
  <c r="K406" i="6" s="1"/>
  <c r="K407" i="6" s="1"/>
  <c r="K408" i="6" s="1"/>
  <c r="K409" i="6" s="1"/>
  <c r="K410" i="6" s="1"/>
  <c r="K411" i="6" s="1"/>
  <c r="K412" i="6" s="1"/>
  <c r="K413" i="6" s="1"/>
  <c r="K414" i="6" s="1"/>
  <c r="K415" i="6" s="1"/>
  <c r="K416" i="6" s="1"/>
  <c r="K417" i="6" s="1"/>
  <c r="K418" i="6" s="1"/>
  <c r="K419" i="6" s="1"/>
  <c r="K420" i="6" s="1"/>
  <c r="K421" i="6" s="1"/>
  <c r="K422" i="6" s="1"/>
  <c r="K423" i="6" s="1"/>
  <c r="H401" i="6"/>
  <c r="H402" i="6" s="1"/>
  <c r="H403" i="6" s="1"/>
  <c r="H404" i="6" s="1"/>
  <c r="H405" i="6" s="1"/>
  <c r="H406" i="6" s="1"/>
  <c r="H407" i="6" s="1"/>
  <c r="H408" i="6" s="1"/>
  <c r="H409" i="6" s="1"/>
  <c r="H410" i="6" s="1"/>
  <c r="H411" i="6" s="1"/>
  <c r="H412" i="6" s="1"/>
  <c r="H413" i="6" s="1"/>
  <c r="H414" i="6" s="1"/>
  <c r="H415" i="6" s="1"/>
  <c r="H416" i="6" s="1"/>
  <c r="H417" i="6" s="1"/>
  <c r="H418" i="6" s="1"/>
  <c r="H419" i="6" s="1"/>
  <c r="H420" i="6" s="1"/>
  <c r="H421" i="6" s="1"/>
  <c r="H422" i="6" s="1"/>
  <c r="H423" i="6" s="1"/>
  <c r="G401" i="6"/>
  <c r="G402" i="6" s="1"/>
  <c r="G403" i="6" s="1"/>
  <c r="G404" i="6" s="1"/>
  <c r="G405" i="6" s="1"/>
  <c r="G406" i="6" s="1"/>
  <c r="G407" i="6" s="1"/>
  <c r="G408" i="6" s="1"/>
  <c r="G409" i="6" s="1"/>
  <c r="G410" i="6" s="1"/>
  <c r="F401" i="6"/>
  <c r="F402" i="6" s="1"/>
  <c r="F403" i="6" s="1"/>
  <c r="F404" i="6" s="1"/>
  <c r="F405" i="6" s="1"/>
  <c r="F406" i="6" s="1"/>
  <c r="F407" i="6" s="1"/>
  <c r="F408" i="6" s="1"/>
  <c r="F409" i="6" s="1"/>
  <c r="F410" i="6" s="1"/>
  <c r="F411" i="6" s="1"/>
  <c r="F412" i="6" s="1"/>
  <c r="F413" i="6" s="1"/>
  <c r="F414" i="6" s="1"/>
  <c r="F415" i="6" s="1"/>
  <c r="F416" i="6" s="1"/>
  <c r="F417" i="6" s="1"/>
  <c r="F418" i="6" s="1"/>
  <c r="F419" i="6" s="1"/>
  <c r="F420" i="6" s="1"/>
  <c r="F421" i="6" s="1"/>
  <c r="F422" i="6" s="1"/>
  <c r="F423" i="6" s="1"/>
  <c r="B401" i="6"/>
  <c r="O400" i="6"/>
  <c r="O401" i="6" s="1"/>
  <c r="C400" i="6"/>
  <c r="D401" i="6" s="1"/>
  <c r="B400" i="6"/>
  <c r="I382" i="6"/>
  <c r="B381" i="6"/>
  <c r="B380" i="6"/>
  <c r="F379" i="6"/>
  <c r="F380" i="6" s="1"/>
  <c r="F381" i="6" s="1"/>
  <c r="F382" i="6" s="1"/>
  <c r="F383" i="6" s="1"/>
  <c r="F384" i="6" s="1"/>
  <c r="F385" i="6" s="1"/>
  <c r="F386" i="6" s="1"/>
  <c r="F387" i="6" s="1"/>
  <c r="F388" i="6" s="1"/>
  <c r="F389" i="6" s="1"/>
  <c r="F390" i="6" s="1"/>
  <c r="F391" i="6" s="1"/>
  <c r="F392" i="6" s="1"/>
  <c r="F393" i="6" s="1"/>
  <c r="F394" i="6" s="1"/>
  <c r="F395" i="6" s="1"/>
  <c r="F396" i="6" s="1"/>
  <c r="F397" i="6" s="1"/>
  <c r="F398" i="6" s="1"/>
  <c r="F399" i="6" s="1"/>
  <c r="B379" i="6"/>
  <c r="K378" i="6"/>
  <c r="K379" i="6" s="1"/>
  <c r="K380" i="6" s="1"/>
  <c r="K381" i="6" s="1"/>
  <c r="K382" i="6" s="1"/>
  <c r="K383" i="6" s="1"/>
  <c r="K384" i="6" s="1"/>
  <c r="K385" i="6" s="1"/>
  <c r="K386" i="6" s="1"/>
  <c r="K387" i="6" s="1"/>
  <c r="K388" i="6" s="1"/>
  <c r="K389" i="6" s="1"/>
  <c r="K390" i="6" s="1"/>
  <c r="K391" i="6" s="1"/>
  <c r="K392" i="6" s="1"/>
  <c r="K393" i="6" s="1"/>
  <c r="K394" i="6" s="1"/>
  <c r="K395" i="6" s="1"/>
  <c r="K396" i="6" s="1"/>
  <c r="K397" i="6" s="1"/>
  <c r="K398" i="6" s="1"/>
  <c r="K399" i="6" s="1"/>
  <c r="B378" i="6"/>
  <c r="K377" i="6"/>
  <c r="H377" i="6"/>
  <c r="H378" i="6" s="1"/>
  <c r="H379" i="6" s="1"/>
  <c r="H380" i="6" s="1"/>
  <c r="H381" i="6" s="1"/>
  <c r="H382" i="6" s="1"/>
  <c r="H383" i="6" s="1"/>
  <c r="H384" i="6" s="1"/>
  <c r="H385" i="6" s="1"/>
  <c r="H386" i="6" s="1"/>
  <c r="H387" i="6" s="1"/>
  <c r="H388" i="6" s="1"/>
  <c r="H389" i="6" s="1"/>
  <c r="H390" i="6" s="1"/>
  <c r="H391" i="6" s="1"/>
  <c r="H392" i="6" s="1"/>
  <c r="H393" i="6" s="1"/>
  <c r="H394" i="6" s="1"/>
  <c r="H395" i="6" s="1"/>
  <c r="H396" i="6" s="1"/>
  <c r="H397" i="6" s="1"/>
  <c r="H398" i="6" s="1"/>
  <c r="H399" i="6" s="1"/>
  <c r="G377" i="6"/>
  <c r="G378" i="6" s="1"/>
  <c r="G379" i="6" s="1"/>
  <c r="G380" i="6" s="1"/>
  <c r="G381" i="6" s="1"/>
  <c r="G382" i="6" s="1"/>
  <c r="G383" i="6" s="1"/>
  <c r="G384" i="6" s="1"/>
  <c r="G385" i="6" s="1"/>
  <c r="G386" i="6" s="1"/>
  <c r="G387" i="6" s="1"/>
  <c r="G388" i="6" s="1"/>
  <c r="G389" i="6" s="1"/>
  <c r="G390" i="6" s="1"/>
  <c r="G391" i="6" s="1"/>
  <c r="G392" i="6" s="1"/>
  <c r="G393" i="6" s="1"/>
  <c r="G394" i="6" s="1"/>
  <c r="G395" i="6" s="1"/>
  <c r="G396" i="6" s="1"/>
  <c r="G397" i="6" s="1"/>
  <c r="G398" i="6" s="1"/>
  <c r="G399" i="6" s="1"/>
  <c r="F377" i="6"/>
  <c r="F378" i="6" s="1"/>
  <c r="C377" i="6"/>
  <c r="B377" i="6"/>
  <c r="O376" i="6"/>
  <c r="O377" i="6" s="1"/>
  <c r="O378" i="6" s="1"/>
  <c r="O379" i="6" s="1"/>
  <c r="O380" i="6" s="1"/>
  <c r="O381" i="6" s="1"/>
  <c r="O382" i="6" s="1"/>
  <c r="O383" i="6" s="1"/>
  <c r="O384" i="6" s="1"/>
  <c r="O385" i="6" s="1"/>
  <c r="O386" i="6" s="1"/>
  <c r="O387" i="6" s="1"/>
  <c r="O388" i="6" s="1"/>
  <c r="O389" i="6" s="1"/>
  <c r="O390" i="6" s="1"/>
  <c r="O391" i="6" s="1"/>
  <c r="O392" i="6" s="1"/>
  <c r="O393" i="6" s="1"/>
  <c r="O394" i="6" s="1"/>
  <c r="O395" i="6" s="1"/>
  <c r="O396" i="6" s="1"/>
  <c r="O397" i="6" s="1"/>
  <c r="O398" i="6" s="1"/>
  <c r="O399" i="6" s="1"/>
  <c r="C376" i="6"/>
  <c r="D377" i="6" s="1"/>
  <c r="B376" i="6"/>
  <c r="K375" i="6"/>
  <c r="I361" i="6"/>
  <c r="K360" i="6"/>
  <c r="K361" i="6" s="1"/>
  <c r="K362" i="6" s="1"/>
  <c r="K363" i="6" s="1"/>
  <c r="K364" i="6" s="1"/>
  <c r="K365" i="6" s="1"/>
  <c r="K366" i="6" s="1"/>
  <c r="K367" i="6" s="1"/>
  <c r="K368" i="6" s="1"/>
  <c r="K369" i="6" s="1"/>
  <c r="K370" i="6" s="1"/>
  <c r="K371" i="6" s="1"/>
  <c r="K372" i="6" s="1"/>
  <c r="K373" i="6" s="1"/>
  <c r="K374" i="6" s="1"/>
  <c r="H360" i="6"/>
  <c r="H361" i="6" s="1"/>
  <c r="H362" i="6" s="1"/>
  <c r="H363" i="6" s="1"/>
  <c r="H364" i="6" s="1"/>
  <c r="H365" i="6" s="1"/>
  <c r="H366" i="6" s="1"/>
  <c r="H367" i="6" s="1"/>
  <c r="H368" i="6" s="1"/>
  <c r="H369" i="6" s="1"/>
  <c r="H370" i="6" s="1"/>
  <c r="H371" i="6" s="1"/>
  <c r="H372" i="6" s="1"/>
  <c r="H373" i="6" s="1"/>
  <c r="H374" i="6" s="1"/>
  <c r="H375" i="6" s="1"/>
  <c r="G360" i="6"/>
  <c r="G361" i="6" s="1"/>
  <c r="G362" i="6" s="1"/>
  <c r="G363" i="6" s="1"/>
  <c r="G364" i="6" s="1"/>
  <c r="G365" i="6" s="1"/>
  <c r="G366" i="6" s="1"/>
  <c r="G367" i="6" s="1"/>
  <c r="G368" i="6" s="1"/>
  <c r="G369" i="6" s="1"/>
  <c r="G370" i="6" s="1"/>
  <c r="G371" i="6" s="1"/>
  <c r="G372" i="6" s="1"/>
  <c r="G373" i="6" s="1"/>
  <c r="G374" i="6" s="1"/>
  <c r="G375" i="6" s="1"/>
  <c r="F360" i="6"/>
  <c r="F361" i="6" s="1"/>
  <c r="F362" i="6" s="1"/>
  <c r="F363" i="6" s="1"/>
  <c r="F364" i="6" s="1"/>
  <c r="F365" i="6" s="1"/>
  <c r="F366" i="6" s="1"/>
  <c r="F367" i="6" s="1"/>
  <c r="F368" i="6" s="1"/>
  <c r="F369" i="6" s="1"/>
  <c r="F370" i="6" s="1"/>
  <c r="F371" i="6" s="1"/>
  <c r="F372" i="6" s="1"/>
  <c r="F373" i="6" s="1"/>
  <c r="F374" i="6" s="1"/>
  <c r="F375" i="6" s="1"/>
  <c r="C360" i="6"/>
  <c r="D361" i="6" s="1"/>
  <c r="B360" i="6"/>
  <c r="O359" i="6"/>
  <c r="O360" i="6" s="1"/>
  <c r="O361" i="6" s="1"/>
  <c r="O362" i="6" s="1"/>
  <c r="O363" i="6" s="1"/>
  <c r="O364" i="6" s="1"/>
  <c r="O365" i="6" s="1"/>
  <c r="O366" i="6" s="1"/>
  <c r="O367" i="6" s="1"/>
  <c r="O368" i="6" s="1"/>
  <c r="O369" i="6" s="1"/>
  <c r="O370" i="6" s="1"/>
  <c r="O371" i="6" s="1"/>
  <c r="O372" i="6" s="1"/>
  <c r="O373" i="6" s="1"/>
  <c r="O374" i="6" s="1"/>
  <c r="O375" i="6" s="1"/>
  <c r="C359" i="6"/>
  <c r="D360" i="6" s="1"/>
  <c r="B359" i="6"/>
  <c r="K337" i="6"/>
  <c r="K338" i="6" s="1"/>
  <c r="I337" i="6"/>
  <c r="I338" i="6" s="1"/>
  <c r="H336" i="6"/>
  <c r="H337" i="6" s="1"/>
  <c r="H338" i="6" s="1"/>
  <c r="H339" i="6" s="1"/>
  <c r="H340" i="6" s="1"/>
  <c r="H341" i="6" s="1"/>
  <c r="H342" i="6" s="1"/>
  <c r="H343" i="6" s="1"/>
  <c r="H344" i="6" s="1"/>
  <c r="H345" i="6" s="1"/>
  <c r="H346" i="6" s="1"/>
  <c r="H347" i="6" s="1"/>
  <c r="H348" i="6" s="1"/>
  <c r="H349" i="6" s="1"/>
  <c r="H350" i="6" s="1"/>
  <c r="H351" i="6" s="1"/>
  <c r="H352" i="6" s="1"/>
  <c r="H353" i="6" s="1"/>
  <c r="H354" i="6" s="1"/>
  <c r="H355" i="6" s="1"/>
  <c r="H356" i="6" s="1"/>
  <c r="H357" i="6" s="1"/>
  <c r="H358" i="6" s="1"/>
  <c r="G336" i="6"/>
  <c r="G337" i="6" s="1"/>
  <c r="G338" i="6" s="1"/>
  <c r="G339" i="6" s="1"/>
  <c r="G340" i="6" s="1"/>
  <c r="G341" i="6" s="1"/>
  <c r="G342" i="6" s="1"/>
  <c r="G343" i="6" s="1"/>
  <c r="G344" i="6" s="1"/>
  <c r="G345" i="6" s="1"/>
  <c r="G346" i="6" s="1"/>
  <c r="G347" i="6" s="1"/>
  <c r="G348" i="6" s="1"/>
  <c r="G349" i="6" s="1"/>
  <c r="G350" i="6" s="1"/>
  <c r="G351" i="6" s="1"/>
  <c r="G352" i="6" s="1"/>
  <c r="G353" i="6" s="1"/>
  <c r="G354" i="6" s="1"/>
  <c r="G355" i="6" s="1"/>
  <c r="G356" i="6" s="1"/>
  <c r="G357" i="6" s="1"/>
  <c r="G358" i="6" s="1"/>
  <c r="F336" i="6"/>
  <c r="F337" i="6" s="1"/>
  <c r="F338" i="6" s="1"/>
  <c r="F339" i="6" s="1"/>
  <c r="F340" i="6" s="1"/>
  <c r="F341" i="6" s="1"/>
  <c r="F342" i="6" s="1"/>
  <c r="F343" i="6" s="1"/>
  <c r="F344" i="6" s="1"/>
  <c r="F345" i="6" s="1"/>
  <c r="F346" i="6" s="1"/>
  <c r="F347" i="6" s="1"/>
  <c r="F348" i="6" s="1"/>
  <c r="F349" i="6" s="1"/>
  <c r="F350" i="6" s="1"/>
  <c r="F351" i="6" s="1"/>
  <c r="F352" i="6" s="1"/>
  <c r="F353" i="6" s="1"/>
  <c r="F354" i="6" s="1"/>
  <c r="F355" i="6" s="1"/>
  <c r="F356" i="6" s="1"/>
  <c r="F357" i="6" s="1"/>
  <c r="F358" i="6" s="1"/>
  <c r="B336" i="6"/>
  <c r="O335" i="6"/>
  <c r="O336" i="6" s="1"/>
  <c r="O337" i="6" s="1"/>
  <c r="O338" i="6" s="1"/>
  <c r="O339" i="6" s="1"/>
  <c r="O340" i="6" s="1"/>
  <c r="O341" i="6" s="1"/>
  <c r="O342" i="6" s="1"/>
  <c r="O343" i="6" s="1"/>
  <c r="O344" i="6" s="1"/>
  <c r="O345" i="6" s="1"/>
  <c r="O346" i="6" s="1"/>
  <c r="O347" i="6" s="1"/>
  <c r="O348" i="6" s="1"/>
  <c r="O349" i="6" s="1"/>
  <c r="O350" i="6" s="1"/>
  <c r="O351" i="6" s="1"/>
  <c r="O352" i="6" s="1"/>
  <c r="O353" i="6" s="1"/>
  <c r="O354" i="6" s="1"/>
  <c r="O355" i="6" s="1"/>
  <c r="O356" i="6" s="1"/>
  <c r="O357" i="6" s="1"/>
  <c r="O358" i="6" s="1"/>
  <c r="C335" i="6"/>
  <c r="B335" i="6"/>
  <c r="I327" i="6"/>
  <c r="I328" i="6" s="1"/>
  <c r="B326" i="6"/>
  <c r="B325" i="6"/>
  <c r="H324" i="6"/>
  <c r="H325" i="6" s="1"/>
  <c r="H326" i="6" s="1"/>
  <c r="H327" i="6" s="1"/>
  <c r="H328" i="6" s="1"/>
  <c r="H329" i="6" s="1"/>
  <c r="H330" i="6" s="1"/>
  <c r="H331" i="6" s="1"/>
  <c r="H332" i="6" s="1"/>
  <c r="H333" i="6" s="1"/>
  <c r="H334" i="6" s="1"/>
  <c r="B324" i="6"/>
  <c r="B323" i="6"/>
  <c r="K322" i="6"/>
  <c r="K323" i="6" s="1"/>
  <c r="K324" i="6" s="1"/>
  <c r="K325" i="6" s="1"/>
  <c r="K326" i="6" s="1"/>
  <c r="K327" i="6" s="1"/>
  <c r="K328" i="6" s="1"/>
  <c r="K329" i="6" s="1"/>
  <c r="K330" i="6" s="1"/>
  <c r="K331" i="6" s="1"/>
  <c r="K332" i="6" s="1"/>
  <c r="K333" i="6" s="1"/>
  <c r="K334" i="6" s="1"/>
  <c r="H322" i="6"/>
  <c r="H323" i="6" s="1"/>
  <c r="G322" i="6"/>
  <c r="G323" i="6" s="1"/>
  <c r="G324" i="6" s="1"/>
  <c r="G325" i="6" s="1"/>
  <c r="G326" i="6" s="1"/>
  <c r="G327" i="6" s="1"/>
  <c r="G328" i="6" s="1"/>
  <c r="G329" i="6" s="1"/>
  <c r="G330" i="6" s="1"/>
  <c r="G331" i="6" s="1"/>
  <c r="G332" i="6" s="1"/>
  <c r="G333" i="6" s="1"/>
  <c r="G334" i="6" s="1"/>
  <c r="F322" i="6"/>
  <c r="F323" i="6" s="1"/>
  <c r="F324" i="6" s="1"/>
  <c r="F325" i="6" s="1"/>
  <c r="F326" i="6" s="1"/>
  <c r="F327" i="6" s="1"/>
  <c r="F328" i="6" s="1"/>
  <c r="F329" i="6" s="1"/>
  <c r="F330" i="6" s="1"/>
  <c r="F331" i="6" s="1"/>
  <c r="F332" i="6" s="1"/>
  <c r="F333" i="6" s="1"/>
  <c r="F334" i="6" s="1"/>
  <c r="B322" i="6"/>
  <c r="O321" i="6"/>
  <c r="O322" i="6" s="1"/>
  <c r="O323" i="6" s="1"/>
  <c r="O324" i="6" s="1"/>
  <c r="O325" i="6" s="1"/>
  <c r="O326" i="6" s="1"/>
  <c r="O327" i="6" s="1"/>
  <c r="O328" i="6" s="1"/>
  <c r="O329" i="6" s="1"/>
  <c r="O330" i="6" s="1"/>
  <c r="O331" i="6" s="1"/>
  <c r="O332" i="6" s="1"/>
  <c r="O333" i="6" s="1"/>
  <c r="O334" i="6" s="1"/>
  <c r="C321" i="6"/>
  <c r="B321" i="6"/>
  <c r="E320" i="6"/>
  <c r="I313" i="6"/>
  <c r="I314" i="6" s="1"/>
  <c r="B313" i="6"/>
  <c r="B312" i="6"/>
  <c r="B311" i="6"/>
  <c r="B310" i="6"/>
  <c r="F309" i="6"/>
  <c r="F310" i="6" s="1"/>
  <c r="F311" i="6" s="1"/>
  <c r="F312" i="6" s="1"/>
  <c r="F313" i="6" s="1"/>
  <c r="F314" i="6" s="1"/>
  <c r="F315" i="6" s="1"/>
  <c r="F316" i="6" s="1"/>
  <c r="F317" i="6" s="1"/>
  <c r="F318" i="6" s="1"/>
  <c r="F319" i="6" s="1"/>
  <c r="F320" i="6" s="1"/>
  <c r="B309" i="6"/>
  <c r="K308" i="6"/>
  <c r="K309" i="6" s="1"/>
  <c r="K310" i="6" s="1"/>
  <c r="K311" i="6" s="1"/>
  <c r="K312" i="6" s="1"/>
  <c r="K313" i="6" s="1"/>
  <c r="K314" i="6" s="1"/>
  <c r="K315" i="6" s="1"/>
  <c r="K316" i="6" s="1"/>
  <c r="K317" i="6" s="1"/>
  <c r="K318" i="6" s="1"/>
  <c r="K319" i="6" s="1"/>
  <c r="K320" i="6" s="1"/>
  <c r="H308" i="6"/>
  <c r="H309" i="6" s="1"/>
  <c r="H310" i="6" s="1"/>
  <c r="H311" i="6" s="1"/>
  <c r="H312" i="6" s="1"/>
  <c r="H313" i="6" s="1"/>
  <c r="H314" i="6" s="1"/>
  <c r="H315" i="6" s="1"/>
  <c r="H316" i="6" s="1"/>
  <c r="H317" i="6" s="1"/>
  <c r="H318" i="6" s="1"/>
  <c r="H319" i="6" s="1"/>
  <c r="H320" i="6" s="1"/>
  <c r="G308" i="6"/>
  <c r="G309" i="6" s="1"/>
  <c r="G310" i="6" s="1"/>
  <c r="G311" i="6" s="1"/>
  <c r="G312" i="6" s="1"/>
  <c r="G313" i="6" s="1"/>
  <c r="G314" i="6" s="1"/>
  <c r="G315" i="6" s="1"/>
  <c r="G316" i="6" s="1"/>
  <c r="G317" i="6" s="1"/>
  <c r="G318" i="6" s="1"/>
  <c r="G319" i="6" s="1"/>
  <c r="G320" i="6" s="1"/>
  <c r="F308" i="6"/>
  <c r="C308" i="6"/>
  <c r="B308" i="6"/>
  <c r="O307" i="6"/>
  <c r="O308" i="6" s="1"/>
  <c r="O309" i="6" s="1"/>
  <c r="O310" i="6" s="1"/>
  <c r="O311" i="6" s="1"/>
  <c r="O312" i="6" s="1"/>
  <c r="O313" i="6" s="1"/>
  <c r="O314" i="6" s="1"/>
  <c r="O315" i="6" s="1"/>
  <c r="O316" i="6" s="1"/>
  <c r="O317" i="6" s="1"/>
  <c r="O318" i="6" s="1"/>
  <c r="O319" i="6" s="1"/>
  <c r="O320" i="6" s="1"/>
  <c r="C307" i="6"/>
  <c r="D308" i="6" s="1"/>
  <c r="B307" i="6"/>
  <c r="E306" i="6"/>
  <c r="I299" i="6"/>
  <c r="B299" i="6" s="1"/>
  <c r="B298" i="6"/>
  <c r="B297" i="6"/>
  <c r="B296" i="6"/>
  <c r="G295" i="6"/>
  <c r="G296" i="6" s="1"/>
  <c r="G297" i="6" s="1"/>
  <c r="G298" i="6" s="1"/>
  <c r="G299" i="6" s="1"/>
  <c r="G300" i="6" s="1"/>
  <c r="G301" i="6" s="1"/>
  <c r="G302" i="6" s="1"/>
  <c r="G303" i="6" s="1"/>
  <c r="G304" i="6" s="1"/>
  <c r="G305" i="6" s="1"/>
  <c r="G306" i="6" s="1"/>
  <c r="B295" i="6"/>
  <c r="O294" i="6"/>
  <c r="O295" i="6" s="1"/>
  <c r="O296" i="6" s="1"/>
  <c r="O297" i="6" s="1"/>
  <c r="O298" i="6" s="1"/>
  <c r="O299" i="6" s="1"/>
  <c r="O300" i="6" s="1"/>
  <c r="O301" i="6" s="1"/>
  <c r="O302" i="6" s="1"/>
  <c r="O303" i="6" s="1"/>
  <c r="O304" i="6" s="1"/>
  <c r="O305" i="6" s="1"/>
  <c r="O306" i="6" s="1"/>
  <c r="K294" i="6"/>
  <c r="K295" i="6" s="1"/>
  <c r="K296" i="6" s="1"/>
  <c r="K297" i="6" s="1"/>
  <c r="K298" i="6" s="1"/>
  <c r="K299" i="6" s="1"/>
  <c r="K300" i="6" s="1"/>
  <c r="K301" i="6" s="1"/>
  <c r="K302" i="6" s="1"/>
  <c r="K303" i="6" s="1"/>
  <c r="K304" i="6" s="1"/>
  <c r="K305" i="6" s="1"/>
  <c r="K306" i="6" s="1"/>
  <c r="H294" i="6"/>
  <c r="H295" i="6" s="1"/>
  <c r="H296" i="6" s="1"/>
  <c r="H297" i="6" s="1"/>
  <c r="H298" i="6" s="1"/>
  <c r="H299" i="6" s="1"/>
  <c r="H300" i="6" s="1"/>
  <c r="H301" i="6" s="1"/>
  <c r="H302" i="6" s="1"/>
  <c r="H303" i="6" s="1"/>
  <c r="H304" i="6" s="1"/>
  <c r="H305" i="6" s="1"/>
  <c r="H306" i="6" s="1"/>
  <c r="G294" i="6"/>
  <c r="F294" i="6"/>
  <c r="F295" i="6" s="1"/>
  <c r="F296" i="6" s="1"/>
  <c r="F297" i="6" s="1"/>
  <c r="F298" i="6" s="1"/>
  <c r="F299" i="6" s="1"/>
  <c r="F300" i="6" s="1"/>
  <c r="F301" i="6" s="1"/>
  <c r="F302" i="6" s="1"/>
  <c r="F303" i="6" s="1"/>
  <c r="F304" i="6" s="1"/>
  <c r="F305" i="6" s="1"/>
  <c r="F306" i="6" s="1"/>
  <c r="B294" i="6"/>
  <c r="O293" i="6"/>
  <c r="C293" i="6"/>
  <c r="C294" i="6" s="1"/>
  <c r="E293" i="6" s="1"/>
  <c r="B293" i="6"/>
  <c r="K271" i="6"/>
  <c r="K272" i="6" s="1"/>
  <c r="K273" i="6" s="1"/>
  <c r="K274" i="6" s="1"/>
  <c r="K275" i="6" s="1"/>
  <c r="K276" i="6" s="1"/>
  <c r="K277" i="6" s="1"/>
  <c r="K278" i="6" s="1"/>
  <c r="K279" i="6" s="1"/>
  <c r="K280" i="6" s="1"/>
  <c r="K281" i="6" s="1"/>
  <c r="K282" i="6" s="1"/>
  <c r="K283" i="6" s="1"/>
  <c r="K284" i="6" s="1"/>
  <c r="K285" i="6" s="1"/>
  <c r="K286" i="6" s="1"/>
  <c r="K287" i="6" s="1"/>
  <c r="K288" i="6" s="1"/>
  <c r="K289" i="6" s="1"/>
  <c r="K290" i="6" s="1"/>
  <c r="K291" i="6" s="1"/>
  <c r="K292" i="6" s="1"/>
  <c r="I271" i="6"/>
  <c r="I272" i="6" s="1"/>
  <c r="B272" i="6" s="1"/>
  <c r="H271" i="6"/>
  <c r="H272" i="6" s="1"/>
  <c r="H273" i="6" s="1"/>
  <c r="H274" i="6" s="1"/>
  <c r="H275" i="6" s="1"/>
  <c r="H276" i="6" s="1"/>
  <c r="H277" i="6" s="1"/>
  <c r="H278" i="6" s="1"/>
  <c r="H279" i="6" s="1"/>
  <c r="H280" i="6" s="1"/>
  <c r="H281" i="6" s="1"/>
  <c r="H282" i="6" s="1"/>
  <c r="H283" i="6" s="1"/>
  <c r="H284" i="6" s="1"/>
  <c r="H285" i="6" s="1"/>
  <c r="H286" i="6" s="1"/>
  <c r="H287" i="6" s="1"/>
  <c r="H288" i="6" s="1"/>
  <c r="H289" i="6" s="1"/>
  <c r="H290" i="6" s="1"/>
  <c r="H291" i="6" s="1"/>
  <c r="H292" i="6" s="1"/>
  <c r="G271" i="6"/>
  <c r="G272" i="6" s="1"/>
  <c r="G273" i="6" s="1"/>
  <c r="G274" i="6" s="1"/>
  <c r="G275" i="6" s="1"/>
  <c r="G276" i="6" s="1"/>
  <c r="G277" i="6" s="1"/>
  <c r="G278" i="6" s="1"/>
  <c r="G279" i="6" s="1"/>
  <c r="G280" i="6" s="1"/>
  <c r="G281" i="6" s="1"/>
  <c r="G282" i="6" s="1"/>
  <c r="G283" i="6" s="1"/>
  <c r="G284" i="6" s="1"/>
  <c r="G285" i="6" s="1"/>
  <c r="G286" i="6" s="1"/>
  <c r="G287" i="6" s="1"/>
  <c r="G288" i="6" s="1"/>
  <c r="G289" i="6" s="1"/>
  <c r="G290" i="6" s="1"/>
  <c r="G291" i="6" s="1"/>
  <c r="G292" i="6" s="1"/>
  <c r="F271" i="6"/>
  <c r="F272" i="6" s="1"/>
  <c r="F273" i="6" s="1"/>
  <c r="F274" i="6" s="1"/>
  <c r="F275" i="6" s="1"/>
  <c r="F276" i="6" s="1"/>
  <c r="F277" i="6" s="1"/>
  <c r="F278" i="6" s="1"/>
  <c r="F279" i="6" s="1"/>
  <c r="F280" i="6" s="1"/>
  <c r="F281" i="6" s="1"/>
  <c r="F282" i="6" s="1"/>
  <c r="F283" i="6" s="1"/>
  <c r="F284" i="6" s="1"/>
  <c r="F285" i="6" s="1"/>
  <c r="F286" i="6" s="1"/>
  <c r="F287" i="6" s="1"/>
  <c r="F288" i="6" s="1"/>
  <c r="F289" i="6" s="1"/>
  <c r="F290" i="6" s="1"/>
  <c r="F291" i="6" s="1"/>
  <c r="F292" i="6" s="1"/>
  <c r="B271" i="6"/>
  <c r="O270" i="6"/>
  <c r="O271" i="6" s="1"/>
  <c r="O272" i="6" s="1"/>
  <c r="O273" i="6" s="1"/>
  <c r="O274" i="6" s="1"/>
  <c r="O275" i="6" s="1"/>
  <c r="O276" i="6" s="1"/>
  <c r="O277" i="6" s="1"/>
  <c r="O278" i="6" s="1"/>
  <c r="O279" i="6" s="1"/>
  <c r="O280" i="6" s="1"/>
  <c r="O281" i="6" s="1"/>
  <c r="O282" i="6" s="1"/>
  <c r="O283" i="6" s="1"/>
  <c r="O284" i="6" s="1"/>
  <c r="O285" i="6" s="1"/>
  <c r="O286" i="6" s="1"/>
  <c r="O287" i="6" s="1"/>
  <c r="O288" i="6" s="1"/>
  <c r="O289" i="6" s="1"/>
  <c r="O290" i="6" s="1"/>
  <c r="O291" i="6" s="1"/>
  <c r="O292" i="6" s="1"/>
  <c r="C270" i="6"/>
  <c r="B270" i="6"/>
  <c r="E269" i="6"/>
  <c r="I262" i="6"/>
  <c r="B261" i="6"/>
  <c r="B260" i="6"/>
  <c r="B259" i="6"/>
  <c r="B258" i="6"/>
  <c r="K257" i="6"/>
  <c r="K258" i="6" s="1"/>
  <c r="K259" i="6" s="1"/>
  <c r="K260" i="6" s="1"/>
  <c r="K261" i="6" s="1"/>
  <c r="K262" i="6" s="1"/>
  <c r="K263" i="6" s="1"/>
  <c r="K264" i="6" s="1"/>
  <c r="K265" i="6" s="1"/>
  <c r="K266" i="6" s="1"/>
  <c r="K267" i="6" s="1"/>
  <c r="K268" i="6" s="1"/>
  <c r="K269" i="6" s="1"/>
  <c r="H257" i="6"/>
  <c r="H258" i="6" s="1"/>
  <c r="H259" i="6" s="1"/>
  <c r="H260" i="6" s="1"/>
  <c r="H261" i="6" s="1"/>
  <c r="H262" i="6" s="1"/>
  <c r="H263" i="6" s="1"/>
  <c r="H264" i="6" s="1"/>
  <c r="H265" i="6" s="1"/>
  <c r="H266" i="6" s="1"/>
  <c r="H267" i="6" s="1"/>
  <c r="H268" i="6" s="1"/>
  <c r="H269" i="6" s="1"/>
  <c r="G257" i="6"/>
  <c r="G258" i="6" s="1"/>
  <c r="G259" i="6" s="1"/>
  <c r="G260" i="6" s="1"/>
  <c r="G261" i="6" s="1"/>
  <c r="G262" i="6" s="1"/>
  <c r="G263" i="6" s="1"/>
  <c r="G264" i="6" s="1"/>
  <c r="G265" i="6" s="1"/>
  <c r="G266" i="6" s="1"/>
  <c r="G267" i="6" s="1"/>
  <c r="G268" i="6" s="1"/>
  <c r="G269" i="6" s="1"/>
  <c r="F257" i="6"/>
  <c r="F258" i="6" s="1"/>
  <c r="F259" i="6" s="1"/>
  <c r="F260" i="6" s="1"/>
  <c r="F261" i="6" s="1"/>
  <c r="F262" i="6" s="1"/>
  <c r="F263" i="6" s="1"/>
  <c r="F264" i="6" s="1"/>
  <c r="F265" i="6" s="1"/>
  <c r="F266" i="6" s="1"/>
  <c r="F267" i="6" s="1"/>
  <c r="F268" i="6" s="1"/>
  <c r="F269" i="6" s="1"/>
  <c r="B257" i="6"/>
  <c r="O256" i="6"/>
  <c r="O257" i="6" s="1"/>
  <c r="O258" i="6" s="1"/>
  <c r="O259" i="6" s="1"/>
  <c r="O260" i="6" s="1"/>
  <c r="O261" i="6" s="1"/>
  <c r="O262" i="6" s="1"/>
  <c r="O263" i="6" s="1"/>
  <c r="O264" i="6" s="1"/>
  <c r="O265" i="6" s="1"/>
  <c r="O266" i="6" s="1"/>
  <c r="O267" i="6" s="1"/>
  <c r="O268" i="6" s="1"/>
  <c r="O269" i="6" s="1"/>
  <c r="C256" i="6"/>
  <c r="C257" i="6" s="1"/>
  <c r="E256" i="6" s="1"/>
  <c r="B256" i="6"/>
  <c r="E255" i="6"/>
  <c r="I249" i="6"/>
  <c r="B249" i="6" s="1"/>
  <c r="I248" i="6"/>
  <c r="B248" i="6" s="1"/>
  <c r="B247" i="6"/>
  <c r="H246" i="6"/>
  <c r="H247" i="6" s="1"/>
  <c r="H248" i="6" s="1"/>
  <c r="H249" i="6" s="1"/>
  <c r="H250" i="6" s="1"/>
  <c r="H251" i="6" s="1"/>
  <c r="H252" i="6" s="1"/>
  <c r="H253" i="6" s="1"/>
  <c r="H254" i="6" s="1"/>
  <c r="H255" i="6" s="1"/>
  <c r="B246" i="6"/>
  <c r="B245" i="6"/>
  <c r="K244" i="6"/>
  <c r="K245" i="6" s="1"/>
  <c r="K246" i="6" s="1"/>
  <c r="K247" i="6" s="1"/>
  <c r="K248" i="6" s="1"/>
  <c r="K249" i="6" s="1"/>
  <c r="K250" i="6" s="1"/>
  <c r="K251" i="6" s="1"/>
  <c r="K252" i="6" s="1"/>
  <c r="K253" i="6" s="1"/>
  <c r="K254" i="6" s="1"/>
  <c r="K255" i="6" s="1"/>
  <c r="H244" i="6"/>
  <c r="H245" i="6" s="1"/>
  <c r="D244" i="6"/>
  <c r="B244" i="6"/>
  <c r="K243" i="6"/>
  <c r="H243" i="6"/>
  <c r="G243" i="6"/>
  <c r="G244" i="6" s="1"/>
  <c r="G245" i="6" s="1"/>
  <c r="G246" i="6" s="1"/>
  <c r="G247" i="6" s="1"/>
  <c r="G248" i="6" s="1"/>
  <c r="G249" i="6" s="1"/>
  <c r="G250" i="6" s="1"/>
  <c r="G251" i="6" s="1"/>
  <c r="G252" i="6" s="1"/>
  <c r="G253" i="6" s="1"/>
  <c r="G254" i="6" s="1"/>
  <c r="G255" i="6" s="1"/>
  <c r="F243" i="6"/>
  <c r="F244" i="6" s="1"/>
  <c r="F245" i="6" s="1"/>
  <c r="F246" i="6" s="1"/>
  <c r="F247" i="6" s="1"/>
  <c r="F248" i="6" s="1"/>
  <c r="F249" i="6" s="1"/>
  <c r="F250" i="6" s="1"/>
  <c r="F251" i="6" s="1"/>
  <c r="F252" i="6" s="1"/>
  <c r="F253" i="6" s="1"/>
  <c r="F254" i="6" s="1"/>
  <c r="F255" i="6" s="1"/>
  <c r="B243" i="6"/>
  <c r="O242" i="6"/>
  <c r="O243" i="6" s="1"/>
  <c r="O244" i="6" s="1"/>
  <c r="O245" i="6" s="1"/>
  <c r="O246" i="6" s="1"/>
  <c r="O247" i="6" s="1"/>
  <c r="O248" i="6" s="1"/>
  <c r="O249" i="6" s="1"/>
  <c r="O250" i="6" s="1"/>
  <c r="O251" i="6" s="1"/>
  <c r="O252" i="6" s="1"/>
  <c r="O253" i="6" s="1"/>
  <c r="O254" i="6" s="1"/>
  <c r="O255" i="6" s="1"/>
  <c r="C242" i="6"/>
  <c r="C243" i="6" s="1"/>
  <c r="B242" i="6"/>
  <c r="K238" i="6"/>
  <c r="H238" i="6"/>
  <c r="H239" i="6" s="1"/>
  <c r="H240" i="6" s="1"/>
  <c r="H241" i="6" s="1"/>
  <c r="F238" i="6"/>
  <c r="F239" i="6" s="1"/>
  <c r="F240" i="6" s="1"/>
  <c r="F241" i="6" s="1"/>
  <c r="H237" i="6"/>
  <c r="G237" i="6"/>
  <c r="G238" i="6" s="1"/>
  <c r="G239" i="6" s="1"/>
  <c r="G240" i="6" s="1"/>
  <c r="G241" i="6" s="1"/>
  <c r="F237" i="6"/>
  <c r="O236" i="6"/>
  <c r="O237" i="6" s="1"/>
  <c r="O238" i="6" s="1"/>
  <c r="O239" i="6" s="1"/>
  <c r="O240" i="6" s="1"/>
  <c r="O241" i="6" s="1"/>
  <c r="C236" i="6"/>
  <c r="C237" i="6" s="1"/>
  <c r="B235" i="6"/>
  <c r="B234" i="6"/>
  <c r="B233" i="6"/>
  <c r="B232" i="6"/>
  <c r="B231" i="6"/>
  <c r="G221" i="6"/>
  <c r="G222" i="6" s="1"/>
  <c r="G223" i="6" s="1"/>
  <c r="G224" i="6" s="1"/>
  <c r="G225" i="6" s="1"/>
  <c r="G226" i="6" s="1"/>
  <c r="G227" i="6" s="1"/>
  <c r="G228" i="6" s="1"/>
  <c r="G229" i="6" s="1"/>
  <c r="G230" i="6" s="1"/>
  <c r="G231" i="6" s="1"/>
  <c r="G232" i="6" s="1"/>
  <c r="G233" i="6" s="1"/>
  <c r="G234" i="6" s="1"/>
  <c r="G235" i="6" s="1"/>
  <c r="G218" i="6"/>
  <c r="G219" i="6" s="1"/>
  <c r="G220" i="6" s="1"/>
  <c r="K206" i="6"/>
  <c r="K207" i="6" s="1"/>
  <c r="K208" i="6" s="1"/>
  <c r="K209" i="6" s="1"/>
  <c r="K210" i="6" s="1"/>
  <c r="K211" i="6" s="1"/>
  <c r="K212" i="6" s="1"/>
  <c r="K213" i="6" s="1"/>
  <c r="K214" i="6" s="1"/>
  <c r="K215" i="6" s="1"/>
  <c r="K216" i="6" s="1"/>
  <c r="K217" i="6" s="1"/>
  <c r="K218" i="6" s="1"/>
  <c r="K219" i="6" s="1"/>
  <c r="K220" i="6" s="1"/>
  <c r="K221" i="6" s="1"/>
  <c r="K222" i="6" s="1"/>
  <c r="K223" i="6" s="1"/>
  <c r="K224" i="6" s="1"/>
  <c r="K225" i="6" s="1"/>
  <c r="K226" i="6" s="1"/>
  <c r="K227" i="6" s="1"/>
  <c r="K228" i="6" s="1"/>
  <c r="K229" i="6" s="1"/>
  <c r="K230" i="6" s="1"/>
  <c r="K231" i="6" s="1"/>
  <c r="K232" i="6" s="1"/>
  <c r="K233" i="6" s="1"/>
  <c r="K234" i="6" s="1"/>
  <c r="K235" i="6" s="1"/>
  <c r="I206" i="6"/>
  <c r="B206" i="6" s="1"/>
  <c r="H206" i="6"/>
  <c r="H207" i="6" s="1"/>
  <c r="H208" i="6" s="1"/>
  <c r="H209" i="6" s="1"/>
  <c r="H210" i="6" s="1"/>
  <c r="H211" i="6" s="1"/>
  <c r="H212" i="6" s="1"/>
  <c r="H213" i="6" s="1"/>
  <c r="H214" i="6" s="1"/>
  <c r="H215" i="6" s="1"/>
  <c r="H216" i="6" s="1"/>
  <c r="H217" i="6" s="1"/>
  <c r="H218" i="6" s="1"/>
  <c r="H219" i="6" s="1"/>
  <c r="H220" i="6" s="1"/>
  <c r="H221" i="6" s="1"/>
  <c r="H222" i="6" s="1"/>
  <c r="H223" i="6" s="1"/>
  <c r="H224" i="6" s="1"/>
  <c r="H225" i="6" s="1"/>
  <c r="H226" i="6" s="1"/>
  <c r="H227" i="6" s="1"/>
  <c r="H228" i="6" s="1"/>
  <c r="H229" i="6" s="1"/>
  <c r="H230" i="6" s="1"/>
  <c r="H231" i="6" s="1"/>
  <c r="H232" i="6" s="1"/>
  <c r="H233" i="6" s="1"/>
  <c r="H234" i="6" s="1"/>
  <c r="H235" i="6" s="1"/>
  <c r="G206" i="6"/>
  <c r="G207" i="6" s="1"/>
  <c r="G208" i="6" s="1"/>
  <c r="G209" i="6" s="1"/>
  <c r="G210" i="6" s="1"/>
  <c r="G211" i="6" s="1"/>
  <c r="G212" i="6" s="1"/>
  <c r="G213" i="6" s="1"/>
  <c r="G214" i="6" s="1"/>
  <c r="G215" i="6" s="1"/>
  <c r="G216" i="6" s="1"/>
  <c r="G217" i="6" s="1"/>
  <c r="F206" i="6"/>
  <c r="F207" i="6" s="1"/>
  <c r="F208" i="6" s="1"/>
  <c r="F209" i="6" s="1"/>
  <c r="F210" i="6" s="1"/>
  <c r="F211" i="6" s="1"/>
  <c r="F212" i="6" s="1"/>
  <c r="F213" i="6" s="1"/>
  <c r="F214" i="6" s="1"/>
  <c r="F215" i="6" s="1"/>
  <c r="F216" i="6" s="1"/>
  <c r="F217" i="6" s="1"/>
  <c r="F218" i="6" s="1"/>
  <c r="F219" i="6" s="1"/>
  <c r="F220" i="6" s="1"/>
  <c r="F221" i="6" s="1"/>
  <c r="F222" i="6" s="1"/>
  <c r="F223" i="6" s="1"/>
  <c r="F224" i="6" s="1"/>
  <c r="F225" i="6" s="1"/>
  <c r="F226" i="6" s="1"/>
  <c r="F227" i="6" s="1"/>
  <c r="F228" i="6" s="1"/>
  <c r="F229" i="6" s="1"/>
  <c r="F230" i="6" s="1"/>
  <c r="F231" i="6" s="1"/>
  <c r="F232" i="6" s="1"/>
  <c r="F233" i="6" s="1"/>
  <c r="F234" i="6" s="1"/>
  <c r="F235" i="6" s="1"/>
  <c r="O205" i="6"/>
  <c r="O206" i="6" s="1"/>
  <c r="O207" i="6" s="1"/>
  <c r="O208" i="6" s="1"/>
  <c r="O209" i="6" s="1"/>
  <c r="O210" i="6" s="1"/>
  <c r="O211" i="6" s="1"/>
  <c r="O212" i="6" s="1"/>
  <c r="O213" i="6" s="1"/>
  <c r="O214" i="6" s="1"/>
  <c r="O215" i="6" s="1"/>
  <c r="O216" i="6" s="1"/>
  <c r="O217" i="6" s="1"/>
  <c r="O218" i="6" s="1"/>
  <c r="O219" i="6" s="1"/>
  <c r="O220" i="6" s="1"/>
  <c r="O221" i="6" s="1"/>
  <c r="O222" i="6" s="1"/>
  <c r="O223" i="6" s="1"/>
  <c r="O224" i="6" s="1"/>
  <c r="O225" i="6" s="1"/>
  <c r="O226" i="6" s="1"/>
  <c r="O227" i="6" s="1"/>
  <c r="O228" i="6" s="1"/>
  <c r="O229" i="6" s="1"/>
  <c r="O230" i="6" s="1"/>
  <c r="O231" i="6" s="1"/>
  <c r="O232" i="6" s="1"/>
  <c r="O233" i="6" s="1"/>
  <c r="O234" i="6" s="1"/>
  <c r="O235" i="6" s="1"/>
  <c r="C205" i="6"/>
  <c r="C206" i="6" s="1"/>
  <c r="B205" i="6"/>
  <c r="K193" i="6"/>
  <c r="K194" i="6" s="1"/>
  <c r="K195" i="6" s="1"/>
  <c r="K196" i="6" s="1"/>
  <c r="K197" i="6" s="1"/>
  <c r="K198" i="6" s="1"/>
  <c r="K199" i="6" s="1"/>
  <c r="K200" i="6" s="1"/>
  <c r="K201" i="6" s="1"/>
  <c r="K202" i="6" s="1"/>
  <c r="K203" i="6" s="1"/>
  <c r="K204" i="6" s="1"/>
  <c r="K192" i="6"/>
  <c r="K191" i="6"/>
  <c r="K185" i="6"/>
  <c r="K186" i="6" s="1"/>
  <c r="K187" i="6" s="1"/>
  <c r="K188" i="6" s="1"/>
  <c r="K189" i="6" s="1"/>
  <c r="K182" i="6"/>
  <c r="K183" i="6" s="1"/>
  <c r="K184" i="6" s="1"/>
  <c r="K181" i="6"/>
  <c r="K176" i="6"/>
  <c r="K177" i="6" s="1"/>
  <c r="K178" i="6" s="1"/>
  <c r="K179" i="6" s="1"/>
  <c r="K172" i="6"/>
  <c r="K173" i="6" s="1"/>
  <c r="K174" i="6" s="1"/>
  <c r="K171" i="6"/>
  <c r="K166" i="6"/>
  <c r="K167" i="6" s="1"/>
  <c r="K168" i="6" s="1"/>
  <c r="K169" i="6" s="1"/>
  <c r="I166" i="6"/>
  <c r="I167" i="6" s="1"/>
  <c r="I168" i="6" s="1"/>
  <c r="I169" i="6" s="1"/>
  <c r="I170" i="6" s="1"/>
  <c r="I171" i="6" s="1"/>
  <c r="I172" i="6" s="1"/>
  <c r="I173" i="6" s="1"/>
  <c r="I174" i="6" s="1"/>
  <c r="I175" i="6" s="1"/>
  <c r="I176" i="6" s="1"/>
  <c r="I177" i="6" s="1"/>
  <c r="I178" i="6" s="1"/>
  <c r="I179" i="6" s="1"/>
  <c r="I180" i="6" s="1"/>
  <c r="I181" i="6" s="1"/>
  <c r="I182" i="6" s="1"/>
  <c r="I183" i="6" s="1"/>
  <c r="I184" i="6" s="1"/>
  <c r="I185" i="6" s="1"/>
  <c r="I186" i="6" s="1"/>
  <c r="I187" i="6" s="1"/>
  <c r="I188" i="6" s="1"/>
  <c r="I189" i="6" s="1"/>
  <c r="I190" i="6" s="1"/>
  <c r="I191" i="6" s="1"/>
  <c r="I192" i="6" s="1"/>
  <c r="I193" i="6" s="1"/>
  <c r="I194" i="6" s="1"/>
  <c r="I195" i="6" s="1"/>
  <c r="I196" i="6" s="1"/>
  <c r="I197" i="6" s="1"/>
  <c r="I198" i="6" s="1"/>
  <c r="I199" i="6" s="1"/>
  <c r="I200" i="6" s="1"/>
  <c r="I201" i="6" s="1"/>
  <c r="I202" i="6" s="1"/>
  <c r="I203" i="6" s="1"/>
  <c r="I204" i="6" s="1"/>
  <c r="H166" i="6"/>
  <c r="H167" i="6" s="1"/>
  <c r="H168" i="6" s="1"/>
  <c r="H169" i="6" s="1"/>
  <c r="H170" i="6" s="1"/>
  <c r="H171" i="6" s="1"/>
  <c r="H172" i="6" s="1"/>
  <c r="H173" i="6" s="1"/>
  <c r="H174" i="6" s="1"/>
  <c r="H175" i="6" s="1"/>
  <c r="H176" i="6" s="1"/>
  <c r="H177" i="6" s="1"/>
  <c r="H178" i="6" s="1"/>
  <c r="H179" i="6" s="1"/>
  <c r="H180" i="6" s="1"/>
  <c r="H181" i="6" s="1"/>
  <c r="H182" i="6" s="1"/>
  <c r="H183" i="6" s="1"/>
  <c r="H184" i="6" s="1"/>
  <c r="H185" i="6" s="1"/>
  <c r="H186" i="6" s="1"/>
  <c r="H187" i="6" s="1"/>
  <c r="H188" i="6" s="1"/>
  <c r="H189" i="6" s="1"/>
  <c r="H190" i="6" s="1"/>
  <c r="H191" i="6" s="1"/>
  <c r="H192" i="6" s="1"/>
  <c r="H193" i="6" s="1"/>
  <c r="H194" i="6" s="1"/>
  <c r="H195" i="6" s="1"/>
  <c r="H196" i="6" s="1"/>
  <c r="H197" i="6" s="1"/>
  <c r="H198" i="6" s="1"/>
  <c r="H199" i="6" s="1"/>
  <c r="H200" i="6" s="1"/>
  <c r="H201" i="6" s="1"/>
  <c r="H202" i="6" s="1"/>
  <c r="H203" i="6" s="1"/>
  <c r="H204" i="6" s="1"/>
  <c r="G166" i="6"/>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F166" i="6"/>
  <c r="F167" i="6" s="1"/>
  <c r="F168" i="6" s="1"/>
  <c r="F169" i="6" s="1"/>
  <c r="F170" i="6" s="1"/>
  <c r="F171" i="6" s="1"/>
  <c r="F172" i="6" s="1"/>
  <c r="F173" i="6" s="1"/>
  <c r="F174" i="6" s="1"/>
  <c r="F175" i="6" s="1"/>
  <c r="F176" i="6" s="1"/>
  <c r="F177" i="6" s="1"/>
  <c r="F178" i="6" s="1"/>
  <c r="F179" i="6" s="1"/>
  <c r="F180" i="6" s="1"/>
  <c r="F181" i="6" s="1"/>
  <c r="F182" i="6" s="1"/>
  <c r="F183" i="6" s="1"/>
  <c r="F184" i="6" s="1"/>
  <c r="F185" i="6" s="1"/>
  <c r="F186" i="6" s="1"/>
  <c r="F187" i="6" s="1"/>
  <c r="F188" i="6" s="1"/>
  <c r="F189" i="6" s="1"/>
  <c r="F190" i="6" s="1"/>
  <c r="F191" i="6" s="1"/>
  <c r="F192" i="6" s="1"/>
  <c r="F193" i="6" s="1"/>
  <c r="F194" i="6" s="1"/>
  <c r="F195" i="6" s="1"/>
  <c r="F196" i="6" s="1"/>
  <c r="F197" i="6" s="1"/>
  <c r="F198" i="6" s="1"/>
  <c r="F199" i="6" s="1"/>
  <c r="F200" i="6" s="1"/>
  <c r="F201" i="6" s="1"/>
  <c r="F202" i="6" s="1"/>
  <c r="F203" i="6" s="1"/>
  <c r="F204" i="6" s="1"/>
  <c r="C166" i="6"/>
  <c r="E165" i="6" s="1"/>
  <c r="O165" i="6"/>
  <c r="O166" i="6" s="1"/>
  <c r="O167" i="6" s="1"/>
  <c r="O168" i="6" s="1"/>
  <c r="O169" i="6" s="1"/>
  <c r="O170" i="6" s="1"/>
  <c r="O171" i="6" s="1"/>
  <c r="O172" i="6" s="1"/>
  <c r="O173" i="6" s="1"/>
  <c r="O174" i="6" s="1"/>
  <c r="O175" i="6" s="1"/>
  <c r="O176" i="6" s="1"/>
  <c r="O177" i="6" s="1"/>
  <c r="O178" i="6" s="1"/>
  <c r="O179" i="6" s="1"/>
  <c r="O180" i="6" s="1"/>
  <c r="O181" i="6" s="1"/>
  <c r="O182" i="6" s="1"/>
  <c r="O183" i="6" s="1"/>
  <c r="O184" i="6" s="1"/>
  <c r="O185" i="6" s="1"/>
  <c r="O186" i="6" s="1"/>
  <c r="O187" i="6" s="1"/>
  <c r="O188" i="6" s="1"/>
  <c r="O189" i="6" s="1"/>
  <c r="O190" i="6" s="1"/>
  <c r="O191" i="6" s="1"/>
  <c r="O192" i="6" s="1"/>
  <c r="O193" i="6" s="1"/>
  <c r="O194" i="6" s="1"/>
  <c r="O195" i="6" s="1"/>
  <c r="O196" i="6" s="1"/>
  <c r="O197" i="6" s="1"/>
  <c r="O198" i="6" s="1"/>
  <c r="O199" i="6" s="1"/>
  <c r="O200" i="6" s="1"/>
  <c r="O201" i="6" s="1"/>
  <c r="O202" i="6" s="1"/>
  <c r="O203" i="6" s="1"/>
  <c r="O204" i="6" s="1"/>
  <c r="C165" i="6"/>
  <c r="D166" i="6" s="1"/>
  <c r="G164" i="6"/>
  <c r="I146" i="6"/>
  <c r="I147" i="6" s="1"/>
  <c r="B145" i="6"/>
  <c r="K144" i="6"/>
  <c r="K145" i="6" s="1"/>
  <c r="K146" i="6" s="1"/>
  <c r="K147" i="6" s="1"/>
  <c r="K148" i="6" s="1"/>
  <c r="K149" i="6" s="1"/>
  <c r="K150" i="6" s="1"/>
  <c r="K151" i="6" s="1"/>
  <c r="K152" i="6" s="1"/>
  <c r="K153" i="6" s="1"/>
  <c r="K154" i="6" s="1"/>
  <c r="K155" i="6" s="1"/>
  <c r="K156" i="6" s="1"/>
  <c r="K157" i="6" s="1"/>
  <c r="K158" i="6" s="1"/>
  <c r="K159" i="6" s="1"/>
  <c r="K160" i="6" s="1"/>
  <c r="K161" i="6" s="1"/>
  <c r="K162" i="6" s="1"/>
  <c r="K163" i="6" s="1"/>
  <c r="K164" i="6" s="1"/>
  <c r="H144" i="6"/>
  <c r="H145" i="6" s="1"/>
  <c r="H146" i="6" s="1"/>
  <c r="H147" i="6" s="1"/>
  <c r="H148" i="6" s="1"/>
  <c r="H149" i="6" s="1"/>
  <c r="H150" i="6" s="1"/>
  <c r="H151" i="6" s="1"/>
  <c r="H152" i="6" s="1"/>
  <c r="H153" i="6" s="1"/>
  <c r="H154" i="6" s="1"/>
  <c r="H155" i="6" s="1"/>
  <c r="H156" i="6" s="1"/>
  <c r="H157" i="6" s="1"/>
  <c r="H158" i="6" s="1"/>
  <c r="H159" i="6" s="1"/>
  <c r="H160" i="6" s="1"/>
  <c r="H161" i="6" s="1"/>
  <c r="H162" i="6" s="1"/>
  <c r="H163" i="6" s="1"/>
  <c r="H164" i="6" s="1"/>
  <c r="G144" i="6"/>
  <c r="G145" i="6" s="1"/>
  <c r="G146" i="6" s="1"/>
  <c r="G147" i="6" s="1"/>
  <c r="G148" i="6" s="1"/>
  <c r="G149" i="6" s="1"/>
  <c r="G150" i="6" s="1"/>
  <c r="G151" i="6" s="1"/>
  <c r="G152" i="6" s="1"/>
  <c r="G153" i="6" s="1"/>
  <c r="G154" i="6" s="1"/>
  <c r="G155" i="6" s="1"/>
  <c r="G156" i="6" s="1"/>
  <c r="G157" i="6" s="1"/>
  <c r="G158" i="6" s="1"/>
  <c r="G159" i="6" s="1"/>
  <c r="G160" i="6" s="1"/>
  <c r="G161" i="6" s="1"/>
  <c r="G162" i="6" s="1"/>
  <c r="G163" i="6" s="1"/>
  <c r="F144" i="6"/>
  <c r="F145" i="6" s="1"/>
  <c r="F146" i="6" s="1"/>
  <c r="F147" i="6" s="1"/>
  <c r="F148" i="6" s="1"/>
  <c r="F149" i="6" s="1"/>
  <c r="F150" i="6" s="1"/>
  <c r="F151" i="6" s="1"/>
  <c r="F152" i="6" s="1"/>
  <c r="F153" i="6" s="1"/>
  <c r="F154" i="6" s="1"/>
  <c r="F155" i="6" s="1"/>
  <c r="F156" i="6" s="1"/>
  <c r="F157" i="6" s="1"/>
  <c r="F158" i="6" s="1"/>
  <c r="F159" i="6" s="1"/>
  <c r="F160" i="6" s="1"/>
  <c r="F161" i="6" s="1"/>
  <c r="F162" i="6" s="1"/>
  <c r="F163" i="6" s="1"/>
  <c r="F164" i="6" s="1"/>
  <c r="B144" i="6"/>
  <c r="O143" i="6"/>
  <c r="O144" i="6" s="1"/>
  <c r="O145" i="6" s="1"/>
  <c r="O146" i="6" s="1"/>
  <c r="O147" i="6" s="1"/>
  <c r="O148" i="6" s="1"/>
  <c r="O149" i="6" s="1"/>
  <c r="O150" i="6" s="1"/>
  <c r="O151" i="6" s="1"/>
  <c r="O152" i="6" s="1"/>
  <c r="O153" i="6" s="1"/>
  <c r="O154" i="6" s="1"/>
  <c r="O155" i="6" s="1"/>
  <c r="O156" i="6" s="1"/>
  <c r="O157" i="6" s="1"/>
  <c r="O158" i="6" s="1"/>
  <c r="O159" i="6" s="1"/>
  <c r="O160" i="6" s="1"/>
  <c r="O161" i="6" s="1"/>
  <c r="O162" i="6" s="1"/>
  <c r="O163" i="6" s="1"/>
  <c r="O164" i="6" s="1"/>
  <c r="C143" i="6"/>
  <c r="C144" i="6" s="1"/>
  <c r="D145" i="6" s="1"/>
  <c r="B143" i="6"/>
  <c r="B142" i="6"/>
  <c r="B141" i="6"/>
  <c r="B140" i="6"/>
  <c r="B139" i="6"/>
  <c r="D138" i="6"/>
  <c r="B138" i="6"/>
  <c r="K137" i="6"/>
  <c r="K138" i="6" s="1"/>
  <c r="K139" i="6" s="1"/>
  <c r="K140" i="6" s="1"/>
  <c r="K141" i="6" s="1"/>
  <c r="K142" i="6" s="1"/>
  <c r="J137" i="6"/>
  <c r="J138" i="6" s="1"/>
  <c r="J139" i="6" s="1"/>
  <c r="J140" i="6" s="1"/>
  <c r="J141" i="6" s="1"/>
  <c r="J142" i="6" s="1"/>
  <c r="H137" i="6"/>
  <c r="H138" i="6" s="1"/>
  <c r="H139" i="6" s="1"/>
  <c r="H140" i="6" s="1"/>
  <c r="H141" i="6" s="1"/>
  <c r="H142" i="6" s="1"/>
  <c r="G137" i="6"/>
  <c r="G138" i="6" s="1"/>
  <c r="G139" i="6" s="1"/>
  <c r="G140" i="6" s="1"/>
  <c r="G141" i="6" s="1"/>
  <c r="G142" i="6" s="1"/>
  <c r="F137" i="6"/>
  <c r="F138" i="6" s="1"/>
  <c r="F139" i="6" s="1"/>
  <c r="F140" i="6" s="1"/>
  <c r="F141" i="6" s="1"/>
  <c r="F142" i="6" s="1"/>
  <c r="B137" i="6"/>
  <c r="O136" i="6"/>
  <c r="O137" i="6" s="1"/>
  <c r="O138" i="6" s="1"/>
  <c r="O139" i="6" s="1"/>
  <c r="O140" i="6" s="1"/>
  <c r="O141" i="6" s="1"/>
  <c r="O142" i="6" s="1"/>
  <c r="C136" i="6"/>
  <c r="C137" i="6" s="1"/>
  <c r="B136" i="6"/>
  <c r="K135" i="6"/>
  <c r="B135" i="6"/>
  <c r="B134" i="6"/>
  <c r="K133" i="6"/>
  <c r="K134" i="6" s="1"/>
  <c r="H133" i="6"/>
  <c r="H134" i="6" s="1"/>
  <c r="H135" i="6" s="1"/>
  <c r="G133" i="6"/>
  <c r="G134" i="6" s="1"/>
  <c r="G135" i="6" s="1"/>
  <c r="F133" i="6"/>
  <c r="F134" i="6" s="1"/>
  <c r="F135" i="6" s="1"/>
  <c r="B133" i="6"/>
  <c r="O132" i="6"/>
  <c r="O133" i="6" s="1"/>
  <c r="O134" i="6" s="1"/>
  <c r="O135" i="6" s="1"/>
  <c r="C132" i="6"/>
  <c r="D133" i="6" s="1"/>
  <c r="B132" i="6"/>
  <c r="I86" i="6"/>
  <c r="I87" i="6" s="1"/>
  <c r="B85" i="6"/>
  <c r="B84" i="6"/>
  <c r="K83" i="6"/>
  <c r="K84" i="6" s="1"/>
  <c r="K85" i="6" s="1"/>
  <c r="K86" i="6" s="1"/>
  <c r="K87" i="6" s="1"/>
  <c r="K88" i="6" s="1"/>
  <c r="K89" i="6" s="1"/>
  <c r="K90" i="6" s="1"/>
  <c r="K91" i="6" s="1"/>
  <c r="K92" i="6" s="1"/>
  <c r="K93" i="6" s="1"/>
  <c r="K94" i="6" s="1"/>
  <c r="K95" i="6" s="1"/>
  <c r="K96" i="6" s="1"/>
  <c r="K97" i="6" s="1"/>
  <c r="K98" i="6" s="1"/>
  <c r="K99" i="6" s="1"/>
  <c r="K100" i="6" s="1"/>
  <c r="K101" i="6" s="1"/>
  <c r="K102" i="6" s="1"/>
  <c r="K103" i="6" s="1"/>
  <c r="K104" i="6" s="1"/>
  <c r="K105" i="6" s="1"/>
  <c r="K106" i="6" s="1"/>
  <c r="K107" i="6" s="1"/>
  <c r="K108" i="6" s="1"/>
  <c r="K109" i="6" s="1"/>
  <c r="K110" i="6" s="1"/>
  <c r="K111" i="6" s="1"/>
  <c r="K112" i="6" s="1"/>
  <c r="K113" i="6" s="1"/>
  <c r="K114" i="6" s="1"/>
  <c r="K115" i="6" s="1"/>
  <c r="K116" i="6" s="1"/>
  <c r="K117" i="6" s="1"/>
  <c r="K118" i="6" s="1"/>
  <c r="K119" i="6" s="1"/>
  <c r="K120" i="6" s="1"/>
  <c r="K121" i="6" s="1"/>
  <c r="K122" i="6" s="1"/>
  <c r="K123" i="6" s="1"/>
  <c r="K124" i="6" s="1"/>
  <c r="K125" i="6" s="1"/>
  <c r="K126" i="6" s="1"/>
  <c r="K127" i="6" s="1"/>
  <c r="K128" i="6" s="1"/>
  <c r="K129" i="6" s="1"/>
  <c r="K130" i="6" s="1"/>
  <c r="K131" i="6" s="1"/>
  <c r="B83" i="6"/>
  <c r="B82" i="6"/>
  <c r="K81" i="6"/>
  <c r="K82" i="6" s="1"/>
  <c r="H81" i="6"/>
  <c r="H82" i="6" s="1"/>
  <c r="H83" i="6" s="1"/>
  <c r="H84" i="6" s="1"/>
  <c r="H85" i="6" s="1"/>
  <c r="H86" i="6" s="1"/>
  <c r="H87" i="6" s="1"/>
  <c r="H88" i="6" s="1"/>
  <c r="H89" i="6" s="1"/>
  <c r="H90" i="6" s="1"/>
  <c r="H91" i="6" s="1"/>
  <c r="H92" i="6" s="1"/>
  <c r="H93" i="6" s="1"/>
  <c r="H94" i="6" s="1"/>
  <c r="H95" i="6" s="1"/>
  <c r="H96" i="6" s="1"/>
  <c r="H97" i="6" s="1"/>
  <c r="H98" i="6" s="1"/>
  <c r="H99" i="6" s="1"/>
  <c r="H100" i="6" s="1"/>
  <c r="H101" i="6" s="1"/>
  <c r="H102" i="6" s="1"/>
  <c r="H103" i="6" s="1"/>
  <c r="H104" i="6" s="1"/>
  <c r="H105" i="6" s="1"/>
  <c r="H106" i="6" s="1"/>
  <c r="H107" i="6" s="1"/>
  <c r="H108" i="6" s="1"/>
  <c r="H109" i="6" s="1"/>
  <c r="H110" i="6" s="1"/>
  <c r="H111" i="6" s="1"/>
  <c r="H112" i="6" s="1"/>
  <c r="H113" i="6" s="1"/>
  <c r="H114" i="6" s="1"/>
  <c r="H115" i="6" s="1"/>
  <c r="H116" i="6" s="1"/>
  <c r="H117" i="6" s="1"/>
  <c r="H118" i="6" s="1"/>
  <c r="H119" i="6" s="1"/>
  <c r="H120" i="6" s="1"/>
  <c r="H121" i="6" s="1"/>
  <c r="H122" i="6" s="1"/>
  <c r="H123" i="6" s="1"/>
  <c r="H124" i="6" s="1"/>
  <c r="H125" i="6" s="1"/>
  <c r="H126" i="6" s="1"/>
  <c r="H127" i="6" s="1"/>
  <c r="H128" i="6" s="1"/>
  <c r="H129" i="6" s="1"/>
  <c r="H130" i="6" s="1"/>
  <c r="H131" i="6" s="1"/>
  <c r="G81" i="6"/>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F81" i="6"/>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F107" i="6" s="1"/>
  <c r="F108" i="6" s="1"/>
  <c r="F109" i="6" s="1"/>
  <c r="F110" i="6" s="1"/>
  <c r="F111" i="6" s="1"/>
  <c r="F112" i="6" s="1"/>
  <c r="F113" i="6" s="1"/>
  <c r="F114" i="6" s="1"/>
  <c r="F115" i="6" s="1"/>
  <c r="F116" i="6" s="1"/>
  <c r="F117" i="6" s="1"/>
  <c r="F118" i="6" s="1"/>
  <c r="F119" i="6" s="1"/>
  <c r="F120" i="6" s="1"/>
  <c r="F121" i="6" s="1"/>
  <c r="F122" i="6" s="1"/>
  <c r="F123" i="6" s="1"/>
  <c r="F124" i="6" s="1"/>
  <c r="F125" i="6" s="1"/>
  <c r="F126" i="6" s="1"/>
  <c r="F127" i="6" s="1"/>
  <c r="F128" i="6" s="1"/>
  <c r="F129" i="6" s="1"/>
  <c r="F130" i="6" s="1"/>
  <c r="F131" i="6" s="1"/>
  <c r="B81" i="6"/>
  <c r="O80" i="6"/>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C80" i="6"/>
  <c r="D81" i="6" s="1"/>
  <c r="B80" i="6"/>
  <c r="G79" i="6"/>
  <c r="B79" i="6"/>
  <c r="B78" i="6"/>
  <c r="K77" i="6"/>
  <c r="K78" i="6" s="1"/>
  <c r="K79" i="6" s="1"/>
  <c r="H77" i="6"/>
  <c r="H78" i="6" s="1"/>
  <c r="H79" i="6" s="1"/>
  <c r="G77" i="6"/>
  <c r="G78" i="6" s="1"/>
  <c r="F77" i="6"/>
  <c r="F78" i="6" s="1"/>
  <c r="F79" i="6" s="1"/>
  <c r="B77" i="6"/>
  <c r="O76" i="6"/>
  <c r="O77" i="6" s="1"/>
  <c r="O78" i="6" s="1"/>
  <c r="O79" i="6" s="1"/>
  <c r="C76" i="6"/>
  <c r="C77" i="6" s="1"/>
  <c r="B76" i="6"/>
  <c r="K61" i="6"/>
  <c r="K62" i="6" s="1"/>
  <c r="K63" i="6" s="1"/>
  <c r="K64" i="6" s="1"/>
  <c r="K65" i="6" s="1"/>
  <c r="K66" i="6" s="1"/>
  <c r="K67" i="6" s="1"/>
  <c r="K68" i="6" s="1"/>
  <c r="K69" i="6" s="1"/>
  <c r="K70" i="6" s="1"/>
  <c r="K71" i="6" s="1"/>
  <c r="K72" i="6" s="1"/>
  <c r="K73" i="6" s="1"/>
  <c r="K74" i="6" s="1"/>
  <c r="K75" i="6" s="1"/>
  <c r="I61" i="6"/>
  <c r="B61" i="6" s="1"/>
  <c r="H61" i="6"/>
  <c r="H62" i="6" s="1"/>
  <c r="H63" i="6" s="1"/>
  <c r="H64" i="6" s="1"/>
  <c r="H65" i="6" s="1"/>
  <c r="H66" i="6" s="1"/>
  <c r="H67" i="6" s="1"/>
  <c r="H68" i="6" s="1"/>
  <c r="H69" i="6" s="1"/>
  <c r="H70" i="6" s="1"/>
  <c r="H71" i="6" s="1"/>
  <c r="H72" i="6" s="1"/>
  <c r="H73" i="6" s="1"/>
  <c r="H74" i="6" s="1"/>
  <c r="H75" i="6" s="1"/>
  <c r="G61" i="6"/>
  <c r="G62" i="6" s="1"/>
  <c r="G63" i="6" s="1"/>
  <c r="G64" i="6" s="1"/>
  <c r="G65" i="6" s="1"/>
  <c r="G66" i="6" s="1"/>
  <c r="G67" i="6" s="1"/>
  <c r="G68" i="6" s="1"/>
  <c r="G69" i="6" s="1"/>
  <c r="G70" i="6" s="1"/>
  <c r="G71" i="6" s="1"/>
  <c r="G72" i="6" s="1"/>
  <c r="G73" i="6" s="1"/>
  <c r="G74" i="6" s="1"/>
  <c r="G75" i="6" s="1"/>
  <c r="F61" i="6"/>
  <c r="F62" i="6" s="1"/>
  <c r="F63" i="6" s="1"/>
  <c r="F64" i="6" s="1"/>
  <c r="F65" i="6" s="1"/>
  <c r="F66" i="6" s="1"/>
  <c r="F67" i="6" s="1"/>
  <c r="F68" i="6" s="1"/>
  <c r="F69" i="6" s="1"/>
  <c r="F70" i="6" s="1"/>
  <c r="F71" i="6" s="1"/>
  <c r="F72" i="6" s="1"/>
  <c r="F73" i="6" s="1"/>
  <c r="F74" i="6" s="1"/>
  <c r="F75" i="6" s="1"/>
  <c r="O60" i="6"/>
  <c r="O61" i="6" s="1"/>
  <c r="O62" i="6" s="1"/>
  <c r="O63" i="6" s="1"/>
  <c r="O64" i="6" s="1"/>
  <c r="O65" i="6" s="1"/>
  <c r="O66" i="6" s="1"/>
  <c r="O67" i="6" s="1"/>
  <c r="O68" i="6" s="1"/>
  <c r="O69" i="6" s="1"/>
  <c r="O70" i="6" s="1"/>
  <c r="O71" i="6" s="1"/>
  <c r="O72" i="6" s="1"/>
  <c r="O73" i="6" s="1"/>
  <c r="O74" i="6" s="1"/>
  <c r="O75" i="6" s="1"/>
  <c r="C60" i="6"/>
  <c r="B60" i="6"/>
  <c r="K50" i="6"/>
  <c r="K51" i="6" s="1"/>
  <c r="K52" i="6" s="1"/>
  <c r="K53" i="6" s="1"/>
  <c r="K54" i="6" s="1"/>
  <c r="K55" i="6" s="1"/>
  <c r="K56" i="6" s="1"/>
  <c r="K57" i="6" s="1"/>
  <c r="K58" i="6" s="1"/>
  <c r="K40" i="6"/>
  <c r="K41" i="6" s="1"/>
  <c r="K42" i="6" s="1"/>
  <c r="K43" i="6" s="1"/>
  <c r="K44" i="6" s="1"/>
  <c r="K45" i="6" s="1"/>
  <c r="K46" i="6" s="1"/>
  <c r="K47" i="6" s="1"/>
  <c r="K48" i="6" s="1"/>
  <c r="K30" i="6"/>
  <c r="K31" i="6" s="1"/>
  <c r="K32" i="6" s="1"/>
  <c r="K33" i="6" s="1"/>
  <c r="K34" i="6" s="1"/>
  <c r="K35" i="6" s="1"/>
  <c r="K36" i="6" s="1"/>
  <c r="K37" i="6" s="1"/>
  <c r="K38" i="6" s="1"/>
  <c r="K24" i="6"/>
  <c r="K25" i="6" s="1"/>
  <c r="K26" i="6" s="1"/>
  <c r="K27" i="6" s="1"/>
  <c r="K28" i="6" s="1"/>
  <c r="K23" i="6"/>
  <c r="K22" i="6"/>
  <c r="I22" i="6"/>
  <c r="I23" i="6" s="1"/>
  <c r="B21" i="6"/>
  <c r="B20" i="6"/>
  <c r="G19" i="6"/>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B19" i="6"/>
  <c r="F18" i="6"/>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B18" i="6"/>
  <c r="K17" i="6"/>
  <c r="K18" i="6" s="1"/>
  <c r="K19" i="6" s="1"/>
  <c r="K20" i="6" s="1"/>
  <c r="H17" i="6"/>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H55" i="6" s="1"/>
  <c r="H56" i="6" s="1"/>
  <c r="H57" i="6" s="1"/>
  <c r="H58" i="6" s="1"/>
  <c r="H59" i="6" s="1"/>
  <c r="G17" i="6"/>
  <c r="G18" i="6" s="1"/>
  <c r="F17" i="6"/>
  <c r="B17" i="6"/>
  <c r="O16" i="6"/>
  <c r="O17" i="6" s="1"/>
  <c r="O18" i="6" s="1"/>
  <c r="O19" i="6" s="1"/>
  <c r="O20" i="6" s="1"/>
  <c r="O21" i="6" s="1"/>
  <c r="O22" i="6" s="1"/>
  <c r="O23" i="6" s="1"/>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C16" i="6"/>
  <c r="D17" i="6" s="1"/>
  <c r="B16" i="6"/>
  <c r="G9" i="6"/>
  <c r="G10" i="6" s="1"/>
  <c r="G11" i="6" s="1"/>
  <c r="G12" i="6" s="1"/>
  <c r="G13" i="6" s="1"/>
  <c r="G14" i="6" s="1"/>
  <c r="G15" i="6" s="1"/>
  <c r="M8" i="6"/>
  <c r="M9" i="6" s="1"/>
  <c r="M10" i="6" s="1"/>
  <c r="M11" i="6" s="1"/>
  <c r="M12" i="6" s="1"/>
  <c r="M13" i="6" s="1"/>
  <c r="M14" i="6" s="1"/>
  <c r="M15" i="6" s="1"/>
  <c r="M16" i="6" s="1"/>
  <c r="M17" i="6" s="1"/>
  <c r="M18" i="6" s="1"/>
  <c r="M19" i="6" s="1"/>
  <c r="M20" i="6" s="1"/>
  <c r="M21" i="6" s="1"/>
  <c r="M22" i="6" s="1"/>
  <c r="M23" i="6" s="1"/>
  <c r="M24" i="6" s="1"/>
  <c r="M25" i="6" s="1"/>
  <c r="M26" i="6" s="1"/>
  <c r="M27" i="6" s="1"/>
  <c r="M28" i="6" s="1"/>
  <c r="M29" i="6" s="1"/>
  <c r="M30" i="6" s="1"/>
  <c r="M31" i="6" s="1"/>
  <c r="M32" i="6" s="1"/>
  <c r="M33" i="6" s="1"/>
  <c r="M34" i="6" s="1"/>
  <c r="M35" i="6" s="1"/>
  <c r="M36" i="6" s="1"/>
  <c r="M37" i="6" s="1"/>
  <c r="M38" i="6" s="1"/>
  <c r="M39" i="6" s="1"/>
  <c r="M40" i="6" s="1"/>
  <c r="M41" i="6" s="1"/>
  <c r="M42" i="6" s="1"/>
  <c r="M43" i="6" s="1"/>
  <c r="M44" i="6" s="1"/>
  <c r="M45" i="6" s="1"/>
  <c r="M46" i="6" s="1"/>
  <c r="M47" i="6" s="1"/>
  <c r="M48" i="6" s="1"/>
  <c r="M49" i="6" s="1"/>
  <c r="M50" i="6" s="1"/>
  <c r="M51" i="6" s="1"/>
  <c r="M52" i="6" s="1"/>
  <c r="M53" i="6" s="1"/>
  <c r="M54" i="6" s="1"/>
  <c r="M55" i="6" s="1"/>
  <c r="M56" i="6" s="1"/>
  <c r="M57" i="6" s="1"/>
  <c r="M58" i="6" s="1"/>
  <c r="M59" i="6" s="1"/>
  <c r="M60" i="6" s="1"/>
  <c r="M61" i="6" s="1"/>
  <c r="M62" i="6" s="1"/>
  <c r="M63" i="6" s="1"/>
  <c r="M64" i="6" s="1"/>
  <c r="M65" i="6" s="1"/>
  <c r="M66" i="6" s="1"/>
  <c r="M67" i="6" s="1"/>
  <c r="M68" i="6" s="1"/>
  <c r="M69" i="6" s="1"/>
  <c r="M70" i="6" s="1"/>
  <c r="M71" i="6" s="1"/>
  <c r="M72" i="6" s="1"/>
  <c r="M73" i="6" s="1"/>
  <c r="M74" i="6" s="1"/>
  <c r="M75" i="6" s="1"/>
  <c r="M76" i="6" s="1"/>
  <c r="M77" i="6" s="1"/>
  <c r="M78" i="6" s="1"/>
  <c r="M79" i="6" s="1"/>
  <c r="M80" i="6" s="1"/>
  <c r="M81" i="6" s="1"/>
  <c r="M82" i="6" s="1"/>
  <c r="M83" i="6" s="1"/>
  <c r="M84" i="6" s="1"/>
  <c r="M85" i="6" s="1"/>
  <c r="M86" i="6" s="1"/>
  <c r="M87" i="6" s="1"/>
  <c r="M88" i="6" s="1"/>
  <c r="M89" i="6" s="1"/>
  <c r="M90" i="6" s="1"/>
  <c r="M91" i="6" s="1"/>
  <c r="M92" i="6" s="1"/>
  <c r="M93" i="6" s="1"/>
  <c r="M94" i="6" s="1"/>
  <c r="M95" i="6" s="1"/>
  <c r="M96" i="6" s="1"/>
  <c r="M97" i="6" s="1"/>
  <c r="M98" i="6" s="1"/>
  <c r="M99" i="6" s="1"/>
  <c r="M100" i="6" s="1"/>
  <c r="M101" i="6" s="1"/>
  <c r="M102" i="6" s="1"/>
  <c r="M103" i="6" s="1"/>
  <c r="M104" i="6" s="1"/>
  <c r="M105" i="6" s="1"/>
  <c r="M106" i="6" s="1"/>
  <c r="M107" i="6" s="1"/>
  <c r="M108" i="6" s="1"/>
  <c r="M109" i="6" s="1"/>
  <c r="M110" i="6" s="1"/>
  <c r="M111" i="6" s="1"/>
  <c r="M112" i="6" s="1"/>
  <c r="M113" i="6" s="1"/>
  <c r="M114" i="6" s="1"/>
  <c r="M115" i="6" s="1"/>
  <c r="M116" i="6" s="1"/>
  <c r="M117" i="6" s="1"/>
  <c r="M118" i="6" s="1"/>
  <c r="M119" i="6" s="1"/>
  <c r="M120" i="6" s="1"/>
  <c r="M121" i="6" s="1"/>
  <c r="M122" i="6" s="1"/>
  <c r="M123" i="6" s="1"/>
  <c r="M124" i="6" s="1"/>
  <c r="M125" i="6" s="1"/>
  <c r="M126" i="6" s="1"/>
  <c r="M127" i="6" s="1"/>
  <c r="M128" i="6" s="1"/>
  <c r="M129" i="6" s="1"/>
  <c r="M130" i="6" s="1"/>
  <c r="M131" i="6" s="1"/>
  <c r="M132" i="6" s="1"/>
  <c r="M133" i="6" s="1"/>
  <c r="M134" i="6" s="1"/>
  <c r="M135" i="6" s="1"/>
  <c r="M136" i="6" s="1"/>
  <c r="M137" i="6" s="1"/>
  <c r="M138" i="6" s="1"/>
  <c r="M139" i="6" s="1"/>
  <c r="M140" i="6" s="1"/>
  <c r="M141" i="6" s="1"/>
  <c r="M142" i="6" s="1"/>
  <c r="M143" i="6" s="1"/>
  <c r="M144" i="6" s="1"/>
  <c r="M145" i="6" s="1"/>
  <c r="M146" i="6" s="1"/>
  <c r="M147" i="6" s="1"/>
  <c r="M148" i="6" s="1"/>
  <c r="M149" i="6" s="1"/>
  <c r="M150" i="6" s="1"/>
  <c r="M151" i="6" s="1"/>
  <c r="M152" i="6" s="1"/>
  <c r="M153" i="6" s="1"/>
  <c r="M154" i="6" s="1"/>
  <c r="M155" i="6" s="1"/>
  <c r="M156" i="6" s="1"/>
  <c r="M157" i="6" s="1"/>
  <c r="M158" i="6" s="1"/>
  <c r="M159" i="6" s="1"/>
  <c r="M160" i="6" s="1"/>
  <c r="M161" i="6" s="1"/>
  <c r="M162" i="6" s="1"/>
  <c r="M163" i="6" s="1"/>
  <c r="M164" i="6" s="1"/>
  <c r="M165" i="6" s="1"/>
  <c r="M166" i="6" s="1"/>
  <c r="M167" i="6" s="1"/>
  <c r="M168" i="6" s="1"/>
  <c r="M169" i="6" s="1"/>
  <c r="M170" i="6" s="1"/>
  <c r="M171" i="6" s="1"/>
  <c r="M172" i="6" s="1"/>
  <c r="M173" i="6" s="1"/>
  <c r="M174" i="6" s="1"/>
  <c r="M175" i="6" s="1"/>
  <c r="M176" i="6" s="1"/>
  <c r="M177" i="6" s="1"/>
  <c r="M178" i="6" s="1"/>
  <c r="M179" i="6" s="1"/>
  <c r="M180" i="6" s="1"/>
  <c r="M181" i="6" s="1"/>
  <c r="M182" i="6" s="1"/>
  <c r="M183" i="6" s="1"/>
  <c r="M184" i="6" s="1"/>
  <c r="M185" i="6" s="1"/>
  <c r="M186" i="6" s="1"/>
  <c r="M187" i="6" s="1"/>
  <c r="M188" i="6" s="1"/>
  <c r="M189" i="6" s="1"/>
  <c r="M190" i="6" s="1"/>
  <c r="M191" i="6" s="1"/>
  <c r="M192" i="6" s="1"/>
  <c r="M193" i="6" s="1"/>
  <c r="M194" i="6" s="1"/>
  <c r="M195" i="6" s="1"/>
  <c r="M196" i="6" s="1"/>
  <c r="M197" i="6" s="1"/>
  <c r="M198" i="6" s="1"/>
  <c r="M199" i="6" s="1"/>
  <c r="M200" i="6" s="1"/>
  <c r="M201" i="6" s="1"/>
  <c r="M202" i="6" s="1"/>
  <c r="M203" i="6" s="1"/>
  <c r="M204" i="6" s="1"/>
  <c r="M205" i="6" s="1"/>
  <c r="M206" i="6" s="1"/>
  <c r="M207" i="6" s="1"/>
  <c r="M208" i="6" s="1"/>
  <c r="M209" i="6" s="1"/>
  <c r="M210" i="6" s="1"/>
  <c r="M211" i="6" s="1"/>
  <c r="M212" i="6" s="1"/>
  <c r="M213" i="6" s="1"/>
  <c r="M214" i="6" s="1"/>
  <c r="M215" i="6" s="1"/>
  <c r="M216" i="6" s="1"/>
  <c r="M217" i="6" s="1"/>
  <c r="M218" i="6" s="1"/>
  <c r="M219" i="6" s="1"/>
  <c r="M220" i="6" s="1"/>
  <c r="M221" i="6" s="1"/>
  <c r="M222" i="6" s="1"/>
  <c r="M223" i="6" s="1"/>
  <c r="M224" i="6" s="1"/>
  <c r="M225" i="6" s="1"/>
  <c r="M226" i="6" s="1"/>
  <c r="M227" i="6" s="1"/>
  <c r="M228" i="6" s="1"/>
  <c r="M229" i="6" s="1"/>
  <c r="M230" i="6" s="1"/>
  <c r="M231" i="6" s="1"/>
  <c r="M232" i="6" s="1"/>
  <c r="M233" i="6" s="1"/>
  <c r="M234" i="6" s="1"/>
  <c r="M235" i="6" s="1"/>
  <c r="M236" i="6" s="1"/>
  <c r="M237" i="6" s="1"/>
  <c r="M238" i="6" s="1"/>
  <c r="M239" i="6" s="1"/>
  <c r="M240" i="6" s="1"/>
  <c r="M241" i="6" s="1"/>
  <c r="M242" i="6" s="1"/>
  <c r="M243" i="6" s="1"/>
  <c r="M244" i="6" s="1"/>
  <c r="M245" i="6" s="1"/>
  <c r="M246" i="6" s="1"/>
  <c r="M247" i="6" s="1"/>
  <c r="M248" i="6" s="1"/>
  <c r="M249" i="6" s="1"/>
  <c r="M250" i="6" s="1"/>
  <c r="M251" i="6" s="1"/>
  <c r="M252" i="6" s="1"/>
  <c r="M253" i="6" s="1"/>
  <c r="M254" i="6" s="1"/>
  <c r="M255" i="6" s="1"/>
  <c r="M256" i="6" s="1"/>
  <c r="M257" i="6" s="1"/>
  <c r="M258" i="6" s="1"/>
  <c r="M259" i="6" s="1"/>
  <c r="M260" i="6" s="1"/>
  <c r="M261" i="6" s="1"/>
  <c r="M262" i="6" s="1"/>
  <c r="M263" i="6" s="1"/>
  <c r="M264" i="6" s="1"/>
  <c r="M265" i="6" s="1"/>
  <c r="M266" i="6" s="1"/>
  <c r="M267" i="6" s="1"/>
  <c r="M268" i="6" s="1"/>
  <c r="M269" i="6" s="1"/>
  <c r="M270" i="6" s="1"/>
  <c r="M271" i="6" s="1"/>
  <c r="M272" i="6" s="1"/>
  <c r="M273" i="6" s="1"/>
  <c r="M274" i="6" s="1"/>
  <c r="M275" i="6" s="1"/>
  <c r="M276" i="6" s="1"/>
  <c r="M277" i="6" s="1"/>
  <c r="M278" i="6" s="1"/>
  <c r="M279" i="6" s="1"/>
  <c r="M280" i="6" s="1"/>
  <c r="M281" i="6" s="1"/>
  <c r="M282" i="6" s="1"/>
  <c r="M283" i="6" s="1"/>
  <c r="M284" i="6" s="1"/>
  <c r="M285" i="6" s="1"/>
  <c r="M286" i="6" s="1"/>
  <c r="M287" i="6" s="1"/>
  <c r="M288" i="6" s="1"/>
  <c r="M289" i="6" s="1"/>
  <c r="M290" i="6" s="1"/>
  <c r="M291" i="6" s="1"/>
  <c r="M292" i="6" s="1"/>
  <c r="M293" i="6" s="1"/>
  <c r="M294" i="6" s="1"/>
  <c r="M295" i="6" s="1"/>
  <c r="M296" i="6" s="1"/>
  <c r="M297" i="6" s="1"/>
  <c r="M298" i="6" s="1"/>
  <c r="M299" i="6" s="1"/>
  <c r="M300" i="6" s="1"/>
  <c r="M301" i="6" s="1"/>
  <c r="M302" i="6" s="1"/>
  <c r="M303" i="6" s="1"/>
  <c r="M304" i="6" s="1"/>
  <c r="M305" i="6" s="1"/>
  <c r="M306" i="6" s="1"/>
  <c r="M307" i="6" s="1"/>
  <c r="M308" i="6" s="1"/>
  <c r="M309" i="6" s="1"/>
  <c r="M310" i="6" s="1"/>
  <c r="M311" i="6" s="1"/>
  <c r="M312" i="6" s="1"/>
  <c r="M313" i="6" s="1"/>
  <c r="M314" i="6" s="1"/>
  <c r="M315" i="6" s="1"/>
  <c r="M316" i="6" s="1"/>
  <c r="M317" i="6" s="1"/>
  <c r="M318" i="6" s="1"/>
  <c r="M319" i="6" s="1"/>
  <c r="M320" i="6" s="1"/>
  <c r="M321" i="6" s="1"/>
  <c r="M322" i="6" s="1"/>
  <c r="M323" i="6" s="1"/>
  <c r="M324" i="6" s="1"/>
  <c r="M325" i="6" s="1"/>
  <c r="M326" i="6" s="1"/>
  <c r="M327" i="6" s="1"/>
  <c r="M328" i="6" s="1"/>
  <c r="M329" i="6" s="1"/>
  <c r="M330" i="6" s="1"/>
  <c r="M331" i="6" s="1"/>
  <c r="M332" i="6" s="1"/>
  <c r="M333" i="6" s="1"/>
  <c r="M334" i="6" s="1"/>
  <c r="M335" i="6" s="1"/>
  <c r="M336" i="6" s="1"/>
  <c r="M337" i="6" s="1"/>
  <c r="M338" i="6" s="1"/>
  <c r="M339" i="6" s="1"/>
  <c r="M340" i="6" s="1"/>
  <c r="M341" i="6" s="1"/>
  <c r="M342" i="6" s="1"/>
  <c r="M343" i="6" s="1"/>
  <c r="M344" i="6" s="1"/>
  <c r="M345" i="6" s="1"/>
  <c r="M346" i="6" s="1"/>
  <c r="M347" i="6" s="1"/>
  <c r="M348" i="6" s="1"/>
  <c r="M349" i="6" s="1"/>
  <c r="M350" i="6" s="1"/>
  <c r="M351" i="6" s="1"/>
  <c r="M352" i="6" s="1"/>
  <c r="M353" i="6" s="1"/>
  <c r="M354" i="6" s="1"/>
  <c r="M355" i="6" s="1"/>
  <c r="M356" i="6" s="1"/>
  <c r="M357" i="6" s="1"/>
  <c r="M358" i="6" s="1"/>
  <c r="M359" i="6" s="1"/>
  <c r="M360" i="6" s="1"/>
  <c r="M361" i="6" s="1"/>
  <c r="M362" i="6" s="1"/>
  <c r="M363" i="6" s="1"/>
  <c r="M364" i="6" s="1"/>
  <c r="M365" i="6" s="1"/>
  <c r="M366" i="6" s="1"/>
  <c r="M367" i="6" s="1"/>
  <c r="M368" i="6" s="1"/>
  <c r="M369" i="6" s="1"/>
  <c r="M370" i="6" s="1"/>
  <c r="M371" i="6" s="1"/>
  <c r="M372" i="6" s="1"/>
  <c r="M373" i="6" s="1"/>
  <c r="M374" i="6" s="1"/>
  <c r="M375" i="6" s="1"/>
  <c r="M376" i="6" s="1"/>
  <c r="M377" i="6" s="1"/>
  <c r="M378" i="6" s="1"/>
  <c r="M379" i="6" s="1"/>
  <c r="M380" i="6" s="1"/>
  <c r="M381" i="6" s="1"/>
  <c r="M382" i="6" s="1"/>
  <c r="M383" i="6" s="1"/>
  <c r="M384" i="6" s="1"/>
  <c r="M385" i="6" s="1"/>
  <c r="M386" i="6" s="1"/>
  <c r="M387" i="6" s="1"/>
  <c r="M388" i="6" s="1"/>
  <c r="M389" i="6" s="1"/>
  <c r="M390" i="6" s="1"/>
  <c r="M391" i="6" s="1"/>
  <c r="M392" i="6" s="1"/>
  <c r="M393" i="6" s="1"/>
  <c r="M394" i="6" s="1"/>
  <c r="M395" i="6" s="1"/>
  <c r="M396" i="6" s="1"/>
  <c r="M397" i="6" s="1"/>
  <c r="M398" i="6" s="1"/>
  <c r="M399" i="6" s="1"/>
  <c r="M400" i="6" s="1"/>
  <c r="M401" i="6" s="1"/>
  <c r="M402" i="6" s="1"/>
  <c r="M403" i="6" s="1"/>
  <c r="M404" i="6" s="1"/>
  <c r="M405" i="6" s="1"/>
  <c r="M406" i="6" s="1"/>
  <c r="M407" i="6" s="1"/>
  <c r="M408" i="6" s="1"/>
  <c r="M409" i="6" s="1"/>
  <c r="M410" i="6" s="1"/>
  <c r="M411" i="6" s="1"/>
  <c r="M412" i="6" s="1"/>
  <c r="M413" i="6" s="1"/>
  <c r="M414" i="6" s="1"/>
  <c r="M415" i="6" s="1"/>
  <c r="M416" i="6" s="1"/>
  <c r="M417" i="6" s="1"/>
  <c r="M418" i="6" s="1"/>
  <c r="M419" i="6" s="1"/>
  <c r="M420" i="6" s="1"/>
  <c r="M421" i="6" s="1"/>
  <c r="M422" i="6" s="1"/>
  <c r="M423" i="6" s="1"/>
  <c r="M424" i="6" s="1"/>
  <c r="M425" i="6" s="1"/>
  <c r="M426" i="6" s="1"/>
  <c r="M427" i="6" s="1"/>
  <c r="M428" i="6" s="1"/>
  <c r="M429" i="6" s="1"/>
  <c r="M430" i="6" s="1"/>
  <c r="M431" i="6" s="1"/>
  <c r="M432" i="6" s="1"/>
  <c r="M433" i="6" s="1"/>
  <c r="M434" i="6" s="1"/>
  <c r="M435" i="6" s="1"/>
  <c r="M436" i="6" s="1"/>
  <c r="M437" i="6" s="1"/>
  <c r="M438" i="6" s="1"/>
  <c r="M439" i="6" s="1"/>
  <c r="M440" i="6" s="1"/>
  <c r="M441" i="6" s="1"/>
  <c r="M442" i="6" s="1"/>
  <c r="M443" i="6" s="1"/>
  <c r="M444" i="6" s="1"/>
  <c r="M445" i="6" s="1"/>
  <c r="M446" i="6" s="1"/>
  <c r="M447" i="6" s="1"/>
  <c r="M448" i="6" s="1"/>
  <c r="M449" i="6" s="1"/>
  <c r="M450" i="6" s="1"/>
  <c r="M451" i="6" s="1"/>
  <c r="M452" i="6" s="1"/>
  <c r="M453" i="6" s="1"/>
  <c r="M454" i="6" s="1"/>
  <c r="M455" i="6" s="1"/>
  <c r="M456" i="6" s="1"/>
  <c r="M457" i="6" s="1"/>
  <c r="M458" i="6" s="1"/>
  <c r="H8" i="6"/>
  <c r="H9" i="6" s="1"/>
  <c r="H10" i="6" s="1"/>
  <c r="H11" i="6" s="1"/>
  <c r="H12" i="6" s="1"/>
  <c r="H13" i="6" s="1"/>
  <c r="H14" i="6" s="1"/>
  <c r="H15" i="6" s="1"/>
  <c r="N7" i="6"/>
  <c r="N8" i="6" s="1"/>
  <c r="N9" i="6" s="1"/>
  <c r="N10" i="6" s="1"/>
  <c r="N11" i="6" s="1"/>
  <c r="N12" i="6" s="1"/>
  <c r="N13" i="6" s="1"/>
  <c r="N14" i="6" s="1"/>
  <c r="N15" i="6" s="1"/>
  <c r="N16" i="6" s="1"/>
  <c r="N17" i="6" s="1"/>
  <c r="N18" i="6" s="1"/>
  <c r="N19" i="6" s="1"/>
  <c r="N20" i="6" s="1"/>
  <c r="N21" i="6" s="1"/>
  <c r="N22" i="6" s="1"/>
  <c r="N23" i="6" s="1"/>
  <c r="N24" i="6" s="1"/>
  <c r="N25" i="6" s="1"/>
  <c r="N26" i="6" s="1"/>
  <c r="N27" i="6" s="1"/>
  <c r="N28" i="6" s="1"/>
  <c r="N29" i="6" s="1"/>
  <c r="N30" i="6" s="1"/>
  <c r="N31" i="6" s="1"/>
  <c r="N32" i="6" s="1"/>
  <c r="N33" i="6" s="1"/>
  <c r="N34" i="6" s="1"/>
  <c r="N35" i="6" s="1"/>
  <c r="N36" i="6" s="1"/>
  <c r="N37" i="6" s="1"/>
  <c r="N38" i="6" s="1"/>
  <c r="N39" i="6" s="1"/>
  <c r="N40" i="6" s="1"/>
  <c r="N41" i="6" s="1"/>
  <c r="N42" i="6" s="1"/>
  <c r="N43" i="6" s="1"/>
  <c r="N44" i="6" s="1"/>
  <c r="N45" i="6" s="1"/>
  <c r="N46" i="6" s="1"/>
  <c r="N47" i="6" s="1"/>
  <c r="N48" i="6" s="1"/>
  <c r="N49" i="6" s="1"/>
  <c r="N50" i="6" s="1"/>
  <c r="N51" i="6" s="1"/>
  <c r="N52" i="6" s="1"/>
  <c r="N53" i="6" s="1"/>
  <c r="N54" i="6" s="1"/>
  <c r="N55" i="6" s="1"/>
  <c r="N56" i="6" s="1"/>
  <c r="N57" i="6" s="1"/>
  <c r="N58" i="6" s="1"/>
  <c r="N59" i="6" s="1"/>
  <c r="N60" i="6" s="1"/>
  <c r="N61" i="6" s="1"/>
  <c r="N62" i="6" s="1"/>
  <c r="N63" i="6" s="1"/>
  <c r="N64" i="6" s="1"/>
  <c r="N65" i="6" s="1"/>
  <c r="N66" i="6" s="1"/>
  <c r="N67" i="6" s="1"/>
  <c r="N68" i="6" s="1"/>
  <c r="N69" i="6" s="1"/>
  <c r="N70" i="6" s="1"/>
  <c r="N71" i="6" s="1"/>
  <c r="N72" i="6" s="1"/>
  <c r="N73" i="6" s="1"/>
  <c r="N74" i="6" s="1"/>
  <c r="N75" i="6" s="1"/>
  <c r="N76" i="6" s="1"/>
  <c r="N77" i="6" s="1"/>
  <c r="N78" i="6" s="1"/>
  <c r="N79" i="6" s="1"/>
  <c r="N80" i="6" s="1"/>
  <c r="N81" i="6" s="1"/>
  <c r="N82" i="6" s="1"/>
  <c r="N83" i="6" s="1"/>
  <c r="N84" i="6" s="1"/>
  <c r="N85" i="6" s="1"/>
  <c r="N86" i="6" s="1"/>
  <c r="N87" i="6" s="1"/>
  <c r="N88" i="6" s="1"/>
  <c r="N89" i="6" s="1"/>
  <c r="N90" i="6" s="1"/>
  <c r="N91" i="6" s="1"/>
  <c r="N92" i="6" s="1"/>
  <c r="N93" i="6" s="1"/>
  <c r="N94" i="6" s="1"/>
  <c r="N95" i="6" s="1"/>
  <c r="N96" i="6" s="1"/>
  <c r="N97" i="6" s="1"/>
  <c r="N98" i="6" s="1"/>
  <c r="N99" i="6" s="1"/>
  <c r="N100" i="6" s="1"/>
  <c r="N101" i="6" s="1"/>
  <c r="N102" i="6" s="1"/>
  <c r="N103" i="6" s="1"/>
  <c r="N104" i="6" s="1"/>
  <c r="N105" i="6" s="1"/>
  <c r="N106" i="6" s="1"/>
  <c r="N107" i="6" s="1"/>
  <c r="N108" i="6" s="1"/>
  <c r="N109" i="6" s="1"/>
  <c r="N110" i="6" s="1"/>
  <c r="N111" i="6" s="1"/>
  <c r="N112" i="6" s="1"/>
  <c r="N113" i="6" s="1"/>
  <c r="N114" i="6" s="1"/>
  <c r="N115" i="6" s="1"/>
  <c r="N116" i="6" s="1"/>
  <c r="N117" i="6" s="1"/>
  <c r="N118" i="6" s="1"/>
  <c r="N119" i="6" s="1"/>
  <c r="N120" i="6" s="1"/>
  <c r="N121" i="6" s="1"/>
  <c r="N122" i="6" s="1"/>
  <c r="N123" i="6" s="1"/>
  <c r="N124" i="6" s="1"/>
  <c r="N125" i="6" s="1"/>
  <c r="N126" i="6" s="1"/>
  <c r="N127" i="6" s="1"/>
  <c r="N128" i="6" s="1"/>
  <c r="N129" i="6" s="1"/>
  <c r="N130" i="6" s="1"/>
  <c r="N131" i="6" s="1"/>
  <c r="N132" i="6" s="1"/>
  <c r="N133" i="6" s="1"/>
  <c r="N134" i="6" s="1"/>
  <c r="N135" i="6" s="1"/>
  <c r="N136" i="6" s="1"/>
  <c r="N137" i="6" s="1"/>
  <c r="N138" i="6" s="1"/>
  <c r="N139" i="6" s="1"/>
  <c r="N140" i="6" s="1"/>
  <c r="N141" i="6" s="1"/>
  <c r="N142" i="6" s="1"/>
  <c r="N143" i="6" s="1"/>
  <c r="N144" i="6" s="1"/>
  <c r="N145" i="6" s="1"/>
  <c r="N146" i="6" s="1"/>
  <c r="N147" i="6" s="1"/>
  <c r="N148" i="6" s="1"/>
  <c r="N149" i="6" s="1"/>
  <c r="N150" i="6" s="1"/>
  <c r="N151" i="6" s="1"/>
  <c r="N152" i="6" s="1"/>
  <c r="N153" i="6" s="1"/>
  <c r="N154" i="6" s="1"/>
  <c r="N155" i="6" s="1"/>
  <c r="N156" i="6" s="1"/>
  <c r="N157" i="6" s="1"/>
  <c r="N158" i="6" s="1"/>
  <c r="N159" i="6" s="1"/>
  <c r="N160" i="6" s="1"/>
  <c r="N161" i="6" s="1"/>
  <c r="N162" i="6" s="1"/>
  <c r="N163" i="6" s="1"/>
  <c r="N164" i="6" s="1"/>
  <c r="N165" i="6" s="1"/>
  <c r="N166" i="6" s="1"/>
  <c r="N167" i="6" s="1"/>
  <c r="N168" i="6" s="1"/>
  <c r="N169" i="6" s="1"/>
  <c r="N170" i="6" s="1"/>
  <c r="N171" i="6" s="1"/>
  <c r="N172" i="6" s="1"/>
  <c r="N173" i="6" s="1"/>
  <c r="N174" i="6" s="1"/>
  <c r="N175" i="6" s="1"/>
  <c r="N176" i="6" s="1"/>
  <c r="N177" i="6" s="1"/>
  <c r="N178" i="6" s="1"/>
  <c r="N179" i="6" s="1"/>
  <c r="N180" i="6" s="1"/>
  <c r="N181" i="6" s="1"/>
  <c r="N182" i="6" s="1"/>
  <c r="N183" i="6" s="1"/>
  <c r="N184" i="6" s="1"/>
  <c r="N185" i="6" s="1"/>
  <c r="N186" i="6" s="1"/>
  <c r="N187" i="6" s="1"/>
  <c r="N188" i="6" s="1"/>
  <c r="N189" i="6" s="1"/>
  <c r="N190" i="6" s="1"/>
  <c r="N191" i="6" s="1"/>
  <c r="N192" i="6" s="1"/>
  <c r="N193" i="6" s="1"/>
  <c r="N194" i="6" s="1"/>
  <c r="N195" i="6" s="1"/>
  <c r="N196" i="6" s="1"/>
  <c r="N197" i="6" s="1"/>
  <c r="N198" i="6" s="1"/>
  <c r="N199" i="6" s="1"/>
  <c r="N200" i="6" s="1"/>
  <c r="N201" i="6" s="1"/>
  <c r="N202" i="6" s="1"/>
  <c r="N203" i="6" s="1"/>
  <c r="N204" i="6" s="1"/>
  <c r="N205" i="6" s="1"/>
  <c r="N206" i="6" s="1"/>
  <c r="N207" i="6" s="1"/>
  <c r="N208" i="6" s="1"/>
  <c r="N209" i="6" s="1"/>
  <c r="N210" i="6" s="1"/>
  <c r="N211" i="6" s="1"/>
  <c r="N212" i="6" s="1"/>
  <c r="N213" i="6" s="1"/>
  <c r="N214" i="6" s="1"/>
  <c r="N215" i="6" s="1"/>
  <c r="N216" i="6" s="1"/>
  <c r="N217" i="6" s="1"/>
  <c r="N218" i="6" s="1"/>
  <c r="N219" i="6" s="1"/>
  <c r="N220" i="6" s="1"/>
  <c r="N221" i="6" s="1"/>
  <c r="N222" i="6" s="1"/>
  <c r="N223" i="6" s="1"/>
  <c r="N224" i="6" s="1"/>
  <c r="N225" i="6" s="1"/>
  <c r="N226" i="6" s="1"/>
  <c r="N227" i="6" s="1"/>
  <c r="N228" i="6" s="1"/>
  <c r="N229" i="6" s="1"/>
  <c r="N230" i="6" s="1"/>
  <c r="N231" i="6" s="1"/>
  <c r="N232" i="6" s="1"/>
  <c r="N233" i="6" s="1"/>
  <c r="N234" i="6" s="1"/>
  <c r="N235" i="6" s="1"/>
  <c r="N236" i="6" s="1"/>
  <c r="N237" i="6" s="1"/>
  <c r="N238" i="6" s="1"/>
  <c r="N239" i="6" s="1"/>
  <c r="N240" i="6" s="1"/>
  <c r="N241" i="6" s="1"/>
  <c r="N242" i="6" s="1"/>
  <c r="N243" i="6" s="1"/>
  <c r="N244" i="6" s="1"/>
  <c r="N245" i="6" s="1"/>
  <c r="N246" i="6" s="1"/>
  <c r="N247" i="6" s="1"/>
  <c r="N248" i="6" s="1"/>
  <c r="N249" i="6" s="1"/>
  <c r="N250" i="6" s="1"/>
  <c r="N251" i="6" s="1"/>
  <c r="N252" i="6" s="1"/>
  <c r="N253" i="6" s="1"/>
  <c r="N254" i="6" s="1"/>
  <c r="N255" i="6" s="1"/>
  <c r="N256" i="6" s="1"/>
  <c r="N257" i="6" s="1"/>
  <c r="N258" i="6" s="1"/>
  <c r="N259" i="6" s="1"/>
  <c r="N260" i="6" s="1"/>
  <c r="N261" i="6" s="1"/>
  <c r="N262" i="6" s="1"/>
  <c r="N263" i="6" s="1"/>
  <c r="N264" i="6" s="1"/>
  <c r="N265" i="6" s="1"/>
  <c r="N266" i="6" s="1"/>
  <c r="N267" i="6" s="1"/>
  <c r="N268" i="6" s="1"/>
  <c r="N269" i="6" s="1"/>
  <c r="N270" i="6" s="1"/>
  <c r="N271" i="6" s="1"/>
  <c r="N272" i="6" s="1"/>
  <c r="N273" i="6" s="1"/>
  <c r="N274" i="6" s="1"/>
  <c r="N275" i="6" s="1"/>
  <c r="N276" i="6" s="1"/>
  <c r="N277" i="6" s="1"/>
  <c r="N278" i="6" s="1"/>
  <c r="N279" i="6" s="1"/>
  <c r="N280" i="6" s="1"/>
  <c r="N281" i="6" s="1"/>
  <c r="N282" i="6" s="1"/>
  <c r="N283" i="6" s="1"/>
  <c r="N284" i="6" s="1"/>
  <c r="N285" i="6" s="1"/>
  <c r="N286" i="6" s="1"/>
  <c r="N287" i="6" s="1"/>
  <c r="N288" i="6" s="1"/>
  <c r="N289" i="6" s="1"/>
  <c r="N290" i="6" s="1"/>
  <c r="N291" i="6" s="1"/>
  <c r="N292" i="6" s="1"/>
  <c r="N293" i="6" s="1"/>
  <c r="N294" i="6" s="1"/>
  <c r="N295" i="6" s="1"/>
  <c r="N296" i="6" s="1"/>
  <c r="N297" i="6" s="1"/>
  <c r="N298" i="6" s="1"/>
  <c r="N299" i="6" s="1"/>
  <c r="N300" i="6" s="1"/>
  <c r="N301" i="6" s="1"/>
  <c r="N302" i="6" s="1"/>
  <c r="N303" i="6" s="1"/>
  <c r="N304" i="6" s="1"/>
  <c r="N305" i="6" s="1"/>
  <c r="N306" i="6" s="1"/>
  <c r="N307" i="6" s="1"/>
  <c r="N308" i="6" s="1"/>
  <c r="N309" i="6" s="1"/>
  <c r="N310" i="6" s="1"/>
  <c r="N311" i="6" s="1"/>
  <c r="N312" i="6" s="1"/>
  <c r="N313" i="6" s="1"/>
  <c r="N314" i="6" s="1"/>
  <c r="N315" i="6" s="1"/>
  <c r="N316" i="6" s="1"/>
  <c r="N317" i="6" s="1"/>
  <c r="N318" i="6" s="1"/>
  <c r="N319" i="6" s="1"/>
  <c r="N320" i="6" s="1"/>
  <c r="N321" i="6" s="1"/>
  <c r="N322" i="6" s="1"/>
  <c r="N323" i="6" s="1"/>
  <c r="N324" i="6" s="1"/>
  <c r="N325" i="6" s="1"/>
  <c r="N326" i="6" s="1"/>
  <c r="N327" i="6" s="1"/>
  <c r="N328" i="6" s="1"/>
  <c r="N329" i="6" s="1"/>
  <c r="N330" i="6" s="1"/>
  <c r="N331" i="6" s="1"/>
  <c r="N332" i="6" s="1"/>
  <c r="N333" i="6" s="1"/>
  <c r="N334" i="6" s="1"/>
  <c r="N335" i="6" s="1"/>
  <c r="N336" i="6" s="1"/>
  <c r="N337" i="6" s="1"/>
  <c r="N338" i="6" s="1"/>
  <c r="N339" i="6" s="1"/>
  <c r="N340" i="6" s="1"/>
  <c r="N341" i="6" s="1"/>
  <c r="N342" i="6" s="1"/>
  <c r="N343" i="6" s="1"/>
  <c r="N344" i="6" s="1"/>
  <c r="N345" i="6" s="1"/>
  <c r="N346" i="6" s="1"/>
  <c r="N347" i="6" s="1"/>
  <c r="N348" i="6" s="1"/>
  <c r="N349" i="6" s="1"/>
  <c r="N350" i="6" s="1"/>
  <c r="N351" i="6" s="1"/>
  <c r="N352" i="6" s="1"/>
  <c r="N353" i="6" s="1"/>
  <c r="N354" i="6" s="1"/>
  <c r="N355" i="6" s="1"/>
  <c r="N356" i="6" s="1"/>
  <c r="N357" i="6" s="1"/>
  <c r="N358" i="6" s="1"/>
  <c r="N359" i="6" s="1"/>
  <c r="N360" i="6" s="1"/>
  <c r="N361" i="6" s="1"/>
  <c r="N362" i="6" s="1"/>
  <c r="N363" i="6" s="1"/>
  <c r="N364" i="6" s="1"/>
  <c r="N365" i="6" s="1"/>
  <c r="N366" i="6" s="1"/>
  <c r="N367" i="6" s="1"/>
  <c r="N368" i="6" s="1"/>
  <c r="N369" i="6" s="1"/>
  <c r="N370" i="6" s="1"/>
  <c r="N371" i="6" s="1"/>
  <c r="N372" i="6" s="1"/>
  <c r="N373" i="6" s="1"/>
  <c r="N374" i="6" s="1"/>
  <c r="N375" i="6" s="1"/>
  <c r="N376" i="6" s="1"/>
  <c r="N377" i="6" s="1"/>
  <c r="N378" i="6" s="1"/>
  <c r="N379" i="6" s="1"/>
  <c r="N380" i="6" s="1"/>
  <c r="N381" i="6" s="1"/>
  <c r="N382" i="6" s="1"/>
  <c r="N383" i="6" s="1"/>
  <c r="N384" i="6" s="1"/>
  <c r="N385" i="6" s="1"/>
  <c r="N386" i="6" s="1"/>
  <c r="N387" i="6" s="1"/>
  <c r="N388" i="6" s="1"/>
  <c r="N389" i="6" s="1"/>
  <c r="N390" i="6" s="1"/>
  <c r="N391" i="6" s="1"/>
  <c r="N392" i="6" s="1"/>
  <c r="N393" i="6" s="1"/>
  <c r="N394" i="6" s="1"/>
  <c r="N395" i="6" s="1"/>
  <c r="N396" i="6" s="1"/>
  <c r="N397" i="6" s="1"/>
  <c r="N398" i="6" s="1"/>
  <c r="N399" i="6" s="1"/>
  <c r="N400" i="6" s="1"/>
  <c r="N401" i="6" s="1"/>
  <c r="N402" i="6" s="1"/>
  <c r="N403" i="6" s="1"/>
  <c r="N404" i="6" s="1"/>
  <c r="N405" i="6" s="1"/>
  <c r="N406" i="6" s="1"/>
  <c r="N407" i="6" s="1"/>
  <c r="N408" i="6" s="1"/>
  <c r="N409" i="6" s="1"/>
  <c r="N410" i="6" s="1"/>
  <c r="N411" i="6" s="1"/>
  <c r="N412" i="6" s="1"/>
  <c r="N413" i="6" s="1"/>
  <c r="N414" i="6" s="1"/>
  <c r="N415" i="6" s="1"/>
  <c r="N416" i="6" s="1"/>
  <c r="N417" i="6" s="1"/>
  <c r="N418" i="6" s="1"/>
  <c r="N419" i="6" s="1"/>
  <c r="N420" i="6" s="1"/>
  <c r="N421" i="6" s="1"/>
  <c r="N422" i="6" s="1"/>
  <c r="N423" i="6" s="1"/>
  <c r="N424" i="6" s="1"/>
  <c r="N425" i="6" s="1"/>
  <c r="N426" i="6" s="1"/>
  <c r="N427" i="6" s="1"/>
  <c r="N428" i="6" s="1"/>
  <c r="N429" i="6" s="1"/>
  <c r="N430" i="6" s="1"/>
  <c r="N431" i="6" s="1"/>
  <c r="N432" i="6" s="1"/>
  <c r="N433" i="6" s="1"/>
  <c r="N434" i="6" s="1"/>
  <c r="N435" i="6" s="1"/>
  <c r="N436" i="6" s="1"/>
  <c r="N437" i="6" s="1"/>
  <c r="N438" i="6" s="1"/>
  <c r="N439" i="6" s="1"/>
  <c r="N440" i="6" s="1"/>
  <c r="N441" i="6" s="1"/>
  <c r="N442" i="6" s="1"/>
  <c r="N443" i="6" s="1"/>
  <c r="N444" i="6" s="1"/>
  <c r="N445" i="6" s="1"/>
  <c r="N446" i="6" s="1"/>
  <c r="N447" i="6" s="1"/>
  <c r="N448" i="6" s="1"/>
  <c r="N449" i="6" s="1"/>
  <c r="N450" i="6" s="1"/>
  <c r="N451" i="6" s="1"/>
  <c r="N452" i="6" s="1"/>
  <c r="N453" i="6" s="1"/>
  <c r="N454" i="6" s="1"/>
  <c r="N455" i="6" s="1"/>
  <c r="N456" i="6" s="1"/>
  <c r="N457" i="6" s="1"/>
  <c r="N458" i="6" s="1"/>
  <c r="M7" i="6"/>
  <c r="K7" i="6"/>
  <c r="K8" i="6" s="1"/>
  <c r="K9" i="6" s="1"/>
  <c r="K10" i="6" s="1"/>
  <c r="K11" i="6" s="1"/>
  <c r="K12" i="6" s="1"/>
  <c r="K13" i="6" s="1"/>
  <c r="K14" i="6" s="1"/>
  <c r="K15" i="6" s="1"/>
  <c r="J7" i="6"/>
  <c r="J8" i="6" s="1"/>
  <c r="J9" i="6" s="1"/>
  <c r="J10" i="6" s="1"/>
  <c r="J11" i="6" s="1"/>
  <c r="J12" i="6" s="1"/>
  <c r="J13" i="6" s="1"/>
  <c r="J14" i="6" s="1"/>
  <c r="J15" i="6" s="1"/>
  <c r="I7" i="6"/>
  <c r="B7" i="6" s="1"/>
  <c r="H7" i="6"/>
  <c r="G7" i="6"/>
  <c r="G8" i="6" s="1"/>
  <c r="F7" i="6"/>
  <c r="F8" i="6" s="1"/>
  <c r="F9" i="6" s="1"/>
  <c r="F10" i="6" s="1"/>
  <c r="F11" i="6" s="1"/>
  <c r="F12" i="6" s="1"/>
  <c r="F13" i="6" s="1"/>
  <c r="F14" i="6" s="1"/>
  <c r="F15" i="6" s="1"/>
  <c r="C7" i="6"/>
  <c r="C8" i="6" s="1"/>
  <c r="O6" i="6"/>
  <c r="O7" i="6" s="1"/>
  <c r="O8" i="6" s="1"/>
  <c r="O9" i="6" s="1"/>
  <c r="O10" i="6" s="1"/>
  <c r="O11" i="6" s="1"/>
  <c r="O12" i="6" s="1"/>
  <c r="O13" i="6" s="1"/>
  <c r="O14" i="6" s="1"/>
  <c r="O15" i="6" s="1"/>
  <c r="N6" i="6"/>
  <c r="C6" i="6"/>
  <c r="D7" i="6" s="1"/>
  <c r="B6" i="6"/>
  <c r="D238" i="6" l="1"/>
  <c r="C238" i="6"/>
  <c r="E236" i="6"/>
  <c r="D144" i="6"/>
  <c r="C133" i="6"/>
  <c r="D237" i="6"/>
  <c r="D243" i="6"/>
  <c r="I250" i="6"/>
  <c r="D257" i="6"/>
  <c r="B327" i="6"/>
  <c r="B446" i="6"/>
  <c r="B451" i="6"/>
  <c r="B22" i="6"/>
  <c r="B86" i="6"/>
  <c r="C401" i="6"/>
  <c r="C425" i="6"/>
  <c r="B430" i="6"/>
  <c r="B442" i="6"/>
  <c r="B447" i="6"/>
  <c r="B454" i="6"/>
  <c r="I8" i="6"/>
  <c r="C81" i="6"/>
  <c r="C167" i="6"/>
  <c r="D168" i="6" s="1"/>
  <c r="B337" i="6"/>
  <c r="B441" i="6"/>
  <c r="B450" i="6"/>
  <c r="K10" i="4"/>
  <c r="K11" i="4" s="1"/>
  <c r="K12" i="4" s="1"/>
  <c r="K13" i="4" s="1"/>
  <c r="K14" i="4" s="1"/>
  <c r="K9" i="4"/>
  <c r="L10" i="4"/>
  <c r="L11" i="4" s="1"/>
  <c r="L12" i="4" s="1"/>
  <c r="L13" i="4" s="1"/>
  <c r="L14" i="4" s="1"/>
  <c r="L9" i="4"/>
  <c r="I24" i="6"/>
  <c r="B23" i="6"/>
  <c r="E6" i="6"/>
  <c r="D8" i="6"/>
  <c r="B8" i="6"/>
  <c r="I9" i="6"/>
  <c r="B147" i="6"/>
  <c r="I148" i="6"/>
  <c r="E7" i="6"/>
  <c r="D9" i="6"/>
  <c r="C9" i="6"/>
  <c r="D61" i="6"/>
  <c r="C61" i="6"/>
  <c r="C239" i="6"/>
  <c r="E237" i="6"/>
  <c r="D239" i="6"/>
  <c r="B146" i="6"/>
  <c r="D167" i="6"/>
  <c r="B262" i="6"/>
  <c r="I263" i="6"/>
  <c r="C309" i="6"/>
  <c r="E307" i="6"/>
  <c r="D309" i="6"/>
  <c r="C17" i="6"/>
  <c r="I62" i="6"/>
  <c r="C138" i="6"/>
  <c r="E136" i="6"/>
  <c r="D137" i="6"/>
  <c r="C378" i="6"/>
  <c r="E376" i="6"/>
  <c r="D378" i="6"/>
  <c r="C168" i="6"/>
  <c r="E166" i="6"/>
  <c r="C258" i="6"/>
  <c r="D258" i="6"/>
  <c r="D78" i="6"/>
  <c r="C78" i="6"/>
  <c r="E76" i="6"/>
  <c r="D77" i="6"/>
  <c r="B87" i="6"/>
  <c r="I88" i="6"/>
  <c r="C145" i="6"/>
  <c r="E143" i="6"/>
  <c r="B314" i="6"/>
  <c r="I315" i="6"/>
  <c r="D322" i="6"/>
  <c r="C322" i="6"/>
  <c r="C361" i="6"/>
  <c r="E359" i="6"/>
  <c r="B361" i="6"/>
  <c r="I362" i="6"/>
  <c r="D206" i="6"/>
  <c r="I207" i="6"/>
  <c r="C244" i="6"/>
  <c r="E242" i="6"/>
  <c r="D271" i="6"/>
  <c r="C271" i="6"/>
  <c r="I273" i="6"/>
  <c r="D295" i="6"/>
  <c r="C295" i="6"/>
  <c r="D294" i="6"/>
  <c r="I300" i="6"/>
  <c r="C207" i="6"/>
  <c r="E205" i="6"/>
  <c r="D207" i="6"/>
  <c r="I329" i="6"/>
  <c r="B328" i="6"/>
  <c r="K339" i="6"/>
  <c r="K340" i="6" s="1"/>
  <c r="K341" i="6" s="1"/>
  <c r="K342" i="6" s="1"/>
  <c r="K343" i="6" s="1"/>
  <c r="K344" i="6" s="1"/>
  <c r="K345" i="6" s="1"/>
  <c r="K346" i="6" s="1"/>
  <c r="K347" i="6" s="1"/>
  <c r="K348" i="6" s="1"/>
  <c r="K349" i="6" s="1"/>
  <c r="K350" i="6" s="1"/>
  <c r="K351" i="6" s="1"/>
  <c r="K352" i="6" s="1"/>
  <c r="K353" i="6" s="1"/>
  <c r="K354" i="6" s="1"/>
  <c r="K355" i="6" s="1"/>
  <c r="K356" i="6" s="1"/>
  <c r="K357" i="6" s="1"/>
  <c r="K358" i="6" s="1"/>
  <c r="D336" i="6"/>
  <c r="C336" i="6"/>
  <c r="E400" i="6"/>
  <c r="B407" i="6"/>
  <c r="I408" i="6"/>
  <c r="B338" i="6"/>
  <c r="I339" i="6"/>
  <c r="I383" i="6"/>
  <c r="B382" i="6"/>
  <c r="I432" i="6"/>
  <c r="B431" i="6"/>
  <c r="B445" i="6"/>
  <c r="B449" i="6"/>
  <c r="B453" i="6"/>
  <c r="B457" i="6"/>
  <c r="C440" i="6"/>
  <c r="E438" i="6"/>
  <c r="D440" i="6"/>
  <c r="D439" i="6"/>
  <c r="B444" i="6"/>
  <c r="B448" i="6"/>
  <c r="B452" i="6"/>
  <c r="B456" i="6"/>
  <c r="I459" i="6"/>
  <c r="I460" i="6" s="1"/>
  <c r="I461" i="6" s="1"/>
  <c r="I462" i="6" s="1"/>
  <c r="I463" i="6" s="1"/>
  <c r="I464" i="6" s="1"/>
  <c r="I465" i="6" s="1"/>
  <c r="I466" i="6" s="1"/>
  <c r="I467" i="6" s="1"/>
  <c r="I468" i="6" s="1"/>
  <c r="I469" i="6" s="1"/>
  <c r="I470" i="6" s="1"/>
  <c r="I471" i="6" s="1"/>
  <c r="I472" i="6" s="1"/>
  <c r="I473" i="6" s="1"/>
  <c r="I474" i="6" s="1"/>
  <c r="I475" i="6" s="1"/>
  <c r="I476" i="6" s="1"/>
  <c r="B476" i="6" s="1"/>
  <c r="K459" i="6"/>
  <c r="K460" i="6" s="1"/>
  <c r="K461" i="6" s="1"/>
  <c r="K462" i="6" s="1"/>
  <c r="K463" i="6" s="1"/>
  <c r="K464" i="6" s="1"/>
  <c r="K465" i="6" s="1"/>
  <c r="K466" i="6" s="1"/>
  <c r="K467" i="6" s="1"/>
  <c r="K468" i="6" s="1"/>
  <c r="K469" i="6" s="1"/>
  <c r="K470" i="6" s="1"/>
  <c r="K471" i="6" s="1"/>
  <c r="K472" i="6" s="1"/>
  <c r="K473" i="6" s="1"/>
  <c r="K474" i="6" s="1"/>
  <c r="K475" i="6" s="1"/>
  <c r="K476" i="6" s="1"/>
  <c r="G459" i="6"/>
  <c r="G460" i="6" s="1"/>
  <c r="G461" i="6" s="1"/>
  <c r="G462" i="6" s="1"/>
  <c r="G463" i="6" s="1"/>
  <c r="G464" i="6" s="1"/>
  <c r="G465" i="6" s="1"/>
  <c r="G466" i="6" s="1"/>
  <c r="G467" i="6" s="1"/>
  <c r="G468" i="6" s="1"/>
  <c r="G469" i="6" s="1"/>
  <c r="G470" i="6" s="1"/>
  <c r="G471" i="6" s="1"/>
  <c r="G472" i="6" s="1"/>
  <c r="G473" i="6" s="1"/>
  <c r="G474" i="6" s="1"/>
  <c r="G475" i="6" s="1"/>
  <c r="G476" i="6" s="1"/>
  <c r="F459" i="6"/>
  <c r="F460" i="6" s="1"/>
  <c r="F461" i="6" s="1"/>
  <c r="F462" i="6" s="1"/>
  <c r="F463" i="6" s="1"/>
  <c r="F464" i="6" s="1"/>
  <c r="F465" i="6" s="1"/>
  <c r="F466" i="6" s="1"/>
  <c r="F467" i="6" s="1"/>
  <c r="F468" i="6" s="1"/>
  <c r="F469" i="6" s="1"/>
  <c r="F470" i="6" s="1"/>
  <c r="F471" i="6" s="1"/>
  <c r="F472" i="6" s="1"/>
  <c r="F473" i="6" s="1"/>
  <c r="F474" i="6" s="1"/>
  <c r="F475" i="6" s="1"/>
  <c r="F476" i="6" s="1"/>
  <c r="B464" i="6" l="1"/>
  <c r="C402" i="6"/>
  <c r="D402" i="6"/>
  <c r="E424" i="6"/>
  <c r="D426" i="6"/>
  <c r="C426" i="6"/>
  <c r="I251" i="6"/>
  <c r="B250" i="6"/>
  <c r="C82" i="6"/>
  <c r="D82" i="6"/>
  <c r="E80" i="6"/>
  <c r="B459" i="6"/>
  <c r="C134" i="6"/>
  <c r="E132" i="6"/>
  <c r="D134" i="6"/>
  <c r="D296" i="6"/>
  <c r="C296" i="6"/>
  <c r="E294" i="6"/>
  <c r="C362" i="6"/>
  <c r="E360" i="6"/>
  <c r="D362" i="6"/>
  <c r="D169" i="6"/>
  <c r="C169" i="6"/>
  <c r="E167" i="6"/>
  <c r="E238" i="6"/>
  <c r="D240" i="6"/>
  <c r="C240" i="6"/>
  <c r="I384" i="6"/>
  <c r="B383" i="6"/>
  <c r="D323" i="6"/>
  <c r="C323" i="6"/>
  <c r="E321" i="6"/>
  <c r="D310" i="6"/>
  <c r="C310" i="6"/>
  <c r="E308" i="6"/>
  <c r="I149" i="6"/>
  <c r="B148" i="6"/>
  <c r="B460" i="6"/>
  <c r="B472" i="6"/>
  <c r="B339" i="6"/>
  <c r="I340" i="6"/>
  <c r="I330" i="6"/>
  <c r="B329" i="6"/>
  <c r="I301" i="6"/>
  <c r="B300" i="6"/>
  <c r="I274" i="6"/>
  <c r="B273" i="6"/>
  <c r="D245" i="6"/>
  <c r="E243" i="6"/>
  <c r="C245" i="6"/>
  <c r="D146" i="6"/>
  <c r="C146" i="6"/>
  <c r="E144" i="6"/>
  <c r="C259" i="6"/>
  <c r="E257" i="6"/>
  <c r="D259" i="6"/>
  <c r="C18" i="6"/>
  <c r="E16" i="6"/>
  <c r="D18" i="6"/>
  <c r="B263" i="6"/>
  <c r="I264" i="6"/>
  <c r="C10" i="6"/>
  <c r="E8" i="6"/>
  <c r="D10" i="6"/>
  <c r="I10" i="6"/>
  <c r="B9" i="6"/>
  <c r="I409" i="6"/>
  <c r="B408" i="6"/>
  <c r="C139" i="6"/>
  <c r="D139" i="6"/>
  <c r="E137" i="6"/>
  <c r="B468" i="6"/>
  <c r="B432" i="6"/>
  <c r="I433" i="6"/>
  <c r="C208" i="6"/>
  <c r="E206" i="6"/>
  <c r="D208" i="6"/>
  <c r="B362" i="6"/>
  <c r="I363" i="6"/>
  <c r="B62" i="6"/>
  <c r="I63" i="6"/>
  <c r="D62" i="6"/>
  <c r="C62" i="6"/>
  <c r="E60" i="6"/>
  <c r="D441" i="6"/>
  <c r="C441" i="6"/>
  <c r="E439" i="6"/>
  <c r="C337" i="6"/>
  <c r="D337" i="6"/>
  <c r="E335" i="6"/>
  <c r="D272" i="6"/>
  <c r="E270" i="6"/>
  <c r="C272" i="6"/>
  <c r="B207" i="6"/>
  <c r="I208" i="6"/>
  <c r="B315" i="6"/>
  <c r="I316" i="6"/>
  <c r="B88" i="6"/>
  <c r="I89" i="6"/>
  <c r="D79" i="6"/>
  <c r="E77" i="6"/>
  <c r="C79" i="6"/>
  <c r="E78" i="6" s="1"/>
  <c r="D379" i="6"/>
  <c r="C379" i="6"/>
  <c r="E377" i="6"/>
  <c r="B24" i="6"/>
  <c r="I25" i="6"/>
  <c r="N459" i="6"/>
  <c r="N460" i="6" s="1"/>
  <c r="N461" i="6" s="1"/>
  <c r="N462" i="6" s="1"/>
  <c r="N463" i="6" s="1"/>
  <c r="N464" i="6" s="1"/>
  <c r="N465" i="6" s="1"/>
  <c r="N466" i="6" s="1"/>
  <c r="N467" i="6" s="1"/>
  <c r="N468" i="6" s="1"/>
  <c r="N469" i="6" s="1"/>
  <c r="N470" i="6" s="1"/>
  <c r="N471" i="6" s="1"/>
  <c r="N472" i="6" s="1"/>
  <c r="N473" i="6" s="1"/>
  <c r="N474" i="6" s="1"/>
  <c r="N475" i="6" s="1"/>
  <c r="N476" i="6" s="1"/>
  <c r="M459" i="6"/>
  <c r="M460" i="6" s="1"/>
  <c r="M461" i="6" s="1"/>
  <c r="M462" i="6" s="1"/>
  <c r="M463" i="6" s="1"/>
  <c r="M464" i="6" s="1"/>
  <c r="M465" i="6" s="1"/>
  <c r="M466" i="6" s="1"/>
  <c r="M467" i="6" s="1"/>
  <c r="M468" i="6" s="1"/>
  <c r="M469" i="6" s="1"/>
  <c r="M470" i="6" s="1"/>
  <c r="M471" i="6" s="1"/>
  <c r="M472" i="6" s="1"/>
  <c r="M473" i="6" s="1"/>
  <c r="M474" i="6" s="1"/>
  <c r="M475" i="6" s="1"/>
  <c r="M476" i="6" s="1"/>
  <c r="B461" i="6"/>
  <c r="B465" i="6"/>
  <c r="B469" i="6"/>
  <c r="B473" i="6"/>
  <c r="B463" i="6"/>
  <c r="B467" i="6"/>
  <c r="B471" i="6"/>
  <c r="B475" i="6"/>
  <c r="H459" i="6"/>
  <c r="B462" i="6"/>
  <c r="B466" i="6"/>
  <c r="B470" i="6"/>
  <c r="B474" i="6"/>
  <c r="I252" i="6" l="1"/>
  <c r="B251" i="6"/>
  <c r="E425" i="6"/>
  <c r="D427" i="6"/>
  <c r="C427" i="6"/>
  <c r="D403" i="6"/>
  <c r="E401" i="6"/>
  <c r="C403" i="6"/>
  <c r="C135" i="6"/>
  <c r="E134" i="6" s="1"/>
  <c r="E133" i="6"/>
  <c r="D135" i="6"/>
  <c r="C83" i="6"/>
  <c r="E81" i="6"/>
  <c r="D83" i="6"/>
  <c r="B433" i="6"/>
  <c r="I434" i="6"/>
  <c r="D11" i="6"/>
  <c r="E9" i="6"/>
  <c r="C11" i="6"/>
  <c r="C324" i="6"/>
  <c r="D324" i="6"/>
  <c r="E322" i="6"/>
  <c r="D170" i="6"/>
  <c r="E168" i="6"/>
  <c r="C170" i="6"/>
  <c r="B208" i="6"/>
  <c r="I209" i="6"/>
  <c r="C140" i="6"/>
  <c r="D140" i="6"/>
  <c r="E138" i="6"/>
  <c r="B264" i="6"/>
  <c r="I265" i="6"/>
  <c r="D19" i="6"/>
  <c r="C19" i="6"/>
  <c r="E17" i="6"/>
  <c r="B340" i="6"/>
  <c r="I341" i="6"/>
  <c r="D147" i="6"/>
  <c r="C147" i="6"/>
  <c r="E145" i="6"/>
  <c r="I302" i="6"/>
  <c r="B301" i="6"/>
  <c r="B149" i="6"/>
  <c r="I150" i="6"/>
  <c r="C297" i="6"/>
  <c r="E295" i="6"/>
  <c r="D297" i="6"/>
  <c r="D380" i="6"/>
  <c r="E378" i="6"/>
  <c r="C380" i="6"/>
  <c r="D442" i="6"/>
  <c r="C442" i="6"/>
  <c r="E440" i="6"/>
  <c r="D260" i="6"/>
  <c r="E258" i="6"/>
  <c r="C260" i="6"/>
  <c r="D246" i="6"/>
  <c r="E244" i="6"/>
  <c r="C246" i="6"/>
  <c r="I275" i="6"/>
  <c r="B274" i="6"/>
  <c r="I331" i="6"/>
  <c r="B330" i="6"/>
  <c r="C241" i="6"/>
  <c r="E240" i="6" s="1"/>
  <c r="E239" i="6"/>
  <c r="D241" i="6"/>
  <c r="C363" i="6"/>
  <c r="E361" i="6"/>
  <c r="D363" i="6"/>
  <c r="B25" i="6"/>
  <c r="I26" i="6"/>
  <c r="B89" i="6"/>
  <c r="I90" i="6"/>
  <c r="I64" i="6"/>
  <c r="B63" i="6"/>
  <c r="I11" i="6"/>
  <c r="B10" i="6"/>
  <c r="B316" i="6"/>
  <c r="I317" i="6"/>
  <c r="D273" i="6"/>
  <c r="E271" i="6"/>
  <c r="C273" i="6"/>
  <c r="C338" i="6"/>
  <c r="E336" i="6"/>
  <c r="D338" i="6"/>
  <c r="D63" i="6"/>
  <c r="C63" i="6"/>
  <c r="E61" i="6"/>
  <c r="B363" i="6"/>
  <c r="I364" i="6"/>
  <c r="C209" i="6"/>
  <c r="D209" i="6"/>
  <c r="E207" i="6"/>
  <c r="I410" i="6"/>
  <c r="B409" i="6"/>
  <c r="D311" i="6"/>
  <c r="C311" i="6"/>
  <c r="E309" i="6"/>
  <c r="I385" i="6"/>
  <c r="B384" i="6"/>
  <c r="H460" i="6"/>
  <c r="O459" i="6"/>
  <c r="D84" i="6" l="1"/>
  <c r="C84" i="6"/>
  <c r="E82" i="6"/>
  <c r="E402" i="6"/>
  <c r="D404" i="6"/>
  <c r="C404" i="6"/>
  <c r="D428" i="6"/>
  <c r="C428" i="6"/>
  <c r="E426" i="6"/>
  <c r="B252" i="6"/>
  <c r="I253" i="6"/>
  <c r="I386" i="6"/>
  <c r="B385" i="6"/>
  <c r="C210" i="6"/>
  <c r="E208" i="6"/>
  <c r="D210" i="6"/>
  <c r="B90" i="6"/>
  <c r="I91" i="6"/>
  <c r="B275" i="6"/>
  <c r="I276" i="6"/>
  <c r="D443" i="6"/>
  <c r="C443" i="6"/>
  <c r="E441" i="6"/>
  <c r="D20" i="6"/>
  <c r="E18" i="6"/>
  <c r="C20" i="6"/>
  <c r="I411" i="6"/>
  <c r="B410" i="6"/>
  <c r="B364" i="6"/>
  <c r="I365" i="6"/>
  <c r="D247" i="6"/>
  <c r="C247" i="6"/>
  <c r="E245" i="6"/>
  <c r="D148" i="6"/>
  <c r="C148" i="6"/>
  <c r="E146" i="6"/>
  <c r="B341" i="6"/>
  <c r="I342" i="6"/>
  <c r="C171" i="6"/>
  <c r="E169" i="6"/>
  <c r="D171" i="6"/>
  <c r="D312" i="6"/>
  <c r="C312" i="6"/>
  <c r="E310" i="6"/>
  <c r="I12" i="6"/>
  <c r="B11" i="6"/>
  <c r="I27" i="6"/>
  <c r="B26" i="6"/>
  <c r="C364" i="6"/>
  <c r="D364" i="6"/>
  <c r="E362" i="6"/>
  <c r="I332" i="6"/>
  <c r="B331" i="6"/>
  <c r="D381" i="6"/>
  <c r="E379" i="6"/>
  <c r="C381" i="6"/>
  <c r="B265" i="6"/>
  <c r="I266" i="6"/>
  <c r="C141" i="6"/>
  <c r="D141" i="6"/>
  <c r="E139" i="6"/>
  <c r="C325" i="6"/>
  <c r="E323" i="6"/>
  <c r="D325" i="6"/>
  <c r="B434" i="6"/>
  <c r="I435" i="6"/>
  <c r="D64" i="6"/>
  <c r="C64" i="6"/>
  <c r="E62" i="6"/>
  <c r="E337" i="6"/>
  <c r="D339" i="6"/>
  <c r="C339" i="6"/>
  <c r="D274" i="6"/>
  <c r="C274" i="6"/>
  <c r="E272" i="6"/>
  <c r="B64" i="6"/>
  <c r="I65" i="6"/>
  <c r="E259" i="6"/>
  <c r="D261" i="6"/>
  <c r="C261" i="6"/>
  <c r="I151" i="6"/>
  <c r="B150" i="6"/>
  <c r="B317" i="6"/>
  <c r="I318" i="6"/>
  <c r="C298" i="6"/>
  <c r="E296" i="6"/>
  <c r="D298" i="6"/>
  <c r="B302" i="6"/>
  <c r="I303" i="6"/>
  <c r="B209" i="6"/>
  <c r="I210" i="6"/>
  <c r="C12" i="6"/>
  <c r="E10" i="6"/>
  <c r="D12" i="6"/>
  <c r="H461" i="6"/>
  <c r="O460" i="6"/>
  <c r="B253" i="6" l="1"/>
  <c r="I254" i="6"/>
  <c r="E403" i="6"/>
  <c r="D405" i="6"/>
  <c r="C405" i="6"/>
  <c r="D85" i="6"/>
  <c r="E83" i="6"/>
  <c r="C85" i="6"/>
  <c r="E427" i="6"/>
  <c r="C429" i="6"/>
  <c r="D429" i="6"/>
  <c r="I66" i="6"/>
  <c r="B65" i="6"/>
  <c r="D172" i="6"/>
  <c r="E170" i="6"/>
  <c r="C172" i="6"/>
  <c r="D65" i="6"/>
  <c r="C65" i="6"/>
  <c r="E63" i="6"/>
  <c r="I333" i="6"/>
  <c r="B332" i="6"/>
  <c r="I28" i="6"/>
  <c r="B27" i="6"/>
  <c r="B342" i="6"/>
  <c r="I343" i="6"/>
  <c r="B365" i="6"/>
  <c r="I366" i="6"/>
  <c r="E19" i="6"/>
  <c r="D21" i="6"/>
  <c r="C21" i="6"/>
  <c r="D444" i="6"/>
  <c r="C444" i="6"/>
  <c r="E442" i="6"/>
  <c r="B91" i="6"/>
  <c r="I92" i="6"/>
  <c r="C211" i="6"/>
  <c r="D211" i="6"/>
  <c r="E209" i="6"/>
  <c r="C142" i="6"/>
  <c r="E141" i="6" s="1"/>
  <c r="E140" i="6"/>
  <c r="D142" i="6"/>
  <c r="E11" i="6"/>
  <c r="D13" i="6"/>
  <c r="C13" i="6"/>
  <c r="B151" i="6"/>
  <c r="I152" i="6"/>
  <c r="D313" i="6"/>
  <c r="E311" i="6"/>
  <c r="C313" i="6"/>
  <c r="D149" i="6"/>
  <c r="C149" i="6"/>
  <c r="E147" i="6"/>
  <c r="I412" i="6"/>
  <c r="B411" i="6"/>
  <c r="B210" i="6"/>
  <c r="I211" i="6"/>
  <c r="B303" i="6"/>
  <c r="I304" i="6"/>
  <c r="D299" i="6"/>
  <c r="C299" i="6"/>
  <c r="E297" i="6"/>
  <c r="B318" i="6"/>
  <c r="I319" i="6"/>
  <c r="D262" i="6"/>
  <c r="C262" i="6"/>
  <c r="E260" i="6"/>
  <c r="E338" i="6"/>
  <c r="C340" i="6"/>
  <c r="D340" i="6"/>
  <c r="C382" i="6"/>
  <c r="E380" i="6"/>
  <c r="D382" i="6"/>
  <c r="D275" i="6"/>
  <c r="C275" i="6"/>
  <c r="E273" i="6"/>
  <c r="I436" i="6"/>
  <c r="B435" i="6"/>
  <c r="D326" i="6"/>
  <c r="C326" i="6"/>
  <c r="E324" i="6"/>
  <c r="B266" i="6"/>
  <c r="I267" i="6"/>
  <c r="C365" i="6"/>
  <c r="E363" i="6"/>
  <c r="D365" i="6"/>
  <c r="B12" i="6"/>
  <c r="I13" i="6"/>
  <c r="C248" i="6"/>
  <c r="E246" i="6"/>
  <c r="D248" i="6"/>
  <c r="B276" i="6"/>
  <c r="I277" i="6"/>
  <c r="I387" i="6"/>
  <c r="B386" i="6"/>
  <c r="H462" i="6"/>
  <c r="O461" i="6"/>
  <c r="E84" i="6" l="1"/>
  <c r="C86" i="6"/>
  <c r="D86" i="6"/>
  <c r="E428" i="6"/>
  <c r="D430" i="6"/>
  <c r="C430" i="6"/>
  <c r="I255" i="6"/>
  <c r="B255" i="6" s="1"/>
  <c r="B254" i="6"/>
  <c r="D406" i="6"/>
  <c r="E404" i="6"/>
  <c r="C406" i="6"/>
  <c r="B267" i="6"/>
  <c r="I268" i="6"/>
  <c r="D276" i="6"/>
  <c r="E274" i="6"/>
  <c r="C276" i="6"/>
  <c r="E261" i="6"/>
  <c r="D263" i="6"/>
  <c r="C263" i="6"/>
  <c r="I413" i="6"/>
  <c r="B412" i="6"/>
  <c r="E312" i="6"/>
  <c r="D314" i="6"/>
  <c r="C314" i="6"/>
  <c r="B343" i="6"/>
  <c r="I344" i="6"/>
  <c r="I334" i="6"/>
  <c r="B334" i="6" s="1"/>
  <c r="B333" i="6"/>
  <c r="D173" i="6"/>
  <c r="E171" i="6"/>
  <c r="C173" i="6"/>
  <c r="I388" i="6"/>
  <c r="B387" i="6"/>
  <c r="E339" i="6"/>
  <c r="D341" i="6"/>
  <c r="C341" i="6"/>
  <c r="D300" i="6"/>
  <c r="C300" i="6"/>
  <c r="E298" i="6"/>
  <c r="B211" i="6"/>
  <c r="I212" i="6"/>
  <c r="D14" i="6"/>
  <c r="C14" i="6"/>
  <c r="E12" i="6"/>
  <c r="C212" i="6"/>
  <c r="E210" i="6"/>
  <c r="D212" i="6"/>
  <c r="D445" i="6"/>
  <c r="C445" i="6"/>
  <c r="E443" i="6"/>
  <c r="I278" i="6"/>
  <c r="B277" i="6"/>
  <c r="C249" i="6"/>
  <c r="E247" i="6"/>
  <c r="D249" i="6"/>
  <c r="I437" i="6"/>
  <c r="B437" i="6" s="1"/>
  <c r="B436" i="6"/>
  <c r="B319" i="6"/>
  <c r="I320" i="6"/>
  <c r="B320" i="6" s="1"/>
  <c r="D150" i="6"/>
  <c r="C150" i="6"/>
  <c r="E148" i="6"/>
  <c r="B92" i="6"/>
  <c r="I93" i="6"/>
  <c r="B366" i="6"/>
  <c r="I367" i="6"/>
  <c r="I29" i="6"/>
  <c r="B28" i="6"/>
  <c r="D66" i="6"/>
  <c r="C66" i="6"/>
  <c r="E64" i="6"/>
  <c r="I14" i="6"/>
  <c r="B13" i="6"/>
  <c r="C366" i="6"/>
  <c r="D366" i="6"/>
  <c r="E364" i="6"/>
  <c r="D327" i="6"/>
  <c r="C327" i="6"/>
  <c r="E325" i="6"/>
  <c r="C383" i="6"/>
  <c r="E381" i="6"/>
  <c r="D383" i="6"/>
  <c r="I305" i="6"/>
  <c r="B304" i="6"/>
  <c r="I153" i="6"/>
  <c r="B152" i="6"/>
  <c r="D22" i="6"/>
  <c r="E20" i="6"/>
  <c r="C22" i="6"/>
  <c r="B66" i="6"/>
  <c r="I67" i="6"/>
  <c r="H463" i="6"/>
  <c r="O462" i="6"/>
  <c r="D407" i="6" l="1"/>
  <c r="E405" i="6"/>
  <c r="C407" i="6"/>
  <c r="E429" i="6"/>
  <c r="C431" i="6"/>
  <c r="D431" i="6"/>
  <c r="E85" i="6"/>
  <c r="D87" i="6"/>
  <c r="C87" i="6"/>
  <c r="D384" i="6"/>
  <c r="C384" i="6"/>
  <c r="E382" i="6"/>
  <c r="I30" i="6"/>
  <c r="B29" i="6"/>
  <c r="D264" i="6"/>
  <c r="C264" i="6"/>
  <c r="E262" i="6"/>
  <c r="D301" i="6"/>
  <c r="C301" i="6"/>
  <c r="E299" i="6"/>
  <c r="B344" i="6"/>
  <c r="I345" i="6"/>
  <c r="D151" i="6"/>
  <c r="C151" i="6"/>
  <c r="E149" i="6"/>
  <c r="C250" i="6"/>
  <c r="D250" i="6"/>
  <c r="E248" i="6"/>
  <c r="D446" i="6"/>
  <c r="C446" i="6"/>
  <c r="E444" i="6"/>
  <c r="C213" i="6"/>
  <c r="D213" i="6"/>
  <c r="E211" i="6"/>
  <c r="B212" i="6"/>
  <c r="I213" i="6"/>
  <c r="B268" i="6"/>
  <c r="I269" i="6"/>
  <c r="B269" i="6" s="1"/>
  <c r="I279" i="6"/>
  <c r="B278" i="6"/>
  <c r="D15" i="6"/>
  <c r="E13" i="6"/>
  <c r="C15" i="6"/>
  <c r="E14" i="6" s="1"/>
  <c r="C174" i="6"/>
  <c r="D174" i="6"/>
  <c r="E172" i="6"/>
  <c r="I306" i="6"/>
  <c r="B306" i="6" s="1"/>
  <c r="B305" i="6"/>
  <c r="D328" i="6"/>
  <c r="C328" i="6"/>
  <c r="E326" i="6"/>
  <c r="C367" i="6"/>
  <c r="E365" i="6"/>
  <c r="D367" i="6"/>
  <c r="D67" i="6"/>
  <c r="C67" i="6"/>
  <c r="E65" i="6"/>
  <c r="B367" i="6"/>
  <c r="I368" i="6"/>
  <c r="I68" i="6"/>
  <c r="B67" i="6"/>
  <c r="D23" i="6"/>
  <c r="E21" i="6"/>
  <c r="C23" i="6"/>
  <c r="B153" i="6"/>
  <c r="I154" i="6"/>
  <c r="I15" i="6"/>
  <c r="B15" i="6" s="1"/>
  <c r="B14" i="6"/>
  <c r="B93" i="6"/>
  <c r="I94" i="6"/>
  <c r="E340" i="6"/>
  <c r="C342" i="6"/>
  <c r="D342" i="6"/>
  <c r="I389" i="6"/>
  <c r="B388" i="6"/>
  <c r="E313" i="6"/>
  <c r="D315" i="6"/>
  <c r="C315" i="6"/>
  <c r="I414" i="6"/>
  <c r="B413" i="6"/>
  <c r="D277" i="6"/>
  <c r="C277" i="6"/>
  <c r="E275" i="6"/>
  <c r="H464" i="6"/>
  <c r="O463" i="6"/>
  <c r="E406" i="6" l="1"/>
  <c r="D408" i="6"/>
  <c r="C408" i="6"/>
  <c r="D88" i="6"/>
  <c r="E86" i="6"/>
  <c r="C88" i="6"/>
  <c r="C432" i="6"/>
  <c r="E430" i="6"/>
  <c r="D432" i="6"/>
  <c r="D24" i="6"/>
  <c r="C24" i="6"/>
  <c r="E22" i="6"/>
  <c r="D68" i="6"/>
  <c r="C68" i="6"/>
  <c r="E66" i="6"/>
  <c r="C368" i="6"/>
  <c r="D368" i="6"/>
  <c r="E366" i="6"/>
  <c r="D447" i="6"/>
  <c r="C447" i="6"/>
  <c r="E445" i="6"/>
  <c r="I31" i="6"/>
  <c r="B30" i="6"/>
  <c r="I415" i="6"/>
  <c r="B414" i="6"/>
  <c r="B368" i="6"/>
  <c r="I369" i="6"/>
  <c r="C265" i="6"/>
  <c r="E263" i="6"/>
  <c r="D265" i="6"/>
  <c r="D278" i="6"/>
  <c r="C278" i="6"/>
  <c r="E276" i="6"/>
  <c r="E314" i="6"/>
  <c r="C316" i="6"/>
  <c r="D316" i="6"/>
  <c r="I390" i="6"/>
  <c r="B389" i="6"/>
  <c r="B94" i="6"/>
  <c r="I95" i="6"/>
  <c r="I155" i="6"/>
  <c r="B154" i="6"/>
  <c r="E327" i="6"/>
  <c r="D329" i="6"/>
  <c r="C329" i="6"/>
  <c r="I214" i="6"/>
  <c r="B213" i="6"/>
  <c r="D214" i="6"/>
  <c r="C214" i="6"/>
  <c r="E212" i="6"/>
  <c r="D152" i="6"/>
  <c r="C152" i="6"/>
  <c r="E150" i="6"/>
  <c r="D302" i="6"/>
  <c r="C302" i="6"/>
  <c r="E300" i="6"/>
  <c r="E383" i="6"/>
  <c r="D385" i="6"/>
  <c r="C385" i="6"/>
  <c r="E341" i="6"/>
  <c r="C343" i="6"/>
  <c r="D343" i="6"/>
  <c r="B68" i="6"/>
  <c r="I69" i="6"/>
  <c r="B279" i="6"/>
  <c r="I280" i="6"/>
  <c r="C251" i="6"/>
  <c r="D251" i="6"/>
  <c r="E249" i="6"/>
  <c r="D175" i="6"/>
  <c r="E173" i="6"/>
  <c r="C175" i="6"/>
  <c r="B345" i="6"/>
  <c r="I346" i="6"/>
  <c r="H465" i="6"/>
  <c r="O464" i="6"/>
  <c r="C433" i="6" l="1"/>
  <c r="D433" i="6"/>
  <c r="E431" i="6"/>
  <c r="C409" i="6"/>
  <c r="E407" i="6"/>
  <c r="D409" i="6"/>
  <c r="E87" i="6"/>
  <c r="D89" i="6"/>
  <c r="C89" i="6"/>
  <c r="E384" i="6"/>
  <c r="D386" i="6"/>
  <c r="C386" i="6"/>
  <c r="D303" i="6"/>
  <c r="E301" i="6"/>
  <c r="C303" i="6"/>
  <c r="I32" i="6"/>
  <c r="B31" i="6"/>
  <c r="I215" i="6"/>
  <c r="B214" i="6"/>
  <c r="E328" i="6"/>
  <c r="D330" i="6"/>
  <c r="C330" i="6"/>
  <c r="B155" i="6"/>
  <c r="I156" i="6"/>
  <c r="I391" i="6"/>
  <c r="B390" i="6"/>
  <c r="D448" i="6"/>
  <c r="C448" i="6"/>
  <c r="E446" i="6"/>
  <c r="C369" i="6"/>
  <c r="E367" i="6"/>
  <c r="D369" i="6"/>
  <c r="I347" i="6"/>
  <c r="B346" i="6"/>
  <c r="E342" i="6"/>
  <c r="C344" i="6"/>
  <c r="D344" i="6"/>
  <c r="D215" i="6"/>
  <c r="C215" i="6"/>
  <c r="E213" i="6"/>
  <c r="B95" i="6"/>
  <c r="I96" i="6"/>
  <c r="D279" i="6"/>
  <c r="C279" i="6"/>
  <c r="E277" i="6"/>
  <c r="C266" i="6"/>
  <c r="E264" i="6"/>
  <c r="D266" i="6"/>
  <c r="I416" i="6"/>
  <c r="B415" i="6"/>
  <c r="D25" i="6"/>
  <c r="E23" i="6"/>
  <c r="C25" i="6"/>
  <c r="C252" i="6"/>
  <c r="D252" i="6"/>
  <c r="E250" i="6"/>
  <c r="B280" i="6"/>
  <c r="I281" i="6"/>
  <c r="D176" i="6"/>
  <c r="E174" i="6"/>
  <c r="C176" i="6"/>
  <c r="I70" i="6"/>
  <c r="B69" i="6"/>
  <c r="D153" i="6"/>
  <c r="C153" i="6"/>
  <c r="E151" i="6"/>
  <c r="E315" i="6"/>
  <c r="D317" i="6"/>
  <c r="C317" i="6"/>
  <c r="B369" i="6"/>
  <c r="I370" i="6"/>
  <c r="D69" i="6"/>
  <c r="C69" i="6"/>
  <c r="E67" i="6"/>
  <c r="H466" i="6"/>
  <c r="O465" i="6"/>
  <c r="D410" i="6" l="1"/>
  <c r="E408" i="6"/>
  <c r="C410" i="6"/>
  <c r="E88" i="6"/>
  <c r="C90" i="6"/>
  <c r="D90" i="6"/>
  <c r="C434" i="6"/>
  <c r="D434" i="6"/>
  <c r="E432" i="6"/>
  <c r="I282" i="6"/>
  <c r="B281" i="6"/>
  <c r="D26" i="6"/>
  <c r="C26" i="6"/>
  <c r="E24" i="6"/>
  <c r="I417" i="6"/>
  <c r="B416" i="6"/>
  <c r="D154" i="6"/>
  <c r="C154" i="6"/>
  <c r="E152" i="6"/>
  <c r="C177" i="6"/>
  <c r="D177" i="6"/>
  <c r="E175" i="6"/>
  <c r="D280" i="6"/>
  <c r="E278" i="6"/>
  <c r="C280" i="6"/>
  <c r="E343" i="6"/>
  <c r="D345" i="6"/>
  <c r="C345" i="6"/>
  <c r="D449" i="6"/>
  <c r="C449" i="6"/>
  <c r="E447" i="6"/>
  <c r="I157" i="6"/>
  <c r="B156" i="6"/>
  <c r="B32" i="6"/>
  <c r="I33" i="6"/>
  <c r="E385" i="6"/>
  <c r="C387" i="6"/>
  <c r="D387" i="6"/>
  <c r="E316" i="6"/>
  <c r="C318" i="6"/>
  <c r="D318" i="6"/>
  <c r="D216" i="6"/>
  <c r="E214" i="6"/>
  <c r="C216" i="6"/>
  <c r="D304" i="6"/>
  <c r="C304" i="6"/>
  <c r="E302" i="6"/>
  <c r="B370" i="6"/>
  <c r="I371" i="6"/>
  <c r="B70" i="6"/>
  <c r="I71" i="6"/>
  <c r="B347" i="6"/>
  <c r="I348" i="6"/>
  <c r="I392" i="6"/>
  <c r="B391" i="6"/>
  <c r="D70" i="6"/>
  <c r="C70" i="6"/>
  <c r="E68" i="6"/>
  <c r="C253" i="6"/>
  <c r="E251" i="6"/>
  <c r="D253" i="6"/>
  <c r="D267" i="6"/>
  <c r="C267" i="6"/>
  <c r="E265" i="6"/>
  <c r="B96" i="6"/>
  <c r="I97" i="6"/>
  <c r="C370" i="6"/>
  <c r="D370" i="6"/>
  <c r="E368" i="6"/>
  <c r="E329" i="6"/>
  <c r="D331" i="6"/>
  <c r="C331" i="6"/>
  <c r="B215" i="6"/>
  <c r="I216" i="6"/>
  <c r="H467" i="6"/>
  <c r="O466" i="6"/>
  <c r="C435" i="6" l="1"/>
  <c r="D435" i="6"/>
  <c r="E433" i="6"/>
  <c r="E409" i="6"/>
  <c r="D411" i="6"/>
  <c r="C411" i="6"/>
  <c r="E89" i="6"/>
  <c r="D91" i="6"/>
  <c r="C91" i="6"/>
  <c r="I72" i="6"/>
  <c r="B71" i="6"/>
  <c r="D450" i="6"/>
  <c r="C450" i="6"/>
  <c r="E448" i="6"/>
  <c r="D155" i="6"/>
  <c r="C155" i="6"/>
  <c r="E153" i="6"/>
  <c r="D27" i="6"/>
  <c r="C27" i="6"/>
  <c r="E25" i="6"/>
  <c r="D268" i="6"/>
  <c r="C268" i="6"/>
  <c r="E266" i="6"/>
  <c r="D305" i="6"/>
  <c r="C305" i="6"/>
  <c r="E303" i="6"/>
  <c r="E386" i="6"/>
  <c r="C388" i="6"/>
  <c r="D388" i="6"/>
  <c r="D281" i="6"/>
  <c r="E279" i="6"/>
  <c r="C281" i="6"/>
  <c r="B216" i="6"/>
  <c r="I217" i="6"/>
  <c r="B97" i="6"/>
  <c r="I98" i="6"/>
  <c r="D71" i="6"/>
  <c r="C71" i="6"/>
  <c r="E69" i="6"/>
  <c r="B348" i="6"/>
  <c r="I349" i="6"/>
  <c r="B371" i="6"/>
  <c r="I372" i="6"/>
  <c r="E317" i="6"/>
  <c r="D319" i="6"/>
  <c r="C319" i="6"/>
  <c r="B157" i="6"/>
  <c r="I158" i="6"/>
  <c r="C346" i="6"/>
  <c r="D346" i="6"/>
  <c r="E344" i="6"/>
  <c r="D178" i="6"/>
  <c r="C178" i="6"/>
  <c r="E176" i="6"/>
  <c r="I418" i="6"/>
  <c r="B417" i="6"/>
  <c r="E330" i="6"/>
  <c r="D332" i="6"/>
  <c r="C332" i="6"/>
  <c r="C371" i="6"/>
  <c r="E369" i="6"/>
  <c r="D371" i="6"/>
  <c r="C254" i="6"/>
  <c r="E252" i="6"/>
  <c r="D254" i="6"/>
  <c r="I393" i="6"/>
  <c r="B392" i="6"/>
  <c r="D217" i="6"/>
  <c r="C217" i="6"/>
  <c r="E215" i="6"/>
  <c r="B33" i="6"/>
  <c r="I34" i="6"/>
  <c r="I283" i="6"/>
  <c r="B282" i="6"/>
  <c r="H468" i="6"/>
  <c r="O467" i="6"/>
  <c r="E410" i="6" l="1"/>
  <c r="D412" i="6"/>
  <c r="C412" i="6"/>
  <c r="E90" i="6"/>
  <c r="D92" i="6"/>
  <c r="C92" i="6"/>
  <c r="C436" i="6"/>
  <c r="D436" i="6"/>
  <c r="E434" i="6"/>
  <c r="B34" i="6"/>
  <c r="I35" i="6"/>
  <c r="I218" i="6"/>
  <c r="B217" i="6"/>
  <c r="C269" i="6"/>
  <c r="E268" i="6" s="1"/>
  <c r="E267" i="6"/>
  <c r="D269" i="6"/>
  <c r="B72" i="6"/>
  <c r="I73" i="6"/>
  <c r="I419" i="6"/>
  <c r="B418" i="6"/>
  <c r="E318" i="6"/>
  <c r="D320" i="6"/>
  <c r="C320" i="6"/>
  <c r="E319" i="6" s="1"/>
  <c r="B349" i="6"/>
  <c r="I350" i="6"/>
  <c r="D306" i="6"/>
  <c r="C306" i="6"/>
  <c r="E305" i="6" s="1"/>
  <c r="E304" i="6"/>
  <c r="D451" i="6"/>
  <c r="C451" i="6"/>
  <c r="E449" i="6"/>
  <c r="I394" i="6"/>
  <c r="B393" i="6"/>
  <c r="C179" i="6"/>
  <c r="D179" i="6"/>
  <c r="E177" i="6"/>
  <c r="C347" i="6"/>
  <c r="E345" i="6"/>
  <c r="D347" i="6"/>
  <c r="B98" i="6"/>
  <c r="I99" i="6"/>
  <c r="D282" i="6"/>
  <c r="C282" i="6"/>
  <c r="E280" i="6"/>
  <c r="E387" i="6"/>
  <c r="D389" i="6"/>
  <c r="C389" i="6"/>
  <c r="D156" i="6"/>
  <c r="C156" i="6"/>
  <c r="E154" i="6"/>
  <c r="C372" i="6"/>
  <c r="D372" i="6"/>
  <c r="E370" i="6"/>
  <c r="D72" i="6"/>
  <c r="C72" i="6"/>
  <c r="E70" i="6"/>
  <c r="C255" i="6"/>
  <c r="E254" i="6" s="1"/>
  <c r="D255" i="6"/>
  <c r="E253" i="6"/>
  <c r="E331" i="6"/>
  <c r="D333" i="6"/>
  <c r="C333" i="6"/>
  <c r="B283" i="6"/>
  <c r="I284" i="6"/>
  <c r="D218" i="6"/>
  <c r="C218" i="6"/>
  <c r="E216" i="6"/>
  <c r="I159" i="6"/>
  <c r="B158" i="6"/>
  <c r="B372" i="6"/>
  <c r="I373" i="6"/>
  <c r="D28" i="6"/>
  <c r="C28" i="6"/>
  <c r="E26" i="6"/>
  <c r="H469" i="6"/>
  <c r="O468" i="6"/>
  <c r="C437" i="6" l="1"/>
  <c r="E436" i="6" s="1"/>
  <c r="E435" i="6"/>
  <c r="D437" i="6"/>
  <c r="D413" i="6"/>
  <c r="C413" i="6"/>
  <c r="E411" i="6"/>
  <c r="E91" i="6"/>
  <c r="D93" i="6"/>
  <c r="C93" i="6"/>
  <c r="D73" i="6"/>
  <c r="C73" i="6"/>
  <c r="E71" i="6"/>
  <c r="C373" i="6"/>
  <c r="E371" i="6"/>
  <c r="D373" i="6"/>
  <c r="E388" i="6"/>
  <c r="D390" i="6"/>
  <c r="C390" i="6"/>
  <c r="D452" i="6"/>
  <c r="C452" i="6"/>
  <c r="E450" i="6"/>
  <c r="E332" i="6"/>
  <c r="D334" i="6"/>
  <c r="C334" i="6"/>
  <c r="E333" i="6" s="1"/>
  <c r="B350" i="6"/>
  <c r="I351" i="6"/>
  <c r="I219" i="6"/>
  <c r="B218" i="6"/>
  <c r="D29" i="6"/>
  <c r="E27" i="6"/>
  <c r="C29" i="6"/>
  <c r="D157" i="6"/>
  <c r="C157" i="6"/>
  <c r="E155" i="6"/>
  <c r="B99" i="6"/>
  <c r="I100" i="6"/>
  <c r="C348" i="6"/>
  <c r="E346" i="6"/>
  <c r="D348" i="6"/>
  <c r="I395" i="6"/>
  <c r="B394" i="6"/>
  <c r="I420" i="6"/>
  <c r="B419" i="6"/>
  <c r="B35" i="6"/>
  <c r="I36" i="6"/>
  <c r="B373" i="6"/>
  <c r="I374" i="6"/>
  <c r="D283" i="6"/>
  <c r="C283" i="6"/>
  <c r="E281" i="6"/>
  <c r="D219" i="6"/>
  <c r="C219" i="6"/>
  <c r="E217" i="6"/>
  <c r="D180" i="6"/>
  <c r="E178" i="6"/>
  <c r="C180" i="6"/>
  <c r="B159" i="6"/>
  <c r="I160" i="6"/>
  <c r="B284" i="6"/>
  <c r="I285" i="6"/>
  <c r="I74" i="6"/>
  <c r="B73" i="6"/>
  <c r="H470" i="6"/>
  <c r="O469" i="6"/>
  <c r="E92" i="6" l="1"/>
  <c r="C94" i="6"/>
  <c r="D94" i="6"/>
  <c r="D414" i="6"/>
  <c r="C414" i="6"/>
  <c r="E412" i="6"/>
  <c r="D284" i="6"/>
  <c r="E282" i="6"/>
  <c r="C284" i="6"/>
  <c r="C349" i="6"/>
  <c r="D349" i="6"/>
  <c r="E347" i="6"/>
  <c r="D158" i="6"/>
  <c r="C158" i="6"/>
  <c r="E156" i="6"/>
  <c r="C374" i="6"/>
  <c r="D374" i="6"/>
  <c r="E372" i="6"/>
  <c r="D453" i="6"/>
  <c r="C453" i="6"/>
  <c r="E451" i="6"/>
  <c r="I75" i="6"/>
  <c r="B75" i="6" s="1"/>
  <c r="B74" i="6"/>
  <c r="B374" i="6"/>
  <c r="I375" i="6"/>
  <c r="B375" i="6" s="1"/>
  <c r="E28" i="6"/>
  <c r="D30" i="6"/>
  <c r="C30" i="6"/>
  <c r="B219" i="6"/>
  <c r="I220" i="6"/>
  <c r="D74" i="6"/>
  <c r="C74" i="6"/>
  <c r="E72" i="6"/>
  <c r="B36" i="6"/>
  <c r="I37" i="6"/>
  <c r="I286" i="6"/>
  <c r="B285" i="6"/>
  <c r="D181" i="6"/>
  <c r="E179" i="6"/>
  <c r="C181" i="6"/>
  <c r="D220" i="6"/>
  <c r="E218" i="6"/>
  <c r="C220" i="6"/>
  <c r="B395" i="6"/>
  <c r="I396" i="6"/>
  <c r="B100" i="6"/>
  <c r="I101" i="6"/>
  <c r="I161" i="6"/>
  <c r="B160" i="6"/>
  <c r="I421" i="6"/>
  <c r="B420" i="6"/>
  <c r="B351" i="6"/>
  <c r="I352" i="6"/>
  <c r="E389" i="6"/>
  <c r="C391" i="6"/>
  <c r="D391" i="6"/>
  <c r="H471" i="6"/>
  <c r="O470" i="6"/>
  <c r="E93" i="6" l="1"/>
  <c r="D95" i="6"/>
  <c r="C95" i="6"/>
  <c r="D415" i="6"/>
  <c r="C415" i="6"/>
  <c r="E413" i="6"/>
  <c r="D221" i="6"/>
  <c r="E219" i="6"/>
  <c r="C221" i="6"/>
  <c r="C350" i="6"/>
  <c r="E348" i="6"/>
  <c r="D350" i="6"/>
  <c r="E390" i="6"/>
  <c r="D392" i="6"/>
  <c r="C392" i="6"/>
  <c r="B220" i="6"/>
  <c r="I221" i="6"/>
  <c r="D285" i="6"/>
  <c r="C285" i="6"/>
  <c r="E283" i="6"/>
  <c r="I422" i="6"/>
  <c r="B421" i="6"/>
  <c r="B396" i="6"/>
  <c r="I397" i="6"/>
  <c r="D454" i="6"/>
  <c r="C454" i="6"/>
  <c r="E452" i="6"/>
  <c r="C375" i="6"/>
  <c r="E374" i="6" s="1"/>
  <c r="E373" i="6"/>
  <c r="D375" i="6"/>
  <c r="B161" i="6"/>
  <c r="I162" i="6"/>
  <c r="B101" i="6"/>
  <c r="I102" i="6"/>
  <c r="B37" i="6"/>
  <c r="I38" i="6"/>
  <c r="D159" i="6"/>
  <c r="C159" i="6"/>
  <c r="E157" i="6"/>
  <c r="B352" i="6"/>
  <c r="I353" i="6"/>
  <c r="D182" i="6"/>
  <c r="E180" i="6"/>
  <c r="C182" i="6"/>
  <c r="I287" i="6"/>
  <c r="B286" i="6"/>
  <c r="D75" i="6"/>
  <c r="C75" i="6"/>
  <c r="E74" i="6" s="1"/>
  <c r="E73" i="6"/>
  <c r="C31" i="6"/>
  <c r="D31" i="6"/>
  <c r="E29" i="6"/>
  <c r="H472" i="6"/>
  <c r="O471" i="6"/>
  <c r="D96" i="6" l="1"/>
  <c r="C96" i="6"/>
  <c r="E94" i="6"/>
  <c r="C416" i="6"/>
  <c r="D416" i="6"/>
  <c r="E414" i="6"/>
  <c r="D286" i="6"/>
  <c r="C286" i="6"/>
  <c r="E284" i="6"/>
  <c r="C351" i="6"/>
  <c r="D351" i="6"/>
  <c r="E349" i="6"/>
  <c r="B102" i="6"/>
  <c r="I103" i="6"/>
  <c r="D455" i="6"/>
  <c r="C455" i="6"/>
  <c r="E453" i="6"/>
  <c r="D222" i="6"/>
  <c r="C222" i="6"/>
  <c r="E220" i="6"/>
  <c r="E30" i="6"/>
  <c r="D32" i="6"/>
  <c r="C32" i="6"/>
  <c r="D160" i="6"/>
  <c r="C160" i="6"/>
  <c r="E158" i="6"/>
  <c r="B422" i="6"/>
  <c r="I423" i="6"/>
  <c r="B423" i="6" s="1"/>
  <c r="I222" i="6"/>
  <c r="B221" i="6"/>
  <c r="E181" i="6"/>
  <c r="D183" i="6"/>
  <c r="C183" i="6"/>
  <c r="B287" i="6"/>
  <c r="I288" i="6"/>
  <c r="B353" i="6"/>
  <c r="I354" i="6"/>
  <c r="B38" i="6"/>
  <c r="I39" i="6"/>
  <c r="I163" i="6"/>
  <c r="B162" i="6"/>
  <c r="B397" i="6"/>
  <c r="I398" i="6"/>
  <c r="E391" i="6"/>
  <c r="D393" i="6"/>
  <c r="C393" i="6"/>
  <c r="H473" i="6"/>
  <c r="O472" i="6"/>
  <c r="C417" i="6" l="1"/>
  <c r="D417" i="6"/>
  <c r="E415" i="6"/>
  <c r="D97" i="6"/>
  <c r="C97" i="6"/>
  <c r="E95" i="6"/>
  <c r="I164" i="6"/>
  <c r="B164" i="6" s="1"/>
  <c r="B163" i="6"/>
  <c r="D223" i="6"/>
  <c r="C223" i="6"/>
  <c r="E221" i="6"/>
  <c r="C352" i="6"/>
  <c r="E350" i="6"/>
  <c r="D352" i="6"/>
  <c r="E392" i="6"/>
  <c r="D394" i="6"/>
  <c r="C394" i="6"/>
  <c r="B398" i="6"/>
  <c r="I399" i="6"/>
  <c r="B399" i="6" s="1"/>
  <c r="B39" i="6"/>
  <c r="I40" i="6"/>
  <c r="B288" i="6"/>
  <c r="I289" i="6"/>
  <c r="E31" i="6"/>
  <c r="D33" i="6"/>
  <c r="C33" i="6"/>
  <c r="B103" i="6"/>
  <c r="I104" i="6"/>
  <c r="B354" i="6"/>
  <c r="I355" i="6"/>
  <c r="C184" i="6"/>
  <c r="E182" i="6"/>
  <c r="D184" i="6"/>
  <c r="I223" i="6"/>
  <c r="B222" i="6"/>
  <c r="D161" i="6"/>
  <c r="C161" i="6"/>
  <c r="E159" i="6"/>
  <c r="D456" i="6"/>
  <c r="C456" i="6"/>
  <c r="E454" i="6"/>
  <c r="D287" i="6"/>
  <c r="C287" i="6"/>
  <c r="E285" i="6"/>
  <c r="H474" i="6"/>
  <c r="O473" i="6"/>
  <c r="D98" i="6" l="1"/>
  <c r="E96" i="6"/>
  <c r="C98" i="6"/>
  <c r="E416" i="6"/>
  <c r="C418" i="6"/>
  <c r="D418" i="6"/>
  <c r="D457" i="6"/>
  <c r="C457" i="6"/>
  <c r="E455" i="6"/>
  <c r="B104" i="6"/>
  <c r="I105" i="6"/>
  <c r="I290" i="6"/>
  <c r="B289" i="6"/>
  <c r="D224" i="6"/>
  <c r="E222" i="6"/>
  <c r="C224" i="6"/>
  <c r="B223" i="6"/>
  <c r="I224" i="6"/>
  <c r="B355" i="6"/>
  <c r="I356" i="6"/>
  <c r="E32" i="6"/>
  <c r="D34" i="6"/>
  <c r="C34" i="6"/>
  <c r="E393" i="6"/>
  <c r="D395" i="6"/>
  <c r="C395" i="6"/>
  <c r="D288" i="6"/>
  <c r="E286" i="6"/>
  <c r="C288" i="6"/>
  <c r="D185" i="6"/>
  <c r="C185" i="6"/>
  <c r="E183" i="6"/>
  <c r="D162" i="6"/>
  <c r="C162" i="6"/>
  <c r="E160" i="6"/>
  <c r="B40" i="6"/>
  <c r="I41" i="6"/>
  <c r="C353" i="6"/>
  <c r="D353" i="6"/>
  <c r="E351" i="6"/>
  <c r="H475" i="6"/>
  <c r="O474" i="6"/>
  <c r="E97" i="6" l="1"/>
  <c r="D99" i="6"/>
  <c r="C99" i="6"/>
  <c r="E417" i="6"/>
  <c r="D419" i="6"/>
  <c r="C419" i="6"/>
  <c r="D186" i="6"/>
  <c r="C186" i="6"/>
  <c r="E184" i="6"/>
  <c r="E33" i="6"/>
  <c r="D35" i="6"/>
  <c r="C35" i="6"/>
  <c r="B105" i="6"/>
  <c r="I106" i="6"/>
  <c r="D163" i="6"/>
  <c r="C163" i="6"/>
  <c r="E161" i="6"/>
  <c r="E394" i="6"/>
  <c r="D396" i="6"/>
  <c r="C396" i="6"/>
  <c r="B224" i="6"/>
  <c r="I225" i="6"/>
  <c r="C354" i="6"/>
  <c r="E352" i="6"/>
  <c r="D354" i="6"/>
  <c r="B41" i="6"/>
  <c r="I42" i="6"/>
  <c r="D289" i="6"/>
  <c r="E287" i="6"/>
  <c r="C289" i="6"/>
  <c r="B356" i="6"/>
  <c r="I357" i="6"/>
  <c r="D225" i="6"/>
  <c r="C225" i="6"/>
  <c r="E223" i="6"/>
  <c r="I291" i="6"/>
  <c r="B290" i="6"/>
  <c r="D458" i="6"/>
  <c r="C458" i="6"/>
  <c r="E456" i="6"/>
  <c r="H476" i="6"/>
  <c r="O476" i="6" s="1"/>
  <c r="O475" i="6"/>
  <c r="E98" i="6" l="1"/>
  <c r="D100" i="6"/>
  <c r="C100" i="6"/>
  <c r="D420" i="6"/>
  <c r="C420" i="6"/>
  <c r="E418" i="6"/>
  <c r="B357" i="6"/>
  <c r="I358" i="6"/>
  <c r="B358" i="6" s="1"/>
  <c r="C355" i="6"/>
  <c r="E353" i="6"/>
  <c r="D355" i="6"/>
  <c r="E457" i="6"/>
  <c r="C459" i="6"/>
  <c r="D459" i="6"/>
  <c r="D290" i="6"/>
  <c r="C290" i="6"/>
  <c r="E288" i="6"/>
  <c r="I226" i="6"/>
  <c r="B225" i="6"/>
  <c r="D226" i="6"/>
  <c r="C226" i="6"/>
  <c r="E224" i="6"/>
  <c r="E34" i="6"/>
  <c r="D36" i="6"/>
  <c r="C36" i="6"/>
  <c r="C187" i="6"/>
  <c r="D187" i="6"/>
  <c r="E185" i="6"/>
  <c r="I292" i="6"/>
  <c r="B292" i="6" s="1"/>
  <c r="B291" i="6"/>
  <c r="B42" i="6"/>
  <c r="I43" i="6"/>
  <c r="B106" i="6"/>
  <c r="I107" i="6"/>
  <c r="E395" i="6"/>
  <c r="D397" i="6"/>
  <c r="C397" i="6"/>
  <c r="D164" i="6"/>
  <c r="C164" i="6"/>
  <c r="E163" i="6" s="1"/>
  <c r="E162" i="6"/>
  <c r="C101" i="6" l="1"/>
  <c r="E99" i="6"/>
  <c r="D101" i="6"/>
  <c r="D421" i="6"/>
  <c r="C421" i="6"/>
  <c r="E419" i="6"/>
  <c r="E396" i="6"/>
  <c r="D398" i="6"/>
  <c r="C398" i="6"/>
  <c r="E35" i="6"/>
  <c r="D37" i="6"/>
  <c r="C37" i="6"/>
  <c r="B43" i="6"/>
  <c r="I44" i="6"/>
  <c r="I227" i="6"/>
  <c r="B226" i="6"/>
  <c r="D227" i="6"/>
  <c r="C227" i="6"/>
  <c r="E225" i="6"/>
  <c r="D460" i="6"/>
  <c r="C460" i="6"/>
  <c r="C356" i="6"/>
  <c r="E354" i="6"/>
  <c r="D356" i="6"/>
  <c r="B107" i="6"/>
  <c r="I108" i="6"/>
  <c r="C188" i="6"/>
  <c r="E186" i="6"/>
  <c r="D188" i="6"/>
  <c r="D291" i="6"/>
  <c r="C291" i="6"/>
  <c r="E289" i="6"/>
  <c r="C422" i="6" l="1"/>
  <c r="E420" i="6"/>
  <c r="D422" i="6"/>
  <c r="D102" i="6"/>
  <c r="E100" i="6"/>
  <c r="C102" i="6"/>
  <c r="E36" i="6"/>
  <c r="D38" i="6"/>
  <c r="C38" i="6"/>
  <c r="B108" i="6"/>
  <c r="I109" i="6"/>
  <c r="C357" i="6"/>
  <c r="D357" i="6"/>
  <c r="E355" i="6"/>
  <c r="D228" i="6"/>
  <c r="E226" i="6"/>
  <c r="C228" i="6"/>
  <c r="B44" i="6"/>
  <c r="I45" i="6"/>
  <c r="D292" i="6"/>
  <c r="E290" i="6"/>
  <c r="C292" i="6"/>
  <c r="E291" i="6" s="1"/>
  <c r="E459" i="6"/>
  <c r="D461" i="6"/>
  <c r="C461" i="6"/>
  <c r="E397" i="6"/>
  <c r="D399" i="6"/>
  <c r="C399" i="6"/>
  <c r="E398" i="6" s="1"/>
  <c r="D189" i="6"/>
  <c r="C189" i="6"/>
  <c r="E187" i="6"/>
  <c r="B227" i="6"/>
  <c r="I228" i="6"/>
  <c r="E101" i="6" l="1"/>
  <c r="D103" i="6"/>
  <c r="C103" i="6"/>
  <c r="C423" i="6"/>
  <c r="E422" i="6" s="1"/>
  <c r="E421" i="6"/>
  <c r="D423" i="6"/>
  <c r="D190" i="6"/>
  <c r="E188" i="6"/>
  <c r="C190" i="6"/>
  <c r="C462" i="6"/>
  <c r="D462" i="6"/>
  <c r="E460" i="6"/>
  <c r="D229" i="6"/>
  <c r="E227" i="6"/>
  <c r="C229" i="6"/>
  <c r="E37" i="6"/>
  <c r="D39" i="6"/>
  <c r="C39" i="6"/>
  <c r="B228" i="6"/>
  <c r="I229" i="6"/>
  <c r="C358" i="6"/>
  <c r="E357" i="6" s="1"/>
  <c r="E356" i="6"/>
  <c r="D358" i="6"/>
  <c r="B45" i="6"/>
  <c r="I46" i="6"/>
  <c r="B109" i="6"/>
  <c r="I110" i="6"/>
  <c r="E102" i="6" l="1"/>
  <c r="D104" i="6"/>
  <c r="C104" i="6"/>
  <c r="B110" i="6"/>
  <c r="I111" i="6"/>
  <c r="C40" i="6"/>
  <c r="E38" i="6"/>
  <c r="D40" i="6"/>
  <c r="E461" i="6"/>
  <c r="D463" i="6"/>
  <c r="C463" i="6"/>
  <c r="C191" i="6"/>
  <c r="E189" i="6"/>
  <c r="D191" i="6"/>
  <c r="B46" i="6"/>
  <c r="I47" i="6"/>
  <c r="I230" i="6"/>
  <c r="B230" i="6" s="1"/>
  <c r="B229" i="6"/>
  <c r="D230" i="6"/>
  <c r="C230" i="6"/>
  <c r="E228" i="6"/>
  <c r="D105" i="6" l="1"/>
  <c r="E103" i="6"/>
  <c r="C105" i="6"/>
  <c r="D231" i="6"/>
  <c r="C231" i="6"/>
  <c r="E229" i="6"/>
  <c r="B47" i="6"/>
  <c r="I48" i="6"/>
  <c r="D192" i="6"/>
  <c r="E190" i="6"/>
  <c r="C192" i="6"/>
  <c r="D464" i="6"/>
  <c r="E462" i="6"/>
  <c r="C464" i="6"/>
  <c r="C41" i="6"/>
  <c r="E39" i="6"/>
  <c r="D41" i="6"/>
  <c r="B111" i="6"/>
  <c r="I112" i="6"/>
  <c r="E104" i="6" l="1"/>
  <c r="C106" i="6"/>
  <c r="D106" i="6"/>
  <c r="B48" i="6"/>
  <c r="I49" i="6"/>
  <c r="D193" i="6"/>
  <c r="E191" i="6"/>
  <c r="C193" i="6"/>
  <c r="B112" i="6"/>
  <c r="I113" i="6"/>
  <c r="C42" i="6"/>
  <c r="D42" i="6"/>
  <c r="E40" i="6"/>
  <c r="D465" i="6"/>
  <c r="E463" i="6"/>
  <c r="C465" i="6"/>
  <c r="C232" i="6"/>
  <c r="E230" i="6"/>
  <c r="D232" i="6"/>
  <c r="D107" i="6" l="1"/>
  <c r="E105" i="6"/>
  <c r="C107" i="6"/>
  <c r="D466" i="6"/>
  <c r="E464" i="6"/>
  <c r="C466" i="6"/>
  <c r="C43" i="6"/>
  <c r="D43" i="6"/>
  <c r="E41" i="6"/>
  <c r="B113" i="6"/>
  <c r="I114" i="6"/>
  <c r="B49" i="6"/>
  <c r="I50" i="6"/>
  <c r="E231" i="6"/>
  <c r="D233" i="6"/>
  <c r="C233" i="6"/>
  <c r="D194" i="6"/>
  <c r="C194" i="6"/>
  <c r="E192" i="6"/>
  <c r="E106" i="6" l="1"/>
  <c r="C108" i="6"/>
  <c r="D108" i="6"/>
  <c r="B114" i="6"/>
  <c r="I115" i="6"/>
  <c r="E465" i="6"/>
  <c r="C467" i="6"/>
  <c r="D467" i="6"/>
  <c r="C195" i="6"/>
  <c r="E193" i="6"/>
  <c r="D195" i="6"/>
  <c r="C234" i="6"/>
  <c r="E232" i="6"/>
  <c r="D234" i="6"/>
  <c r="C44" i="6"/>
  <c r="D44" i="6"/>
  <c r="E42" i="6"/>
  <c r="I51" i="6"/>
  <c r="B50" i="6"/>
  <c r="C109" i="6" l="1"/>
  <c r="D109" i="6"/>
  <c r="E107" i="6"/>
  <c r="C468" i="6"/>
  <c r="D468" i="6"/>
  <c r="E466" i="6"/>
  <c r="C45" i="6"/>
  <c r="D45" i="6"/>
  <c r="E43" i="6"/>
  <c r="I52" i="6"/>
  <c r="B51" i="6"/>
  <c r="D196" i="6"/>
  <c r="C196" i="6"/>
  <c r="E194" i="6"/>
  <c r="B115" i="6"/>
  <c r="I116" i="6"/>
  <c r="D235" i="6"/>
  <c r="E233" i="6"/>
  <c r="C235" i="6"/>
  <c r="E234" i="6" s="1"/>
  <c r="D110" i="6" l="1"/>
  <c r="C110" i="6"/>
  <c r="E108" i="6"/>
  <c r="B52" i="6"/>
  <c r="I53" i="6"/>
  <c r="D197" i="6"/>
  <c r="C197" i="6"/>
  <c r="E195" i="6"/>
  <c r="C46" i="6"/>
  <c r="E44" i="6"/>
  <c r="D46" i="6"/>
  <c r="B116" i="6"/>
  <c r="I117" i="6"/>
  <c r="D469" i="6"/>
  <c r="C469" i="6"/>
  <c r="E467" i="6"/>
  <c r="D111" i="6" l="1"/>
  <c r="C111" i="6"/>
  <c r="E109" i="6"/>
  <c r="E196" i="6"/>
  <c r="D198" i="6"/>
  <c r="C198" i="6"/>
  <c r="E468" i="6"/>
  <c r="D470" i="6"/>
  <c r="C470" i="6"/>
  <c r="C47" i="6"/>
  <c r="D47" i="6"/>
  <c r="E45" i="6"/>
  <c r="I54" i="6"/>
  <c r="B53" i="6"/>
  <c r="B117" i="6"/>
  <c r="I118" i="6"/>
  <c r="C112" i="6" l="1"/>
  <c r="D112" i="6"/>
  <c r="E110" i="6"/>
  <c r="B118" i="6"/>
  <c r="I119" i="6"/>
  <c r="C199" i="6"/>
  <c r="E197" i="6"/>
  <c r="D199" i="6"/>
  <c r="C48" i="6"/>
  <c r="E46" i="6"/>
  <c r="D48" i="6"/>
  <c r="D471" i="6"/>
  <c r="C471" i="6"/>
  <c r="E469" i="6"/>
  <c r="I55" i="6"/>
  <c r="B54" i="6"/>
  <c r="C113" i="6" l="1"/>
  <c r="E111" i="6"/>
  <c r="D113" i="6"/>
  <c r="I56" i="6"/>
  <c r="B55" i="6"/>
  <c r="D200" i="6"/>
  <c r="C200" i="6"/>
  <c r="E198" i="6"/>
  <c r="D472" i="6"/>
  <c r="C472" i="6"/>
  <c r="E470" i="6"/>
  <c r="C49" i="6"/>
  <c r="D49" i="6"/>
  <c r="E47" i="6"/>
  <c r="B119" i="6"/>
  <c r="I120" i="6"/>
  <c r="E112" i="6" l="1"/>
  <c r="D114" i="6"/>
  <c r="C114" i="6"/>
  <c r="B120" i="6"/>
  <c r="I121" i="6"/>
  <c r="D50" i="6"/>
  <c r="C50" i="6"/>
  <c r="E48" i="6"/>
  <c r="B56" i="6"/>
  <c r="I57" i="6"/>
  <c r="D201" i="6"/>
  <c r="E199" i="6"/>
  <c r="C201" i="6"/>
  <c r="D473" i="6"/>
  <c r="C473" i="6"/>
  <c r="E471" i="6"/>
  <c r="D115" i="6" l="1"/>
  <c r="C115" i="6"/>
  <c r="E113" i="6"/>
  <c r="D51" i="6"/>
  <c r="C51" i="6"/>
  <c r="E49" i="6"/>
  <c r="C474" i="6"/>
  <c r="E472" i="6"/>
  <c r="D474" i="6"/>
  <c r="I58" i="6"/>
  <c r="B57" i="6"/>
  <c r="D202" i="6"/>
  <c r="C202" i="6"/>
  <c r="E200" i="6"/>
  <c r="B121" i="6"/>
  <c r="I122" i="6"/>
  <c r="E114" i="6" l="1"/>
  <c r="C116" i="6"/>
  <c r="D116" i="6"/>
  <c r="B122" i="6"/>
  <c r="I123" i="6"/>
  <c r="E473" i="6"/>
  <c r="D475" i="6"/>
  <c r="C475" i="6"/>
  <c r="I59" i="6"/>
  <c r="B59" i="6" s="1"/>
  <c r="B58" i="6"/>
  <c r="C203" i="6"/>
  <c r="E201" i="6"/>
  <c r="D203" i="6"/>
  <c r="D52" i="6"/>
  <c r="C52" i="6"/>
  <c r="E50" i="6"/>
  <c r="D117" i="6" l="1"/>
  <c r="C117" i="6"/>
  <c r="E115" i="6"/>
  <c r="D53" i="6"/>
  <c r="C53" i="6"/>
  <c r="E51" i="6"/>
  <c r="D204" i="6"/>
  <c r="C204" i="6"/>
  <c r="E203" i="6" s="1"/>
  <c r="E202" i="6"/>
  <c r="B123" i="6"/>
  <c r="I124" i="6"/>
  <c r="C476" i="6"/>
  <c r="E475" i="6" s="1"/>
  <c r="E474" i="6"/>
  <c r="D476" i="6"/>
  <c r="E116" i="6" l="1"/>
  <c r="D118" i="6"/>
  <c r="C118" i="6"/>
  <c r="B124" i="6"/>
  <c r="I125" i="6"/>
  <c r="D54" i="6"/>
  <c r="C54" i="6"/>
  <c r="E52" i="6"/>
  <c r="D119" i="6" l="1"/>
  <c r="E117" i="6"/>
  <c r="C119" i="6"/>
  <c r="D55" i="6"/>
  <c r="C55" i="6"/>
  <c r="E53" i="6"/>
  <c r="B125" i="6"/>
  <c r="I126" i="6"/>
  <c r="D120" i="6" l="1"/>
  <c r="E118" i="6"/>
  <c r="C120" i="6"/>
  <c r="B126" i="6"/>
  <c r="I127" i="6"/>
  <c r="D56" i="6"/>
  <c r="C56" i="6"/>
  <c r="E54" i="6"/>
  <c r="D121" i="6" l="1"/>
  <c r="C121" i="6"/>
  <c r="E119" i="6"/>
  <c r="D57" i="6"/>
  <c r="C57" i="6"/>
  <c r="E55" i="6"/>
  <c r="B127" i="6"/>
  <c r="I128" i="6"/>
  <c r="D122" i="6" l="1"/>
  <c r="C122" i="6"/>
  <c r="E120" i="6"/>
  <c r="D58" i="6"/>
  <c r="C58" i="6"/>
  <c r="E56" i="6"/>
  <c r="B128" i="6"/>
  <c r="I129" i="6"/>
  <c r="E121" i="6" l="1"/>
  <c r="D123" i="6"/>
  <c r="C123" i="6"/>
  <c r="B129" i="6"/>
  <c r="I130" i="6"/>
  <c r="D59" i="6"/>
  <c r="C59" i="6"/>
  <c r="E58" i="6" s="1"/>
  <c r="E57" i="6"/>
  <c r="D124" i="6" l="1"/>
  <c r="C124" i="6"/>
  <c r="E122" i="6"/>
  <c r="B130" i="6"/>
  <c r="I131" i="6"/>
  <c r="B131" i="6" s="1"/>
  <c r="E123" i="6" l="1"/>
  <c r="D125" i="6"/>
  <c r="C125" i="6"/>
  <c r="E124" i="6" l="1"/>
  <c r="C126" i="6"/>
  <c r="D126" i="6"/>
  <c r="D127" i="6" l="1"/>
  <c r="C127" i="6"/>
  <c r="E125" i="6"/>
  <c r="D128" i="6" l="1"/>
  <c r="E126" i="6"/>
  <c r="C128" i="6"/>
  <c r="D129" i="6" l="1"/>
  <c r="C129" i="6"/>
  <c r="E127" i="6"/>
  <c r="C130" i="6" l="1"/>
  <c r="E128" i="6"/>
  <c r="D130" i="6"/>
  <c r="D131" i="6" l="1"/>
  <c r="C131" i="6"/>
  <c r="E130" i="6" s="1"/>
  <c r="E129" i="6"/>
</calcChain>
</file>

<file path=xl/comments1.xml><?xml version="1.0" encoding="utf-8"?>
<comments xmlns="http://schemas.openxmlformats.org/spreadsheetml/2006/main">
  <authors>
    <author>taekhoon</author>
  </authors>
  <commentList>
    <comment ref="J420" authorId="0" shapeId="0">
      <text>
        <r>
          <rPr>
            <b/>
            <sz val="9"/>
            <color indexed="8"/>
            <rFont val="Tahoma"/>
            <family val="3"/>
            <charset val="129"/>
          </rPr>
          <t xml:space="preserve">TranscendentStage </t>
        </r>
        <r>
          <rPr>
            <b/>
            <sz val="9"/>
            <color indexed="8"/>
            <rFont val="돋움"/>
            <family val="3"/>
            <charset val="129"/>
          </rPr>
          <t>테이블의</t>
        </r>
        <r>
          <rPr>
            <b/>
            <sz val="9"/>
            <color indexed="8"/>
            <rFont val="Tahoma"/>
            <family val="3"/>
            <charset val="129"/>
          </rPr>
          <t xml:space="preserve"> StageNumberInAct </t>
        </r>
        <r>
          <rPr>
            <b/>
            <sz val="9"/>
            <color indexed="8"/>
            <rFont val="돋움"/>
            <family val="3"/>
            <charset val="129"/>
          </rPr>
          <t>의</t>
        </r>
        <r>
          <rPr>
            <b/>
            <sz val="9"/>
            <color indexed="8"/>
            <rFont val="Tahoma"/>
            <family val="3"/>
            <charset val="129"/>
          </rPr>
          <t xml:space="preserve"> </t>
        </r>
        <r>
          <rPr>
            <b/>
            <sz val="9"/>
            <color indexed="8"/>
            <rFont val="돋움"/>
            <family val="3"/>
            <charset val="129"/>
          </rPr>
          <t>값</t>
        </r>
        <r>
          <rPr>
            <b/>
            <sz val="9"/>
            <color indexed="8"/>
            <rFont val="Tahoma"/>
            <family val="3"/>
            <charset val="129"/>
          </rPr>
          <t xml:space="preserve"> 설정
초월 던전 단계 : 스테이지 넘버</t>
        </r>
      </text>
    </comment>
  </commentList>
</comments>
</file>

<file path=xl/sharedStrings.xml><?xml version="1.0" encoding="utf-8"?>
<sst xmlns="http://schemas.openxmlformats.org/spreadsheetml/2006/main" count="4118" uniqueCount="1330">
  <si>
    <t>균열던전 참가 누적 횟수</t>
    <phoneticPr fontId="1" type="noConversion"/>
  </si>
  <si>
    <t>결투장 참가 누적 횟수</t>
    <phoneticPr fontId="1" type="noConversion"/>
  </si>
  <si>
    <t>결투장 승리 누적 횟수</t>
    <phoneticPr fontId="1" type="noConversion"/>
  </si>
  <si>
    <t>장비아이템 획득 누적 갯수</t>
    <phoneticPr fontId="1" type="noConversion"/>
  </si>
  <si>
    <t>장비아이템 6성 획득 누적 갯수</t>
  </si>
  <si>
    <t>장비아이템 7성 획득 누적 갯수</t>
  </si>
  <si>
    <t>룬스톤 획득 누적 갯수</t>
    <phoneticPr fontId="1" type="noConversion"/>
  </si>
  <si>
    <t>캐릭터 레벨 달성</t>
    <phoneticPr fontId="1" type="noConversion"/>
  </si>
  <si>
    <t>수호자 레벨 달성</t>
    <phoneticPr fontId="1" type="noConversion"/>
  </si>
  <si>
    <t>일일미션 클리어 항목 누적 횟수</t>
    <phoneticPr fontId="1" type="noConversion"/>
  </si>
  <si>
    <t>일일미션 올클리어 항목 누적 횟수</t>
    <phoneticPr fontId="1" type="noConversion"/>
  </si>
  <si>
    <t>주간미션 클리어 항목 누적 횟수</t>
    <phoneticPr fontId="1" type="noConversion"/>
  </si>
  <si>
    <t>주간미션 올클리어 항목 누적 횟수</t>
    <phoneticPr fontId="1" type="noConversion"/>
  </si>
  <si>
    <t>캐릭터 스킬 강화 누적 횟수</t>
    <phoneticPr fontId="1" type="noConversion"/>
  </si>
  <si>
    <t>수호자 스킬 강화 누적 횟수</t>
    <phoneticPr fontId="1" type="noConversion"/>
  </si>
  <si>
    <t>결투장 최대 연승 달성</t>
    <phoneticPr fontId="1" type="noConversion"/>
  </si>
  <si>
    <t>장비아이템 합성 누적 횟수</t>
    <phoneticPr fontId="1" type="noConversion"/>
  </si>
  <si>
    <t>장비아이템 승급 누적 횟수</t>
    <phoneticPr fontId="1" type="noConversion"/>
  </si>
  <si>
    <t>수호석 획득 누적 갯수</t>
    <phoneticPr fontId="1" type="noConversion"/>
  </si>
  <si>
    <t>장비아이템 분해 누적 갯수</t>
    <phoneticPr fontId="1" type="noConversion"/>
  </si>
  <si>
    <t>길드전 참가 누적 횟수</t>
    <phoneticPr fontId="1" type="noConversion"/>
  </si>
  <si>
    <t>길드전 승리 누적 횟수</t>
    <phoneticPr fontId="1" type="noConversion"/>
  </si>
  <si>
    <t>캐릭터 스킬 초기화 누적 횟수</t>
    <phoneticPr fontId="1" type="noConversion"/>
  </si>
  <si>
    <t>수호석 업그레이드 최고 단계 최초 달성</t>
    <phoneticPr fontId="1" type="noConversion"/>
  </si>
  <si>
    <t>룬스톤 합성 누적 횟수</t>
    <phoneticPr fontId="1" type="noConversion"/>
  </si>
  <si>
    <t>장비아이템 랜덤옵션변경(마법부여) 누적 횟수</t>
    <phoneticPr fontId="1" type="noConversion"/>
  </si>
  <si>
    <t>결투장 단계별 최초 리그 달성</t>
    <phoneticPr fontId="1" type="noConversion"/>
  </si>
  <si>
    <t>3차 구분</t>
  </si>
  <si>
    <t>균열석 획득 누적 갯수</t>
    <phoneticPr fontId="1" type="noConversion"/>
  </si>
  <si>
    <t>2차 구분</t>
  </si>
  <si>
    <t>DailyMission</t>
  </si>
  <si>
    <t>WeeklyMission</t>
  </si>
  <si>
    <t>MonthlyMission</t>
  </si>
  <si>
    <t>Achievement</t>
  </si>
  <si>
    <t>Comment</t>
  </si>
  <si>
    <t>미션 명칭 TextCode
TextAchievementName</t>
  </si>
  <si>
    <t>미션 설명 TextCode
TextAchievementDesc</t>
  </si>
  <si>
    <t>Tool</t>
  </si>
  <si>
    <t>Common</t>
  </si>
  <si>
    <t>bool</t>
  </si>
  <si>
    <t>string</t>
  </si>
  <si>
    <t>int</t>
  </si>
  <si>
    <t>enum : 
sbyte : 
eEquipType</t>
  </si>
  <si>
    <t>Read</t>
  </si>
  <si>
    <t>Description</t>
  </si>
  <si>
    <t>GeneralTypeCode</t>
  </si>
  <si>
    <t>RewardTypeCode</t>
  </si>
  <si>
    <t>RewardCount</t>
  </si>
  <si>
    <t>EquipType</t>
  </si>
  <si>
    <t>NameTextKey</t>
  </si>
  <si>
    <t>DescriptionTextCode</t>
  </si>
  <si>
    <t>IconImageCode</t>
  </si>
  <si>
    <t>Gold</t>
  </si>
  <si>
    <t>Ticket</t>
  </si>
  <si>
    <t>Gem</t>
  </si>
  <si>
    <t>장비아이템 획득 누적 갯수</t>
  </si>
  <si>
    <t>PreviousAchieveCode</t>
  </si>
  <si>
    <t>NextAchieveCode</t>
  </si>
  <si>
    <t xml:space="preserve">업적 - 균열던전 어려움 Ⅰ 최초 클리어 </t>
  </si>
  <si>
    <t xml:space="preserve">업적 - 균열던전 어려움 Ⅱ 최초 클리어 </t>
  </si>
  <si>
    <t xml:space="preserve">업적 - 균열던전 어려움 Ⅲ 최초 클리어 </t>
  </si>
  <si>
    <t xml:space="preserve">업적 - 균열던전 어려움 Ⅳ 최초 클리어 </t>
  </si>
  <si>
    <t xml:space="preserve">업적 - 균열던전 어려움 Ⅴ 최초 클리어 </t>
  </si>
  <si>
    <t xml:space="preserve">업적 - 균열던전 고수 Ⅰ 최초 클리어 </t>
  </si>
  <si>
    <t xml:space="preserve">업적 - 균열던전 고수 Ⅱ 최초 클리어 </t>
  </si>
  <si>
    <t xml:space="preserve">업적 - 균열던전 고수 Ⅲ 최초 클리어 </t>
  </si>
  <si>
    <t xml:space="preserve">업적 - 균열던전 고수 Ⅳ 최초 클리어 </t>
  </si>
  <si>
    <t xml:space="preserve">업적 - 균열던전 고수 Ⅴ 최초 클리어 </t>
  </si>
  <si>
    <t xml:space="preserve">업적 - 균열던전 고행 Ⅰ 최초 클리어 </t>
  </si>
  <si>
    <t xml:space="preserve">업적 - 균열던전 고행 Ⅱ 최초 클리어 </t>
  </si>
  <si>
    <t xml:space="preserve">업적 - 균열던전 고행 Ⅲ 최초 클리어 </t>
  </si>
  <si>
    <t xml:space="preserve">업적 - 균열던전 고행 Ⅳ 최초 클리어 </t>
  </si>
  <si>
    <t xml:space="preserve">업적 - 균열던전 고행 Ⅴ 최초 클리어 </t>
  </si>
  <si>
    <t xml:space="preserve">업적 - 균열던전 달인 Ⅰ 최초 클리어 </t>
  </si>
  <si>
    <t xml:space="preserve">업적 - 균열던전 달인 Ⅱ 최초 클리어 </t>
  </si>
  <si>
    <t xml:space="preserve">업적 - 균열던전 달인 Ⅲ 최초 클리어 </t>
  </si>
  <si>
    <t xml:space="preserve">업적 - 균열던전 달인 Ⅳ 최초 클리어 </t>
  </si>
  <si>
    <t xml:space="preserve">업적 - 균열던전 달인 Ⅴ 최초 클리어 </t>
  </si>
  <si>
    <t xml:space="preserve">업적 - 균열던전 달인 Ⅵ 최초 클리어 </t>
  </si>
  <si>
    <t xml:space="preserve">업적 - 균열던전 달인 Ⅶ 최초 클리어 </t>
  </si>
  <si>
    <t xml:space="preserve">업적 - 균열던전 달인 Ⅷ 최초 클리어 </t>
  </si>
  <si>
    <t xml:space="preserve">업적 - 균열던전 달인 Ⅸ 최초 클리어 </t>
  </si>
  <si>
    <t xml:space="preserve">업적 - 균열던전 달인 Ⅹ 최초 클리어 </t>
  </si>
  <si>
    <t>Trophy</t>
  </si>
  <si>
    <t>Lotto</t>
  </si>
  <si>
    <t>일반던전 클리어 누적 횟수</t>
    <phoneticPr fontId="1" type="noConversion"/>
  </si>
  <si>
    <t>정예던전 클리어 누적 횟수</t>
    <phoneticPr fontId="1" type="noConversion"/>
  </si>
  <si>
    <t>요일던전 클리어 누적 횟수</t>
    <phoneticPr fontId="1" type="noConversion"/>
  </si>
  <si>
    <t>수호레이드 참가 누적 횟수</t>
    <phoneticPr fontId="1" type="noConversion"/>
  </si>
  <si>
    <t>장비아이템 5성 획득 누적 갯수</t>
    <phoneticPr fontId="1" type="noConversion"/>
  </si>
  <si>
    <t>장비아이템 6성 획득 누적 갯수</t>
    <phoneticPr fontId="1" type="noConversion"/>
  </si>
  <si>
    <t>장비아이템 7성 획득 누적 갯수</t>
    <phoneticPr fontId="1" type="noConversion"/>
  </si>
  <si>
    <t>수호자 스킬 초기화 누적 횟수</t>
    <phoneticPr fontId="1" type="noConversion"/>
  </si>
  <si>
    <t>수호석 업그레이드 성공 누적 횟수</t>
    <phoneticPr fontId="1" type="noConversion"/>
  </si>
  <si>
    <t>균열던전 단계별 최초 클리어</t>
    <phoneticPr fontId="1" type="noConversion"/>
  </si>
  <si>
    <t>초월던전 참가 누적 횟수</t>
  </si>
  <si>
    <t>초월던전 참가 누적 횟수</t>
    <phoneticPr fontId="1" type="noConversion"/>
  </si>
  <si>
    <t>균열석 획득 누적 갯수</t>
    <phoneticPr fontId="1" type="noConversion"/>
  </si>
  <si>
    <t>일일미션</t>
    <phoneticPr fontId="1" type="noConversion"/>
  </si>
  <si>
    <t>주간미션</t>
    <phoneticPr fontId="1" type="noConversion"/>
  </si>
  <si>
    <t>월간미션</t>
    <phoneticPr fontId="1" type="noConversion"/>
  </si>
  <si>
    <t>업적</t>
    <phoneticPr fontId="1" type="noConversion"/>
  </si>
  <si>
    <t>장비아이템 강화 누적 횟수</t>
  </si>
  <si>
    <t>장비아이템 강화 누적 횟수</t>
    <phoneticPr fontId="1" type="noConversion"/>
  </si>
  <si>
    <t>룬스톤 5성 획득 누적 갯수</t>
  </si>
  <si>
    <t>룬스톤 6성 획득 누적 갯수</t>
  </si>
  <si>
    <t>룬스톤 7성 획득 누적 갯수</t>
  </si>
  <si>
    <t>룬스톤 5성 획득 누적 갯수</t>
    <phoneticPr fontId="1" type="noConversion"/>
  </si>
  <si>
    <t>룬스톤 6성 획득 누적 갯수</t>
    <phoneticPr fontId="1" type="noConversion"/>
  </si>
  <si>
    <t>룬스톤 7성 획득 누적 갯수</t>
    <phoneticPr fontId="1" type="noConversion"/>
  </si>
  <si>
    <t>Achievement</t>
    <phoneticPr fontId="1" type="noConversion"/>
  </si>
  <si>
    <t>10 - 일일
70 - 주간
30 - 월간
90 - 업적</t>
    <phoneticPr fontId="1" type="noConversion"/>
  </si>
  <si>
    <t>미션타입구분
1. 게임모드관련
2. 장비아이템관련
3. 아이템획득관련
4. 레벨달성관련
5. 스킬강화관련
6. 수호석업그레이드관련
7. 업적관련
8. 최초달성관련</t>
    <phoneticPr fontId="1" type="noConversion"/>
  </si>
  <si>
    <t>미션타입 세부 구분</t>
    <phoneticPr fontId="1" type="noConversion"/>
  </si>
  <si>
    <t>미션 클리어 조건</t>
    <phoneticPr fontId="1" type="noConversion"/>
  </si>
  <si>
    <t>미션 클리어 값</t>
    <phoneticPr fontId="1" type="noConversion"/>
  </si>
  <si>
    <t>해당 아이템의
Icon Image ID</t>
    <phoneticPr fontId="9" type="noConversion"/>
  </si>
  <si>
    <t>SubMissionType</t>
    <phoneticPr fontId="1" type="noConversion"/>
  </si>
  <si>
    <t>ClearType</t>
    <phoneticPr fontId="1" type="noConversion"/>
  </si>
  <si>
    <t>ClearValue</t>
    <phoneticPr fontId="1" type="noConversion"/>
  </si>
  <si>
    <t>Client</t>
    <phoneticPr fontId="9" type="noConversion"/>
  </si>
  <si>
    <t>MissionType</t>
    <phoneticPr fontId="1" type="noConversion"/>
  </si>
  <si>
    <t>10 - 일일
70 - 주간
30 - 월간
90 - 업적</t>
    <phoneticPr fontId="1" type="noConversion"/>
  </si>
  <si>
    <t>이전 업적</t>
    <phoneticPr fontId="9" type="noConversion"/>
  </si>
  <si>
    <t>다음 업적</t>
    <phoneticPr fontId="9" type="noConversion"/>
  </si>
  <si>
    <t>미션타입구분
1. 게임모드관련
2. 장비아이템관련
3. 아이템획득관련
4. 레벨달성관련
5. 스킬강화관련
6. 수호석업그레이드관련
7. 업적관련
8. 최초달성관련</t>
    <phoneticPr fontId="1" type="noConversion"/>
  </si>
  <si>
    <t>미션타입 세부 구분</t>
    <phoneticPr fontId="1" type="noConversion"/>
  </si>
  <si>
    <t>미션 클리어 조건</t>
    <phoneticPr fontId="1" type="noConversion"/>
  </si>
  <si>
    <t>미션 클리어 값</t>
    <phoneticPr fontId="1" type="noConversion"/>
  </si>
  <si>
    <t>160001001 - 골드
160001002 - 젬(보석)
160002001 - 일반뽑기권
160002002 - 고급뽑기권
160002003 - 입장권
160002004 - 트포피
160002005 - 균열석
160004001 - 아이템 증가권
160004002 - 경험치 증가권
160004003 - 골드 증가권
160004004 - 즉시완료권</t>
  </si>
  <si>
    <t>해당 아이템의
Icon Image ID</t>
    <phoneticPr fontId="9" type="noConversion"/>
  </si>
  <si>
    <t>Client</t>
    <phoneticPr fontId="9" type="noConversion"/>
  </si>
  <si>
    <t>MissionType</t>
    <phoneticPr fontId="1" type="noConversion"/>
  </si>
  <si>
    <t>SubMissionType</t>
    <phoneticPr fontId="1" type="noConversion"/>
  </si>
  <si>
    <t>ClearType</t>
    <phoneticPr fontId="1" type="noConversion"/>
  </si>
  <si>
    <t>ClearValue</t>
    <phoneticPr fontId="1" type="noConversion"/>
  </si>
  <si>
    <t>Gem</t>
    <phoneticPr fontId="1" type="noConversion"/>
  </si>
  <si>
    <t>Gem</t>
    <phoneticPr fontId="1" type="noConversion"/>
  </si>
  <si>
    <t xml:space="preserve">업적 - 균열던전 일반 Ⅰ 최초 클리어 </t>
    <phoneticPr fontId="1" type="noConversion"/>
  </si>
  <si>
    <t xml:space="preserve">업적 - 균열던전 일반 Ⅱ 최초 클리어 </t>
    <phoneticPr fontId="1" type="noConversion"/>
  </si>
  <si>
    <t xml:space="preserve">업적 - 균열던전 일반 Ⅲ 최초 클리어 </t>
    <phoneticPr fontId="1" type="noConversion"/>
  </si>
  <si>
    <t xml:space="preserve">업적 - 균열던전 일반 Ⅳ 최초 클리어 </t>
    <phoneticPr fontId="1" type="noConversion"/>
  </si>
  <si>
    <t xml:space="preserve">업적 - 균열던전 일반 Ⅴ 최초 클리어 </t>
    <phoneticPr fontId="1" type="noConversion"/>
  </si>
  <si>
    <t xml:space="preserve">업적 - 균열던전 고행 Ⅵ 최초 클리어 </t>
    <phoneticPr fontId="1" type="noConversion"/>
  </si>
  <si>
    <t xml:space="preserve">업적 - 균열던전 고행 Ⅶ 최초 클리어 </t>
    <phoneticPr fontId="1" type="noConversion"/>
  </si>
  <si>
    <t xml:space="preserve">업적 - 균열던전 고행 Ⅷ 최초 클리어 </t>
    <phoneticPr fontId="1" type="noConversion"/>
  </si>
  <si>
    <t xml:space="preserve">업적 - 균열던전 고행 Ⅸ 최초 클리어 </t>
    <phoneticPr fontId="1" type="noConversion"/>
  </si>
  <si>
    <t xml:space="preserve">업적 - 균열던전 고행 Ⅹ 최초 클리어 </t>
    <phoneticPr fontId="1" type="noConversion"/>
  </si>
  <si>
    <t xml:space="preserve">업적 - 균열던전 고행 ⅩⅠ 최초 클리어 </t>
    <phoneticPr fontId="1" type="noConversion"/>
  </si>
  <si>
    <t xml:space="preserve">업적 - 균열던전 고행 ⅩⅡ 최초 클리어 </t>
    <phoneticPr fontId="1" type="noConversion"/>
  </si>
  <si>
    <t xml:space="preserve">업적 - 균열던전 고행 ⅩⅢ 최초 클리어 </t>
    <phoneticPr fontId="1" type="noConversion"/>
  </si>
  <si>
    <t xml:space="preserve">업적 - 균열던전 고행 ⅩⅣ 최초 클리어 </t>
    <phoneticPr fontId="1" type="noConversion"/>
  </si>
  <si>
    <t xml:space="preserve">업적 - 균열던전 고행 ⅩⅤ 최초 클리어 </t>
    <phoneticPr fontId="1" type="noConversion"/>
  </si>
  <si>
    <t>업적 - 결투장 루키 리그 승급</t>
    <phoneticPr fontId="1" type="noConversion"/>
  </si>
  <si>
    <t>업적 - 결투장 챌린저 리그 승급</t>
    <phoneticPr fontId="1" type="noConversion"/>
  </si>
  <si>
    <t>업적 - 결투장 프리미어 리그 승급</t>
    <phoneticPr fontId="1" type="noConversion"/>
  </si>
  <si>
    <t>업적 - 결투장 마스터 리그 승급</t>
    <phoneticPr fontId="1" type="noConversion"/>
  </si>
  <si>
    <t>업적 - 결투장 레전드 리그 승급</t>
    <phoneticPr fontId="1" type="noConversion"/>
  </si>
  <si>
    <t>업적 - 결투장 챔피언 리그 승급</t>
    <phoneticPr fontId="1" type="noConversion"/>
  </si>
  <si>
    <t>Gold</t>
    <phoneticPr fontId="1" type="noConversion"/>
  </si>
  <si>
    <t>Gold</t>
    <phoneticPr fontId="1" type="noConversion"/>
  </si>
  <si>
    <t>MonthlyMission</t>
    <phoneticPr fontId="1" type="noConversion"/>
  </si>
  <si>
    <t>10 - 일일
70 - 주간
30 - 월간
90 - 업적</t>
    <phoneticPr fontId="1" type="noConversion"/>
  </si>
  <si>
    <t>미션타입구분
1. 게임모드관련
2. 장비아이템관련
3. 아이템획득관련
4. 레벨달성관련
5. 스킬강화관련
6. 수호석업그레이드관련
7. 업적관련
8. 최초달성관련</t>
    <phoneticPr fontId="1" type="noConversion"/>
  </si>
  <si>
    <t>미션타입 세부 구분</t>
    <phoneticPr fontId="1" type="noConversion"/>
  </si>
  <si>
    <t>미션 클리어 조건</t>
    <phoneticPr fontId="1" type="noConversion"/>
  </si>
  <si>
    <t>미션 클리어 값</t>
    <phoneticPr fontId="1" type="noConversion"/>
  </si>
  <si>
    <t>해당 아이템의
Icon Image ID</t>
    <phoneticPr fontId="9" type="noConversion"/>
  </si>
  <si>
    <t>Gem</t>
    <phoneticPr fontId="9" type="noConversion"/>
  </si>
  <si>
    <t>DailyMission</t>
    <phoneticPr fontId="1" type="noConversion"/>
  </si>
  <si>
    <t>160001001 - 골드
160001002 - 젬(보석)
160002001 - 일반뽑기권
160002002 - 고급뽑기권
160002003 - 입장권
160002004 - 트포피
160002005 - 균열석
160004001 - 아이템 증가권
160004002 - 경험치 증가권
160004003 - 골드 증가권
160004004 - 즉시완료권</t>
    <phoneticPr fontId="9" type="noConversion"/>
  </si>
  <si>
    <t>Gem</t>
    <phoneticPr fontId="1" type="noConversion"/>
  </si>
  <si>
    <t>다이아 사용 누적 개수</t>
  </si>
  <si>
    <t>우정포인트 사용 누적 개수</t>
  </si>
  <si>
    <t>루비 사용 누적 개수</t>
  </si>
  <si>
    <t>열쇠 사용 누적 개수</t>
  </si>
  <si>
    <t>구분</t>
    <phoneticPr fontId="1" type="noConversion"/>
  </si>
  <si>
    <t>미션타입</t>
    <phoneticPr fontId="1" type="noConversion"/>
  </si>
  <si>
    <t>1차 구분</t>
    <phoneticPr fontId="1" type="noConversion"/>
  </si>
  <si>
    <t>확인장소</t>
    <phoneticPr fontId="1" type="noConversion"/>
  </si>
  <si>
    <t>게임모드</t>
    <phoneticPr fontId="1" type="noConversion"/>
  </si>
  <si>
    <t>일반던전 클리어 누적 횟수</t>
    <phoneticPr fontId="1" type="noConversion"/>
  </si>
  <si>
    <r>
      <t xml:space="preserve">1. 일반던전
2. 정예던전
3. 요일던전
4. 균열던전
5. 초월던전
6. 결투장
7. 길드전
</t>
    </r>
    <r>
      <rPr>
        <sz val="10"/>
        <color rgb="FFC00000"/>
        <rFont val="맑은 고딕"/>
        <family val="3"/>
        <charset val="129"/>
        <scheme val="minor"/>
      </rPr>
      <t>8. 수호레이드
9. 점령전
10. 서부 지역</t>
    </r>
    <phoneticPr fontId="1" type="noConversion"/>
  </si>
  <si>
    <t xml:space="preserve">1. 클리어
2. 참가
3. 승리
4. 연승
5. 최초 클리어
6. 리그 승급 달성
</t>
    <phoneticPr fontId="1" type="noConversion"/>
  </si>
  <si>
    <t>횟수 지정
단계 지정
리그 지정</t>
    <phoneticPr fontId="1" type="noConversion"/>
  </si>
  <si>
    <t>게임 준비(소탕)
게임 입장
게임 종료</t>
    <phoneticPr fontId="1" type="noConversion"/>
  </si>
  <si>
    <t>정예던전 클리어 누적 횟수</t>
    <phoneticPr fontId="1" type="noConversion"/>
  </si>
  <si>
    <t>요일던전 클리어 누적 횟수</t>
    <phoneticPr fontId="1" type="noConversion"/>
  </si>
  <si>
    <t>균열던전 참가 누적 횟수</t>
    <phoneticPr fontId="1" type="noConversion"/>
  </si>
  <si>
    <t>균열던전 단계별 최초 클리어</t>
    <phoneticPr fontId="1" type="noConversion"/>
  </si>
  <si>
    <t>초월던전 참가 누적 횟수</t>
    <phoneticPr fontId="1" type="noConversion"/>
  </si>
  <si>
    <t>결투장 참가 누적 횟수</t>
    <phoneticPr fontId="1" type="noConversion"/>
  </si>
  <si>
    <t>결투장 승리 누적 횟수</t>
    <phoneticPr fontId="1" type="noConversion"/>
  </si>
  <si>
    <t>결투장 최대 연승 달성</t>
    <phoneticPr fontId="1" type="noConversion"/>
  </si>
  <si>
    <t>결투장 단계별 최초 리그 승급 달성</t>
    <phoneticPr fontId="1" type="noConversion"/>
  </si>
  <si>
    <t>길드전 참가 누적 횟수</t>
    <phoneticPr fontId="1" type="noConversion"/>
  </si>
  <si>
    <t>길드전 승리 누적 횟수</t>
    <phoneticPr fontId="1" type="noConversion"/>
  </si>
  <si>
    <t>수호레이드 참가 누적 횟수</t>
    <phoneticPr fontId="1" type="noConversion"/>
  </si>
  <si>
    <t>점령전 참가 누적 횟수</t>
    <phoneticPr fontId="1" type="noConversion"/>
  </si>
  <si>
    <t>서부 지역 참가 누적 횟수</t>
    <phoneticPr fontId="1" type="noConversion"/>
  </si>
  <si>
    <t>장비아이템</t>
    <phoneticPr fontId="1" type="noConversion"/>
  </si>
  <si>
    <t>장비아이템 분해 누적 갯수</t>
    <phoneticPr fontId="1" type="noConversion"/>
  </si>
  <si>
    <t>1. 장비(무기/방어구/장신구)</t>
    <phoneticPr fontId="1" type="noConversion"/>
  </si>
  <si>
    <r>
      <t xml:space="preserve">1. 분해
2. 강화
3. 합성
4. 승급
5. 랜덤옵션변경
6. 획득
7. 5성 획득
8. 6성 획득
9. 7성 획득
</t>
    </r>
    <r>
      <rPr>
        <sz val="10"/>
        <color rgb="FFC00000"/>
        <rFont val="맑은 고딕"/>
        <family val="3"/>
        <charset val="129"/>
        <scheme val="minor"/>
      </rPr>
      <t>10. 승단 레벨</t>
    </r>
    <phoneticPr fontId="1" type="noConversion"/>
  </si>
  <si>
    <t>횟수 지정
갯수 지정</t>
    <phoneticPr fontId="1" type="noConversion"/>
  </si>
  <si>
    <t>마을&gt;가방
게임 준비(소탕)
결과창
우편함
상점</t>
    <phoneticPr fontId="1" type="noConversion"/>
  </si>
  <si>
    <t>장비아이템 강화 누적 횟수</t>
    <phoneticPr fontId="1" type="noConversion"/>
  </si>
  <si>
    <t>장비아이템 합성 누적 횟수</t>
    <phoneticPr fontId="1" type="noConversion"/>
  </si>
  <si>
    <t>장비아이템 승급 누적 횟수</t>
    <phoneticPr fontId="1" type="noConversion"/>
  </si>
  <si>
    <t>장비아이템 랜덤옵션변경(마법부여) 누적 횟수</t>
    <phoneticPr fontId="1" type="noConversion"/>
  </si>
  <si>
    <t>장비아이템 획득 누적 갯수</t>
    <phoneticPr fontId="1" type="noConversion"/>
  </si>
  <si>
    <t>장비아이템 5성 획득 누적 갯수</t>
    <phoneticPr fontId="1" type="noConversion"/>
  </si>
  <si>
    <t>장비아이템 승단 최고 단계 체크</t>
    <phoneticPr fontId="1" type="noConversion"/>
  </si>
  <si>
    <t>룬스톤</t>
    <phoneticPr fontId="1" type="noConversion"/>
  </si>
  <si>
    <t>룬스톤 획득 누적 갯수</t>
    <phoneticPr fontId="1" type="noConversion"/>
  </si>
  <si>
    <t>1. 룬스톤</t>
    <phoneticPr fontId="1" type="noConversion"/>
  </si>
  <si>
    <t>1. 획득
2. 5성 획득
3. 6성 획득
4. 7성 획득
5. 합성</t>
    <phoneticPr fontId="1" type="noConversion"/>
  </si>
  <si>
    <t>횟수 지정
갯수 지정</t>
    <phoneticPr fontId="1" type="noConversion"/>
  </si>
  <si>
    <t>마을&gt;보석함
게임 준비(소탕)
결과창
우편함
상점</t>
    <phoneticPr fontId="1" type="noConversion"/>
  </si>
  <si>
    <t>룬스톤 5성 획득 누적 갯수</t>
    <phoneticPr fontId="1" type="noConversion"/>
  </si>
  <si>
    <t>룬스톤 6성 획득 누적 개수</t>
    <phoneticPr fontId="1" type="noConversion"/>
  </si>
  <si>
    <t>룬스톤 7성 획득 누적 개수</t>
    <phoneticPr fontId="1" type="noConversion"/>
  </si>
  <si>
    <t>룬스톤 합성 누적 횟수</t>
    <phoneticPr fontId="1" type="noConversion"/>
  </si>
  <si>
    <t>균열석</t>
    <phoneticPr fontId="1" type="noConversion"/>
  </si>
  <si>
    <t>균열석 획득 누적 갯수</t>
    <phoneticPr fontId="1" type="noConversion"/>
  </si>
  <si>
    <t>1. 균열석</t>
    <phoneticPr fontId="1" type="noConversion"/>
  </si>
  <si>
    <t>1. 획득</t>
    <phoneticPr fontId="1" type="noConversion"/>
  </si>
  <si>
    <t>개수 지정</t>
    <phoneticPr fontId="1" type="noConversion"/>
  </si>
  <si>
    <t>게임종료(균열)
우편함</t>
    <phoneticPr fontId="1" type="noConversion"/>
  </si>
  <si>
    <t>캐릭터</t>
    <phoneticPr fontId="1" type="noConversion"/>
  </si>
  <si>
    <t>캐릭터 레벨 달성</t>
    <phoneticPr fontId="1" type="noConversion"/>
  </si>
  <si>
    <t>1. 캐릭터 레벨
2. 캐릭터 스킬</t>
    <phoneticPr fontId="1" type="noConversion"/>
  </si>
  <si>
    <t>1. 레벨달성
2. 스킬 강화
3. 스킬 초기화</t>
    <phoneticPr fontId="1" type="noConversion"/>
  </si>
  <si>
    <t>레벨 지정
횟수 지정</t>
    <phoneticPr fontId="1" type="noConversion"/>
  </si>
  <si>
    <t>게임 준비(소탕)
결과창
마을&gt;스킬</t>
    <phoneticPr fontId="1" type="noConversion"/>
  </si>
  <si>
    <t>캐릭터 스킬 강화 누적 횟수</t>
    <phoneticPr fontId="1" type="noConversion"/>
  </si>
  <si>
    <t>캐릭터 스킬 초기화 누적 횟수</t>
    <phoneticPr fontId="1" type="noConversion"/>
  </si>
  <si>
    <t>수호자</t>
    <phoneticPr fontId="1" type="noConversion"/>
  </si>
  <si>
    <t>수호자 레벨 달성</t>
    <phoneticPr fontId="1" type="noConversion"/>
  </si>
  <si>
    <t>1. 수호자 레벨
2. 수호자 스킬</t>
    <phoneticPr fontId="1" type="noConversion"/>
  </si>
  <si>
    <t>수호자 스킬 강화 누적 횟수</t>
    <phoneticPr fontId="1" type="noConversion"/>
  </si>
  <si>
    <t>수호자 스킬 초기화 누적 횟수</t>
    <phoneticPr fontId="1" type="noConversion"/>
  </si>
  <si>
    <t>수호석</t>
    <phoneticPr fontId="1" type="noConversion"/>
  </si>
  <si>
    <t>수호석 획득 누적 갯수</t>
    <phoneticPr fontId="1" type="noConversion"/>
  </si>
  <si>
    <t>1. 수호석</t>
    <phoneticPr fontId="1" type="noConversion"/>
  </si>
  <si>
    <t>1. 획득
2. 업그레이드 횟수
3. 최고단계 달성</t>
    <phoneticPr fontId="1" type="noConversion"/>
  </si>
  <si>
    <t>횟수 지정</t>
    <phoneticPr fontId="1" type="noConversion"/>
  </si>
  <si>
    <t>게임종료(초월)</t>
    <phoneticPr fontId="1" type="noConversion"/>
  </si>
  <si>
    <t>수호석 업그레이드 성공 누적 횟수</t>
    <phoneticPr fontId="1" type="noConversion"/>
  </si>
  <si>
    <t>수호석 업그레이드 최고 단계 최초 달성</t>
    <phoneticPr fontId="1" type="noConversion"/>
  </si>
  <si>
    <t>업적</t>
    <phoneticPr fontId="1" type="noConversion"/>
  </si>
  <si>
    <t>일일미션 클리어 항목 누적 횟수</t>
    <phoneticPr fontId="1" type="noConversion"/>
  </si>
  <si>
    <t>1. 일일미션
2. 주간미션</t>
    <phoneticPr fontId="1" type="noConversion"/>
  </si>
  <si>
    <t>1. 클리어
2. 올클리어</t>
    <phoneticPr fontId="1" type="noConversion"/>
  </si>
  <si>
    <t>마을&gt;업적</t>
    <phoneticPr fontId="1" type="noConversion"/>
  </si>
  <si>
    <t>일일미션 올클리어 항목 누적 횟수</t>
    <phoneticPr fontId="1" type="noConversion"/>
  </si>
  <si>
    <t>주간미션 클리어 항목 누적 횟수</t>
    <phoneticPr fontId="1" type="noConversion"/>
  </si>
  <si>
    <t>주간미션 올클리어 항목 누적 횟수</t>
    <phoneticPr fontId="1" type="noConversion"/>
  </si>
  <si>
    <t>전승 스킬</t>
    <phoneticPr fontId="1" type="noConversion"/>
  </si>
  <si>
    <t>전승 스킬 강화 레벨 체크</t>
    <phoneticPr fontId="1" type="noConversion"/>
  </si>
  <si>
    <t>1. 전승 스킬</t>
    <phoneticPr fontId="1" type="noConversion"/>
  </si>
  <si>
    <t>1. 강화 레벨 체크</t>
    <phoneticPr fontId="1" type="noConversion"/>
  </si>
  <si>
    <t>레벨 지정</t>
    <phoneticPr fontId="1" type="noConversion"/>
  </si>
  <si>
    <t>마을&gt;스킬</t>
    <phoneticPr fontId="1" type="noConversion"/>
  </si>
  <si>
    <t>아바타</t>
    <phoneticPr fontId="1" type="noConversion"/>
  </si>
  <si>
    <t>아바타 보유 누적 개수</t>
    <phoneticPr fontId="1" type="noConversion"/>
  </si>
  <si>
    <t>1. 아바타
2. 아바타 강화</t>
    <phoneticPr fontId="1" type="noConversion"/>
  </si>
  <si>
    <t>1. 보유 개수
2. 강화 단계 체크</t>
    <phoneticPr fontId="1" type="noConversion"/>
  </si>
  <si>
    <t>횟수 지정
레벨 지정</t>
    <phoneticPr fontId="1" type="noConversion"/>
  </si>
  <si>
    <t>아바타 강화 단계 체크</t>
    <phoneticPr fontId="1" type="noConversion"/>
  </si>
  <si>
    <t>제작</t>
    <phoneticPr fontId="1" type="noConversion"/>
  </si>
  <si>
    <t>제작 시도 누적 횟수</t>
    <phoneticPr fontId="1" type="noConversion"/>
  </si>
  <si>
    <t>1. 제작</t>
    <phoneticPr fontId="1" type="noConversion"/>
  </si>
  <si>
    <t>1. 제작 시도 횟수</t>
    <phoneticPr fontId="1" type="noConversion"/>
  </si>
  <si>
    <t>연금술</t>
    <phoneticPr fontId="1" type="noConversion"/>
  </si>
  <si>
    <t>1. 시도 횟수</t>
    <phoneticPr fontId="1" type="noConversion"/>
  </si>
  <si>
    <t>길드</t>
    <phoneticPr fontId="1" type="noConversion"/>
  </si>
  <si>
    <t>길드 출석 누적 횟수</t>
    <phoneticPr fontId="1" type="noConversion"/>
  </si>
  <si>
    <t>1. 길드
2. 길드전
3. 공헌도</t>
    <phoneticPr fontId="1" type="noConversion"/>
  </si>
  <si>
    <t>1. 길드 출석 횟수
2. 길드전 참여 횟수
3. 길드전 승리 횟수
4. 내 공헌도 누적 점수
5. 내 공헌도 시즌 점수</t>
    <phoneticPr fontId="1" type="noConversion"/>
  </si>
  <si>
    <t>횟수 지정
점수 지정</t>
    <phoneticPr fontId="1" type="noConversion"/>
  </si>
  <si>
    <t>길드전 참여 누적 횟수</t>
    <phoneticPr fontId="1" type="noConversion"/>
  </si>
  <si>
    <t>길드전 승리 누적 횟수</t>
    <phoneticPr fontId="1" type="noConversion"/>
  </si>
  <si>
    <t>길드 내 공헌도 누적 점수</t>
    <phoneticPr fontId="1" type="noConversion"/>
  </si>
  <si>
    <t>길드 내 공헌도 시즌 점수</t>
    <phoneticPr fontId="1" type="noConversion"/>
  </si>
  <si>
    <t>재화</t>
    <phoneticPr fontId="1" type="noConversion"/>
  </si>
  <si>
    <t>골드 사용 누적 개수</t>
    <phoneticPr fontId="1" type="noConversion"/>
  </si>
  <si>
    <t>1. 골드
2. 다이아
3. 우정포인트
4. 루비
5. 열쇠</t>
    <phoneticPr fontId="1" type="noConversion"/>
  </si>
  <si>
    <t>1. 사용 누적
2. 획득 누적</t>
    <phoneticPr fontId="1" type="noConversion"/>
  </si>
  <si>
    <t>개수 지정</t>
    <phoneticPr fontId="1" type="noConversion"/>
  </si>
  <si>
    <t>전체</t>
    <phoneticPr fontId="1" type="noConversion"/>
  </si>
  <si>
    <t>골드 획득 누적 개수</t>
  </si>
  <si>
    <t>다이아 획득 누적 개수</t>
  </si>
  <si>
    <t>우정포인트 획득 누적 개수</t>
  </si>
  <si>
    <t>루비 획득 누적 개수</t>
  </si>
  <si>
    <t>열쇠 획득 누적 개수</t>
  </si>
  <si>
    <t>컨텐츠</t>
    <phoneticPr fontId="1" type="noConversion"/>
  </si>
  <si>
    <t>컨텐츠 초기화 누적 횟수</t>
    <phoneticPr fontId="1" type="noConversion"/>
  </si>
  <si>
    <t>1. 초기화</t>
    <phoneticPr fontId="1" type="noConversion"/>
  </si>
  <si>
    <t>1. 컨텐츠 초기화 횟수</t>
    <phoneticPr fontId="1" type="noConversion"/>
  </si>
  <si>
    <t>초기화 가능한
모든 컨텐츠</t>
    <phoneticPr fontId="1" type="noConversion"/>
  </si>
  <si>
    <t>&gt; 업적 GTC 규칙</t>
  </si>
  <si>
    <t>상위 코드 - 1자리
(0 ~ 9)</t>
  </si>
  <si>
    <t>중위 코드1 - 2자리
(0 ~ 99)</t>
  </si>
  <si>
    <t>중위 코드2 - 2자리
(0 ~ 99)</t>
  </si>
  <si>
    <t>중위 코드3 - 2자리
(0 ~ 99)</t>
  </si>
  <si>
    <t>하위 코드1 - 2자리
(0 ~ 99)</t>
  </si>
  <si>
    <t>미션 구분</t>
  </si>
  <si>
    <t>미션의 타입 구분(대분류)</t>
  </si>
  <si>
    <t>구분된 타입의 종류(중분류)</t>
  </si>
  <si>
    <t>종류의 세부 구분(소분류)</t>
  </si>
  <si>
    <t>업적 순번</t>
  </si>
  <si>
    <t>값</t>
  </si>
  <si>
    <t>의미</t>
  </si>
  <si>
    <t>일일 미션</t>
  </si>
  <si>
    <t>게임모드관련</t>
  </si>
  <si>
    <t>01</t>
  </si>
  <si>
    <t>해당 업적의 1번째</t>
  </si>
  <si>
    <t>주간 미션</t>
  </si>
  <si>
    <t>장비아이템관련</t>
  </si>
  <si>
    <t>02</t>
  </si>
  <si>
    <t>해당 업적의 2번째</t>
  </si>
  <si>
    <t>월간 미션</t>
  </si>
  <si>
    <t>아이템획득관련</t>
  </si>
  <si>
    <t>03</t>
  </si>
  <si>
    <t>해당 업적의 3번째</t>
  </si>
  <si>
    <t>업적</t>
  </si>
  <si>
    <t>레벨달성관련</t>
  </si>
  <si>
    <t>…</t>
  </si>
  <si>
    <t>스킬강화관련</t>
  </si>
  <si>
    <t>99</t>
  </si>
  <si>
    <t>해당 업적의 99번째</t>
  </si>
  <si>
    <t>수호석업그레이드관련</t>
  </si>
  <si>
    <t>업적관련</t>
  </si>
  <si>
    <t>최초달성관련</t>
  </si>
  <si>
    <t>전승 스킬</t>
  </si>
  <si>
    <t>아바타</t>
  </si>
  <si>
    <t>제작</t>
  </si>
  <si>
    <t>연금술</t>
  </si>
  <si>
    <t>길드</t>
  </si>
  <si>
    <t>재화</t>
  </si>
  <si>
    <t>컨텐츠 초기화</t>
  </si>
  <si>
    <t>중위 코드1의 값에 따라
중분류 타입이 각각 다르므로,
타입 리스트 시트에서
확인하실 수 있습니다.</t>
    <phoneticPr fontId="1" type="noConversion"/>
  </si>
  <si>
    <t>중위 코드2의 값에 따라
소분류 타입이 각각 다르므로,
타입 리스트 시트에서
확인하실 수 있습니다.</t>
    <phoneticPr fontId="1" type="noConversion"/>
  </si>
  <si>
    <t>Mission</t>
  </si>
  <si>
    <t>1 - 일일
7 - 주간
3 - 월간
9 - 업적</t>
  </si>
  <si>
    <t>0. 업적
1. 일일미션
2. 주간미션
3. 월간미션</t>
  </si>
  <si>
    <t>미션타입구분 [1차 구분]
1. 게임모드관련
2. 장비아이템관련
3. 아이템획득관련
4. 레벨달성관련
5. 스킬강화관련
6. 수호석업그레이드관련
7. 업적관련
8. 최초달성관련
9. 전승 스킬
10. 아바타
11. 제작
12. 연금술
13. 길드
14. 재화
15. 컨텐츠 초기화</t>
  </si>
  <si>
    <t>미션타입 세부 구분
[2차 구분]</t>
  </si>
  <si>
    <t>미션 클리어 조건
[3차 구분]</t>
  </si>
  <si>
    <t>미션 클리어 값</t>
  </si>
  <si>
    <t>160001001 - 골드
160001002 - 젬(보석)
160002003 - 입장권
160002004 - 트포피
160002005 - 균열석
160004001 - 아이템 증가권
160004002 - 경험치 증가권
160004003 - 골드 증가권
160004004 - 즉시완료권</t>
  </si>
  <si>
    <t>해당 아이템의
Icon Image ID</t>
  </si>
  <si>
    <t>Client</t>
  </si>
  <si>
    <t>enum : 
sbyte :
eMissionPeriodType</t>
  </si>
  <si>
    <t>PeriodType</t>
  </si>
  <si>
    <t>MissionType</t>
  </si>
  <si>
    <t>SubMissionType</t>
  </si>
  <si>
    <t>ClearType</t>
  </si>
  <si>
    <t>ClearValue</t>
  </si>
  <si>
    <t>일일 - 일일미션 클리어 항목 누적 횟수 6회</t>
  </si>
  <si>
    <t>Daily</t>
  </si>
  <si>
    <t>일일 - 일반던전 클리어 누적 횟수 5회</t>
  </si>
  <si>
    <t>일일 - 정예던전 클리어 누적 횟수 3회</t>
  </si>
  <si>
    <t>일일 - 요일던전 클리어 누적 횟수 2회</t>
  </si>
  <si>
    <t>일일 - 균열던전 참가 누적 횟수 3회</t>
  </si>
  <si>
    <t>일일 - 결투장 참가 누적 횟수 5회</t>
  </si>
  <si>
    <t>일일 - 장비아이템 획득 누적 갯수 50회</t>
  </si>
  <si>
    <t>일일 - 수호 레이드 클리어 누적 횟수 2회</t>
  </si>
  <si>
    <t>일일 - 점령전 클리어 누적 횟수 1회</t>
  </si>
  <si>
    <t>일일 - 서부 지역 클리어 누적 횟수 3회</t>
  </si>
  <si>
    <t>일일 - 골드 소모 누적 개수 100,000 골드</t>
  </si>
  <si>
    <t>일일 - 다이아 소모 누적 개수 500 다이아</t>
  </si>
  <si>
    <t>주간 - 주간미션 클리어 항목 누적 횟수 7회</t>
  </si>
  <si>
    <t>Weekly</t>
  </si>
  <si>
    <t>주간 - 일일미션 올클리어 항목 누적 횟수 4회</t>
  </si>
  <si>
    <t>주간 - 수호석 업그레이드 성공 누적 횟수 10회</t>
  </si>
  <si>
    <t>주간 - 결투장 참가 누적 횟수 30회</t>
  </si>
  <si>
    <t>주간 - 수호레이드 참가 누적 횟수 10개</t>
  </si>
  <si>
    <t>주간 - 균열석 획득 누적 갯수 30개</t>
  </si>
  <si>
    <t>주간 - 장비아이템 획득 누적 갯수 300개</t>
  </si>
  <si>
    <t>주간 - 장비아이템 강화 누적 횟수 30회</t>
  </si>
  <si>
    <t>주간 - 장비아이템 분해 누적 갯수 300개</t>
  </si>
  <si>
    <t>주간 - 점령전 클리어 누적 횟수 5회</t>
  </si>
  <si>
    <t>주간 - 제작 시도 누적 횟수 10회</t>
  </si>
  <si>
    <t>주간 - 주간 컨텐츠 초기화 횟수 20회</t>
  </si>
  <si>
    <t>주간 - 루비 획득 누적 개수 50개</t>
  </si>
  <si>
    <t>주간 - 골드 획득 누적 개수 1,000,000 골드</t>
  </si>
  <si>
    <t>주간 - 우정 포인트 획득 누적 개수 500 포인트</t>
  </si>
  <si>
    <t>월간 - 주간미션 올클리어 항목 누적 횟수 3회</t>
  </si>
  <si>
    <t>Monthly</t>
  </si>
  <si>
    <t>월간 - 일반던전 클리어 누적 횟수 500회</t>
  </si>
  <si>
    <t>월간 - 정예던전 클리어 누적 횟수 300회</t>
  </si>
  <si>
    <t>월간 - 요일던전 클리어 누적 횟수 50회</t>
  </si>
  <si>
    <t>월간 - 균열던전 참가 누적 횟수 100회</t>
  </si>
  <si>
    <t>월간 - 초월던전 참가 누적 횟수 200회</t>
  </si>
  <si>
    <t>월간 - 결투장 참가 누적 횟수 200회</t>
  </si>
  <si>
    <t>월간 - 룬스톤 획득 누적 갯수 1000회</t>
  </si>
  <si>
    <t>월간 - 균열석 획득 누적 갯수 200회</t>
  </si>
  <si>
    <t>월간 - 길드전 참가 시도 누적 횟수 50회</t>
  </si>
  <si>
    <t>Material</t>
  </si>
  <si>
    <t>월간 - 점령전 클리어 누적 횟수 15회</t>
  </si>
  <si>
    <t>월간 - 서부 지역 클리어 누적 횟수 100회</t>
  </si>
  <si>
    <t>월간 - 수호 레이드 클리어 누적 횟수 50회</t>
  </si>
  <si>
    <t>월간 - 월간 열쇠 사용 개수 (20,000개)</t>
  </si>
  <si>
    <t>월간 - 월간 골드 사용 개수 (2,000,000 골드)</t>
  </si>
  <si>
    <t>월간 - 월간 다이아 사용 개수 (10,000개)</t>
  </si>
  <si>
    <t>월간 - 월간 우정 포인트 사용 개수 (2,000개)</t>
  </si>
  <si>
    <t>월간 - 월간 컨텐츠 초기화 횟수 50회</t>
  </si>
  <si>
    <t>이전 업적</t>
  </si>
  <si>
    <t>다음 업적</t>
  </si>
  <si>
    <t>이전업적요구</t>
  </si>
  <si>
    <t>업적 타입
0. 무효값
1. 플레이어 업적
2. 캐릭터 업적</t>
  </si>
  <si>
    <t>미션타입 세부 구분</t>
  </si>
  <si>
    <t>미션 클리어 조건</t>
  </si>
  <si>
    <t>해당 업적의
Icon Image ID</t>
  </si>
  <si>
    <t>Bool</t>
  </si>
  <si>
    <t>enum : 
sbyte : 
eDataPossessionTarget</t>
  </si>
  <si>
    <t>PreviousAchieveNeed</t>
  </si>
  <si>
    <t>AchievementType</t>
  </si>
  <si>
    <t>업적 - 캐릭터 레벨 달성 Lv.5</t>
  </si>
  <si>
    <t>Character</t>
  </si>
  <si>
    <t>업적 - 캐릭터 레벨 달성 Lv.10</t>
  </si>
  <si>
    <t>업적 - 캐릭터 레벨 달성 Lv.15</t>
  </si>
  <si>
    <t>업적 - 캐릭터 레벨 달성 Lv.20</t>
  </si>
  <si>
    <t>업적 - 캐릭터 레벨 달성 Lv.25</t>
  </si>
  <si>
    <t>업적 - 캐릭터 레벨 달성 Lv.30</t>
  </si>
  <si>
    <t>업적 - 캐릭터 레벨 달성 Lv.35</t>
  </si>
  <si>
    <t>업적 - 캐릭터 레벨 달성 Lv.40</t>
  </si>
  <si>
    <t>업적 - 캐릭터 레벨 달성 Lv.45</t>
  </si>
  <si>
    <t>업적 - 캐릭터 레벨 달성 Lv.50</t>
  </si>
  <si>
    <t>업적 - 수호자 레벨 달성 Lv.10</t>
  </si>
  <si>
    <t>Player</t>
  </si>
  <si>
    <t>업적 - 수호자 레벨 달성 Lv.20</t>
  </si>
  <si>
    <t>업적 - 수호자 레벨 달성 Lv.30</t>
  </si>
  <si>
    <t>업적 - 수호자 레벨 달성 Lv.50</t>
  </si>
  <si>
    <t>업적 - 수호자 레벨 달성 Lv.75</t>
  </si>
  <si>
    <t>업적 - 수호자 레벨 달성 Lv.100</t>
  </si>
  <si>
    <t>업적 - 수호자 레벨 달성 Lv.150</t>
  </si>
  <si>
    <t>업적 - 수호자 레벨 달성 Lv.200</t>
  </si>
  <si>
    <t>업적 - 수호자 레벨 달성 Lv.250</t>
  </si>
  <si>
    <t>업적 - 수호자 레벨 달성 Lv.300</t>
  </si>
  <si>
    <t>업적 - 수호자 레벨 달성 Lv.350</t>
  </si>
  <si>
    <t>업적 - 수호자 레벨 달성 Lv.400</t>
  </si>
  <si>
    <t>업적 - 수호자 레벨 달성 Lv.450</t>
  </si>
  <si>
    <t>업적 - 수호자 레벨 달성 Lv.500</t>
  </si>
  <si>
    <t>업적 - 수호자 레벨 달성 Lv.550</t>
  </si>
  <si>
    <t>업적 - 수호자 레벨 달성 Lv.600</t>
  </si>
  <si>
    <t>업적 - 수호자 레벨 달성 Lv.650</t>
  </si>
  <si>
    <t>업적 - 수호자 레벨 달성 Lv.700</t>
  </si>
  <si>
    <t>업적 - 수호자 레벨 달성 Lv.750</t>
  </si>
  <si>
    <t>업적 - 수호자 레벨 달성 Lv.800</t>
  </si>
  <si>
    <t>업적 - 수호자 레벨 달성 Lv.850</t>
  </si>
  <si>
    <t>업적 - 수호자 레벨 달성 Lv.900</t>
  </si>
  <si>
    <t>업적 - 수호자 레벨 달성 Lv.950</t>
  </si>
  <si>
    <t>업적 - 수호자 레벨 달성 Lv.1000</t>
  </si>
  <si>
    <t>업적 - 수호자 레벨 달성 Lv.1050</t>
  </si>
  <si>
    <t>업적 - 수호자 레벨 달성 Lv.1100</t>
  </si>
  <si>
    <t>업적 - 수호자 레벨 달성 Lv.1150</t>
  </si>
  <si>
    <t>업적 - 수호자 레벨 달성 Lv.1200</t>
  </si>
  <si>
    <t>업적 - 수호자 레벨 달성 Lv.1250</t>
  </si>
  <si>
    <t>업적 - 수호자 레벨 달성 Lv.1300</t>
  </si>
  <si>
    <t>업적 - 수호자 레벨 달성 Lv.1350</t>
  </si>
  <si>
    <t>업적 - 수호자 레벨 달성 Lv.1400</t>
  </si>
  <si>
    <t>업적 - 수호자 레벨 달성 Lv.1450</t>
  </si>
  <si>
    <t>업적 - 수호자 레벨 달성 Lv.1500</t>
  </si>
  <si>
    <t>업적 - 수호자 레벨 달성 Lv.1550</t>
  </si>
  <si>
    <t>업적 - 수호자 레벨 달성 Lv.1600</t>
  </si>
  <si>
    <t>업적 - 수호자 레벨 달성 Lv.1650</t>
  </si>
  <si>
    <t>업적 - 수호자 레벨 달성 Lv.1700</t>
  </si>
  <si>
    <t>업적 - 수호자 레벨 달성 Lv.1750</t>
  </si>
  <si>
    <t>업적 - 수호자 레벨 달성 Lv.1800</t>
  </si>
  <si>
    <t>업적 - 수호자 레벨 달성 Lv.1850</t>
  </si>
  <si>
    <t>업적 - 수호자 레벨 달성 Lv.1900</t>
  </si>
  <si>
    <t>업적 - 수호자 레벨 달성 Lv.1950</t>
  </si>
  <si>
    <t>업적 - 수호자 레벨 달성 Lv.2000</t>
  </si>
  <si>
    <t>업적 - 캐릭터 스킬 강화 누적 횟수 5 회</t>
  </si>
  <si>
    <t>업적 - 캐릭터 스킬 강화 누적 횟수 10 회</t>
  </si>
  <si>
    <t>업적 - 캐릭터 스킬 강화 누적 횟수 15 회</t>
  </si>
  <si>
    <t>업적 - 캐릭터 스킬 강화 누적 횟수 20 회</t>
  </si>
  <si>
    <t>업적 - 캐릭터 스킬 강화 누적 횟수 30 회</t>
  </si>
  <si>
    <t>업적 - 캐릭터 스킬 강화 누적 횟수 40 회</t>
  </si>
  <si>
    <t>업적 - 캐릭터 스킬 강화 누적 횟수 50 회</t>
  </si>
  <si>
    <t>업적 - 캐릭터 스킬 강화 누적 횟수 60 회</t>
  </si>
  <si>
    <t>업적 - 캐릭터 스킬 초기화 누적 횟수 1 회</t>
  </si>
  <si>
    <t>업적 - 캐릭터 스킬 초기화 누적 횟수 3 회</t>
  </si>
  <si>
    <t>업적 - 수호자 스킬 강화 누적 횟수 10 회</t>
  </si>
  <si>
    <t>업적 - 수호자 스킬 강화 누적 횟수 30 회</t>
  </si>
  <si>
    <t>업적 - 수호자 스킬 강화 누적 횟수 60 회</t>
  </si>
  <si>
    <t>업적 - 수호자 스킬 강화 누적 횟수 100 회</t>
  </si>
  <si>
    <t>업적 - 수호자 스킬 강화 누적 횟수 150 회</t>
  </si>
  <si>
    <t>업적 - 수호자 스킬 강화 누적 횟수 200 회</t>
  </si>
  <si>
    <t>업적 - 수호자 스킬 강화 누적 횟수 300 회</t>
  </si>
  <si>
    <t>업적 - 수호자 스킬 강화 누적 횟수 400 회</t>
  </si>
  <si>
    <t>업적 - 수호자 스킬 강화 누적 횟수 500 회</t>
  </si>
  <si>
    <t>업적 - 수호자 스킬 강화 누적 횟수 750 회</t>
  </si>
  <si>
    <t>업적 - 수호자 스킬 강화 누적 횟수 1000 회</t>
  </si>
  <si>
    <t>업적 - 수호자 스킬 강화 누적 횟수 1500 회</t>
  </si>
  <si>
    <t>업적 - 수호자 스킬 강화 누적 횟수 2000 회</t>
  </si>
  <si>
    <t>업적 - 수호자 스킬 초기화 누적 횟수 1 회</t>
  </si>
  <si>
    <t>업적 - 수호자 스킬 초기화 누적 횟수 3 회</t>
  </si>
  <si>
    <t>업적 - 수호석 획득 누적 갯수 1개</t>
  </si>
  <si>
    <t>업적 - 수호석 획득 누적 갯수 3개</t>
  </si>
  <si>
    <t>업적 - 수호석 획득 누적 갯수 5개</t>
  </si>
  <si>
    <t>업적 - 수호석 획득 누적 갯수 7개</t>
  </si>
  <si>
    <t>업적 - 수호석 획득 누적 갯수 10개</t>
  </si>
  <si>
    <t>업적 - 수호석 획득 누적 갯수 12개</t>
  </si>
  <si>
    <t>업적 - 수호석 획득 누적 갯수 15개</t>
  </si>
  <si>
    <t>업적 - 수호석 업그레이드 단계별 달성 Lv.1</t>
  </si>
  <si>
    <t>업적 - 수호석 업그레이드 단계별 달성 Lv.5</t>
  </si>
  <si>
    <t>업적 - 수호석 업그레이드 단계별 달성 Lv.10</t>
  </si>
  <si>
    <t>업적 - 수호석 업그레이드 단계별 달성 Lv.20</t>
  </si>
  <si>
    <t>업적 - 수호석 업그레이드 단계별 달성 Lv.30</t>
  </si>
  <si>
    <t>업적 - 수호석 업그레이드 단계별 달성 Lv.40</t>
  </si>
  <si>
    <t>업적 - 수호석 업그레이드 단계별 달성 Lv.50</t>
  </si>
  <si>
    <t>업적 - 수호석 업그레이드 단계별 달성 Lv.60</t>
  </si>
  <si>
    <t>업적 - 수호석 업그레이드 단계별 달성 Lv.70</t>
  </si>
  <si>
    <t>업적 - 수호석 업그레이드 단계별 달성 Lv.80</t>
  </si>
  <si>
    <t>업적 - 수호석 업그레이드 단계별 달성 Lv.90</t>
  </si>
  <si>
    <t>업적 - 수호석 업그레이드 단계별 달성 Lv.100</t>
  </si>
  <si>
    <t>업적 - 수호석 업그레이드 단계별 달성 Lv.110</t>
  </si>
  <si>
    <t>업적 - 수호석 업그레이드 단계별 달성 Lv.120</t>
  </si>
  <si>
    <t>업적 - 수호석 업그레이드 단계별 달성 Lv.130</t>
  </si>
  <si>
    <t>업적 - 수호석 업그레이드 단계별 달성 Lv.140</t>
  </si>
  <si>
    <t>업적 - 수호석 업그레이드 단계별 달성 Lv.150</t>
  </si>
  <si>
    <t>업적 - 수호석 업그레이드 단계별 달성 Lv.160</t>
  </si>
  <si>
    <t>업적 - 수호석 업그레이드 단계별 달성 Lv.170</t>
  </si>
  <si>
    <t>업적 - 수호석 업그레이드 단계별 달성 Lv.180</t>
  </si>
  <si>
    <t>업적 - 수호석 업그레이드 단계별 달성 Lv.190</t>
  </si>
  <si>
    <t>업적 - 수호석 업그레이드 단계별 달성 Lv.200</t>
  </si>
  <si>
    <t xml:space="preserve">업적 - 균열던전 일반 Ⅰ 최초 클리어 </t>
  </si>
  <si>
    <t xml:space="preserve">업적 - 균열던전 일반 Ⅱ 최초 클리어 </t>
  </si>
  <si>
    <t xml:space="preserve">업적 - 균열던전 일반 Ⅲ 최초 클리어 </t>
  </si>
  <si>
    <t xml:space="preserve">업적 - 균열던전 일반 Ⅳ 최초 클리어 </t>
  </si>
  <si>
    <t xml:space="preserve">업적 - 균열던전 일반 Ⅴ 최초 클리어 </t>
  </si>
  <si>
    <t xml:space="preserve">업적 - 균열던전 마스터 Ⅰ 최초 클리어 </t>
  </si>
  <si>
    <t xml:space="preserve">업적 - 균열던전 마스터 Ⅱ 최초 클리어 </t>
  </si>
  <si>
    <t xml:space="preserve">업적 - 균열던전 마스터 Ⅲ 최초 클리어 </t>
  </si>
  <si>
    <t xml:space="preserve">업적 - 균열던전 마스터 Ⅳ 최초 클리어 </t>
  </si>
  <si>
    <t xml:space="preserve">업적 - 균열던전 마스터 Ⅴ 최초 클리어 </t>
  </si>
  <si>
    <t xml:space="preserve">업적 - 균열던전 마스터 Ⅵ 최초 클리어 </t>
  </si>
  <si>
    <t xml:space="preserve">업적 - 균열던전 마스터 Ⅶ 최초 클리어 </t>
  </si>
  <si>
    <t xml:space="preserve">업적 - 균열던전 마스터 Ⅷ 최초 클리어 </t>
  </si>
  <si>
    <t xml:space="preserve">업적 - 균열던전 마스터 Ⅸ 최초 클리어 </t>
  </si>
  <si>
    <t xml:space="preserve">업적 - 균열던전 마스터 Ⅹ 최초 클리어 </t>
  </si>
  <si>
    <t xml:space="preserve">업적 - 균열던전 지옥 Ⅰ 최초 클리어 </t>
  </si>
  <si>
    <t xml:space="preserve">업적 - 균열던전 지옥 Ⅱ 최초 클리어 </t>
  </si>
  <si>
    <t xml:space="preserve">업적 - 균열던전 지옥 Ⅲ 최초 클리어 </t>
  </si>
  <si>
    <t xml:space="preserve">업적 - 균열던전 지옥 Ⅳ 최초 클리어 </t>
  </si>
  <si>
    <t xml:space="preserve">업적 - 균열던전 지옥 Ⅴ 최초 클리어 </t>
  </si>
  <si>
    <t xml:space="preserve">업적 - 균열던전 지옥 Ⅵ 최초 클리어 </t>
  </si>
  <si>
    <t xml:space="preserve">업적 - 균열던전 지옥 Ⅶ 최초 클리어 </t>
  </si>
  <si>
    <t xml:space="preserve">업적 - 균열던전 지옥 Ⅷ 최초 클리어 </t>
  </si>
  <si>
    <t xml:space="preserve">업적 - 균열던전 지옥 Ⅸ 최초 클리어 </t>
  </si>
  <si>
    <t xml:space="preserve">업적 - 균열던전 지옥 Ⅹ 최초 클리어 </t>
  </si>
  <si>
    <t xml:space="preserve">업적 - 균열던전 지옥 ⅩⅠ 최초 클리어 </t>
  </si>
  <si>
    <t xml:space="preserve">업적 - 균열던전 지옥 ⅩⅡ 최초 클리어 </t>
  </si>
  <si>
    <t xml:space="preserve">업적 - 균열던전 지옥 ⅩⅢ 최초 클리어 </t>
  </si>
  <si>
    <t xml:space="preserve">업적 - 균열던전 지옥 ⅩⅣ 최초 클리어 </t>
  </si>
  <si>
    <t xml:space="preserve">업적 - 균열던전 지옥 ⅩⅤ 최초 클리어 </t>
  </si>
  <si>
    <t>업적 - 결투장 1연승 달성</t>
  </si>
  <si>
    <t>업적 - 결투장 2연승 달성</t>
  </si>
  <si>
    <t>업적 - 결투장 3연승 달성</t>
  </si>
  <si>
    <t>업적 - 결투장 4연승 달성</t>
  </si>
  <si>
    <t>업적 - 결투장 5연승 달성</t>
  </si>
  <si>
    <t>업적 - 결투장 6연승 달성</t>
  </si>
  <si>
    <t>업적 - 결투장 7연승 달성</t>
  </si>
  <si>
    <t>업적 - 결투장 8연승 달성</t>
  </si>
  <si>
    <t>업적 - 결투장 9연승 달성</t>
  </si>
  <si>
    <t>업적 - 결투장 10연승 달성</t>
  </si>
  <si>
    <t>업적 - 결투장 11연승 달성</t>
  </si>
  <si>
    <t>업적 - 결투장 12연승 달성</t>
  </si>
  <si>
    <t>업적 - 결투장 13연승 달성</t>
  </si>
  <si>
    <t>업적 - 결투장 14연승 달성</t>
  </si>
  <si>
    <t>업적 - 결투장 15연승 달성</t>
  </si>
  <si>
    <t>업적 - 결투장 16연승 달성</t>
  </si>
  <si>
    <t>업적 - 결투장 17연승 달성</t>
  </si>
  <si>
    <t>업적 - 결투장 18연승 달성</t>
  </si>
  <si>
    <t>업적 - 결투장 19연승 달성</t>
  </si>
  <si>
    <t>업적 - 결투장 20연승 달성</t>
  </si>
  <si>
    <t>업적 - 결투장 25연승 달성</t>
  </si>
  <si>
    <t>업적 - 결투장 30연승 달성</t>
  </si>
  <si>
    <t>업적 - 결투장 35연승 달성</t>
  </si>
  <si>
    <t>업적 - 결투장 40연승 달성</t>
  </si>
  <si>
    <t>업적 - 결투장 45연승 달성</t>
  </si>
  <si>
    <t>업적 - 결투장 50연승 달성</t>
  </si>
  <si>
    <t>업적 - 결투장 60연승 달성</t>
  </si>
  <si>
    <t>업적 - 결투장 70연승 달성</t>
  </si>
  <si>
    <t>업적 - 결투장 80연승 달성</t>
  </si>
  <si>
    <t>업적 - 결투장 90연승 달성</t>
  </si>
  <si>
    <t>업적 - 결투장 100연승 달성</t>
  </si>
  <si>
    <t>업적 - 길드전 참가 누적 횟수 1회</t>
  </si>
  <si>
    <t>업적 - 길드전 참가 누적 횟수 10회</t>
  </si>
  <si>
    <t>업적 - 길드전 참가 누적 횟수 20회</t>
  </si>
  <si>
    <t>업적 - 길드전 참가 누적 횟수 30회</t>
  </si>
  <si>
    <t>업적 - 길드전 참가 누적 횟수 50회</t>
  </si>
  <si>
    <t>업적 - 길드전 참가 누적 횟수 100회</t>
  </si>
  <si>
    <t>업적 - 길드전 참가 누적 횟수 150회</t>
  </si>
  <si>
    <t>업적 - 길드전 참가 누적 횟수 200회</t>
  </si>
  <si>
    <t>업적 - 길드전 참가 누적 횟수 250회</t>
  </si>
  <si>
    <t>업적 - 길드전 참가 누적 횟수 300회</t>
  </si>
  <si>
    <t>업적 - 길드전 참가 누적 횟수 350회</t>
  </si>
  <si>
    <t>업적 - 길드전 참가 누적 횟수 400회</t>
  </si>
  <si>
    <t>업적 - 길드전 참가 누적 횟수 450회</t>
  </si>
  <si>
    <t>업적 - 길드전 참가 누적 횟수 500회</t>
  </si>
  <si>
    <t>업적 - 길드전 승리 누적 횟수 1회</t>
  </si>
  <si>
    <t>업적 - 길드전 승리 누적 횟수 10회</t>
  </si>
  <si>
    <t>업적 - 길드전 승리 누적 횟수 20회</t>
  </si>
  <si>
    <t>업적 - 길드전 승리 누적 횟수 30회</t>
  </si>
  <si>
    <t>업적 - 길드전 승리 누적 횟수 50회</t>
  </si>
  <si>
    <t>업적 - 길드전 승리 누적 횟수 100회</t>
  </si>
  <si>
    <t>업적 - 길드전 승리 누적 횟수 150회</t>
  </si>
  <si>
    <t>업적 - 길드전 승리 누적 횟수 200회</t>
  </si>
  <si>
    <t>업적 - 길드전 승리 누적 횟수 250회</t>
  </si>
  <si>
    <t>업적 - 길드전 승리 누적 횟수 300회</t>
  </si>
  <si>
    <t>업적 - 길드전 승리 누적 횟수 350회</t>
  </si>
  <si>
    <t>업적 - 길드전 승리 누적 횟수 400회</t>
  </si>
  <si>
    <t>업적 - 길드전 승리 누적 횟수 450회</t>
  </si>
  <si>
    <t>업적 - 길드전 승리 누적 횟수 500회</t>
  </si>
  <si>
    <t>업적 - 룬스톤 합성 횟수 10 회</t>
  </si>
  <si>
    <t>업적 - 룬스톤 합성 횟수 20 회</t>
  </si>
  <si>
    <t>업적 - 룬스톤 합성 횟수 30 회</t>
  </si>
  <si>
    <t>업적 - 룬스톤 합성 횟수 40 회</t>
  </si>
  <si>
    <t>업적 - 룬스톤 합성 횟수 50 회</t>
  </si>
  <si>
    <t>업적 - 룬스톤 합성 횟수 75 회</t>
  </si>
  <si>
    <t>업적 - 룬스톤 합성 횟수 100 회</t>
  </si>
  <si>
    <t>업적 - 룬스톤 합성 횟수 150 회</t>
  </si>
  <si>
    <t>업적 - 룬스톤 합성 횟수 200 회</t>
  </si>
  <si>
    <t>업적 - 룬스톤 합성 횟수 300 회</t>
  </si>
  <si>
    <t>업적 - 룬스톤 합성 횟수 400 회</t>
  </si>
  <si>
    <t>업적 - 룬스톤 합성 횟수 500 회</t>
  </si>
  <si>
    <t>업적 - 룬스톤 합성 횟수 750 회</t>
  </si>
  <si>
    <t>업적 - 룬스톤 합성 횟수 1000 회</t>
  </si>
  <si>
    <t>업적 - 룬스톤 합성 횟수 1500 회</t>
  </si>
  <si>
    <t>업적 - 룬스톤 합성 횟수 2000 회</t>
  </si>
  <si>
    <t>업적 - 룬스톤 합성 횟수 2500 회</t>
  </si>
  <si>
    <t>업적 - 룬스톤 합성 횟수 3000 회</t>
  </si>
  <si>
    <t>업적 - 룬스톤 합성 횟수 4000 회</t>
  </si>
  <si>
    <t>업적 - 룬스톤 합성 횟수 5000 회</t>
  </si>
  <si>
    <t>업적 - 룬스톤 합성 횟수 6000 회</t>
  </si>
  <si>
    <t>업적 - 룬스톤 합성 횟수 7000 회</t>
  </si>
  <si>
    <t>업적 - 룬스톤 합성 횟수 8000 회</t>
  </si>
  <si>
    <t>업적 - 룬스톤 5성 누적 획득 1 회</t>
  </si>
  <si>
    <t>업적 - 룬스톤 5성 누적 획득 10 회</t>
  </si>
  <si>
    <t>업적 - 룬스톤 5성 누적 획득 20 회</t>
  </si>
  <si>
    <t>업적 - 룬스톤 5성 누적 획득 30 회</t>
  </si>
  <si>
    <t>업적 - 룬스톤 5성 누적 획득 50 회</t>
  </si>
  <si>
    <t>업적 - 룬스톤 5성 누적 획득 100 회</t>
  </si>
  <si>
    <t>업적 - 룬스톤 5성 누적 획득 150 회</t>
  </si>
  <si>
    <t>업적 - 룬스톤 5성 누적 획득 200 회</t>
  </si>
  <si>
    <t>업적 - 룬스톤 5성 누적 획득 250 회</t>
  </si>
  <si>
    <t>업적 - 룬스톤 5성 누적 획득 300 회</t>
  </si>
  <si>
    <t>업적 - 룬스톤 5성 누적 획득 350 회</t>
  </si>
  <si>
    <t>업적 - 룬스톤 5성 누적 획득 400 회</t>
  </si>
  <si>
    <t>업적 - 룬스톤 5성 누적 획득 450 회</t>
  </si>
  <si>
    <t>업적 - 룬스톤 5성 누적 획득 500 회</t>
  </si>
  <si>
    <t>업적 - 룬스톤 6성 누적 획득 1 회</t>
  </si>
  <si>
    <t>업적 - 룬스톤 6성 누적 획득 10 회</t>
  </si>
  <si>
    <t>업적 - 룬스톤 6성 누적 획득 20 회</t>
  </si>
  <si>
    <t>업적 - 룬스톤 6성 누적 획득 30 회</t>
  </si>
  <si>
    <t>업적 - 룬스톤 6성 누적 획득 50 회</t>
  </si>
  <si>
    <t>업적 - 룬스톤 6성 누적 획득 100 회</t>
  </si>
  <si>
    <t>업적 - 룬스톤 6성 누적 획득 150 회</t>
  </si>
  <si>
    <t>업적 - 룬스톤 6성 누적 획득 200 회</t>
  </si>
  <si>
    <t>업적 - 룬스톤 6성 누적 획득 250 회</t>
  </si>
  <si>
    <t>업적 - 룬스톤 6성 누적 획득 300 회</t>
  </si>
  <si>
    <t>업적 - 룬스톤 6성 누적 획득 350 회</t>
  </si>
  <si>
    <t>업적 - 룬스톤 6성 누적 획득 400 회</t>
  </si>
  <si>
    <t>업적 - 룬스톤 6성 누적 획득 450 회</t>
  </si>
  <si>
    <t>업적 - 룬스톤 6성 누적 획득 500 회</t>
  </si>
  <si>
    <t>업적 - 룬스톤 7성 누적 획득 1 회</t>
  </si>
  <si>
    <t>업적 - 룬스톤 7성 누적 획득 10 회</t>
  </si>
  <si>
    <t>업적 - 룬스톤 7성 누적 획득 20 회</t>
  </si>
  <si>
    <t>업적 - 룬스톤 7성 누적 획득 30 회</t>
  </si>
  <si>
    <t>업적 - 룬스톤 7성 누적 획득 50 회</t>
  </si>
  <si>
    <t>업적 - 룬스톤 7성 누적 획득 100 회</t>
  </si>
  <si>
    <t>업적 - 룬스톤 7성 누적 획득 150 회</t>
  </si>
  <si>
    <t>업적 - 룬스톤 7성 누적 획득 200 회</t>
  </si>
  <si>
    <t>업적 - 룬스톤 7성 누적 획득 250 회</t>
  </si>
  <si>
    <t>업적 - 룬스톤 7성 누적 획득 300 회</t>
  </si>
  <si>
    <t>업적 - 룬스톤 7성 누적 획득 350 회</t>
  </si>
  <si>
    <t>업적 - 룬스톤 7성 누적 획득 400 회</t>
  </si>
  <si>
    <t>업적 - 룬스톤 7성 누적 획득 450 회</t>
  </si>
  <si>
    <t>업적 - 룬스톤 7성 누적 획득 500 회</t>
  </si>
  <si>
    <t>업적 - 장비아이템 합성 누적 횟수 1 회</t>
  </si>
  <si>
    <t>업적 - 장비아이템 합성 누적 횟수 5 회</t>
  </si>
  <si>
    <t>업적 - 장비아이템 합성 누적 횟수 10 회</t>
  </si>
  <si>
    <t>업적 - 장비아이템 합성 누적 횟수 15 회</t>
  </si>
  <si>
    <t>업적 - 장비아이템 합성 누적 횟수 20 회</t>
  </si>
  <si>
    <t>업적 - 장비아이템 합성 누적 횟수 25 회</t>
  </si>
  <si>
    <t>업적 - 장비아이템 합성 누적 횟수 30 회</t>
  </si>
  <si>
    <t>업적 - 장비아이템 합성 누적 횟수 35 회</t>
  </si>
  <si>
    <t>업적 - 장비아이템 합성 누적 횟수 40 회</t>
  </si>
  <si>
    <t>업적 - 장비아이템 합성 누적 횟수 45 회</t>
  </si>
  <si>
    <t>업적 - 장비아이템 합성 누적 횟수 50 회</t>
  </si>
  <si>
    <t>업적 - 장비아이템 합성 누적 횟수 60 회</t>
  </si>
  <si>
    <t>업적 - 장비아이템 합성 누적 횟수 70 회</t>
  </si>
  <si>
    <t>업적 - 장비아이템 합성 누적 횟수 80 회</t>
  </si>
  <si>
    <t>업적 - 장비아이템 합성 누적 횟수 90 회</t>
  </si>
  <si>
    <t>업적 - 장비아이템 합성 누적 횟수 100 회</t>
  </si>
  <si>
    <t>업적 - 장비아이템 합성 누적 횟수 150 회</t>
  </si>
  <si>
    <t>업적 - 장비아이템 합성 누적 횟수 200 회</t>
  </si>
  <si>
    <t>업적 - 장비아이템 합성 누적 횟수 250 회</t>
  </si>
  <si>
    <t>업적 - 장비아이템 합성 누적 횟수 300 회</t>
  </si>
  <si>
    <t>업적 - 장비아이템 합성 누적 횟수 350 회</t>
  </si>
  <si>
    <t>업적 - 장비아이템 합성 누적 횟수 400 회</t>
  </si>
  <si>
    <t>업적 - 장비아이템 합성 누적 횟수 450 회</t>
  </si>
  <si>
    <t>업적 - 장비아이템 합성 누적 횟수 500 회</t>
  </si>
  <si>
    <t>업적 - 장비아이템 승급 누적 횟수 1 회</t>
  </si>
  <si>
    <t>업적 - 장비아이템 승급 누적 횟수 5 회</t>
  </si>
  <si>
    <t>업적 - 장비아이템 승급 누적 횟수 10 회</t>
  </si>
  <si>
    <t>업적 - 장비아이템 승급 누적 횟수 15 회</t>
  </si>
  <si>
    <t>업적 - 장비아이템 승급 누적 횟수 20 회</t>
  </si>
  <si>
    <t>업적 - 장비아이템 승급 누적 횟수 25 회</t>
  </si>
  <si>
    <t>업적 - 장비아이템 승급 누적 횟수 30 회</t>
  </si>
  <si>
    <t>업적 - 장비아이템 승급 누적 횟수 35 회</t>
  </si>
  <si>
    <t>업적 - 장비아이템 승급 누적 횟수 40 회</t>
  </si>
  <si>
    <t>업적 - 장비아이템 승급 누적 횟수 45 회</t>
  </si>
  <si>
    <t>업적 - 장비아이템 승급 누적 횟수 50 회</t>
  </si>
  <si>
    <t>업적 - 장비아이템 승급 누적 횟수 60 회</t>
  </si>
  <si>
    <t>업적 - 장비아이템 승급 누적 횟수 70 회</t>
  </si>
  <si>
    <t>업적 - 장비아이템 승급 누적 횟수 80 회</t>
  </si>
  <si>
    <t>업적 - 장비아이템 승급 누적 횟수 90 회</t>
  </si>
  <si>
    <t>업적 - 장비아이템 승급 누적 횟수 100 회</t>
  </si>
  <si>
    <t>업적 - 장비아이템 승급 누적 횟수 150 회</t>
  </si>
  <si>
    <t>업적 - 장비아이템 5성 누적 획득 1 회</t>
  </si>
  <si>
    <t>업적 - 장비아이템 5성 누적 획득 10 회</t>
  </si>
  <si>
    <t>업적 - 장비아이템 5성 누적 획득 20 회</t>
  </si>
  <si>
    <t>업적 - 장비아이템 5성 누적 획득 30 회</t>
  </si>
  <si>
    <t>업적 - 장비아이템 5성 누적 획득 50 회</t>
  </si>
  <si>
    <t>업적 - 장비아이템 5성 누적 획득 100 회</t>
  </si>
  <si>
    <t>업적 - 장비아이템 5성 누적 획득 150 회</t>
  </si>
  <si>
    <t>업적 - 장비아이템 5성 누적 획득 200 회</t>
  </si>
  <si>
    <t>업적 - 장비아이템 5성 누적 획득 250 회</t>
  </si>
  <si>
    <t>업적 - 장비아이템 5성 누적 획득 300 회</t>
  </si>
  <si>
    <t>업적 - 장비아이템 5성 누적 획득 350 회</t>
  </si>
  <si>
    <t>업적 - 장비아이템 5성 누적 획득 400 회</t>
  </si>
  <si>
    <t>업적 - 장비아이템 5성 누적 획득 450 회</t>
  </si>
  <si>
    <t>업적 - 장비아이템 5성 누적 획득 500 회</t>
  </si>
  <si>
    <t>업적 - 장비아이템 5성 누적 획득 550 회</t>
  </si>
  <si>
    <t>업적 - 장비아이템 5성 누적 획득 600 회</t>
  </si>
  <si>
    <t>업적 - 장비아이템 5성 누적 획득 650 회</t>
  </si>
  <si>
    <t>업적 - 장비아이템 5성 누적 획득 700 회</t>
  </si>
  <si>
    <t>업적 - 장비아이템 5성 누적 획득 750 회</t>
  </si>
  <si>
    <t>업적 - 장비아이템 5성 누적 획득 800 회</t>
  </si>
  <si>
    <t>업적 - 장비아이템 5성 누적 획득 850 회</t>
  </si>
  <si>
    <t>업적 - 장비아이템 5성 누적 획득 900 회</t>
  </si>
  <si>
    <t>업적 - 장비아이템 5성 누적 획득 950 회</t>
  </si>
  <si>
    <t>업적 - 장비아이템 5성 누적 획득 1000 회</t>
  </si>
  <si>
    <t>업적 - 장비아이템 6성 누적 획득 1 회</t>
  </si>
  <si>
    <t>업적 - 장비아이템 6성 누적 획득 10 회</t>
  </si>
  <si>
    <t>업적 - 장비아이템 6성 누적 획득 20 회</t>
  </si>
  <si>
    <t>업적 - 장비아이템 6성 누적 획득 30 회</t>
  </si>
  <si>
    <t>업적 - 장비아이템 6성 누적 획득 50 회</t>
  </si>
  <si>
    <t>업적 - 장비아이템 6성 누적 획득 100 회</t>
  </si>
  <si>
    <t>업적 - 장비아이템 6성 누적 획득 150 회</t>
  </si>
  <si>
    <t>업적 - 장비아이템 6성 누적 획득 200 회</t>
  </si>
  <si>
    <t>업적 - 장비아이템 6성 누적 획득 250 회</t>
  </si>
  <si>
    <t>업적 - 장비아이템 6성 누적 획득 300 회</t>
  </si>
  <si>
    <t>업적 - 장비아이템 6성 누적 획득 350 회</t>
  </si>
  <si>
    <t>업적 - 장비아이템 6성 누적 획득 400 회</t>
  </si>
  <si>
    <t>업적 - 장비아이템 6성 누적 획득 450 회</t>
  </si>
  <si>
    <t>업적 - 장비아이템 6성 누적 획득 500 회</t>
  </si>
  <si>
    <t>업적 - 장비아이템 6성 누적 획득 550 회</t>
  </si>
  <si>
    <t>업적 - 장비아이템 6성 누적 획득 600 회</t>
  </si>
  <si>
    <t>업적 - 장비아이템 6성 누적 획득 650 회</t>
  </si>
  <si>
    <t>업적 - 장비아이템 6성 누적 획득 700 회</t>
  </si>
  <si>
    <t>업적 - 장비아이템 6성 누적 획득 750 회</t>
  </si>
  <si>
    <t>업적 - 장비아이템 6성 누적 획득 800 회</t>
  </si>
  <si>
    <t>업적 - 장비아이템 6성 누적 획득 850 회</t>
  </si>
  <si>
    <t>업적 - 장비아이템 6성 누적 획득 900 회</t>
  </si>
  <si>
    <t>업적 - 장비아이템 6성 누적 획득 950 회</t>
  </si>
  <si>
    <t>업적 - 장비아이템 6성 누적 획득 1000 회</t>
  </si>
  <si>
    <t>업적 - 장비아이템 7성 누적 획득 1 회</t>
  </si>
  <si>
    <t>업적 - 장비아이템 7성 누적 획득 10 회</t>
  </si>
  <si>
    <t>업적 - 장비아이템 7성 누적 획득 20 회</t>
  </si>
  <si>
    <t>업적 - 장비아이템 7성 누적 획득 30 회</t>
  </si>
  <si>
    <t>업적 - 장비아이템 7성 누적 획득 50 회</t>
  </si>
  <si>
    <t>업적 - 장비아이템 7성 누적 획득 100 회</t>
  </si>
  <si>
    <t>업적 - 장비아이템 7성 누적 획득 150 회</t>
  </si>
  <si>
    <t>업적 - 장비아이템 7성 누적 획득 200 회</t>
  </si>
  <si>
    <t>업적 - 장비아이템 7성 누적 획득 250 회</t>
  </si>
  <si>
    <t>업적 - 장비아이템 7성 누적 획득 300 회</t>
  </si>
  <si>
    <t>업적 - 장비아이템 7성 누적 획득 350 회</t>
  </si>
  <si>
    <t>업적 - 장비아이템 7성 누적 획득 400 회</t>
  </si>
  <si>
    <t>업적 - 장비아이템 7성 누적 획득 450 회</t>
  </si>
  <si>
    <t>업적 - 장비아이템 7성 누적 획득 500 회</t>
  </si>
  <si>
    <t>업적 - 장비아이템 랜덤옵션변경 누적 횟수 1 회</t>
  </si>
  <si>
    <t>업적 - 장비아이템 랜덤옵션변경 누적 횟수 5 회</t>
  </si>
  <si>
    <t>업적 - 장비아이템 랜덤옵션변경 누적 횟수 10 회</t>
  </si>
  <si>
    <t>업적 - 장비아이템 랜덤옵션변경 누적 횟수 15 회</t>
  </si>
  <si>
    <t>업적 - 장비아이템 랜덤옵션변경 누적 횟수 20 회</t>
  </si>
  <si>
    <t>업적 - 장비아이템 랜덤옵션변경 누적 횟수 25 회</t>
  </si>
  <si>
    <t>업적 - 장비아이템 랜덤옵션변경 누적 횟수 30 회</t>
  </si>
  <si>
    <t>업적 - 장비아이템 랜덤옵션변경 누적 횟수 35 회</t>
  </si>
  <si>
    <t>업적 - 장비아이템 랜덤옵션변경 누적 횟수 40 회</t>
  </si>
  <si>
    <t>업적 - 장비아이템 랜덤옵션변경 누적 횟수 45 회</t>
  </si>
  <si>
    <t>업적 - 장비아이템 랜덤옵션변경 누적 횟수 50 회</t>
  </si>
  <si>
    <t>업적 - 장비아이템 랜덤옵션변경 누적 횟수 55 회</t>
  </si>
  <si>
    <t>업적 - 장비아이템 랜덤옵션변경 누적 횟수 60 회</t>
  </si>
  <si>
    <t>업적 - 장비아이템 랜덤옵션변경 누적 횟수 65 회</t>
  </si>
  <si>
    <t>업적 - 장비아이템 랜덤옵션변경 누적 횟수 70 회</t>
  </si>
  <si>
    <t>업적 - 장비아이템 랜덤옵션변경 누적 횟수 75 회</t>
  </si>
  <si>
    <t>업적 - 장비아이템 랜덤옵션변경 누적 횟수 80 회</t>
  </si>
  <si>
    <t>업적 - 장비아이템 랜덤옵션변경 누적 횟수 85 회</t>
  </si>
  <si>
    <t>업적 - 장비아이템 랜덤옵션변경 누적 횟수 90 회</t>
  </si>
  <si>
    <t>업적 - 장비아이템 랜덤옵션변경 누적 횟수 95 회</t>
  </si>
  <si>
    <t>업적 - 장비아이템 랜덤옵션변경 누적 횟수 100 회</t>
  </si>
  <si>
    <t>업적 - 장비아이템 랜덤옵션변경 누적 횟수 150 회</t>
  </si>
  <si>
    <t>업적 - 장비아이템 랜덤옵션변경 누적 횟수 200 회</t>
  </si>
  <si>
    <t>업적 - 장비아이템 랜덤옵션변경 누적 횟수 250 회</t>
  </si>
  <si>
    <t>업적 - 장비아이템 랜덤옵션변경 누적 횟수 300 회</t>
  </si>
  <si>
    <t>업적 - 장비아이템 랜덤옵션변경 누적 횟수 350 회</t>
  </si>
  <si>
    <t>업적 - 장비아이템 랜덤옵션변경 누적 횟수 400 회</t>
  </si>
  <si>
    <t>업적 - 장비아이템 랜덤옵션변경 누적 횟수 450 회</t>
  </si>
  <si>
    <t>업적 - 장비아이템 랜덤옵션변경 누적 횟수 500 회</t>
  </si>
  <si>
    <t>업적 - 장비아이템 랜덤옵션변경 누적 횟수 550 회</t>
  </si>
  <si>
    <t>업적 - 장비아이템 랜덤옵션변경 누적 횟수 600 회</t>
  </si>
  <si>
    <t>업적 - 장비아이템 랜덤옵션변경 누적 횟수 650 회</t>
  </si>
  <si>
    <t>업적 - 장비아이템 랜덤옵션변경 누적 횟수 700 회</t>
  </si>
  <si>
    <t>업적 - 장비아이템 랜덤옵션변경 누적 횟수 750 회</t>
  </si>
  <si>
    <t>업적 - 장비아이템 랜덤옵션변경 누적 횟수 800 회</t>
  </si>
  <si>
    <t>업적 - 장비아이템 랜덤옵션변경 누적 횟수 850 회</t>
  </si>
  <si>
    <t>업적 - 장비아이템 랜덤옵션변경 누적 횟수 900 회</t>
  </si>
  <si>
    <t>업적 - 장비아이템 랜덤옵션변경 누적 횟수 950 회</t>
  </si>
  <si>
    <t>업적 - 장비아이템 랜덤옵션변경 누적 횟수 1000 회</t>
  </si>
  <si>
    <t>초월던전 5단계를 클리어</t>
  </si>
  <si>
    <t>RiftKeystone</t>
  </si>
  <si>
    <t>초월던전 10단계를 클리어</t>
  </si>
  <si>
    <t>초월던전 15단계를 클리어</t>
  </si>
  <si>
    <t>PromotionW</t>
  </si>
  <si>
    <t>초월던전 20단계를 클리어</t>
  </si>
  <si>
    <t>PromotionG</t>
  </si>
  <si>
    <t>초월던전 25단계를 클리어</t>
  </si>
  <si>
    <t>초월던전 30단계를 클리어</t>
  </si>
  <si>
    <t>초월던전 35단계를 클리어</t>
  </si>
  <si>
    <t>PromotionA</t>
  </si>
  <si>
    <t>초월던전 40단계를 클리어</t>
  </si>
  <si>
    <t>NoxSoulStone</t>
  </si>
  <si>
    <t>초월던전 45단계를 클리어</t>
  </si>
  <si>
    <t>초월던전 50단계를 클리어</t>
  </si>
  <si>
    <t>초월던전 55단계를 클리어</t>
  </si>
  <si>
    <t>초월던전 60단계를 클리어</t>
  </si>
  <si>
    <t>초월던전 65단계를 클리어</t>
  </si>
  <si>
    <t>초월던전 70단계를 클리어</t>
  </si>
  <si>
    <t>초월던전 75단계를 클리어</t>
  </si>
  <si>
    <t>초월던전 80단계를 클리어</t>
  </si>
  <si>
    <t>초월던전 85단계를 클리어</t>
  </si>
  <si>
    <t>초월던전 90단계를 클리어</t>
  </si>
  <si>
    <t>초월던전 95단계를 클리어</t>
  </si>
  <si>
    <t>초월던전 100단계를 클리어</t>
  </si>
  <si>
    <t>초월던전 105단계를 클리어</t>
  </si>
  <si>
    <t>초월던전 110단계를 클리어</t>
  </si>
  <si>
    <t>초월던전 115단계를 클리어</t>
  </si>
  <si>
    <t>초월던전 120단계를 클리어</t>
  </si>
  <si>
    <t>초월던전 125단계를 클리어</t>
  </si>
  <si>
    <t>초월던전 130단계를 클리어</t>
  </si>
  <si>
    <t>초월던전 135단계를 클리어</t>
  </si>
  <si>
    <t>초월던전 140단계를 클리어</t>
  </si>
  <si>
    <t>초월던전 145단계를 클리어</t>
  </si>
  <si>
    <t>초월던전 150단계를 클리어</t>
  </si>
  <si>
    <t>초월던전 155단계를 클리어</t>
  </si>
  <si>
    <t>초월던전 160단계를 클리어</t>
  </si>
  <si>
    <t>초월던전 165단계를 클리어</t>
  </si>
  <si>
    <t>초월던전 170단계를 클리어</t>
  </si>
  <si>
    <t>초월던전 175단계를 클리어</t>
  </si>
  <si>
    <t>초월던전 180단계를 클리어</t>
  </si>
  <si>
    <t>초월던전 185단계를 클리어</t>
  </si>
  <si>
    <t>초월던전 190단계를 클리어</t>
  </si>
  <si>
    <t>초월던전 195단계를 클리어</t>
  </si>
  <si>
    <t>초월던전 200단계를 클리어</t>
  </si>
  <si>
    <t>장비아이템 승단 단계 1</t>
  </si>
  <si>
    <t>장비아이템 승단 단계 2</t>
  </si>
  <si>
    <t>장비아이템 승단 단계 3</t>
  </si>
  <si>
    <t>장비아이템 승단 단계 4</t>
  </si>
  <si>
    <t>장비아이템 승단 단계 5</t>
  </si>
  <si>
    <t>장비아이템 승단 단계 6</t>
  </si>
  <si>
    <t>장비아이템 승단 단계 7</t>
  </si>
  <si>
    <t>장비아이템 승단 단계 8</t>
  </si>
  <si>
    <t>장비아이템 승단 단계 9</t>
  </si>
  <si>
    <t>장비아이템 승단 단계 10</t>
  </si>
  <si>
    <t>캐릭터 전승 스킬 강화 레벨 단계 5</t>
  </si>
  <si>
    <t>캐릭터 전승 스킬 강화 레벨 단계 10</t>
  </si>
  <si>
    <t>캐릭터 전승 스킬 강화 레벨 단계 15</t>
  </si>
  <si>
    <t>캐릭터 전승 스킬 강화 레벨 단계 20</t>
  </si>
  <si>
    <t>캐릭터 전승 스킬 강화 레벨 단계 25</t>
  </si>
  <si>
    <t>캐릭터 전승 스킬 강화 레벨 단계 30</t>
  </si>
  <si>
    <t>캐릭터 전승 스킬 강화 레벨 단계 35</t>
  </si>
  <si>
    <t>캐릭터 전승 스킬 강화 레벨 단계 40</t>
  </si>
  <si>
    <t>캐릭터 전승 스킬 강화 레벨 단계 45</t>
  </si>
  <si>
    <t>캐릭터 전승 스킬 강화 레벨 단계 50</t>
  </si>
  <si>
    <t>아바타 보유 누적 개수 4</t>
  </si>
  <si>
    <t>아바타 보유 누적 개수 8</t>
  </si>
  <si>
    <t>아바타 보유 누적 개수 12</t>
  </si>
  <si>
    <t>아바타 보유 누적 개수 16</t>
  </si>
  <si>
    <t>아바타 보유 누적 개수 20</t>
  </si>
  <si>
    <t>아바타 보유 누적 개수 24</t>
  </si>
  <si>
    <t>아바타 보유 누적 개수 28</t>
  </si>
  <si>
    <t>아바타 보유 누적 개수 32</t>
  </si>
  <si>
    <t>아바타 보유 누적 개수 36</t>
  </si>
  <si>
    <t>아바타 보유 누적 개수 40</t>
  </si>
  <si>
    <t>아바타 보유 누적 개수 44</t>
  </si>
  <si>
    <t>아바타 보유 누적 개수 48</t>
  </si>
  <si>
    <t>아바타 보유 누적 개수 52</t>
  </si>
  <si>
    <t>아바타 보유 누적 개수 56</t>
  </si>
  <si>
    <t>아바타 보유 누적 개수 60</t>
  </si>
  <si>
    <t>아바타 보유 누적 개수 64</t>
  </si>
  <si>
    <t>아바타 보유 누적 개수 68</t>
  </si>
  <si>
    <t>아바타 보유 누적 개수 72</t>
  </si>
  <si>
    <t>아바타 보유 누적 개수 76</t>
  </si>
  <si>
    <t>아바타 보유 누적 개수 80</t>
  </si>
  <si>
    <t>아바타 강화 레벨 단계 1</t>
  </si>
  <si>
    <t>아바타 강화 레벨 단계 2</t>
  </si>
  <si>
    <t>아바타 강화 레벨 단계 3</t>
  </si>
  <si>
    <t>아바타 강화 레벨 단계 4</t>
  </si>
  <si>
    <t>아바타 강화 레벨 단계 5</t>
  </si>
  <si>
    <t>아바타 강화 레벨 단계 6</t>
  </si>
  <si>
    <t>아바타 강화 레벨 단계 7</t>
  </si>
  <si>
    <t>아바타 강화 레벨 단계 8</t>
  </si>
  <si>
    <t>아바타 강화 레벨 단계 9</t>
  </si>
  <si>
    <t>아바타 강화 레벨 단계 10</t>
  </si>
  <si>
    <t>아바타 강화 레벨 단계 11</t>
  </si>
  <si>
    <t>아바타 강화 레벨 단계 12</t>
  </si>
  <si>
    <t>아바타 강화 레벨 단계 13</t>
  </si>
  <si>
    <t>아바타 강화 레벨 단계 14</t>
  </si>
  <si>
    <t>아바타 강화 레벨 단계 15</t>
  </si>
  <si>
    <t>아바타 강화 레벨 단계 16</t>
  </si>
  <si>
    <t>아바타 강화 레벨 단계 17</t>
  </si>
  <si>
    <t>아바타 강화 레벨 단계 18</t>
  </si>
  <si>
    <t>아바타 강화 레벨 단계 19</t>
  </si>
  <si>
    <t>아바타 강화 레벨 단계 20</t>
  </si>
  <si>
    <t>제작 시도 누적 횟수 1</t>
  </si>
  <si>
    <t>제작 시도 누적 횟수 5</t>
  </si>
  <si>
    <t>제작 시도 누적 횟수 10</t>
  </si>
  <si>
    <t>제작 시도 누적 횟수 15</t>
  </si>
  <si>
    <t>제작 시도 누적 횟수 20</t>
  </si>
  <si>
    <t>제작 시도 누적 횟수 25</t>
  </si>
  <si>
    <t>제작 시도 누적 횟수 30</t>
  </si>
  <si>
    <t>제작 시도 누적 횟수 35</t>
  </si>
  <si>
    <t>제작 시도 누적 횟수 40</t>
  </si>
  <si>
    <t>제작 시도 누적 횟수 45</t>
  </si>
  <si>
    <t>제작 시도 누적 횟수 50</t>
  </si>
  <si>
    <t>제작 시도 누적 횟수 100</t>
  </si>
  <si>
    <t>제작 시도 누적 횟수 150</t>
  </si>
  <si>
    <t>제작 시도 누적 횟수 200</t>
  </si>
  <si>
    <t>제작 시도 누적 횟수 250</t>
  </si>
  <si>
    <t>제작 시도 누적 횟수 300</t>
  </si>
  <si>
    <t>제작 시도 누적 횟수 350</t>
  </si>
  <si>
    <t>제작 시도 누적 횟수 400</t>
  </si>
  <si>
    <t>제작 시도 누적 횟수 450</t>
  </si>
  <si>
    <t>제작 시도 누적 횟수 500</t>
  </si>
  <si>
    <t>제작 시도 누적 횟수 550</t>
  </si>
  <si>
    <t>제작 시도 누적 횟수 600</t>
  </si>
  <si>
    <t>제작 시도 누적 횟수 650</t>
  </si>
  <si>
    <t>제작 시도 누적 횟수 700</t>
  </si>
  <si>
    <t>제작 시도 누적 횟수 750</t>
  </si>
  <si>
    <t>제작 시도 누적 횟수 800</t>
  </si>
  <si>
    <t>제작 시도 누적 횟수 850</t>
  </si>
  <si>
    <t>제작 시도 누적 횟수 900</t>
  </si>
  <si>
    <t>제작 시도 누적 횟수 950</t>
  </si>
  <si>
    <t>제작 시도 누적 횟수 1000</t>
  </si>
  <si>
    <t>길드 출석 누적 횟수 1</t>
  </si>
  <si>
    <t>길드 출석 누적 횟수 5</t>
  </si>
  <si>
    <t>길드 출석 누적 횟수 10</t>
  </si>
  <si>
    <t>길드 출석 누적 횟수 15</t>
  </si>
  <si>
    <t>길드 출석 누적 횟수 20</t>
  </si>
  <si>
    <t>길드 출석 누적 횟수 25</t>
  </si>
  <si>
    <t>길드 출석 누적 횟수 30</t>
  </si>
  <si>
    <t>길드 출석 누적 횟수 35</t>
  </si>
  <si>
    <t>길드 출석 누적 횟수 40</t>
  </si>
  <si>
    <t>길드 출석 누적 횟수 45</t>
  </si>
  <si>
    <t>길드 출석 누적 횟수 50</t>
  </si>
  <si>
    <t>길드 출석 누적 횟수 60</t>
  </si>
  <si>
    <t>길드 출석 누적 횟수 70</t>
  </si>
  <si>
    <t>길드 출석 누적 횟수 80</t>
  </si>
  <si>
    <t>길드 출석 누적 횟수 90</t>
  </si>
  <si>
    <t>길드 출석 누적 횟수 100</t>
  </si>
  <si>
    <t>길드 출석 누적 횟수 110</t>
  </si>
  <si>
    <t>길드 출석 누적 횟수 120</t>
  </si>
  <si>
    <t>길드 출석 누적 횟수 130</t>
  </si>
  <si>
    <t>길드 출석 누적 횟수 140</t>
  </si>
  <si>
    <t>길드 출석 누적 횟수 150</t>
  </si>
  <si>
    <t>길드 출석 누적 횟수 160</t>
  </si>
  <si>
    <t>길드 출석 누적 횟수 170</t>
  </si>
  <si>
    <t>길드 출석 누적 횟수 180</t>
  </si>
  <si>
    <t>길드 출석 누적 횟수 190</t>
  </si>
  <si>
    <t>길드 출석 누적 횟수 200</t>
  </si>
  <si>
    <t>길드 출석 누적 횟수 215</t>
  </si>
  <si>
    <t>길드 출석 누적 횟수 230</t>
  </si>
  <si>
    <t>길드 출석 누적 횟수 245</t>
  </si>
  <si>
    <t>길드 출석 누적 횟수 260</t>
  </si>
  <si>
    <t>길드 출석 누적 횟수 275</t>
  </si>
  <si>
    <t>길드 출석 누적 횟수 290</t>
  </si>
  <si>
    <t>길드 출석 누적 횟수 305</t>
  </si>
  <si>
    <t>길드 출석 누적 횟수 320</t>
  </si>
  <si>
    <t>길드 출석 누적 횟수 335</t>
  </si>
  <si>
    <t>길드 출석 누적 횟수 350</t>
  </si>
  <si>
    <t>길드 출석 누적 횟수 365</t>
  </si>
  <si>
    <t>길드전 승리 누적 횟수 1</t>
  </si>
  <si>
    <t>길드전 승리 누적 횟수 2</t>
  </si>
  <si>
    <t>길드전 승리 누적 횟수 3</t>
  </si>
  <si>
    <t>길드전 승리 누적 횟수 4</t>
  </si>
  <si>
    <t>길드전 승리 누적 횟수 5</t>
  </si>
  <si>
    <t>길드전 승리 누적 횟수 10</t>
  </si>
  <si>
    <t>길드전 승리 누적 횟수 15</t>
  </si>
  <si>
    <t>길드전 승리 누적 횟수 20</t>
  </si>
  <si>
    <t>길드전 승리 누적 횟수 25</t>
  </si>
  <si>
    <t>길드전 승리 누적 횟수 30</t>
  </si>
  <si>
    <t>길드전 승리 누적 횟수 35</t>
  </si>
  <si>
    <t>길드전 승리 누적 횟수 40</t>
  </si>
  <si>
    <t>길드전 승리 누적 횟수 45</t>
  </si>
  <si>
    <t>길드전 승리 누적 횟수 50</t>
  </si>
  <si>
    <t>길드전 승리 누적 횟수 60</t>
  </si>
  <si>
    <t>길드전 승리 누적 횟수 70</t>
  </si>
  <si>
    <t>길드전 승리 누적 횟수 80</t>
  </si>
  <si>
    <t>길드전 승리 누적 횟수 90</t>
  </si>
  <si>
    <t>길드전 승리 누적 횟수 100</t>
  </si>
  <si>
    <t>길드전 승리 누적 횟수 120</t>
  </si>
  <si>
    <t>길드전 승리 누적 횟수 140</t>
  </si>
  <si>
    <t>길드전 승리 누적 횟수 160</t>
  </si>
  <si>
    <t>길드전 승리 누적 횟수 180</t>
  </si>
  <si>
    <t>길드전 승리 누적 횟수 200</t>
  </si>
  <si>
    <t>길드전 승리 누적 횟수 220</t>
  </si>
  <si>
    <t>길드전 승리 누적 횟수 240</t>
  </si>
  <si>
    <t>길드전 승리 누적 횟수 260</t>
  </si>
  <si>
    <t>길드전 승리 누적 횟수 280</t>
  </si>
  <si>
    <t>길드전 승리 누적 횟수 300</t>
  </si>
  <si>
    <t>길드전 승리 누적 횟수 320</t>
  </si>
  <si>
    <t>길드전 승리 누적 횟수 340</t>
  </si>
  <si>
    <t>길드전 승리 누적 횟수 360</t>
  </si>
  <si>
    <t>길드전 승리 누적 횟수 380</t>
  </si>
  <si>
    <t>길드전 승리 누적 횟수 400</t>
  </si>
  <si>
    <t>길드전 승리 누적 횟수 420</t>
  </si>
  <si>
    <t>길드전 승리 누적 횟수 440</t>
  </si>
  <si>
    <t>길드전 승리 누적 횟수 460</t>
  </si>
  <si>
    <t>길드전 승리 누적 횟수 480</t>
  </si>
  <si>
    <t>길드전 승리 누적 횟수 500</t>
  </si>
  <si>
    <t>길드 공헌도 누적 점수 1000</t>
  </si>
  <si>
    <t>길드 공헌도 누적 점수 2000</t>
  </si>
  <si>
    <t>길드 공헌도 누적 점수 3000</t>
  </si>
  <si>
    <t>길드 공헌도 누적 점수 4000</t>
  </si>
  <si>
    <t>길드 공헌도 누적 점수 5000</t>
  </si>
  <si>
    <t>길드 공헌도 누적 점수 6000</t>
  </si>
  <si>
    <t>길드 공헌도 누적 점수 7000</t>
  </si>
  <si>
    <t>길드 공헌도 누적 점수 8000</t>
  </si>
  <si>
    <t>길드 공헌도 누적 점수 9000</t>
  </si>
  <si>
    <t>길드 공헌도 누적 점수 10000</t>
  </si>
  <si>
    <t>길드 공헌도 누적 점수 12000</t>
  </si>
  <si>
    <t>길드 공헌도 누적 점수 14000</t>
  </si>
  <si>
    <t>길드 공헌도 누적 점수 16000</t>
  </si>
  <si>
    <t>길드 공헌도 누적 점수 18000</t>
  </si>
  <si>
    <t>길드 공헌도 누적 점수 20000</t>
  </si>
  <si>
    <t>길드 공헌도 누적 점수 23000</t>
  </si>
  <si>
    <t>길드 공헌도 누적 점수 26000</t>
  </si>
  <si>
    <t>길드 공헌도 누적 점수 29000</t>
  </si>
  <si>
    <t>길드 공헌도 누적 점수 32000</t>
  </si>
  <si>
    <t>길드 공헌도 누적 점수 35000</t>
  </si>
  <si>
    <t>길드 공헌도 누적 점수 38000</t>
  </si>
  <si>
    <t>길드 공헌도 누적 점수 41000</t>
  </si>
  <si>
    <t>길드 공헌도 누적 점수 44000</t>
  </si>
  <si>
    <t>길드 공헌도 누적 점수 47000</t>
  </si>
  <si>
    <t>길드 공헌도 누적 점수 50000</t>
  </si>
  <si>
    <t>길드 공헌도 누적 점수 55000</t>
  </si>
  <si>
    <t>길드 공헌도 누적 점수 60000</t>
  </si>
  <si>
    <t>길드 공헌도 누적 점수 65000</t>
  </si>
  <si>
    <t>길드 공헌도 누적 점수 70000</t>
  </si>
  <si>
    <t>길드 공헌도 누적 점수 75000</t>
  </si>
  <si>
    <t>길드 공헌도 누적 점수 80000</t>
  </si>
  <si>
    <t>길드 공헌도 누적 점수 85000</t>
  </si>
  <si>
    <t>길드 공헌도 누적 점수 90000</t>
  </si>
  <si>
    <t>길드 공헌도 누적 점수 95000</t>
  </si>
  <si>
    <t>길드 공헌도 누적 점수 100000</t>
  </si>
  <si>
    <t>길드 공헌도 누적 점수 110000</t>
  </si>
  <si>
    <t>길드 공헌도 누적 점수 120000</t>
  </si>
  <si>
    <t>길드 공헌도 누적 점수 130000</t>
  </si>
  <si>
    <t>길드 공헌도 누적 점수 140000</t>
  </si>
  <si>
    <t>길드 공헌도 누적 점수 150000</t>
  </si>
  <si>
    <t>길드 공헌도 시즌 점수 1000</t>
  </si>
  <si>
    <t>길드 공헌도 시즌 점수 1500</t>
  </si>
  <si>
    <t>길드 공헌도 시즌 점수 2000</t>
  </si>
  <si>
    <t>길드 공헌도 시즌 점수 2500</t>
  </si>
  <si>
    <t>길드 공헌도 시즌 점수 3000</t>
  </si>
  <si>
    <t>길드 공헌도 시즌 점수 3500</t>
  </si>
  <si>
    <t>길드 공헌도 시즌 점수 4000</t>
  </si>
  <si>
    <t>길드 공헌도 시즌 점수 4500</t>
  </si>
  <si>
    <t>길드 공헌도 시즌 점수 5000</t>
  </si>
  <si>
    <t>골드 획득 누적 개수 1000000</t>
  </si>
  <si>
    <t>골드 획득 누적 개수 2000000</t>
  </si>
  <si>
    <t>골드 획득 누적 개수 3000000</t>
  </si>
  <si>
    <t>골드 획득 누적 개수 4000000</t>
  </si>
  <si>
    <t>골드 획득 누적 개수 5000000</t>
  </si>
  <si>
    <t>골드 획득 누적 개수 6000000</t>
  </si>
  <si>
    <t>골드 획득 누적 개수 7000000</t>
  </si>
  <si>
    <t>골드 획득 누적 개수 8000000</t>
  </si>
  <si>
    <t>골드 획득 누적 개수 9000000</t>
  </si>
  <si>
    <t>골드 획득 누적 개수 10000000</t>
  </si>
  <si>
    <t>골드 획득 누적 개수 15000000</t>
  </si>
  <si>
    <t>골드 획득 누적 개수 20000000</t>
  </si>
  <si>
    <t>골드 획득 누적 개수 25000000</t>
  </si>
  <si>
    <t>골드 획득 누적 개수 30000000</t>
  </si>
  <si>
    <t>골드 획득 누적 개수 35000000</t>
  </si>
  <si>
    <t>골드 획득 누적 개수 40000000</t>
  </si>
  <si>
    <t>골드 획득 누적 개수 45000000</t>
  </si>
  <si>
    <t>골드 획득 누적 개수 50000000</t>
  </si>
  <si>
    <t>골드 획득 누적 개수 60000000</t>
  </si>
  <si>
    <t>골드 획득 누적 개수 70000000</t>
  </si>
  <si>
    <t>골드 획득 누적 개수 80000000</t>
  </si>
  <si>
    <t>골드 획득 누적 개수 90000000</t>
  </si>
  <si>
    <t>골드 획득 누적 개수 100000000</t>
  </si>
  <si>
    <t>다이아 획득 누적 개수 1000</t>
  </si>
  <si>
    <t>다이아 획득 누적 개수 2000</t>
  </si>
  <si>
    <t>다이아 획득 누적 개수 3000</t>
  </si>
  <si>
    <t>다이아 획득 누적 개수 4000</t>
  </si>
  <si>
    <t>다이아 획득 누적 개수 5000</t>
  </si>
  <si>
    <t>다이아 획득 누적 개수 6000</t>
  </si>
  <si>
    <t>다이아 획득 누적 개수 7000</t>
  </si>
  <si>
    <t>다이아 획득 누적 개수 8000</t>
  </si>
  <si>
    <t>다이아 획득 누적 개수 9000</t>
  </si>
  <si>
    <t>다이아 획득 누적 개수 10000</t>
  </si>
  <si>
    <t>다이아 획득 누적 개수 12000</t>
  </si>
  <si>
    <t>다이아 획득 누적 개수 14000</t>
  </si>
  <si>
    <t>다이아 획득 누적 개수 16000</t>
  </si>
  <si>
    <t>다이아 획득 누적 개수 18000</t>
  </si>
  <si>
    <t>다이아 획득 누적 개수 20000</t>
  </si>
  <si>
    <t>다이아 획득 누적 개수 25000</t>
  </si>
  <si>
    <t>다이아 획득 누적 개수 30000</t>
  </si>
  <si>
    <t>다이아 획득 누적 개수 35000</t>
  </si>
  <si>
    <t>다이아 획득 누적 개수 40000</t>
  </si>
  <si>
    <t>다이아 획득 누적 개수 45000</t>
  </si>
  <si>
    <t>다이아 획득 누적 개수 50000</t>
  </si>
  <si>
    <t>다이아 획득 누적 개수 60000</t>
  </si>
  <si>
    <t>다이아 획득 누적 개수 70000</t>
  </si>
  <si>
    <t>다이아 획득 누적 개수 80000</t>
  </si>
  <si>
    <t>다이아 획득 누적 개수 90000</t>
  </si>
  <si>
    <t>다이아 획득 누적 개수 100000</t>
  </si>
  <si>
    <t>다이아 획득 누적 개수 150000</t>
  </si>
  <si>
    <t>다이아 획득 누적 개수 200000</t>
  </si>
  <si>
    <t>다이아 획득 누적 개수 250000</t>
  </si>
  <si>
    <t>다이아 획득 누적 개수 300000</t>
  </si>
  <si>
    <t>다이아 획득 누적 개수 350000</t>
  </si>
  <si>
    <t>다이아 획득 누적 개수 400000</t>
  </si>
  <si>
    <t>다이아 획득 누적 개수 450000</t>
  </si>
  <si>
    <t>다이아 획득 누적 개수 500000</t>
  </si>
  <si>
    <t>다이아 획득 누적 개수 600000</t>
  </si>
  <si>
    <t>다이아 획득 누적 개수 700000</t>
  </si>
  <si>
    <t>다이아 획득 누적 개수 800000</t>
  </si>
  <si>
    <t>다이아 획득 누적 개수 900000</t>
  </si>
  <si>
    <t>다이아 획득 누적 개수 1000000</t>
  </si>
  <si>
    <t>우정포인트 획득 누적 개수 500</t>
  </si>
  <si>
    <t>우정포인트 획득 누적 개수 1000</t>
  </si>
  <si>
    <t>우정포인트 획득 누적 개수 2000</t>
  </si>
  <si>
    <t>우정포인트 획득 누적 개수 3000</t>
  </si>
  <si>
    <t>우정포인트 획득 누적 개수 4000</t>
  </si>
  <si>
    <t>우정포인트 획득 누적 개수 5000</t>
  </si>
  <si>
    <t>우정포인트 획득 누적 개수 6000</t>
  </si>
  <si>
    <t>우정포인트 획득 누적 개수 7000</t>
  </si>
  <si>
    <t>우정포인트 획득 누적 개수 8000</t>
  </si>
  <si>
    <t>우정포인트 획득 누적 개수 9000</t>
  </si>
  <si>
    <t>우정포인트 획득 누적 개수 10000</t>
  </si>
  <si>
    <t>우정포인트 획득 누적 개수 12000</t>
  </si>
  <si>
    <t>우정포인트 획득 누적 개수 14000</t>
  </si>
  <si>
    <t>우정포인트 획득 누적 개수 16000</t>
  </si>
  <si>
    <t>우정포인트 획득 누적 개수 18000</t>
  </si>
  <si>
    <t>우정포인트 획득 누적 개수 20000</t>
  </si>
  <si>
    <t>우정포인트 획득 누적 개수 25000</t>
  </si>
  <si>
    <t>우정포인트 획득 누적 개수 30000</t>
  </si>
  <si>
    <t>우정포인트 획득 누적 개수 35000</t>
  </si>
  <si>
    <t>우정포인트 획득 누적 개수 40000</t>
  </si>
  <si>
    <t>우정포인트 획득 누적 개수 45000</t>
  </si>
  <si>
    <t>우정포인트 획득 누적 개수 50000</t>
  </si>
  <si>
    <t>루비 보유 누적 개수 100</t>
  </si>
  <si>
    <t>루비 보유 누적 개수 200</t>
  </si>
  <si>
    <t>루비 보유 누적 개수 300</t>
  </si>
  <si>
    <t>루비 보유 누적 개수 400</t>
  </si>
  <si>
    <t>루비 보유 누적 개수 500</t>
  </si>
  <si>
    <t>루비 보유 누적 개수 600</t>
  </si>
  <si>
    <t>루비 보유 누적 개수 700</t>
  </si>
  <si>
    <t>루비 보유 누적 개수 800</t>
  </si>
  <si>
    <t>루비 보유 누적 개수 900</t>
  </si>
  <si>
    <t>루비 보유 누적 개수 1000</t>
  </si>
  <si>
    <t>루비 보유 누적 개수 1200</t>
  </si>
  <si>
    <t>루비 보유 누적 개수 1400</t>
  </si>
  <si>
    <t>루비 보유 누적 개수 1600</t>
  </si>
  <si>
    <t>루비 보유 누적 개수 1800</t>
  </si>
  <si>
    <t>루비 보유 누적 개수 2000</t>
  </si>
  <si>
    <t>루비 보유 누적 개수 2500</t>
  </si>
  <si>
    <t>루비 보유 누적 개수 3000</t>
  </si>
  <si>
    <t>루비 보유 누적 개수 3500</t>
  </si>
  <si>
    <t>루비 보유 누적 개수 4000</t>
  </si>
  <si>
    <t>루비 보유 누적 개수 4500</t>
  </si>
  <si>
    <t>루비 보유 누적 개수 5000</t>
  </si>
  <si>
    <t>루비 보유 누적 개수 6000</t>
  </si>
  <si>
    <t>루비 보유 누적 개수 7000</t>
  </si>
  <si>
    <t>루비 보유 누적 개수 8000</t>
  </si>
  <si>
    <t>루비 보유 누적 개수 9000</t>
  </si>
  <si>
    <t>루비 보유 누적 개수 10000</t>
  </si>
  <si>
    <t>열쇠 사용 누적 개수 5000</t>
  </si>
  <si>
    <t>열쇠 사용 누적 개수 10000</t>
  </si>
  <si>
    <t>열쇠 사용 누적 개수 15000</t>
  </si>
  <si>
    <t>열쇠 사용 누적 개수 20000</t>
  </si>
  <si>
    <t>열쇠 사용 누적 개수 25000</t>
  </si>
  <si>
    <t>열쇠 사용 누적 개수 30000</t>
  </si>
  <si>
    <t>열쇠 사용 누적 개수 35000</t>
  </si>
  <si>
    <t>열쇠 사용 누적 개수 40000</t>
  </si>
  <si>
    <t>열쇠 사용 누적 개수 45000</t>
  </si>
  <si>
    <t>열쇠 사용 누적 개수 50000</t>
  </si>
  <si>
    <t>열쇠 사용 누적 개수 60000</t>
  </si>
  <si>
    <t>열쇠 사용 누적 개수 70000</t>
  </si>
  <si>
    <t>열쇠 사용 누적 개수 80000</t>
  </si>
  <si>
    <t>열쇠 사용 누적 개수 90000</t>
  </si>
  <si>
    <t>열쇠 사용 누적 개수 100000</t>
  </si>
  <si>
    <t>열쇠 사용 누적 개수 120000</t>
  </si>
  <si>
    <t>열쇠 사용 누적 개수 140000</t>
  </si>
  <si>
    <t>열쇠 사용 누적 개수 160000</t>
  </si>
  <si>
    <t>열쇠 사용 누적 개수 180000</t>
  </si>
  <si>
    <t>열쇠 사용 누적 개수 200000</t>
  </si>
  <si>
    <t>열쇠 사용 누적 개수 230000</t>
  </si>
  <si>
    <t>열쇠 사용 누적 개수 260000</t>
  </si>
  <si>
    <t>열쇠 사용 누적 개수 290000</t>
  </si>
  <si>
    <t>열쇠 사용 누적 개수 320000</t>
  </si>
  <si>
    <t>열쇠 사용 누적 개수 350000</t>
  </si>
  <si>
    <t>열쇠 사용 누적 개수 380000</t>
  </si>
  <si>
    <t>열쇠 사용 누적 개수 410000</t>
  </si>
  <si>
    <t>열쇠 사용 누적 개수 440000</t>
  </si>
  <si>
    <t>열쇠 사용 누적 개수 470000</t>
  </si>
  <si>
    <t>열쇠 사용 누적 개수 500000</t>
  </si>
  <si>
    <t>열쇠 사용 누적 개수 550000</t>
  </si>
  <si>
    <t>열쇠 사용 누적 개수 600000</t>
  </si>
  <si>
    <t>열쇠 사용 누적 개수 650000</t>
  </si>
  <si>
    <t>열쇠 사용 누적 개수 700000</t>
  </si>
  <si>
    <t>열쇠 사용 누적 개수 750000</t>
  </si>
  <si>
    <t>열쇠 사용 누적 개수 800000</t>
  </si>
  <si>
    <t>열쇠 사용 누적 개수 850000</t>
  </si>
  <si>
    <t>열쇠 사용 누적 개수 900000</t>
  </si>
  <si>
    <t>열쇠 사용 누적 개수 950000</t>
  </si>
  <si>
    <t>열쇠 사용 누적 개수 1000000</t>
  </si>
  <si>
    <t>컨텐츠 초기화 누적 횟수 10</t>
  </si>
  <si>
    <t>컨텐츠 초기화 누적 횟수 20</t>
  </si>
  <si>
    <t>컨텐츠 초기화 누적 횟수 30</t>
  </si>
  <si>
    <t>컨텐츠 초기화 누적 횟수 40</t>
  </si>
  <si>
    <t>컨텐츠 초기화 누적 횟수 50</t>
  </si>
  <si>
    <t>컨텐츠 초기화 누적 횟수 60</t>
  </si>
  <si>
    <t>컨텐츠 초기화 누적 횟수 70</t>
  </si>
  <si>
    <t>컨텐츠 초기화 누적 횟수 80</t>
  </si>
  <si>
    <t>컨텐츠 초기화 누적 횟수 90</t>
  </si>
  <si>
    <t>컨텐츠 초기화 누적 횟수 100</t>
  </si>
  <si>
    <t>컨텐츠 초기화 누적 횟수 125</t>
  </si>
  <si>
    <t>컨텐츠 초기화 누적 횟수 150</t>
  </si>
  <si>
    <t>컨텐츠 초기화 누적 횟수 175</t>
  </si>
  <si>
    <t>컨텐츠 초기화 누적 횟수 200</t>
  </si>
  <si>
    <t>컨텐츠 초기화 누적 횟수 250</t>
  </si>
  <si>
    <t>컨텐츠 초기화 누적 횟수 300</t>
  </si>
  <si>
    <t>컨텐츠 초기화 누적 횟수 350</t>
  </si>
  <si>
    <t>컨텐츠 초기화 누적 횟수 400</t>
  </si>
  <si>
    <t>컨텐츠 초기화 누적 횟수 450</t>
  </si>
  <si>
    <t>컨텐츠 초기화 누적 횟수 500</t>
  </si>
  <si>
    <t>컨텐츠 초기화 누적 횟수 600</t>
  </si>
  <si>
    <t>컨텐츠 초기화 누적 횟수 700</t>
  </si>
  <si>
    <t>컨텐츠 초기화 누적 횟수 800</t>
  </si>
  <si>
    <t>컨텐츠 초기화 누적 횟수 900</t>
  </si>
  <si>
    <t>컨텐츠 초기화 누적 횟수 1000</t>
  </si>
  <si>
    <t>컨텐츠 초기화 누적 횟수 1200</t>
  </si>
  <si>
    <t>컨텐츠 초기화 누적 횟수 1400</t>
  </si>
  <si>
    <t>컨텐츠 초기화 누적 횟수 1600</t>
  </si>
  <si>
    <t>컨텐츠 초기화 누적 횟수 1800</t>
  </si>
  <si>
    <t>컨텐츠 초기화 누적 횟수 2000</t>
  </si>
  <si>
    <t>컨텐츠 초기화 누적 횟수 2200</t>
  </si>
  <si>
    <t>컨텐츠 초기화 누적 횟수 2400</t>
  </si>
  <si>
    <t>컨텐츠 초기화 누적 횟수 2600</t>
  </si>
  <si>
    <t>컨텐츠 초기화 누적 횟수 2800</t>
  </si>
  <si>
    <t>컨텐츠 초기화 누적 횟수 3000</t>
  </si>
  <si>
    <t>컨텐츠 초기화 누적 횟수 3300</t>
  </si>
  <si>
    <t>컨텐츠 초기화 누적 횟수 3600</t>
  </si>
  <si>
    <t>컨텐츠 초기화 누적 횟수 3900</t>
  </si>
  <si>
    <t>컨텐츠 초기화 누적 횟수 4200</t>
  </si>
  <si>
    <t>컨텐츠 초기화 누적 횟수 4500</t>
  </si>
  <si>
    <t>컨텐츠 초기화 누적 횟수 4800</t>
  </si>
  <si>
    <t>컨텐츠 초기화 누적 횟수 5100</t>
  </si>
  <si>
    <t>컨텐츠 초기화 누적 횟수 5400</t>
  </si>
  <si>
    <t>컨텐츠 초기화 누적 횟수 5700</t>
  </si>
  <si>
    <t>컨텐츠 초기화 누적 횟수 6000</t>
  </si>
  <si>
    <t>컨텐츠 초기화 누적 횟수 7000</t>
  </si>
  <si>
    <t>컨텐츠 초기화 누적 횟수 8000</t>
  </si>
  <si>
    <t>컨텐츠 초기화 누적 횟수 9000</t>
  </si>
  <si>
    <t>컨텐츠 초기화 누적 횟수 10000</t>
  </si>
  <si>
    <t>미션타입구분 [1차 구분]
1. 게임 모드
2. 장비 아이템
3. 룬 스톤
4. 균열석
5. 캐릭터
6. 수호자
7. 수호석
8. 업적
9. 전승 스킬
10. 아바타
11. 제작
12. 연금술
13. 길드
14. 재화
15. 컨텐츠 초기화</t>
    <phoneticPr fontId="1" type="noConversion"/>
  </si>
  <si>
    <t>연성 시도 누적 횟수</t>
    <phoneticPr fontId="1" type="noConversion"/>
  </si>
  <si>
    <t>변성 시도 누적 횟수</t>
    <phoneticPr fontId="1" type="noConversion"/>
  </si>
  <si>
    <t>변환 시도 누적 횟수</t>
    <phoneticPr fontId="1" type="noConversion"/>
  </si>
  <si>
    <t>1. 연성
2. 변성
3. 변환</t>
    <phoneticPr fontId="1" type="noConversion"/>
  </si>
  <si>
    <t>연성 시도 누적 횟수 5</t>
  </si>
  <si>
    <t>연성 시도 누적 횟수 10</t>
  </si>
  <si>
    <t>연성 시도 누적 횟수 15</t>
  </si>
  <si>
    <t>연성 시도 누적 횟수 20</t>
  </si>
  <si>
    <t>연성 시도 누적 횟수 25</t>
  </si>
  <si>
    <t>연성 시도 누적 횟수 30</t>
  </si>
  <si>
    <t>연성 시도 누적 횟수 35</t>
  </si>
  <si>
    <t>연성 시도 누적 횟수 40</t>
  </si>
  <si>
    <t>연성 시도 누적 횟수 45</t>
  </si>
  <si>
    <t>연성 시도 누적 횟수 100</t>
  </si>
  <si>
    <t>변성 시도 누적 횟수 5</t>
  </si>
  <si>
    <t>변성 시도 누적 횟수 10</t>
  </si>
  <si>
    <t>변성 시도 누적 횟수 15</t>
  </si>
  <si>
    <t>변성 시도 누적 횟수 20</t>
  </si>
  <si>
    <t>변성 시도 누적 횟수 25</t>
  </si>
  <si>
    <t>변성 시도 누적 횟수 30</t>
  </si>
  <si>
    <t>변성 시도 누적 횟수 35</t>
  </si>
  <si>
    <t>변성 시도 누적 횟수 40</t>
  </si>
  <si>
    <t>변성 시도 누적 횟수 45</t>
  </si>
  <si>
    <t>변성 시도 누적 횟수 100</t>
  </si>
  <si>
    <t>변환 시도 누적 횟수 5</t>
  </si>
  <si>
    <t>변환 시도 누적 횟수 10</t>
  </si>
  <si>
    <t>변환 시도 누적 횟수 15</t>
  </si>
  <si>
    <t>변환 시도 누적 횟수 20</t>
  </si>
  <si>
    <t>변환 시도 누적 횟수 25</t>
  </si>
  <si>
    <t>변환 시도 누적 횟수 30</t>
  </si>
  <si>
    <t>변환 시도 누적 횟수 35</t>
  </si>
  <si>
    <t>변환 시도 누적 횟수 40</t>
  </si>
  <si>
    <t>변환 시도 누적 횟수 45</t>
  </si>
  <si>
    <t>변환 시도 누적 횟수 50</t>
  </si>
  <si>
    <t>변환 시도 누적 횟수 55</t>
  </si>
  <si>
    <t>변환 시도 누적 횟수 60</t>
  </si>
  <si>
    <t>변환 시도 누적 횟수 65</t>
  </si>
  <si>
    <t>변환 시도 누적 횟수 70</t>
  </si>
  <si>
    <t>변환 시도 누적 횟수 75</t>
  </si>
  <si>
    <t>변환 시도 누적 횟수 80</t>
  </si>
  <si>
    <t>변환 시도 누적 횟수 85</t>
  </si>
  <si>
    <t>변환 시도 누적 횟수 90</t>
  </si>
  <si>
    <t>변환 시도 누적 횟수 95</t>
  </si>
  <si>
    <t>변환 시도 누적 횟수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</si>
</sst>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맑은 고딕"/>
      <family val="2"/>
      <charset val="129"/>
      <scheme val="minor"/>
    </font>
    <font>
      <sz val="8"/>
      <name val="맑은 고딕"/>
      <family val="2"/>
      <charset val="129"/>
      <scheme val="minor"/>
    </font>
    <font>
      <sz val="10"/>
      <color theme="0"/>
      <name val="맑은 고딕"/>
      <family val="2"/>
      <charset val="129"/>
      <scheme val="minor"/>
    </font>
    <font>
      <sz val="10"/>
      <color theme="0"/>
      <name val="맑은 고딕"/>
      <family val="3"/>
      <charset val="129"/>
      <scheme val="minor"/>
    </font>
    <font>
      <sz val="10"/>
      <color theme="1"/>
      <name val="맑은 고딕"/>
      <family val="3"/>
      <charset val="129"/>
      <scheme val="minor"/>
    </font>
    <font>
      <sz val="11"/>
      <color indexed="8"/>
      <name val="맑은 고딕"/>
      <family val="3"/>
      <charset val="129"/>
    </font>
    <font>
      <b/>
      <sz val="10"/>
      <color indexed="9"/>
      <name val="맑은 고딕"/>
      <family val="3"/>
      <charset val="129"/>
    </font>
    <font>
      <sz val="10"/>
      <color indexed="8"/>
      <name val="맑은 고딕"/>
      <family val="3"/>
      <charset val="129"/>
    </font>
    <font>
      <b/>
      <sz val="9"/>
      <color indexed="9"/>
      <name val="맑은 고딕"/>
      <family val="3"/>
      <charset val="129"/>
    </font>
    <font>
      <sz val="8"/>
      <name val="맑은 고딕"/>
      <family val="3"/>
      <charset val="129"/>
    </font>
    <font>
      <sz val="10"/>
      <color rgb="FFC00000"/>
      <name val="맑은 고딕"/>
      <family val="3"/>
      <charset val="129"/>
      <scheme val="minor"/>
    </font>
    <font>
      <b/>
      <sz val="10"/>
      <color indexed="8"/>
      <name val="맑은 고딕"/>
      <family val="3"/>
      <charset val="129"/>
    </font>
    <font>
      <sz val="10"/>
      <color indexed="9"/>
      <name val="맑은 고딕"/>
      <family val="3"/>
      <charset val="129"/>
    </font>
    <font>
      <sz val="10"/>
      <color indexed="10"/>
      <name val="맑은 고딕"/>
      <family val="3"/>
      <charset val="129"/>
    </font>
    <font>
      <sz val="10"/>
      <name val="맑은 고딕"/>
      <family val="3"/>
      <charset val="129"/>
    </font>
    <font>
      <b/>
      <sz val="10"/>
      <color indexed="10"/>
      <name val="맑은 고딕"/>
      <family val="3"/>
      <charset val="129"/>
    </font>
    <font>
      <b/>
      <sz val="9"/>
      <color indexed="8"/>
      <name val="Tahoma"/>
      <family val="3"/>
      <charset val="129"/>
    </font>
    <font>
      <b/>
      <sz val="9"/>
      <color indexed="8"/>
      <name val="돋움"/>
      <family val="3"/>
      <charset val="129"/>
    </font>
  </fonts>
  <fills count="37">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rgb="FF0070C0"/>
        <bgColor indexed="64"/>
      </patternFill>
    </fill>
    <fill>
      <patternFill patternType="solid">
        <fgColor rgb="FFC65911"/>
        <bgColor indexed="64"/>
      </patternFill>
    </fill>
    <fill>
      <patternFill patternType="solid">
        <fgColor rgb="FFFFFF99"/>
        <bgColor indexed="64"/>
      </patternFill>
    </fill>
    <fill>
      <patternFill patternType="solid">
        <fgColor rgb="FF305496"/>
        <bgColor indexed="64"/>
      </patternFill>
    </fill>
    <fill>
      <patternFill patternType="solid">
        <fgColor rgb="FF548235"/>
        <bgColor indexed="64"/>
      </patternFill>
    </fill>
    <fill>
      <patternFill patternType="solid">
        <fgColor rgb="FF404040"/>
        <bgColor indexed="64"/>
      </patternFill>
    </fill>
    <fill>
      <patternFill patternType="solid">
        <fgColor rgb="FFDBE5F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9" tint="0.59999389629810485"/>
        <bgColor indexed="64"/>
      </patternFill>
    </fill>
    <fill>
      <patternFill patternType="solid">
        <fgColor rgb="FFD9E1F2"/>
        <bgColor indexed="64"/>
      </patternFill>
    </fill>
    <fill>
      <patternFill patternType="solid">
        <fgColor rgb="FFF8CBAD"/>
        <bgColor indexed="64"/>
      </patternFill>
    </fill>
    <fill>
      <patternFill patternType="solid">
        <fgColor theme="3" tint="-0.499984740745262"/>
        <bgColor indexed="64"/>
      </patternFill>
    </fill>
    <fill>
      <patternFill patternType="solid">
        <fgColor rgb="FFFFC000"/>
        <bgColor indexed="64"/>
      </patternFill>
    </fill>
    <fill>
      <patternFill patternType="solid">
        <fgColor rgb="FF333F4F"/>
        <bgColor indexed="64"/>
      </patternFill>
    </fill>
    <fill>
      <patternFill patternType="solid">
        <fgColor rgb="FFC6E0B4"/>
        <bgColor indexed="64"/>
      </patternFill>
    </fill>
    <fill>
      <patternFill patternType="solid">
        <fgColor rgb="FFDDEBF7"/>
        <bgColor indexed="64"/>
      </patternFill>
    </fill>
    <fill>
      <patternFill patternType="solid">
        <fgColor rgb="FFFFFF00"/>
        <bgColor indexed="64"/>
      </patternFill>
    </fill>
    <fill>
      <patternFill patternType="solid">
        <fgColor rgb="FF000000"/>
        <bgColor indexed="64"/>
      </patternFill>
    </fill>
    <fill>
      <patternFill patternType="solid">
        <fgColor rgb="FFFCE4D6"/>
        <bgColor indexed="64"/>
      </patternFill>
    </fill>
    <fill>
      <patternFill patternType="solid">
        <fgColor rgb="FFDCE6F1"/>
        <bgColor indexed="64"/>
      </patternFill>
    </fill>
    <fill>
      <patternFill patternType="solid">
        <fgColor rgb="FFD6DCE4"/>
        <bgColor indexed="64"/>
      </patternFill>
    </fill>
    <fill>
      <patternFill patternType="solid">
        <fgColor rgb="FFF4B084"/>
        <bgColor indexed="64"/>
      </patternFill>
    </fill>
    <fill>
      <patternFill patternType="solid">
        <fgColor rgb="FFFFF2CC"/>
        <bgColor indexed="64"/>
      </patternFill>
    </fill>
    <fill>
      <patternFill patternType="solid">
        <fgColor rgb="FFDBDBDB"/>
        <bgColor indexed="64"/>
      </patternFill>
    </fill>
    <fill>
      <patternFill patternType="solid">
        <fgColor rgb="FF8EA9DB"/>
        <bgColor indexed="64"/>
      </patternFill>
    </fill>
    <fill>
      <patternFill patternType="solid">
        <fgColor rgb="FFFF9090"/>
        <bgColor indexed="64"/>
      </patternFill>
    </fill>
    <fill>
      <patternFill patternType="solid">
        <fgColor rgb="FFA9D08E"/>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28" borderId="0" applyNumberFormat="0" applyBorder="0" applyAlignment="0" applyProtection="0">
      <alignment vertical="center"/>
    </xf>
  </cellStyleXfs>
  <cellXfs count="208">
    <xf numFmtId="0" fontId="0" fillId="0" borderId="0" xfId="0">
      <alignment vertical="center"/>
    </xf>
    <xf numFmtId="0" fontId="0" fillId="0" borderId="0" xfId="0" applyAlignment="1">
      <alignment horizontal="center" vertical="center"/>
    </xf>
    <xf numFmtId="49" fontId="6" fillId="4" borderId="4" xfId="1" applyNumberFormat="1" applyFont="1" applyFill="1" applyBorder="1" applyAlignment="1">
      <alignment horizontal="center" vertical="center"/>
    </xf>
    <xf numFmtId="49" fontId="6" fillId="5" borderId="0" xfId="0" applyNumberFormat="1" applyFont="1" applyFill="1" applyAlignment="1">
      <alignment horizontal="center" vertical="center" wrapText="1"/>
    </xf>
    <xf numFmtId="49" fontId="7" fillId="0" borderId="0" xfId="0" applyNumberFormat="1" applyFont="1">
      <alignment vertical="center"/>
    </xf>
    <xf numFmtId="0" fontId="7" fillId="0" borderId="0" xfId="0" applyFont="1">
      <alignment vertical="center"/>
    </xf>
    <xf numFmtId="49" fontId="7" fillId="6" borderId="5" xfId="2" applyNumberFormat="1" applyFont="1" applyFill="1" applyBorder="1" applyAlignment="1">
      <alignment horizontal="center" vertical="center"/>
    </xf>
    <xf numFmtId="49" fontId="7" fillId="6" borderId="5" xfId="2" applyNumberFormat="1" applyFont="1" applyFill="1" applyBorder="1" applyAlignment="1">
      <alignment horizontal="left" vertical="center" wrapText="1"/>
    </xf>
    <xf numFmtId="49" fontId="7" fillId="6" borderId="5" xfId="2" applyNumberFormat="1" applyFont="1" applyFill="1" applyBorder="1" applyAlignment="1">
      <alignment horizontal="center" vertical="center" wrapText="1"/>
    </xf>
    <xf numFmtId="49" fontId="6" fillId="7" borderId="6" xfId="1" applyNumberFormat="1" applyFont="1" applyFill="1" applyBorder="1" applyAlignment="1">
      <alignment horizontal="center" vertical="center"/>
    </xf>
    <xf numFmtId="49" fontId="6" fillId="8" borderId="7" xfId="0" applyNumberFormat="1" applyFont="1" applyFill="1" applyBorder="1" applyAlignment="1">
      <alignment horizontal="center" vertical="center" wrapText="1"/>
    </xf>
    <xf numFmtId="49" fontId="6" fillId="8" borderId="7" xfId="0" applyNumberFormat="1" applyFont="1" applyFill="1" applyBorder="1" applyAlignment="1">
      <alignment horizontal="center" vertical="center"/>
    </xf>
    <xf numFmtId="49" fontId="6" fillId="9" borderId="8" xfId="2" applyNumberFormat="1" applyFont="1" applyFill="1" applyBorder="1" applyAlignment="1">
      <alignment horizontal="center" vertical="center"/>
    </xf>
    <xf numFmtId="0" fontId="0" fillId="0" borderId="0" xfId="0" applyNumberFormat="1" applyFont="1" applyFill="1" applyBorder="1" applyAlignment="1" applyProtection="1">
      <alignment vertical="center"/>
    </xf>
    <xf numFmtId="49" fontId="8" fillId="9" borderId="8" xfId="2" applyNumberFormat="1" applyFont="1" applyFill="1" applyBorder="1" applyAlignment="1">
      <alignment horizontal="center" vertical="center"/>
    </xf>
    <xf numFmtId="0" fontId="7" fillId="0" borderId="0" xfId="0" applyNumberFormat="1" applyFont="1" applyFill="1" applyBorder="1" applyAlignment="1" applyProtection="1">
      <alignment vertical="center"/>
    </xf>
    <xf numFmtId="49" fontId="6" fillId="9" borderId="7" xfId="2" applyNumberFormat="1" applyFont="1" applyFill="1" applyBorder="1" applyAlignment="1">
      <alignment horizontal="center" vertical="center"/>
    </xf>
    <xf numFmtId="0" fontId="7" fillId="10" borderId="9" xfId="0" applyFont="1" applyFill="1" applyBorder="1" applyAlignment="1">
      <alignment horizontal="center" vertical="center"/>
    </xf>
    <xf numFmtId="0" fontId="4" fillId="13" borderId="1" xfId="0" applyFont="1" applyFill="1" applyBorder="1">
      <alignment vertical="center"/>
    </xf>
    <xf numFmtId="0" fontId="4" fillId="14" borderId="1" xfId="0" applyFont="1" applyFill="1" applyBorder="1">
      <alignment vertical="center"/>
    </xf>
    <xf numFmtId="0" fontId="4" fillId="15" borderId="1" xfId="0" applyFont="1" applyFill="1" applyBorder="1">
      <alignment vertical="center"/>
    </xf>
    <xf numFmtId="0" fontId="4" fillId="16" borderId="1" xfId="0" applyFont="1" applyFill="1" applyBorder="1">
      <alignment vertical="center"/>
    </xf>
    <xf numFmtId="0" fontId="4" fillId="0" borderId="1" xfId="0" applyFont="1" applyFill="1" applyBorder="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4" fillId="0" borderId="9" xfId="0" applyFont="1" applyFill="1" applyBorder="1">
      <alignment vertical="center"/>
    </xf>
    <xf numFmtId="49" fontId="6" fillId="8" borderId="9" xfId="0" applyNumberFormat="1" applyFont="1" applyFill="1" applyBorder="1" applyAlignment="1">
      <alignment horizontal="center" vertical="center"/>
    </xf>
    <xf numFmtId="49" fontId="6" fillId="9" borderId="9" xfId="0" applyNumberFormat="1" applyFont="1" applyFill="1" applyBorder="1" applyAlignment="1">
      <alignment horizontal="center" vertical="center"/>
    </xf>
    <xf numFmtId="0" fontId="7" fillId="12" borderId="9" xfId="0" applyFont="1" applyFill="1" applyBorder="1" applyAlignment="1">
      <alignment horizontal="center" vertical="center"/>
    </xf>
    <xf numFmtId="0" fontId="7" fillId="12" borderId="9" xfId="0" applyFont="1" applyFill="1" applyBorder="1" applyAlignment="1">
      <alignment horizontal="left" vertical="center"/>
    </xf>
    <xf numFmtId="0" fontId="7" fillId="3" borderId="9" xfId="0" applyFont="1" applyFill="1" applyBorder="1" applyAlignment="1">
      <alignment horizontal="center" vertical="center"/>
    </xf>
    <xf numFmtId="0" fontId="7" fillId="11" borderId="9" xfId="0" applyFont="1" applyFill="1" applyBorder="1" applyAlignment="1">
      <alignment horizontal="center" vertical="center"/>
    </xf>
    <xf numFmtId="0" fontId="7" fillId="11" borderId="9" xfId="0" applyFont="1" applyFill="1" applyBorder="1" applyAlignment="1">
      <alignment horizontal="left" vertical="center"/>
    </xf>
    <xf numFmtId="0" fontId="7" fillId="10" borderId="9" xfId="0" applyFont="1" applyFill="1" applyBorder="1" applyAlignment="1">
      <alignment horizontal="left" vertical="center"/>
    </xf>
    <xf numFmtId="0" fontId="7" fillId="18" borderId="9" xfId="0" applyFont="1" applyFill="1" applyBorder="1" applyAlignment="1">
      <alignment horizontal="center" vertical="center"/>
    </xf>
    <xf numFmtId="0" fontId="7" fillId="19" borderId="9" xfId="0" applyFont="1" applyFill="1" applyBorder="1" applyAlignment="1">
      <alignment horizontal="center" vertical="center"/>
    </xf>
    <xf numFmtId="0" fontId="7" fillId="10" borderId="12" xfId="0" applyFont="1" applyFill="1" applyBorder="1" applyAlignment="1">
      <alignment horizontal="center" vertical="center"/>
    </xf>
    <xf numFmtId="0" fontId="3" fillId="20" borderId="12" xfId="0" applyFont="1" applyFill="1" applyBorder="1">
      <alignment vertical="center"/>
    </xf>
    <xf numFmtId="0" fontId="0" fillId="0" borderId="0" xfId="0" applyAlignment="1">
      <alignment horizontal="left" vertical="center"/>
    </xf>
    <xf numFmtId="0" fontId="3" fillId="20" borderId="12" xfId="0" applyFont="1" applyFill="1" applyBorder="1" applyAlignment="1">
      <alignment horizontal="left" vertical="center" wrapText="1"/>
    </xf>
    <xf numFmtId="0" fontId="3" fillId="20" borderId="12" xfId="0" applyFont="1" applyFill="1" applyBorder="1" applyAlignment="1">
      <alignment horizontal="center" vertical="center"/>
    </xf>
    <xf numFmtId="0" fontId="3" fillId="20" borderId="12" xfId="0" applyFont="1" applyFill="1" applyBorder="1" applyAlignment="1">
      <alignment horizontal="left" vertical="center"/>
    </xf>
    <xf numFmtId="0" fontId="2"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left" vertical="center"/>
    </xf>
    <xf numFmtId="0" fontId="4" fillId="12" borderId="12" xfId="0" applyFont="1" applyFill="1" applyBorder="1">
      <alignment vertical="center"/>
    </xf>
    <xf numFmtId="0" fontId="4" fillId="3" borderId="12" xfId="0" applyFont="1" applyFill="1" applyBorder="1">
      <alignment vertical="center"/>
    </xf>
    <xf numFmtId="0" fontId="4" fillId="17" borderId="12" xfId="0" applyFont="1" applyFill="1" applyBorder="1">
      <alignment vertical="center"/>
    </xf>
    <xf numFmtId="0" fontId="4" fillId="17" borderId="12" xfId="0" applyFont="1" applyFill="1" applyBorder="1" applyAlignment="1">
      <alignment horizontal="center" vertical="center"/>
    </xf>
    <xf numFmtId="0" fontId="4" fillId="17" borderId="12" xfId="0" applyFont="1" applyFill="1" applyBorder="1" applyAlignment="1">
      <alignment horizontal="left" vertical="center"/>
    </xf>
    <xf numFmtId="0" fontId="4" fillId="17" borderId="12" xfId="0" applyFont="1" applyFill="1" applyBorder="1" applyAlignment="1">
      <alignment horizontal="left" vertical="center" wrapText="1"/>
    </xf>
    <xf numFmtId="0" fontId="4" fillId="21" borderId="12" xfId="0" applyFont="1" applyFill="1" applyBorder="1">
      <alignment vertical="center"/>
    </xf>
    <xf numFmtId="0" fontId="7" fillId="0" borderId="0" xfId="2" applyFont="1" applyAlignment="1">
      <alignment horizontal="center" vertical="center"/>
    </xf>
    <xf numFmtId="0" fontId="7" fillId="0" borderId="0" xfId="2" applyFont="1">
      <alignment vertical="center"/>
    </xf>
    <xf numFmtId="0" fontId="11" fillId="0" borderId="0" xfId="2" applyFont="1" applyAlignment="1">
      <alignment horizontal="left" vertical="center"/>
    </xf>
    <xf numFmtId="0" fontId="7" fillId="0" borderId="23" xfId="2" applyFont="1" applyBorder="1" applyAlignment="1">
      <alignment horizontal="center" vertical="center"/>
    </xf>
    <xf numFmtId="0" fontId="7" fillId="0" borderId="20"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0" borderId="24" xfId="2" quotePrefix="1" applyFont="1" applyBorder="1" applyAlignment="1">
      <alignment horizontal="center" vertical="center"/>
    </xf>
    <xf numFmtId="0" fontId="7" fillId="0" borderId="30" xfId="2" applyFont="1" applyBorder="1" applyAlignment="1">
      <alignment horizontal="center" vertical="center"/>
    </xf>
    <xf numFmtId="0" fontId="7" fillId="0" borderId="0" xfId="2" applyFont="1" applyBorder="1" applyAlignment="1">
      <alignment horizontal="center" vertical="center"/>
    </xf>
    <xf numFmtId="0" fontId="7" fillId="0" borderId="31" xfId="2" applyFont="1" applyBorder="1" applyAlignment="1">
      <alignment horizontal="center" vertical="center"/>
    </xf>
    <xf numFmtId="0" fontId="7" fillId="0" borderId="32" xfId="2" applyFont="1" applyBorder="1" applyAlignment="1">
      <alignment horizontal="center" vertical="center"/>
    </xf>
    <xf numFmtId="0" fontId="7" fillId="0" borderId="33" xfId="2" applyFont="1" applyBorder="1" applyAlignment="1">
      <alignment horizontal="center" vertical="center"/>
    </xf>
    <xf numFmtId="0" fontId="7" fillId="0" borderId="34" xfId="2" applyFont="1" applyBorder="1" applyAlignment="1">
      <alignment horizontal="center" vertical="center"/>
    </xf>
    <xf numFmtId="0" fontId="7" fillId="0" borderId="37" xfId="2" applyFont="1" applyBorder="1" applyAlignment="1">
      <alignment horizontal="center" vertical="center"/>
    </xf>
    <xf numFmtId="49" fontId="6" fillId="5" borderId="0" xfId="2" applyNumberFormat="1" applyFont="1" applyFill="1" applyAlignment="1">
      <alignment horizontal="center" vertical="center" wrapText="1"/>
    </xf>
    <xf numFmtId="49" fontId="7" fillId="0" borderId="0" xfId="2" applyNumberFormat="1" applyFont="1">
      <alignment vertical="center"/>
    </xf>
    <xf numFmtId="49" fontId="7" fillId="6" borderId="5" xfId="2" applyNumberFormat="1" applyFont="1" applyFill="1" applyBorder="1" applyAlignment="1">
      <alignment horizontal="left" vertical="top" wrapText="1"/>
    </xf>
    <xf numFmtId="49" fontId="6" fillId="8" borderId="24" xfId="2" applyNumberFormat="1" applyFont="1" applyFill="1" applyBorder="1" applyAlignment="1">
      <alignment horizontal="center" vertical="center"/>
    </xf>
    <xf numFmtId="49" fontId="6" fillId="8" borderId="24" xfId="2" applyNumberFormat="1" applyFont="1" applyFill="1" applyBorder="1" applyAlignment="1">
      <alignment horizontal="center" vertical="center" wrapText="1"/>
    </xf>
    <xf numFmtId="49" fontId="6" fillId="8" borderId="38" xfId="2" applyNumberFormat="1" applyFont="1" applyFill="1" applyBorder="1" applyAlignment="1">
      <alignment horizontal="center" vertical="center" wrapText="1"/>
    </xf>
    <xf numFmtId="49" fontId="6" fillId="8" borderId="38" xfId="2" applyNumberFormat="1" applyFont="1" applyFill="1" applyBorder="1" applyAlignment="1">
      <alignment horizontal="center" vertical="center"/>
    </xf>
    <xf numFmtId="49" fontId="6" fillId="9" borderId="24" xfId="2" applyNumberFormat="1" applyFont="1" applyFill="1" applyBorder="1" applyAlignment="1">
      <alignment horizontal="center" vertical="center"/>
    </xf>
    <xf numFmtId="49" fontId="6" fillId="9" borderId="39" xfId="2" applyNumberFormat="1" applyFont="1" applyFill="1" applyBorder="1" applyAlignment="1">
      <alignment horizontal="center" vertical="center"/>
    </xf>
    <xf numFmtId="49" fontId="6" fillId="9" borderId="38" xfId="2" applyNumberFormat="1" applyFont="1" applyFill="1" applyBorder="1" applyAlignment="1">
      <alignment horizontal="center" vertical="center"/>
    </xf>
    <xf numFmtId="0" fontId="7" fillId="10" borderId="24" xfId="2" applyFont="1" applyFill="1" applyBorder="1" applyAlignment="1">
      <alignment horizontal="center" vertical="center"/>
    </xf>
    <xf numFmtId="0" fontId="7" fillId="10" borderId="24" xfId="2" applyFont="1" applyFill="1" applyBorder="1" applyAlignment="1">
      <alignment horizontal="left" vertical="center"/>
    </xf>
    <xf numFmtId="0" fontId="7" fillId="18" borderId="24" xfId="2" applyNumberFormat="1" applyFont="1" applyFill="1" applyBorder="1" applyAlignment="1">
      <alignment horizontal="center" vertical="center"/>
    </xf>
    <xf numFmtId="0" fontId="7" fillId="18" borderId="24" xfId="2" applyFont="1" applyFill="1" applyBorder="1" applyAlignment="1">
      <alignment horizontal="center" vertical="center"/>
    </xf>
    <xf numFmtId="0" fontId="7" fillId="3" borderId="24" xfId="2" applyFont="1" applyFill="1" applyBorder="1" applyAlignment="1">
      <alignment horizontal="center" vertical="center"/>
    </xf>
    <xf numFmtId="0" fontId="12" fillId="22" borderId="24" xfId="2" applyFont="1" applyFill="1" applyBorder="1" applyAlignment="1">
      <alignment horizontal="center" vertical="center"/>
    </xf>
    <xf numFmtId="0" fontId="12" fillId="22" borderId="24" xfId="2" applyFont="1" applyFill="1" applyBorder="1" applyAlignment="1">
      <alignment horizontal="left" vertical="center"/>
    </xf>
    <xf numFmtId="0" fontId="12" fillId="22" borderId="24" xfId="2" applyNumberFormat="1" applyFont="1" applyFill="1" applyBorder="1" applyAlignment="1">
      <alignment horizontal="center" vertical="center"/>
    </xf>
    <xf numFmtId="0" fontId="12" fillId="5" borderId="24" xfId="2" applyFont="1" applyFill="1" applyBorder="1" applyAlignment="1">
      <alignment horizontal="center" vertical="center"/>
    </xf>
    <xf numFmtId="0" fontId="7" fillId="23" borderId="24" xfId="2" applyFont="1" applyFill="1" applyBorder="1" applyAlignment="1">
      <alignment horizontal="center" vertical="center"/>
    </xf>
    <xf numFmtId="0" fontId="7" fillId="23" borderId="24" xfId="2" applyFont="1" applyFill="1" applyBorder="1" applyAlignment="1">
      <alignment horizontal="left" vertical="center"/>
    </xf>
    <xf numFmtId="0" fontId="7" fillId="23" borderId="24" xfId="2" applyNumberFormat="1" applyFont="1" applyFill="1" applyBorder="1" applyAlignment="1">
      <alignment horizontal="center" vertical="center"/>
    </xf>
    <xf numFmtId="49" fontId="7" fillId="0" borderId="0" xfId="2" applyNumberFormat="1" applyFont="1" applyAlignment="1">
      <alignment horizontal="center" vertical="center"/>
    </xf>
    <xf numFmtId="0" fontId="7" fillId="0" borderId="0" xfId="2" applyNumberFormat="1" applyFont="1" applyAlignment="1">
      <alignment horizontal="center" vertical="center"/>
    </xf>
    <xf numFmtId="0" fontId="7" fillId="0" borderId="0" xfId="2" applyNumberFormat="1" applyFont="1" applyFill="1" applyBorder="1" applyAlignment="1" applyProtection="1">
      <alignment horizontal="center" vertical="center"/>
    </xf>
    <xf numFmtId="0" fontId="7" fillId="24" borderId="24" xfId="2" applyFont="1" applyFill="1" applyBorder="1" applyAlignment="1">
      <alignment horizontal="center" vertical="center"/>
    </xf>
    <xf numFmtId="0" fontId="7" fillId="24" borderId="24" xfId="2" applyFont="1" applyFill="1" applyBorder="1" applyAlignment="1">
      <alignment horizontal="left" vertical="center"/>
    </xf>
    <xf numFmtId="0" fontId="7" fillId="3" borderId="24" xfId="2" applyNumberFormat="1" applyFont="1" applyFill="1" applyBorder="1" applyAlignment="1">
      <alignment horizontal="center" vertical="center"/>
    </xf>
    <xf numFmtId="0" fontId="7" fillId="24" borderId="24" xfId="2" applyNumberFormat="1" applyFont="1" applyFill="1" applyBorder="1" applyAlignment="1">
      <alignment horizontal="center" vertical="center"/>
    </xf>
    <xf numFmtId="0" fontId="7" fillId="19" borderId="24" xfId="2" applyFont="1" applyFill="1" applyBorder="1" applyAlignment="1">
      <alignment horizontal="center" vertical="center"/>
    </xf>
    <xf numFmtId="0" fontId="7" fillId="19" borderId="24" xfId="2" applyFont="1" applyFill="1" applyBorder="1" applyAlignment="1">
      <alignment horizontal="left" vertical="center"/>
    </xf>
    <xf numFmtId="0" fontId="7" fillId="19" borderId="24" xfId="2" applyNumberFormat="1" applyFont="1" applyFill="1" applyBorder="1" applyAlignment="1">
      <alignment horizontal="center" vertical="center"/>
    </xf>
    <xf numFmtId="0" fontId="13" fillId="25" borderId="24" xfId="2" applyFont="1" applyFill="1" applyBorder="1" applyAlignment="1">
      <alignment horizontal="center" vertical="center"/>
    </xf>
    <xf numFmtId="0" fontId="12" fillId="26" borderId="24" xfId="2" applyFont="1" applyFill="1" applyBorder="1" applyAlignment="1">
      <alignment horizontal="center" vertical="center"/>
    </xf>
    <xf numFmtId="0" fontId="12" fillId="26" borderId="24" xfId="2" applyFont="1" applyFill="1" applyBorder="1" applyAlignment="1">
      <alignment horizontal="left" vertical="center"/>
    </xf>
    <xf numFmtId="0" fontId="7" fillId="18" borderId="24" xfId="2" applyFont="1" applyFill="1" applyBorder="1" applyAlignment="1">
      <alignment horizontal="left" vertical="center"/>
    </xf>
    <xf numFmtId="0" fontId="14" fillId="21" borderId="24" xfId="2" applyFont="1" applyFill="1" applyBorder="1" applyAlignment="1">
      <alignment horizontal="center" vertical="center"/>
    </xf>
    <xf numFmtId="0" fontId="7" fillId="25" borderId="24" xfId="2" applyFont="1" applyFill="1" applyBorder="1" applyAlignment="1">
      <alignment horizontal="center" vertical="center"/>
    </xf>
    <xf numFmtId="0" fontId="7" fillId="0" borderId="0" xfId="2" applyFont="1" applyFill="1" applyBorder="1" applyAlignment="1">
      <alignment horizontal="center" vertical="center"/>
    </xf>
    <xf numFmtId="0" fontId="7" fillId="3" borderId="40" xfId="0" applyFont="1" applyFill="1" applyBorder="1" applyAlignment="1">
      <alignment horizontal="center" vertical="center"/>
    </xf>
    <xf numFmtId="0" fontId="7" fillId="24" borderId="40" xfId="0"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24" borderId="40" xfId="0" applyNumberFormat="1" applyFont="1" applyFill="1" applyBorder="1" applyAlignment="1">
      <alignment horizontal="center" vertical="center"/>
    </xf>
    <xf numFmtId="0" fontId="7" fillId="19" borderId="40" xfId="0" applyFont="1" applyFill="1" applyBorder="1" applyAlignment="1">
      <alignment horizontal="center" vertical="center"/>
    </xf>
    <xf numFmtId="0" fontId="7" fillId="19" borderId="40" xfId="0" applyNumberFormat="1" applyFont="1" applyFill="1" applyBorder="1" applyAlignment="1">
      <alignment horizontal="center" vertical="center"/>
    </xf>
    <xf numFmtId="0" fontId="13" fillId="25" borderId="40" xfId="0" applyFont="1" applyFill="1" applyBorder="1" applyAlignment="1">
      <alignment horizontal="center" vertical="center"/>
    </xf>
    <xf numFmtId="0" fontId="7" fillId="18" borderId="40" xfId="0" applyFont="1" applyFill="1" applyBorder="1" applyAlignment="1">
      <alignment horizontal="center" vertical="center"/>
    </xf>
    <xf numFmtId="0" fontId="7" fillId="10" borderId="40" xfId="0" applyFont="1" applyFill="1" applyBorder="1" applyAlignment="1">
      <alignment horizontal="center" vertical="center"/>
    </xf>
    <xf numFmtId="0" fontId="12" fillId="26" borderId="40" xfId="0" applyFont="1" applyFill="1" applyBorder="1" applyAlignment="1">
      <alignment horizontal="center" vertical="center"/>
    </xf>
    <xf numFmtId="0" fontId="12" fillId="26" borderId="40" xfId="0" applyNumberFormat="1" applyFont="1" applyFill="1" applyBorder="1" applyAlignment="1">
      <alignment horizontal="center" vertical="center"/>
    </xf>
    <xf numFmtId="0" fontId="12" fillId="26" borderId="41" xfId="0" applyFont="1" applyFill="1" applyBorder="1" applyAlignment="1">
      <alignment horizontal="center" vertical="center"/>
    </xf>
    <xf numFmtId="0" fontId="14" fillId="21" borderId="40" xfId="0" applyFont="1" applyFill="1" applyBorder="1" applyAlignment="1">
      <alignment horizontal="center" vertical="center"/>
    </xf>
    <xf numFmtId="0" fontId="14" fillId="27" borderId="40" xfId="3" applyFont="1" applyFill="1" applyBorder="1" applyAlignment="1">
      <alignment horizontal="center" vertical="center"/>
    </xf>
    <xf numFmtId="0" fontId="7" fillId="29" borderId="40" xfId="4" applyFont="1" applyFill="1" applyBorder="1" applyAlignment="1">
      <alignment horizontal="center" vertical="center"/>
    </xf>
    <xf numFmtId="0" fontId="7" fillId="29" borderId="40" xfId="3" applyFont="1" applyFill="1" applyBorder="1" applyAlignment="1">
      <alignment horizontal="center" vertical="center"/>
    </xf>
    <xf numFmtId="49" fontId="7" fillId="29" borderId="40" xfId="4" applyNumberFormat="1" applyFont="1" applyFill="1" applyBorder="1" applyAlignment="1">
      <alignment horizontal="center" vertical="center"/>
    </xf>
    <xf numFmtId="0" fontId="7" fillId="29" borderId="42" xfId="0" applyFont="1" applyFill="1" applyBorder="1" applyAlignment="1">
      <alignment horizontal="center" vertical="center"/>
    </xf>
    <xf numFmtId="0" fontId="7" fillId="29" borderId="43" xfId="0" applyFont="1" applyFill="1" applyBorder="1" applyAlignment="1">
      <alignment horizontal="center" vertical="center"/>
    </xf>
    <xf numFmtId="0" fontId="15" fillId="27" borderId="40" xfId="3" applyFont="1" applyFill="1" applyBorder="1" applyAlignment="1">
      <alignment horizontal="center" vertical="center"/>
    </xf>
    <xf numFmtId="0" fontId="14" fillId="29" borderId="42" xfId="0" applyFont="1" applyFill="1" applyBorder="1" applyAlignment="1">
      <alignment horizontal="center" vertical="center"/>
    </xf>
    <xf numFmtId="0" fontId="14" fillId="29" borderId="40" xfId="3" applyFont="1" applyFill="1" applyBorder="1" applyAlignment="1">
      <alignment horizontal="center" vertical="center"/>
    </xf>
    <xf numFmtId="0" fontId="13" fillId="25" borderId="42" xfId="0" applyFont="1" applyFill="1" applyBorder="1" applyAlignment="1">
      <alignment horizontal="center" vertical="center"/>
    </xf>
    <xf numFmtId="0" fontId="13" fillId="25" borderId="40" xfId="3" applyFont="1" applyFill="1" applyBorder="1" applyAlignment="1">
      <alignment horizontal="center" vertical="center"/>
    </xf>
    <xf numFmtId="0" fontId="7" fillId="25" borderId="43" xfId="0" applyFont="1" applyFill="1" applyBorder="1" applyAlignment="1">
      <alignment horizontal="center" vertical="center"/>
    </xf>
    <xf numFmtId="0" fontId="7" fillId="30" borderId="40" xfId="3" applyFont="1" applyFill="1" applyBorder="1" applyAlignment="1">
      <alignment horizontal="center" vertical="center"/>
    </xf>
    <xf numFmtId="0" fontId="15" fillId="30" borderId="40" xfId="3" applyFont="1" applyFill="1" applyBorder="1" applyAlignment="1">
      <alignment horizontal="center" vertical="center"/>
    </xf>
    <xf numFmtId="0" fontId="7" fillId="31" borderId="40" xfId="4" applyFont="1" applyFill="1" applyBorder="1" applyAlignment="1">
      <alignment horizontal="center" vertical="center"/>
    </xf>
    <xf numFmtId="0" fontId="7" fillId="31" borderId="40" xfId="3" applyFont="1" applyFill="1" applyBorder="1" applyAlignment="1">
      <alignment horizontal="center" vertical="center"/>
    </xf>
    <xf numFmtId="0" fontId="7" fillId="27" borderId="40" xfId="3" applyFont="1" applyFill="1" applyBorder="1" applyAlignment="1">
      <alignment horizontal="center" vertical="center"/>
    </xf>
    <xf numFmtId="0" fontId="7" fillId="32" borderId="40" xfId="4" applyFont="1" applyFill="1" applyBorder="1" applyAlignment="1">
      <alignment horizontal="center" vertical="center"/>
    </xf>
    <xf numFmtId="0" fontId="7" fillId="32" borderId="40" xfId="3" applyFont="1" applyFill="1" applyBorder="1" applyAlignment="1">
      <alignment horizontal="center" vertical="center"/>
    </xf>
    <xf numFmtId="0" fontId="7" fillId="32" borderId="42" xfId="0" applyFont="1" applyFill="1" applyBorder="1" applyAlignment="1">
      <alignment horizontal="center" vertical="center"/>
    </xf>
    <xf numFmtId="0" fontId="13" fillId="21" borderId="40" xfId="4" applyFont="1" applyFill="1" applyBorder="1" applyAlignment="1">
      <alignment horizontal="center" vertical="center"/>
    </xf>
    <xf numFmtId="0" fontId="14" fillId="32" borderId="42" xfId="0" applyFont="1" applyFill="1" applyBorder="1" applyAlignment="1">
      <alignment horizontal="center" vertical="center"/>
    </xf>
    <xf numFmtId="0" fontId="14" fillId="32" borderId="40" xfId="3" applyFont="1" applyFill="1" applyBorder="1" applyAlignment="1">
      <alignment horizontal="center" vertical="center"/>
    </xf>
    <xf numFmtId="0" fontId="13" fillId="25" borderId="44" xfId="0" applyFont="1" applyFill="1" applyBorder="1" applyAlignment="1">
      <alignment horizontal="center" vertical="center"/>
    </xf>
    <xf numFmtId="0" fontId="7" fillId="18" borderId="42" xfId="0" applyFont="1" applyFill="1" applyBorder="1" applyAlignment="1">
      <alignment horizontal="center" vertical="center"/>
    </xf>
    <xf numFmtId="0" fontId="7" fillId="30" borderId="42" xfId="3" applyFont="1" applyFill="1" applyBorder="1" applyAlignment="1">
      <alignment horizontal="center" vertical="center"/>
    </xf>
    <xf numFmtId="0" fontId="14" fillId="33" borderId="40" xfId="4" applyNumberFormat="1" applyFont="1" applyFill="1" applyBorder="1" applyAlignment="1">
      <alignment horizontal="center" vertical="center"/>
    </xf>
    <xf numFmtId="0" fontId="7" fillId="34" borderId="40" xfId="4" applyFont="1" applyFill="1" applyBorder="1" applyAlignment="1">
      <alignment horizontal="center" vertical="center"/>
    </xf>
    <xf numFmtId="49" fontId="7" fillId="34" borderId="40" xfId="4" applyNumberFormat="1" applyFont="1" applyFill="1" applyBorder="1" applyAlignment="1">
      <alignment horizontal="center" vertical="center"/>
    </xf>
    <xf numFmtId="0" fontId="7" fillId="35" borderId="42" xfId="3" applyFont="1" applyFill="1" applyBorder="1" applyAlignment="1">
      <alignment horizontal="center" vertical="center"/>
    </xf>
    <xf numFmtId="0" fontId="7" fillId="36" borderId="40" xfId="4" applyFont="1" applyFill="1" applyBorder="1" applyAlignment="1">
      <alignment horizontal="center" vertical="center"/>
    </xf>
    <xf numFmtId="49" fontId="7" fillId="36" borderId="40" xfId="4" applyNumberFormat="1" applyFont="1" applyFill="1" applyBorder="1" applyAlignment="1">
      <alignment horizontal="center" vertical="center"/>
    </xf>
    <xf numFmtId="0" fontId="7" fillId="29" borderId="45" xfId="0" applyFont="1" applyFill="1" applyBorder="1" applyAlignment="1">
      <alignment horizontal="center" vertical="center"/>
    </xf>
    <xf numFmtId="0" fontId="7" fillId="36" borderId="44" xfId="0" applyFont="1" applyFill="1" applyBorder="1" applyAlignment="1">
      <alignment horizontal="center" vertical="center"/>
    </xf>
    <xf numFmtId="0" fontId="13" fillId="25" borderId="43" xfId="0" applyFont="1" applyFill="1" applyBorder="1" applyAlignment="1">
      <alignment horizontal="center" vertical="center"/>
    </xf>
    <xf numFmtId="0" fontId="7" fillId="29" borderId="46" xfId="0" applyFont="1" applyFill="1" applyBorder="1" applyAlignment="1">
      <alignment horizontal="center" vertical="center"/>
    </xf>
    <xf numFmtId="0" fontId="7" fillId="29" borderId="41" xfId="4" applyFont="1" applyFill="1" applyBorder="1" applyAlignment="1">
      <alignment horizontal="center" vertical="center"/>
    </xf>
    <xf numFmtId="0" fontId="7" fillId="36" borderId="42" xfId="0" applyFont="1" applyFill="1" applyBorder="1" applyAlignment="1">
      <alignment horizontal="center" vertical="center"/>
    </xf>
    <xf numFmtId="0" fontId="7" fillId="36" borderId="40" xfId="0" applyFont="1" applyFill="1" applyBorder="1" applyAlignment="1">
      <alignment horizontal="center" vertical="center"/>
    </xf>
    <xf numFmtId="0" fontId="7" fillId="10" borderId="40" xfId="0" applyNumberFormat="1" applyFont="1" applyFill="1" applyBorder="1" applyAlignment="1">
      <alignment horizontal="center" vertical="center"/>
    </xf>
    <xf numFmtId="0" fontId="7" fillId="34" borderId="40" xfId="4" applyNumberFormat="1" applyFont="1" applyFill="1" applyBorder="1" applyAlignment="1">
      <alignment horizontal="center" vertical="center"/>
    </xf>
    <xf numFmtId="0" fontId="7" fillId="0" borderId="26" xfId="2" applyFont="1" applyBorder="1" applyAlignment="1">
      <alignment horizontal="center" vertical="center" wrapText="1"/>
    </xf>
    <xf numFmtId="0" fontId="7" fillId="0" borderId="27"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3" fillId="20" borderId="12" xfId="0" applyFont="1" applyFill="1" applyBorder="1" applyAlignment="1">
      <alignment horizontal="left" vertical="center" wrapText="1"/>
    </xf>
    <xf numFmtId="0" fontId="3" fillId="20" borderId="12" xfId="0" applyFont="1" applyFill="1" applyBorder="1" applyAlignment="1">
      <alignment horizontal="left" vertical="center"/>
    </xf>
    <xf numFmtId="0" fontId="4" fillId="12" borderId="7"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7"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3" fillId="20" borderId="12" xfId="0" applyFont="1" applyFill="1" applyBorder="1" applyAlignment="1">
      <alignment horizontal="center" vertical="center"/>
    </xf>
    <xf numFmtId="0" fontId="4" fillId="21" borderId="12" xfId="0" applyFont="1" applyFill="1" applyBorder="1" applyAlignment="1">
      <alignment horizontal="left" vertical="center" wrapText="1"/>
    </xf>
    <xf numFmtId="0" fontId="4" fillId="17" borderId="12" xfId="0" applyFont="1" applyFill="1" applyBorder="1" applyAlignment="1">
      <alignment horizontal="left" vertical="center" wrapText="1"/>
    </xf>
    <xf numFmtId="0" fontId="4" fillId="17" borderId="12" xfId="0" applyFont="1" applyFill="1" applyBorder="1" applyAlignment="1">
      <alignment horizontal="left" vertical="center"/>
    </xf>
    <xf numFmtId="0" fontId="4" fillId="12" borderId="12" xfId="0" applyFont="1" applyFill="1" applyBorder="1" applyAlignment="1">
      <alignment horizontal="center" vertical="center"/>
    </xf>
    <xf numFmtId="0" fontId="4" fillId="17" borderId="12" xfId="0" applyFont="1" applyFill="1" applyBorder="1" applyAlignment="1">
      <alignment horizontal="center" vertical="center"/>
    </xf>
    <xf numFmtId="0" fontId="4" fillId="12" borderId="2" xfId="0" applyFont="1" applyFill="1" applyBorder="1" applyAlignment="1">
      <alignment horizontal="center" vertical="center"/>
    </xf>
    <xf numFmtId="0" fontId="4" fillId="12" borderId="3" xfId="0" applyFont="1" applyFill="1" applyBorder="1" applyAlignment="1">
      <alignment horizontal="left" vertical="center"/>
    </xf>
    <xf numFmtId="0" fontId="4" fillId="12" borderId="2" xfId="0" applyFont="1" applyFill="1" applyBorder="1" applyAlignment="1">
      <alignment horizontal="left" vertical="center"/>
    </xf>
    <xf numFmtId="0" fontId="4" fillId="12" borderId="12" xfId="0" applyFont="1" applyFill="1" applyBorder="1" applyAlignment="1">
      <alignment horizontal="left" vertical="center" wrapText="1"/>
    </xf>
    <xf numFmtId="0" fontId="4" fillId="17" borderId="7" xfId="0" applyFont="1" applyFill="1" applyBorder="1" applyAlignment="1">
      <alignment horizontal="left" vertical="center" wrapText="1"/>
    </xf>
    <xf numFmtId="0" fontId="4" fillId="17" borderId="3" xfId="0" applyFont="1" applyFill="1" applyBorder="1" applyAlignment="1">
      <alignment horizontal="left" vertical="center" wrapText="1"/>
    </xf>
    <xf numFmtId="0" fontId="4" fillId="17" borderId="2" xfId="0" applyFont="1" applyFill="1" applyBorder="1" applyAlignment="1">
      <alignment horizontal="left" vertical="center" wrapText="1"/>
    </xf>
    <xf numFmtId="0" fontId="4" fillId="17" borderId="7" xfId="0" applyFont="1" applyFill="1" applyBorder="1" applyAlignment="1">
      <alignment horizontal="center" vertical="center"/>
    </xf>
    <xf numFmtId="0" fontId="4" fillId="17" borderId="3" xfId="0" applyFont="1" applyFill="1" applyBorder="1" applyAlignment="1">
      <alignment horizontal="center" vertical="center"/>
    </xf>
    <xf numFmtId="0" fontId="4" fillId="17" borderId="2" xfId="0" applyFont="1" applyFill="1" applyBorder="1" applyAlignment="1">
      <alignment horizontal="center" vertical="center"/>
    </xf>
    <xf numFmtId="0" fontId="4" fillId="12" borderId="12" xfId="0" applyFont="1" applyFill="1" applyBorder="1" applyAlignment="1">
      <alignment horizontal="left" vertical="center"/>
    </xf>
    <xf numFmtId="0" fontId="3" fillId="20" borderId="41" xfId="0" applyFont="1" applyFill="1" applyBorder="1" applyAlignment="1">
      <alignment horizontal="center" vertical="center"/>
    </xf>
    <xf numFmtId="0" fontId="3" fillId="20" borderId="3" xfId="0" applyFont="1" applyFill="1" applyBorder="1" applyAlignment="1">
      <alignment horizontal="center" vertical="center"/>
    </xf>
    <xf numFmtId="0" fontId="3" fillId="20" borderId="2" xfId="0" applyFont="1" applyFill="1" applyBorder="1" applyAlignment="1">
      <alignment horizontal="center" vertical="center"/>
    </xf>
    <xf numFmtId="0" fontId="3" fillId="20" borderId="41" xfId="0" applyFont="1" applyFill="1" applyBorder="1" applyAlignment="1">
      <alignment horizontal="center" vertical="center" wrapText="1"/>
    </xf>
    <xf numFmtId="0" fontId="3" fillId="20" borderId="3" xfId="0" applyFont="1" applyFill="1" applyBorder="1" applyAlignment="1">
      <alignment horizontal="center" vertical="center" wrapText="1"/>
    </xf>
    <xf numFmtId="0" fontId="3" fillId="20" borderId="2" xfId="0" applyFont="1" applyFill="1" applyBorder="1" applyAlignment="1">
      <alignment horizontal="center" vertical="center" wrapText="1"/>
    </xf>
    <xf numFmtId="0" fontId="3" fillId="20" borderId="41" xfId="0" applyFont="1" applyFill="1" applyBorder="1" applyAlignment="1">
      <alignment horizontal="left" vertical="center" wrapText="1"/>
    </xf>
    <xf numFmtId="0" fontId="3" fillId="20" borderId="3" xfId="0" applyFont="1" applyFill="1" applyBorder="1" applyAlignment="1">
      <alignment horizontal="left" vertical="center" wrapText="1"/>
    </xf>
    <xf numFmtId="0" fontId="3" fillId="20" borderId="2" xfId="0" applyFont="1" applyFill="1" applyBorder="1" applyAlignment="1">
      <alignment horizontal="left" vertical="center" wrapText="1"/>
    </xf>
  </cellXfs>
  <cellStyles count="5">
    <cellStyle name="20% - 강조색1 2" xfId="4"/>
    <cellStyle name="Excel Built-in Normal 2" xfId="1"/>
    <cellStyle name="표준" xfId="0" builtinId="0"/>
    <cellStyle name="표준 11" xfId="3"/>
    <cellStyle name="표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workbookViewId="0"/>
  </sheetViews>
  <sheetFormatPr defaultColWidth="9" defaultRowHeight="16.5" customHeight="1" x14ac:dyDescent="0.3"/>
  <cols>
    <col min="1" max="1" width="3.125" style="53" customWidth="1"/>
    <col min="2" max="2" width="10.625" style="52" customWidth="1"/>
    <col min="3" max="3" width="15.625" style="52" customWidth="1"/>
    <col min="4" max="4" width="10.625" style="52" customWidth="1"/>
    <col min="5" max="5" width="18.625" style="52" bestFit="1" customWidth="1"/>
    <col min="6" max="6" width="10.625" style="52" customWidth="1"/>
    <col min="7" max="7" width="15.625" style="52" customWidth="1"/>
    <col min="8" max="8" width="10.625" style="52" customWidth="1"/>
    <col min="9" max="9" width="15.625" style="52" customWidth="1"/>
    <col min="10" max="10" width="10.625" style="52" customWidth="1"/>
    <col min="11" max="11" width="15.625" style="52" customWidth="1"/>
    <col min="12" max="16384" width="9" style="53"/>
  </cols>
  <sheetData>
    <row r="2" spans="2:11" ht="16.5" customHeight="1" thickBot="1" x14ac:dyDescent="0.35">
      <c r="B2" s="54" t="s">
        <v>301</v>
      </c>
    </row>
    <row r="3" spans="2:11" ht="36" customHeight="1" x14ac:dyDescent="0.3">
      <c r="B3" s="166" t="s">
        <v>302</v>
      </c>
      <c r="C3" s="167"/>
      <c r="D3" s="168" t="s">
        <v>303</v>
      </c>
      <c r="E3" s="169"/>
      <c r="F3" s="168" t="s">
        <v>304</v>
      </c>
      <c r="G3" s="169"/>
      <c r="H3" s="168" t="s">
        <v>305</v>
      </c>
      <c r="I3" s="169"/>
      <c r="J3" s="168" t="s">
        <v>306</v>
      </c>
      <c r="K3" s="170"/>
    </row>
    <row r="4" spans="2:11" ht="16.5" customHeight="1" x14ac:dyDescent="0.3">
      <c r="B4" s="171" t="s">
        <v>307</v>
      </c>
      <c r="C4" s="172"/>
      <c r="D4" s="173" t="s">
        <v>308</v>
      </c>
      <c r="E4" s="174"/>
      <c r="F4" s="173" t="s">
        <v>309</v>
      </c>
      <c r="G4" s="174"/>
      <c r="H4" s="173" t="s">
        <v>310</v>
      </c>
      <c r="I4" s="174"/>
      <c r="J4" s="173" t="s">
        <v>311</v>
      </c>
      <c r="K4" s="175"/>
    </row>
    <row r="5" spans="2:11" ht="16.5" customHeight="1" x14ac:dyDescent="0.3">
      <c r="B5" s="55" t="s">
        <v>312</v>
      </c>
      <c r="C5" s="56" t="s">
        <v>313</v>
      </c>
      <c r="D5" s="57" t="s">
        <v>312</v>
      </c>
      <c r="E5" s="57" t="s">
        <v>313</v>
      </c>
      <c r="F5" s="57" t="s">
        <v>312</v>
      </c>
      <c r="G5" s="57" t="s">
        <v>313</v>
      </c>
      <c r="H5" s="57" t="s">
        <v>312</v>
      </c>
      <c r="I5" s="57" t="s">
        <v>313</v>
      </c>
      <c r="J5" s="57" t="s">
        <v>312</v>
      </c>
      <c r="K5" s="58" t="s">
        <v>313</v>
      </c>
    </row>
    <row r="6" spans="2:11" ht="16.5" customHeight="1" x14ac:dyDescent="0.3">
      <c r="B6" s="55">
        <v>1</v>
      </c>
      <c r="C6" s="56" t="s">
        <v>314</v>
      </c>
      <c r="D6" s="57">
        <v>1</v>
      </c>
      <c r="E6" s="57" t="s">
        <v>315</v>
      </c>
      <c r="F6" s="160" t="s">
        <v>342</v>
      </c>
      <c r="G6" s="161"/>
      <c r="H6" s="160" t="s">
        <v>343</v>
      </c>
      <c r="I6" s="161"/>
      <c r="J6" s="59" t="s">
        <v>316</v>
      </c>
      <c r="K6" s="58" t="s">
        <v>317</v>
      </c>
    </row>
    <row r="7" spans="2:11" ht="16.5" customHeight="1" x14ac:dyDescent="0.3">
      <c r="B7" s="55">
        <v>7</v>
      </c>
      <c r="C7" s="56" t="s">
        <v>318</v>
      </c>
      <c r="D7" s="57">
        <v>2</v>
      </c>
      <c r="E7" s="57" t="s">
        <v>319</v>
      </c>
      <c r="F7" s="162"/>
      <c r="G7" s="163"/>
      <c r="H7" s="162"/>
      <c r="I7" s="163"/>
      <c r="J7" s="59" t="s">
        <v>320</v>
      </c>
      <c r="K7" s="58" t="s">
        <v>321</v>
      </c>
    </row>
    <row r="8" spans="2:11" ht="16.5" customHeight="1" x14ac:dyDescent="0.3">
      <c r="B8" s="55">
        <v>3</v>
      </c>
      <c r="C8" s="56" t="s">
        <v>322</v>
      </c>
      <c r="D8" s="57">
        <v>3</v>
      </c>
      <c r="E8" s="57" t="s">
        <v>323</v>
      </c>
      <c r="F8" s="162"/>
      <c r="G8" s="163"/>
      <c r="H8" s="162"/>
      <c r="I8" s="163"/>
      <c r="J8" s="59" t="s">
        <v>324</v>
      </c>
      <c r="K8" s="58" t="s">
        <v>325</v>
      </c>
    </row>
    <row r="9" spans="2:11" ht="16.5" customHeight="1" x14ac:dyDescent="0.3">
      <c r="B9" s="55">
        <v>9</v>
      </c>
      <c r="C9" s="56" t="s">
        <v>326</v>
      </c>
      <c r="D9" s="57">
        <v>4</v>
      </c>
      <c r="E9" s="57" t="s">
        <v>327</v>
      </c>
      <c r="F9" s="162"/>
      <c r="G9" s="163"/>
      <c r="H9" s="162"/>
      <c r="I9" s="163"/>
      <c r="J9" s="57" t="s">
        <v>328</v>
      </c>
      <c r="K9" s="58" t="s">
        <v>328</v>
      </c>
    </row>
    <row r="10" spans="2:11" ht="16.5" customHeight="1" x14ac:dyDescent="0.3">
      <c r="B10" s="60"/>
      <c r="C10" s="61"/>
      <c r="D10" s="57">
        <v>5</v>
      </c>
      <c r="E10" s="57" t="s">
        <v>329</v>
      </c>
      <c r="F10" s="162"/>
      <c r="G10" s="163"/>
      <c r="H10" s="162"/>
      <c r="I10" s="163"/>
      <c r="J10" s="59" t="s">
        <v>330</v>
      </c>
      <c r="K10" s="58" t="s">
        <v>331</v>
      </c>
    </row>
    <row r="11" spans="2:11" ht="16.5" customHeight="1" x14ac:dyDescent="0.3">
      <c r="B11" s="60"/>
      <c r="C11" s="61"/>
      <c r="D11" s="57">
        <v>6</v>
      </c>
      <c r="E11" s="57" t="s">
        <v>332</v>
      </c>
      <c r="F11" s="162"/>
      <c r="G11" s="163"/>
      <c r="H11" s="162"/>
      <c r="I11" s="163"/>
      <c r="J11" s="61"/>
      <c r="K11" s="62"/>
    </row>
    <row r="12" spans="2:11" ht="16.5" customHeight="1" x14ac:dyDescent="0.3">
      <c r="B12" s="60"/>
      <c r="C12" s="61"/>
      <c r="D12" s="57">
        <v>7</v>
      </c>
      <c r="E12" s="57" t="s">
        <v>333</v>
      </c>
      <c r="F12" s="162"/>
      <c r="G12" s="163"/>
      <c r="H12" s="162"/>
      <c r="I12" s="163"/>
      <c r="J12" s="61"/>
      <c r="K12" s="62"/>
    </row>
    <row r="13" spans="2:11" ht="16.5" customHeight="1" x14ac:dyDescent="0.3">
      <c r="B13" s="60"/>
      <c r="C13" s="61"/>
      <c r="D13" s="57">
        <v>8</v>
      </c>
      <c r="E13" s="57" t="s">
        <v>334</v>
      </c>
      <c r="F13" s="162"/>
      <c r="G13" s="163"/>
      <c r="H13" s="162"/>
      <c r="I13" s="163"/>
      <c r="J13" s="61"/>
      <c r="K13" s="62"/>
    </row>
    <row r="14" spans="2:11" ht="16.5" customHeight="1" x14ac:dyDescent="0.3">
      <c r="B14" s="60"/>
      <c r="C14" s="61"/>
      <c r="D14" s="57">
        <v>9</v>
      </c>
      <c r="E14" s="57" t="s">
        <v>335</v>
      </c>
      <c r="F14" s="162"/>
      <c r="G14" s="163"/>
      <c r="H14" s="162"/>
      <c r="I14" s="163"/>
      <c r="J14" s="61"/>
      <c r="K14" s="62"/>
    </row>
    <row r="15" spans="2:11" ht="16.5" customHeight="1" x14ac:dyDescent="0.3">
      <c r="B15" s="60"/>
      <c r="C15" s="61"/>
      <c r="D15" s="57">
        <v>10</v>
      </c>
      <c r="E15" s="57" t="s">
        <v>336</v>
      </c>
      <c r="F15" s="162"/>
      <c r="G15" s="163"/>
      <c r="H15" s="162"/>
      <c r="I15" s="163"/>
      <c r="J15" s="61"/>
      <c r="K15" s="62"/>
    </row>
    <row r="16" spans="2:11" ht="16.5" customHeight="1" x14ac:dyDescent="0.3">
      <c r="B16" s="60"/>
      <c r="C16" s="61"/>
      <c r="D16" s="57">
        <v>11</v>
      </c>
      <c r="E16" s="57" t="s">
        <v>337</v>
      </c>
      <c r="F16" s="162"/>
      <c r="G16" s="163"/>
      <c r="H16" s="162"/>
      <c r="I16" s="163"/>
      <c r="J16" s="61"/>
      <c r="K16" s="62"/>
    </row>
    <row r="17" spans="2:11" ht="16.5" customHeight="1" x14ac:dyDescent="0.3">
      <c r="B17" s="60"/>
      <c r="C17" s="61"/>
      <c r="D17" s="57">
        <v>12</v>
      </c>
      <c r="E17" s="57" t="s">
        <v>338</v>
      </c>
      <c r="F17" s="162"/>
      <c r="G17" s="163"/>
      <c r="H17" s="162"/>
      <c r="I17" s="163"/>
      <c r="J17" s="61"/>
      <c r="K17" s="62"/>
    </row>
    <row r="18" spans="2:11" ht="16.5" customHeight="1" x14ac:dyDescent="0.3">
      <c r="B18" s="60"/>
      <c r="C18" s="61"/>
      <c r="D18" s="57">
        <v>13</v>
      </c>
      <c r="E18" s="57" t="s">
        <v>339</v>
      </c>
      <c r="F18" s="162"/>
      <c r="G18" s="163"/>
      <c r="H18" s="162"/>
      <c r="I18" s="163"/>
      <c r="J18" s="61"/>
      <c r="K18" s="62"/>
    </row>
    <row r="19" spans="2:11" ht="16.5" customHeight="1" x14ac:dyDescent="0.3">
      <c r="B19" s="60"/>
      <c r="C19" s="61"/>
      <c r="D19" s="57">
        <v>14</v>
      </c>
      <c r="E19" s="57" t="s">
        <v>340</v>
      </c>
      <c r="F19" s="162"/>
      <c r="G19" s="163"/>
      <c r="H19" s="162"/>
      <c r="I19" s="163"/>
      <c r="J19" s="61"/>
      <c r="K19" s="62"/>
    </row>
    <row r="20" spans="2:11" ht="16.5" customHeight="1" thickBot="1" x14ac:dyDescent="0.35">
      <c r="B20" s="63"/>
      <c r="C20" s="64"/>
      <c r="D20" s="65">
        <v>15</v>
      </c>
      <c r="E20" s="65" t="s">
        <v>341</v>
      </c>
      <c r="F20" s="164"/>
      <c r="G20" s="165"/>
      <c r="H20" s="164"/>
      <c r="I20" s="165"/>
      <c r="J20" s="64"/>
      <c r="K20" s="66"/>
    </row>
  </sheetData>
  <mergeCells count="12">
    <mergeCell ref="J3:K3"/>
    <mergeCell ref="B4:C4"/>
    <mergeCell ref="D4:E4"/>
    <mergeCell ref="F4:G4"/>
    <mergeCell ref="H4:I4"/>
    <mergeCell ref="J4:K4"/>
    <mergeCell ref="F6:G20"/>
    <mergeCell ref="H6:I20"/>
    <mergeCell ref="B3:C3"/>
    <mergeCell ref="D3:E3"/>
    <mergeCell ref="F3:G3"/>
    <mergeCell ref="H3:I3"/>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9"/>
  <sheetViews>
    <sheetView topLeftCell="A40" workbookViewId="0">
      <selection activeCell="K53" sqref="K53"/>
    </sheetView>
  </sheetViews>
  <sheetFormatPr defaultRowHeight="16.5" x14ac:dyDescent="0.3"/>
  <cols>
    <col min="1" max="1" width="3.625" customWidth="1"/>
    <col min="2" max="2" width="13.75" bestFit="1" customWidth="1"/>
    <col min="3" max="3" width="38" bestFit="1" customWidth="1"/>
    <col min="4" max="4" width="8" style="1" bestFit="1" customWidth="1"/>
    <col min="5" max="5" width="23.125" bestFit="1" customWidth="1"/>
    <col min="6" max="6" width="18.125" bestFit="1" customWidth="1"/>
    <col min="7" max="7" width="8.625" style="38" bestFit="1" customWidth="1"/>
    <col min="8" max="8" width="13.125" style="1" bestFit="1" customWidth="1"/>
  </cols>
  <sheetData>
    <row r="2" spans="2:8" x14ac:dyDescent="0.3">
      <c r="B2" s="42" t="s">
        <v>176</v>
      </c>
      <c r="C2" s="43" t="s">
        <v>101</v>
      </c>
      <c r="D2" s="43" t="s">
        <v>177</v>
      </c>
      <c r="E2" s="43" t="s">
        <v>178</v>
      </c>
      <c r="F2" s="43" t="s">
        <v>29</v>
      </c>
      <c r="G2" s="44" t="s">
        <v>27</v>
      </c>
      <c r="H2" s="43" t="s">
        <v>179</v>
      </c>
    </row>
    <row r="3" spans="2:8" ht="16.5" customHeight="1" x14ac:dyDescent="0.3">
      <c r="B3" s="186" t="s">
        <v>180</v>
      </c>
      <c r="C3" s="45" t="s">
        <v>181</v>
      </c>
      <c r="D3" s="186">
        <v>1</v>
      </c>
      <c r="E3" s="191" t="s">
        <v>182</v>
      </c>
      <c r="F3" s="191" t="s">
        <v>183</v>
      </c>
      <c r="G3" s="191" t="s">
        <v>184</v>
      </c>
      <c r="H3" s="191" t="s">
        <v>185</v>
      </c>
    </row>
    <row r="4" spans="2:8" x14ac:dyDescent="0.3">
      <c r="B4" s="186"/>
      <c r="C4" s="45" t="s">
        <v>186</v>
      </c>
      <c r="D4" s="186"/>
      <c r="E4" s="191"/>
      <c r="F4" s="191"/>
      <c r="G4" s="191"/>
      <c r="H4" s="191"/>
    </row>
    <row r="5" spans="2:8" x14ac:dyDescent="0.3">
      <c r="B5" s="186"/>
      <c r="C5" s="45" t="s">
        <v>187</v>
      </c>
      <c r="D5" s="186"/>
      <c r="E5" s="191"/>
      <c r="F5" s="191"/>
      <c r="G5" s="191"/>
      <c r="H5" s="191"/>
    </row>
    <row r="6" spans="2:8" x14ac:dyDescent="0.3">
      <c r="B6" s="186"/>
      <c r="C6" s="45" t="s">
        <v>188</v>
      </c>
      <c r="D6" s="186"/>
      <c r="E6" s="191"/>
      <c r="F6" s="191"/>
      <c r="G6" s="191"/>
      <c r="H6" s="191"/>
    </row>
    <row r="7" spans="2:8" x14ac:dyDescent="0.3">
      <c r="B7" s="186"/>
      <c r="C7" s="46" t="s">
        <v>189</v>
      </c>
      <c r="D7" s="186"/>
      <c r="E7" s="191"/>
      <c r="F7" s="191"/>
      <c r="G7" s="191"/>
      <c r="H7" s="191"/>
    </row>
    <row r="8" spans="2:8" x14ac:dyDescent="0.3">
      <c r="B8" s="186"/>
      <c r="C8" s="45" t="s">
        <v>190</v>
      </c>
      <c r="D8" s="186"/>
      <c r="E8" s="191"/>
      <c r="F8" s="191"/>
      <c r="G8" s="191"/>
      <c r="H8" s="191"/>
    </row>
    <row r="9" spans="2:8" x14ac:dyDescent="0.3">
      <c r="B9" s="186"/>
      <c r="C9" s="45" t="s">
        <v>191</v>
      </c>
      <c r="D9" s="186"/>
      <c r="E9" s="191"/>
      <c r="F9" s="191"/>
      <c r="G9" s="191"/>
      <c r="H9" s="191"/>
    </row>
    <row r="10" spans="2:8" x14ac:dyDescent="0.3">
      <c r="B10" s="186"/>
      <c r="C10" s="45" t="s">
        <v>192</v>
      </c>
      <c r="D10" s="186"/>
      <c r="E10" s="191"/>
      <c r="F10" s="191"/>
      <c r="G10" s="191"/>
      <c r="H10" s="191"/>
    </row>
    <row r="11" spans="2:8" x14ac:dyDescent="0.3">
      <c r="B11" s="186"/>
      <c r="C11" s="45" t="s">
        <v>193</v>
      </c>
      <c r="D11" s="186"/>
      <c r="E11" s="191"/>
      <c r="F11" s="191"/>
      <c r="G11" s="191"/>
      <c r="H11" s="191"/>
    </row>
    <row r="12" spans="2:8" x14ac:dyDescent="0.3">
      <c r="B12" s="186"/>
      <c r="C12" s="46" t="s">
        <v>194</v>
      </c>
      <c r="D12" s="186"/>
      <c r="E12" s="191"/>
      <c r="F12" s="191"/>
      <c r="G12" s="191"/>
      <c r="H12" s="191"/>
    </row>
    <row r="13" spans="2:8" x14ac:dyDescent="0.3">
      <c r="B13" s="186"/>
      <c r="C13" s="45" t="s">
        <v>195</v>
      </c>
      <c r="D13" s="186"/>
      <c r="E13" s="191"/>
      <c r="F13" s="191"/>
      <c r="G13" s="191"/>
      <c r="H13" s="191"/>
    </row>
    <row r="14" spans="2:8" ht="16.5" customHeight="1" x14ac:dyDescent="0.3">
      <c r="B14" s="186"/>
      <c r="C14" s="45" t="s">
        <v>196</v>
      </c>
      <c r="D14" s="186"/>
      <c r="E14" s="191"/>
      <c r="F14" s="191"/>
      <c r="G14" s="191"/>
      <c r="H14" s="191"/>
    </row>
    <row r="15" spans="2:8" ht="16.5" customHeight="1" x14ac:dyDescent="0.3">
      <c r="B15" s="186"/>
      <c r="C15" s="37" t="s">
        <v>197</v>
      </c>
      <c r="D15" s="186"/>
      <c r="E15" s="191"/>
      <c r="F15" s="191"/>
      <c r="G15" s="191"/>
      <c r="H15" s="191"/>
    </row>
    <row r="16" spans="2:8" ht="16.5" customHeight="1" x14ac:dyDescent="0.3">
      <c r="B16" s="186"/>
      <c r="C16" s="37" t="s">
        <v>198</v>
      </c>
      <c r="D16" s="186"/>
      <c r="E16" s="191"/>
      <c r="F16" s="191"/>
      <c r="G16" s="191"/>
      <c r="H16" s="191"/>
    </row>
    <row r="17" spans="2:8" x14ac:dyDescent="0.3">
      <c r="B17" s="186"/>
      <c r="C17" s="37" t="s">
        <v>199</v>
      </c>
      <c r="D17" s="186"/>
      <c r="E17" s="191"/>
      <c r="F17" s="191"/>
      <c r="G17" s="191"/>
      <c r="H17" s="191"/>
    </row>
    <row r="18" spans="2:8" x14ac:dyDescent="0.3">
      <c r="B18" s="195" t="s">
        <v>200</v>
      </c>
      <c r="C18" s="47" t="s">
        <v>201</v>
      </c>
      <c r="D18" s="195">
        <v>2</v>
      </c>
      <c r="E18" s="192" t="s">
        <v>202</v>
      </c>
      <c r="F18" s="192" t="s">
        <v>203</v>
      </c>
      <c r="G18" s="192" t="s">
        <v>204</v>
      </c>
      <c r="H18" s="192" t="s">
        <v>205</v>
      </c>
    </row>
    <row r="19" spans="2:8" x14ac:dyDescent="0.3">
      <c r="B19" s="196"/>
      <c r="C19" s="47" t="s">
        <v>206</v>
      </c>
      <c r="D19" s="196"/>
      <c r="E19" s="193"/>
      <c r="F19" s="193"/>
      <c r="G19" s="193"/>
      <c r="H19" s="193"/>
    </row>
    <row r="20" spans="2:8" x14ac:dyDescent="0.3">
      <c r="B20" s="196"/>
      <c r="C20" s="47" t="s">
        <v>207</v>
      </c>
      <c r="D20" s="196"/>
      <c r="E20" s="193"/>
      <c r="F20" s="193"/>
      <c r="G20" s="193"/>
      <c r="H20" s="193"/>
    </row>
    <row r="21" spans="2:8" x14ac:dyDescent="0.3">
      <c r="B21" s="196"/>
      <c r="C21" s="47" t="s">
        <v>208</v>
      </c>
      <c r="D21" s="196"/>
      <c r="E21" s="193"/>
      <c r="F21" s="193"/>
      <c r="G21" s="193"/>
      <c r="H21" s="193"/>
    </row>
    <row r="22" spans="2:8" ht="16.5" customHeight="1" x14ac:dyDescent="0.3">
      <c r="B22" s="196"/>
      <c r="C22" s="47" t="s">
        <v>209</v>
      </c>
      <c r="D22" s="196"/>
      <c r="E22" s="193"/>
      <c r="F22" s="193"/>
      <c r="G22" s="193"/>
      <c r="H22" s="193"/>
    </row>
    <row r="23" spans="2:8" x14ac:dyDescent="0.3">
      <c r="B23" s="196"/>
      <c r="C23" s="47" t="s">
        <v>210</v>
      </c>
      <c r="D23" s="196"/>
      <c r="E23" s="193"/>
      <c r="F23" s="193"/>
      <c r="G23" s="193"/>
      <c r="H23" s="193"/>
    </row>
    <row r="24" spans="2:8" x14ac:dyDescent="0.3">
      <c r="B24" s="196"/>
      <c r="C24" s="47" t="s">
        <v>211</v>
      </c>
      <c r="D24" s="196"/>
      <c r="E24" s="193"/>
      <c r="F24" s="193"/>
      <c r="G24" s="193"/>
      <c r="H24" s="193"/>
    </row>
    <row r="25" spans="2:8" x14ac:dyDescent="0.3">
      <c r="B25" s="196"/>
      <c r="C25" s="47" t="s">
        <v>4</v>
      </c>
      <c r="D25" s="196"/>
      <c r="E25" s="193"/>
      <c r="F25" s="193"/>
      <c r="G25" s="193"/>
      <c r="H25" s="193"/>
    </row>
    <row r="26" spans="2:8" x14ac:dyDescent="0.3">
      <c r="B26" s="196"/>
      <c r="C26" s="47" t="s">
        <v>5</v>
      </c>
      <c r="D26" s="196"/>
      <c r="E26" s="193"/>
      <c r="F26" s="193"/>
      <c r="G26" s="193"/>
      <c r="H26" s="193"/>
    </row>
    <row r="27" spans="2:8" x14ac:dyDescent="0.3">
      <c r="B27" s="197"/>
      <c r="C27" s="37" t="s">
        <v>212</v>
      </c>
      <c r="D27" s="197"/>
      <c r="E27" s="194"/>
      <c r="F27" s="194"/>
      <c r="G27" s="194"/>
      <c r="H27" s="194"/>
    </row>
    <row r="28" spans="2:8" x14ac:dyDescent="0.3">
      <c r="B28" s="178" t="s">
        <v>213</v>
      </c>
      <c r="C28" s="45" t="s">
        <v>214</v>
      </c>
      <c r="D28" s="178">
        <v>3</v>
      </c>
      <c r="E28" s="180" t="s">
        <v>215</v>
      </c>
      <c r="F28" s="180" t="s">
        <v>216</v>
      </c>
      <c r="G28" s="180" t="s">
        <v>217</v>
      </c>
      <c r="H28" s="180" t="s">
        <v>218</v>
      </c>
    </row>
    <row r="29" spans="2:8" x14ac:dyDescent="0.3">
      <c r="B29" s="179"/>
      <c r="C29" s="45" t="s">
        <v>219</v>
      </c>
      <c r="D29" s="179"/>
      <c r="E29" s="189"/>
      <c r="F29" s="189"/>
      <c r="G29" s="189"/>
      <c r="H29" s="189"/>
    </row>
    <row r="30" spans="2:8" x14ac:dyDescent="0.3">
      <c r="B30" s="179"/>
      <c r="C30" s="45" t="s">
        <v>220</v>
      </c>
      <c r="D30" s="179"/>
      <c r="E30" s="189"/>
      <c r="F30" s="189"/>
      <c r="G30" s="189"/>
      <c r="H30" s="189"/>
    </row>
    <row r="31" spans="2:8" x14ac:dyDescent="0.3">
      <c r="B31" s="179"/>
      <c r="C31" s="45" t="s">
        <v>221</v>
      </c>
      <c r="D31" s="179"/>
      <c r="E31" s="189"/>
      <c r="F31" s="189"/>
      <c r="G31" s="189"/>
      <c r="H31" s="189"/>
    </row>
    <row r="32" spans="2:8" ht="16.5" customHeight="1" x14ac:dyDescent="0.3">
      <c r="B32" s="188"/>
      <c r="C32" s="45" t="s">
        <v>222</v>
      </c>
      <c r="D32" s="188"/>
      <c r="E32" s="190"/>
      <c r="F32" s="190"/>
      <c r="G32" s="190"/>
      <c r="H32" s="190"/>
    </row>
    <row r="33" spans="2:8" ht="27" x14ac:dyDescent="0.3">
      <c r="B33" s="48" t="s">
        <v>223</v>
      </c>
      <c r="C33" s="47" t="s">
        <v>224</v>
      </c>
      <c r="D33" s="48">
        <v>4</v>
      </c>
      <c r="E33" s="49" t="s">
        <v>225</v>
      </c>
      <c r="F33" s="50" t="s">
        <v>226</v>
      </c>
      <c r="G33" s="49" t="s">
        <v>227</v>
      </c>
      <c r="H33" s="50" t="s">
        <v>228</v>
      </c>
    </row>
    <row r="34" spans="2:8" x14ac:dyDescent="0.3">
      <c r="B34" s="178" t="s">
        <v>229</v>
      </c>
      <c r="C34" s="45" t="s">
        <v>230</v>
      </c>
      <c r="D34" s="178">
        <v>5</v>
      </c>
      <c r="E34" s="180" t="s">
        <v>231</v>
      </c>
      <c r="F34" s="180" t="s">
        <v>232</v>
      </c>
      <c r="G34" s="180" t="s">
        <v>233</v>
      </c>
      <c r="H34" s="180" t="s">
        <v>234</v>
      </c>
    </row>
    <row r="35" spans="2:8" ht="16.5" customHeight="1" x14ac:dyDescent="0.3">
      <c r="B35" s="179"/>
      <c r="C35" s="45" t="s">
        <v>235</v>
      </c>
      <c r="D35" s="179"/>
      <c r="E35" s="181"/>
      <c r="F35" s="181"/>
      <c r="G35" s="181"/>
      <c r="H35" s="181"/>
    </row>
    <row r="36" spans="2:8" ht="16.5" customHeight="1" x14ac:dyDescent="0.3">
      <c r="B36" s="179"/>
      <c r="C36" s="45" t="s">
        <v>236</v>
      </c>
      <c r="D36" s="179"/>
      <c r="E36" s="181"/>
      <c r="F36" s="181"/>
      <c r="G36" s="181"/>
      <c r="H36" s="181"/>
    </row>
    <row r="37" spans="2:8" ht="16.5" customHeight="1" x14ac:dyDescent="0.3">
      <c r="B37" s="187" t="s">
        <v>237</v>
      </c>
      <c r="C37" s="47" t="s">
        <v>238</v>
      </c>
      <c r="D37" s="187">
        <v>6</v>
      </c>
      <c r="E37" s="184" t="s">
        <v>239</v>
      </c>
      <c r="F37" s="184" t="s">
        <v>232</v>
      </c>
      <c r="G37" s="184" t="s">
        <v>233</v>
      </c>
      <c r="H37" s="184" t="s">
        <v>234</v>
      </c>
    </row>
    <row r="38" spans="2:8" x14ac:dyDescent="0.3">
      <c r="B38" s="187"/>
      <c r="C38" s="47" t="s">
        <v>240</v>
      </c>
      <c r="D38" s="187"/>
      <c r="E38" s="184"/>
      <c r="F38" s="185"/>
      <c r="G38" s="185"/>
      <c r="H38" s="184"/>
    </row>
    <row r="39" spans="2:8" ht="16.5" customHeight="1" x14ac:dyDescent="0.3">
      <c r="B39" s="187"/>
      <c r="C39" s="47" t="s">
        <v>241</v>
      </c>
      <c r="D39" s="187"/>
      <c r="E39" s="184"/>
      <c r="F39" s="185"/>
      <c r="G39" s="185"/>
      <c r="H39" s="184"/>
    </row>
    <row r="40" spans="2:8" x14ac:dyDescent="0.3">
      <c r="B40" s="186" t="s">
        <v>242</v>
      </c>
      <c r="C40" s="45" t="s">
        <v>243</v>
      </c>
      <c r="D40" s="186">
        <v>7</v>
      </c>
      <c r="E40" s="198" t="s">
        <v>244</v>
      </c>
      <c r="F40" s="191" t="s">
        <v>245</v>
      </c>
      <c r="G40" s="191" t="s">
        <v>246</v>
      </c>
      <c r="H40" s="198" t="s">
        <v>247</v>
      </c>
    </row>
    <row r="41" spans="2:8" ht="16.5" customHeight="1" x14ac:dyDescent="0.3">
      <c r="B41" s="186"/>
      <c r="C41" s="45" t="s">
        <v>248</v>
      </c>
      <c r="D41" s="186"/>
      <c r="E41" s="198"/>
      <c r="F41" s="191"/>
      <c r="G41" s="191"/>
      <c r="H41" s="198"/>
    </row>
    <row r="42" spans="2:8" x14ac:dyDescent="0.3">
      <c r="B42" s="186"/>
      <c r="C42" s="45" t="s">
        <v>249</v>
      </c>
      <c r="D42" s="186"/>
      <c r="E42" s="198"/>
      <c r="F42" s="191"/>
      <c r="G42" s="191"/>
      <c r="H42" s="198"/>
    </row>
    <row r="43" spans="2:8" x14ac:dyDescent="0.3">
      <c r="B43" s="187" t="s">
        <v>250</v>
      </c>
      <c r="C43" s="47" t="s">
        <v>251</v>
      </c>
      <c r="D43" s="187">
        <v>8</v>
      </c>
      <c r="E43" s="184" t="s">
        <v>252</v>
      </c>
      <c r="F43" s="184" t="s">
        <v>253</v>
      </c>
      <c r="G43" s="184" t="s">
        <v>246</v>
      </c>
      <c r="H43" s="184" t="s">
        <v>254</v>
      </c>
    </row>
    <row r="44" spans="2:8" x14ac:dyDescent="0.3">
      <c r="B44" s="187"/>
      <c r="C44" s="47" t="s">
        <v>255</v>
      </c>
      <c r="D44" s="187"/>
      <c r="E44" s="184"/>
      <c r="F44" s="184"/>
      <c r="G44" s="184"/>
      <c r="H44" s="184"/>
    </row>
    <row r="45" spans="2:8" ht="16.5" customHeight="1" x14ac:dyDescent="0.3">
      <c r="B45" s="187"/>
      <c r="C45" s="47" t="s">
        <v>256</v>
      </c>
      <c r="D45" s="187"/>
      <c r="E45" s="184"/>
      <c r="F45" s="184"/>
      <c r="G45" s="184"/>
      <c r="H45" s="184"/>
    </row>
    <row r="46" spans="2:8" x14ac:dyDescent="0.3">
      <c r="B46" s="187"/>
      <c r="C46" s="47" t="s">
        <v>257</v>
      </c>
      <c r="D46" s="187"/>
      <c r="E46" s="184"/>
      <c r="F46" s="184"/>
      <c r="G46" s="184"/>
      <c r="H46" s="184"/>
    </row>
    <row r="47" spans="2:8" x14ac:dyDescent="0.3">
      <c r="B47" s="40" t="s">
        <v>258</v>
      </c>
      <c r="C47" s="41" t="s">
        <v>259</v>
      </c>
      <c r="D47" s="40">
        <v>9</v>
      </c>
      <c r="E47" s="41" t="s">
        <v>260</v>
      </c>
      <c r="F47" s="41" t="s">
        <v>261</v>
      </c>
      <c r="G47" s="41" t="s">
        <v>262</v>
      </c>
      <c r="H47" s="41" t="s">
        <v>263</v>
      </c>
    </row>
    <row r="48" spans="2:8" x14ac:dyDescent="0.3">
      <c r="B48" s="182" t="s">
        <v>264</v>
      </c>
      <c r="C48" s="37" t="s">
        <v>265</v>
      </c>
      <c r="D48" s="182">
        <v>10</v>
      </c>
      <c r="E48" s="176" t="s">
        <v>266</v>
      </c>
      <c r="F48" s="176" t="s">
        <v>267</v>
      </c>
      <c r="G48" s="176" t="s">
        <v>268</v>
      </c>
      <c r="H48" s="177" t="s">
        <v>264</v>
      </c>
    </row>
    <row r="49" spans="2:8" x14ac:dyDescent="0.3">
      <c r="B49" s="182"/>
      <c r="C49" s="37" t="s">
        <v>269</v>
      </c>
      <c r="D49" s="182"/>
      <c r="E49" s="176"/>
      <c r="F49" s="176"/>
      <c r="G49" s="176"/>
      <c r="H49" s="177"/>
    </row>
    <row r="50" spans="2:8" ht="16.5" customHeight="1" x14ac:dyDescent="0.3">
      <c r="B50" s="40" t="s">
        <v>270</v>
      </c>
      <c r="C50" s="37" t="s">
        <v>271</v>
      </c>
      <c r="D50" s="40">
        <v>11</v>
      </c>
      <c r="E50" s="39" t="s">
        <v>272</v>
      </c>
      <c r="F50" s="39" t="s">
        <v>273</v>
      </c>
      <c r="G50" s="39" t="s">
        <v>246</v>
      </c>
      <c r="H50" s="39" t="s">
        <v>270</v>
      </c>
    </row>
    <row r="51" spans="2:8" ht="16.5" customHeight="1" x14ac:dyDescent="0.3">
      <c r="B51" s="199" t="s">
        <v>274</v>
      </c>
      <c r="C51" s="37" t="s">
        <v>1286</v>
      </c>
      <c r="D51" s="199">
        <v>12</v>
      </c>
      <c r="E51" s="205" t="s">
        <v>1289</v>
      </c>
      <c r="F51" s="205" t="s">
        <v>275</v>
      </c>
      <c r="G51" s="202" t="s">
        <v>246</v>
      </c>
      <c r="H51" s="205" t="s">
        <v>274</v>
      </c>
    </row>
    <row r="52" spans="2:8" ht="16.5" customHeight="1" x14ac:dyDescent="0.3">
      <c r="B52" s="200"/>
      <c r="C52" s="37" t="s">
        <v>1287</v>
      </c>
      <c r="D52" s="200"/>
      <c r="E52" s="206"/>
      <c r="F52" s="206"/>
      <c r="G52" s="203"/>
      <c r="H52" s="206"/>
    </row>
    <row r="53" spans="2:8" ht="16.5" customHeight="1" x14ac:dyDescent="0.3">
      <c r="B53" s="201"/>
      <c r="C53" s="37" t="s">
        <v>1288</v>
      </c>
      <c r="D53" s="201"/>
      <c r="E53" s="207"/>
      <c r="F53" s="207"/>
      <c r="G53" s="204"/>
      <c r="H53" s="207"/>
    </row>
    <row r="54" spans="2:8" x14ac:dyDescent="0.3">
      <c r="B54" s="182" t="s">
        <v>276</v>
      </c>
      <c r="C54" s="37" t="s">
        <v>277</v>
      </c>
      <c r="D54" s="182">
        <v>13</v>
      </c>
      <c r="E54" s="176" t="s">
        <v>278</v>
      </c>
      <c r="F54" s="176" t="s">
        <v>279</v>
      </c>
      <c r="G54" s="176" t="s">
        <v>280</v>
      </c>
      <c r="H54" s="176" t="s">
        <v>276</v>
      </c>
    </row>
    <row r="55" spans="2:8" x14ac:dyDescent="0.3">
      <c r="B55" s="182"/>
      <c r="C55" s="37" t="s">
        <v>281</v>
      </c>
      <c r="D55" s="182"/>
      <c r="E55" s="176"/>
      <c r="F55" s="176"/>
      <c r="G55" s="176"/>
      <c r="H55" s="177"/>
    </row>
    <row r="56" spans="2:8" x14ac:dyDescent="0.3">
      <c r="B56" s="182"/>
      <c r="C56" s="37" t="s">
        <v>282</v>
      </c>
      <c r="D56" s="182"/>
      <c r="E56" s="176"/>
      <c r="F56" s="176"/>
      <c r="G56" s="176"/>
      <c r="H56" s="177"/>
    </row>
    <row r="57" spans="2:8" x14ac:dyDescent="0.3">
      <c r="B57" s="182"/>
      <c r="C57" s="37" t="s">
        <v>283</v>
      </c>
      <c r="D57" s="182"/>
      <c r="E57" s="176"/>
      <c r="F57" s="176"/>
      <c r="G57" s="176"/>
      <c r="H57" s="177"/>
    </row>
    <row r="58" spans="2:8" x14ac:dyDescent="0.3">
      <c r="B58" s="182"/>
      <c r="C58" s="37" t="s">
        <v>284</v>
      </c>
      <c r="D58" s="182"/>
      <c r="E58" s="176"/>
      <c r="F58" s="176"/>
      <c r="G58" s="176"/>
      <c r="H58" s="177"/>
    </row>
    <row r="59" spans="2:8" x14ac:dyDescent="0.3">
      <c r="B59" s="182" t="s">
        <v>285</v>
      </c>
      <c r="C59" s="37" t="s">
        <v>286</v>
      </c>
      <c r="D59" s="182">
        <v>14</v>
      </c>
      <c r="E59" s="176" t="s">
        <v>287</v>
      </c>
      <c r="F59" s="183" t="s">
        <v>288</v>
      </c>
      <c r="G59" s="176" t="s">
        <v>289</v>
      </c>
      <c r="H59" s="176" t="s">
        <v>290</v>
      </c>
    </row>
    <row r="60" spans="2:8" x14ac:dyDescent="0.3">
      <c r="B60" s="182"/>
      <c r="C60" s="51" t="s">
        <v>291</v>
      </c>
      <c r="D60" s="182"/>
      <c r="E60" s="176"/>
      <c r="F60" s="183"/>
      <c r="G60" s="176"/>
      <c r="H60" s="177"/>
    </row>
    <row r="61" spans="2:8" x14ac:dyDescent="0.3">
      <c r="B61" s="182"/>
      <c r="C61" s="37" t="s">
        <v>172</v>
      </c>
      <c r="D61" s="182"/>
      <c r="E61" s="176"/>
      <c r="F61" s="183"/>
      <c r="G61" s="176"/>
      <c r="H61" s="177"/>
    </row>
    <row r="62" spans="2:8" x14ac:dyDescent="0.3">
      <c r="B62" s="182"/>
      <c r="C62" s="51" t="s">
        <v>292</v>
      </c>
      <c r="D62" s="182"/>
      <c r="E62" s="176"/>
      <c r="F62" s="183"/>
      <c r="G62" s="176"/>
      <c r="H62" s="177"/>
    </row>
    <row r="63" spans="2:8" x14ac:dyDescent="0.3">
      <c r="B63" s="182"/>
      <c r="C63" s="37" t="s">
        <v>173</v>
      </c>
      <c r="D63" s="182"/>
      <c r="E63" s="176"/>
      <c r="F63" s="183"/>
      <c r="G63" s="176"/>
      <c r="H63" s="177"/>
    </row>
    <row r="64" spans="2:8" x14ac:dyDescent="0.3">
      <c r="B64" s="182"/>
      <c r="C64" s="51" t="s">
        <v>293</v>
      </c>
      <c r="D64" s="182"/>
      <c r="E64" s="176"/>
      <c r="F64" s="183"/>
      <c r="G64" s="176"/>
      <c r="H64" s="177"/>
    </row>
    <row r="65" spans="2:8" x14ac:dyDescent="0.3">
      <c r="B65" s="182"/>
      <c r="C65" s="37" t="s">
        <v>174</v>
      </c>
      <c r="D65" s="182"/>
      <c r="E65" s="176"/>
      <c r="F65" s="183"/>
      <c r="G65" s="176"/>
      <c r="H65" s="177"/>
    </row>
    <row r="66" spans="2:8" x14ac:dyDescent="0.3">
      <c r="B66" s="182"/>
      <c r="C66" s="51" t="s">
        <v>294</v>
      </c>
      <c r="D66" s="182"/>
      <c r="E66" s="176"/>
      <c r="F66" s="183"/>
      <c r="G66" s="176"/>
      <c r="H66" s="177"/>
    </row>
    <row r="67" spans="2:8" x14ac:dyDescent="0.3">
      <c r="B67" s="182"/>
      <c r="C67" s="37" t="s">
        <v>175</v>
      </c>
      <c r="D67" s="182"/>
      <c r="E67" s="176"/>
      <c r="F67" s="183"/>
      <c r="G67" s="176"/>
      <c r="H67" s="177"/>
    </row>
    <row r="68" spans="2:8" x14ac:dyDescent="0.3">
      <c r="B68" s="182"/>
      <c r="C68" s="51" t="s">
        <v>295</v>
      </c>
      <c r="D68" s="182"/>
      <c r="E68" s="176"/>
      <c r="F68" s="183"/>
      <c r="G68" s="176"/>
      <c r="H68" s="177"/>
    </row>
    <row r="69" spans="2:8" ht="36.75" customHeight="1" x14ac:dyDescent="0.3">
      <c r="B69" s="40" t="s">
        <v>296</v>
      </c>
      <c r="C69" s="37" t="s">
        <v>297</v>
      </c>
      <c r="D69" s="40">
        <v>15</v>
      </c>
      <c r="E69" s="39" t="s">
        <v>298</v>
      </c>
      <c r="F69" s="39" t="s">
        <v>299</v>
      </c>
      <c r="G69" s="39" t="s">
        <v>246</v>
      </c>
      <c r="H69" s="39" t="s">
        <v>300</v>
      </c>
    </row>
  </sheetData>
  <mergeCells count="66">
    <mergeCell ref="H51:H53"/>
    <mergeCell ref="B51:B53"/>
    <mergeCell ref="D51:D53"/>
    <mergeCell ref="E51:E53"/>
    <mergeCell ref="F51:F53"/>
    <mergeCell ref="G51:G53"/>
    <mergeCell ref="H37:H39"/>
    <mergeCell ref="H40:H42"/>
    <mergeCell ref="B37:B39"/>
    <mergeCell ref="D37:D39"/>
    <mergeCell ref="E37:E39"/>
    <mergeCell ref="D40:D42"/>
    <mergeCell ref="E40:E42"/>
    <mergeCell ref="H34:H36"/>
    <mergeCell ref="B3:B17"/>
    <mergeCell ref="D3:D17"/>
    <mergeCell ref="E3:E17"/>
    <mergeCell ref="F3:F17"/>
    <mergeCell ref="G3:G17"/>
    <mergeCell ref="B18:B27"/>
    <mergeCell ref="D18:D27"/>
    <mergeCell ref="H28:H32"/>
    <mergeCell ref="E18:E27"/>
    <mergeCell ref="H3:H17"/>
    <mergeCell ref="F28:F32"/>
    <mergeCell ref="G28:G32"/>
    <mergeCell ref="F18:F27"/>
    <mergeCell ref="G18:G27"/>
    <mergeCell ref="H18:H27"/>
    <mergeCell ref="B28:B32"/>
    <mergeCell ref="D28:D32"/>
    <mergeCell ref="E28:E32"/>
    <mergeCell ref="F43:F46"/>
    <mergeCell ref="G43:G46"/>
    <mergeCell ref="F40:F42"/>
    <mergeCell ref="G40:G42"/>
    <mergeCell ref="B54:B58"/>
    <mergeCell ref="D54:D58"/>
    <mergeCell ref="E54:E58"/>
    <mergeCell ref="F54:F58"/>
    <mergeCell ref="G54:G58"/>
    <mergeCell ref="H48:H49"/>
    <mergeCell ref="H43:H46"/>
    <mergeCell ref="B48:B49"/>
    <mergeCell ref="D48:D49"/>
    <mergeCell ref="E48:E49"/>
    <mergeCell ref="F48:F49"/>
    <mergeCell ref="B43:B46"/>
    <mergeCell ref="D43:D46"/>
    <mergeCell ref="E43:E46"/>
    <mergeCell ref="H59:H68"/>
    <mergeCell ref="B34:B36"/>
    <mergeCell ref="D34:D36"/>
    <mergeCell ref="E34:E36"/>
    <mergeCell ref="F34:F36"/>
    <mergeCell ref="G34:G36"/>
    <mergeCell ref="H54:H58"/>
    <mergeCell ref="B59:B68"/>
    <mergeCell ref="D59:D68"/>
    <mergeCell ref="E59:E68"/>
    <mergeCell ref="F59:F68"/>
    <mergeCell ref="G59:G68"/>
    <mergeCell ref="G48:G49"/>
    <mergeCell ref="F37:F39"/>
    <mergeCell ref="G37:G39"/>
    <mergeCell ref="B40:B42"/>
  </mergeCells>
  <phoneticPr fontId="1" type="noConversion"/>
  <pageMargins left="0.25" right="0.25" top="0.75" bottom="0.75" header="0.3" footer="0.3"/>
  <pageSetup paperSize="9" scale="6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B16" sqref="B16"/>
    </sheetView>
  </sheetViews>
  <sheetFormatPr defaultColWidth="9" defaultRowHeight="16.5" customHeight="1" x14ac:dyDescent="0.3"/>
  <cols>
    <col min="1" max="1" width="11.75" style="53" bestFit="1" customWidth="1"/>
    <col min="2" max="2" width="38.75" style="52" bestFit="1" customWidth="1"/>
    <col min="3" max="3" width="15.5" style="52" bestFit="1" customWidth="1"/>
    <col min="4" max="4" width="17.125" style="52" bestFit="1" customWidth="1"/>
    <col min="5" max="5" width="28.5" style="52" customWidth="1"/>
    <col min="6" max="6" width="17.375" style="52" customWidth="1"/>
    <col min="7" max="8" width="15.25" style="52" customWidth="1"/>
    <col min="9" max="9" width="21.125" style="52" customWidth="1"/>
    <col min="10" max="10" width="10.625" style="52" bestFit="1" customWidth="1"/>
    <col min="11" max="11" width="18.375" style="52" bestFit="1" customWidth="1"/>
    <col min="12" max="12" width="18.625" style="53" bestFit="1" customWidth="1"/>
    <col min="13" max="13" width="13.875" style="53" bestFit="1" customWidth="1"/>
    <col min="14" max="14" width="9.375" style="53" bestFit="1" customWidth="1"/>
    <col min="15" max="16384" width="9" style="53"/>
  </cols>
  <sheetData>
    <row r="1" spans="1:14" ht="16.5" customHeight="1" x14ac:dyDescent="0.3">
      <c r="A1" s="2" t="s">
        <v>344</v>
      </c>
      <c r="B1" s="67" t="s">
        <v>344</v>
      </c>
      <c r="C1" s="68"/>
      <c r="D1" s="68"/>
      <c r="E1" s="68"/>
      <c r="F1" s="68"/>
      <c r="G1" s="68"/>
      <c r="H1" s="68"/>
      <c r="I1" s="68"/>
      <c r="J1" s="53"/>
      <c r="K1" s="53"/>
    </row>
    <row r="2" spans="1:14" ht="57.75" customHeight="1" x14ac:dyDescent="0.3">
      <c r="A2" s="6" t="s">
        <v>34</v>
      </c>
      <c r="B2" s="6" t="s">
        <v>34</v>
      </c>
      <c r="C2" s="7" t="s">
        <v>345</v>
      </c>
      <c r="D2" s="7" t="s">
        <v>346</v>
      </c>
      <c r="E2" s="69" t="s">
        <v>1285</v>
      </c>
      <c r="F2" s="8" t="s">
        <v>348</v>
      </c>
      <c r="G2" s="8" t="s">
        <v>349</v>
      </c>
      <c r="H2" s="8" t="s">
        <v>350</v>
      </c>
      <c r="I2" s="7" t="s">
        <v>351</v>
      </c>
      <c r="J2" s="6" t="s">
        <v>34</v>
      </c>
      <c r="K2" s="6" t="s">
        <v>34</v>
      </c>
      <c r="L2" s="8" t="s">
        <v>35</v>
      </c>
      <c r="M2" s="8" t="s">
        <v>36</v>
      </c>
      <c r="N2" s="8" t="s">
        <v>352</v>
      </c>
    </row>
    <row r="3" spans="1:14" ht="16.5" customHeight="1" x14ac:dyDescent="0.3">
      <c r="A3" s="9" t="s">
        <v>37</v>
      </c>
      <c r="B3" s="9" t="s">
        <v>37</v>
      </c>
      <c r="C3" s="9" t="s">
        <v>38</v>
      </c>
      <c r="D3" s="9" t="s">
        <v>38</v>
      </c>
      <c r="E3" s="9" t="s">
        <v>38</v>
      </c>
      <c r="F3" s="9" t="s">
        <v>38</v>
      </c>
      <c r="G3" s="9" t="s">
        <v>38</v>
      </c>
      <c r="H3" s="9" t="s">
        <v>38</v>
      </c>
      <c r="I3" s="9" t="s">
        <v>38</v>
      </c>
      <c r="J3" s="9" t="s">
        <v>38</v>
      </c>
      <c r="K3" s="9" t="s">
        <v>38</v>
      </c>
      <c r="L3" s="9" t="s">
        <v>353</v>
      </c>
      <c r="M3" s="9" t="s">
        <v>353</v>
      </c>
      <c r="N3" s="9" t="s">
        <v>353</v>
      </c>
    </row>
    <row r="4" spans="1:14" ht="40.5" customHeight="1" x14ac:dyDescent="0.3">
      <c r="A4" s="70" t="s">
        <v>39</v>
      </c>
      <c r="B4" s="70" t="s">
        <v>40</v>
      </c>
      <c r="C4" s="70" t="s">
        <v>41</v>
      </c>
      <c r="D4" s="71" t="s">
        <v>354</v>
      </c>
      <c r="E4" s="70" t="s">
        <v>41</v>
      </c>
      <c r="F4" s="70" t="s">
        <v>41</v>
      </c>
      <c r="G4" s="70" t="s">
        <v>41</v>
      </c>
      <c r="H4" s="70" t="s">
        <v>41</v>
      </c>
      <c r="I4" s="70" t="s">
        <v>41</v>
      </c>
      <c r="J4" s="70" t="s">
        <v>41</v>
      </c>
      <c r="K4" s="72" t="s">
        <v>42</v>
      </c>
      <c r="L4" s="73" t="s">
        <v>41</v>
      </c>
      <c r="M4" s="70" t="s">
        <v>41</v>
      </c>
      <c r="N4" s="70" t="s">
        <v>41</v>
      </c>
    </row>
    <row r="5" spans="1:14" ht="16.5" customHeight="1" x14ac:dyDescent="0.3">
      <c r="A5" s="74" t="s">
        <v>43</v>
      </c>
      <c r="B5" s="74" t="s">
        <v>44</v>
      </c>
      <c r="C5" s="75" t="s">
        <v>45</v>
      </c>
      <c r="D5" s="76" t="s">
        <v>355</v>
      </c>
      <c r="E5" s="74" t="s">
        <v>356</v>
      </c>
      <c r="F5" s="74" t="s">
        <v>357</v>
      </c>
      <c r="G5" s="74" t="s">
        <v>358</v>
      </c>
      <c r="H5" s="74" t="s">
        <v>359</v>
      </c>
      <c r="I5" s="74" t="s">
        <v>46</v>
      </c>
      <c r="J5" s="74" t="s">
        <v>47</v>
      </c>
      <c r="K5" s="75" t="s">
        <v>48</v>
      </c>
      <c r="L5" s="75" t="s">
        <v>49</v>
      </c>
      <c r="M5" s="75" t="s">
        <v>50</v>
      </c>
      <c r="N5" s="75" t="s">
        <v>51</v>
      </c>
    </row>
    <row r="6" spans="1:14" ht="16.5" customHeight="1" x14ac:dyDescent="0.3">
      <c r="A6" s="77" t="b">
        <v>1</v>
      </c>
      <c r="B6" s="78" t="s">
        <v>360</v>
      </c>
      <c r="C6" s="79">
        <v>107010101</v>
      </c>
      <c r="D6" s="80" t="s">
        <v>361</v>
      </c>
      <c r="E6" s="77">
        <v>8</v>
      </c>
      <c r="F6" s="77">
        <v>1</v>
      </c>
      <c r="G6" s="77">
        <v>1</v>
      </c>
      <c r="H6" s="77">
        <v>6</v>
      </c>
      <c r="I6" s="77">
        <v>160001002</v>
      </c>
      <c r="J6" s="77">
        <v>30</v>
      </c>
      <c r="K6" s="77" t="s">
        <v>54</v>
      </c>
      <c r="L6" s="81">
        <v>51001</v>
      </c>
      <c r="M6" s="77">
        <v>52001</v>
      </c>
      <c r="N6" s="77">
        <v>530800019</v>
      </c>
    </row>
    <row r="7" spans="1:14" ht="16.5" customHeight="1" x14ac:dyDescent="0.3">
      <c r="A7" s="77" t="b">
        <v>1</v>
      </c>
      <c r="B7" s="78" t="s">
        <v>362</v>
      </c>
      <c r="C7" s="79">
        <v>101010101</v>
      </c>
      <c r="D7" s="80" t="s">
        <v>361</v>
      </c>
      <c r="E7" s="77">
        <v>1</v>
      </c>
      <c r="F7" s="77">
        <v>1</v>
      </c>
      <c r="G7" s="77">
        <v>1</v>
      </c>
      <c r="H7" s="77">
        <v>5</v>
      </c>
      <c r="I7" s="77">
        <v>160002003</v>
      </c>
      <c r="J7" s="77">
        <v>20</v>
      </c>
      <c r="K7" s="77" t="s">
        <v>53</v>
      </c>
      <c r="L7" s="77">
        <v>51002</v>
      </c>
      <c r="M7" s="77">
        <v>52002</v>
      </c>
      <c r="N7" s="77">
        <v>530800001</v>
      </c>
    </row>
    <row r="8" spans="1:14" ht="16.5" customHeight="1" x14ac:dyDescent="0.3">
      <c r="A8" s="77" t="b">
        <v>1</v>
      </c>
      <c r="B8" s="78" t="s">
        <v>363</v>
      </c>
      <c r="C8" s="79">
        <v>101020101</v>
      </c>
      <c r="D8" s="80" t="s">
        <v>361</v>
      </c>
      <c r="E8" s="77">
        <v>1</v>
      </c>
      <c r="F8" s="77">
        <v>2</v>
      </c>
      <c r="G8" s="77">
        <v>1</v>
      </c>
      <c r="H8" s="77">
        <v>3</v>
      </c>
      <c r="I8" s="77">
        <v>160002003</v>
      </c>
      <c r="J8" s="77">
        <v>20</v>
      </c>
      <c r="K8" s="77" t="s">
        <v>53</v>
      </c>
      <c r="L8" s="77">
        <v>51003</v>
      </c>
      <c r="M8" s="77">
        <v>52003</v>
      </c>
      <c r="N8" s="77">
        <v>530800002</v>
      </c>
    </row>
    <row r="9" spans="1:14" ht="16.5" customHeight="1" x14ac:dyDescent="0.3">
      <c r="A9" s="77" t="b">
        <v>1</v>
      </c>
      <c r="B9" s="78" t="s">
        <v>364</v>
      </c>
      <c r="C9" s="79">
        <v>101030101</v>
      </c>
      <c r="D9" s="80" t="s">
        <v>361</v>
      </c>
      <c r="E9" s="77">
        <v>1</v>
      </c>
      <c r="F9" s="77">
        <v>3</v>
      </c>
      <c r="G9" s="77">
        <v>1</v>
      </c>
      <c r="H9" s="77">
        <v>2</v>
      </c>
      <c r="I9" s="77">
        <v>160002003</v>
      </c>
      <c r="J9" s="77">
        <v>20</v>
      </c>
      <c r="K9" s="77" t="s">
        <v>53</v>
      </c>
      <c r="L9" s="77">
        <v>51004</v>
      </c>
      <c r="M9" s="77">
        <v>52004</v>
      </c>
      <c r="N9" s="77">
        <v>530800003</v>
      </c>
    </row>
    <row r="10" spans="1:14" ht="16.5" customHeight="1" x14ac:dyDescent="0.3">
      <c r="A10" s="77" t="b">
        <v>1</v>
      </c>
      <c r="B10" s="78" t="s">
        <v>365</v>
      </c>
      <c r="C10" s="79">
        <v>101040201</v>
      </c>
      <c r="D10" s="80" t="s">
        <v>361</v>
      </c>
      <c r="E10" s="77">
        <v>1</v>
      </c>
      <c r="F10" s="77">
        <v>4</v>
      </c>
      <c r="G10" s="77">
        <v>2</v>
      </c>
      <c r="H10" s="77">
        <v>3</v>
      </c>
      <c r="I10" s="77">
        <v>160002003</v>
      </c>
      <c r="J10" s="77">
        <v>20</v>
      </c>
      <c r="K10" s="77" t="s">
        <v>53</v>
      </c>
      <c r="L10" s="77">
        <v>51005</v>
      </c>
      <c r="M10" s="77">
        <v>52005</v>
      </c>
      <c r="N10" s="77">
        <v>530800004</v>
      </c>
    </row>
    <row r="11" spans="1:14" ht="16.5" customHeight="1" x14ac:dyDescent="0.3">
      <c r="A11" s="77" t="b">
        <v>1</v>
      </c>
      <c r="B11" s="78" t="s">
        <v>366</v>
      </c>
      <c r="C11" s="79">
        <v>101060201</v>
      </c>
      <c r="D11" s="80" t="s">
        <v>361</v>
      </c>
      <c r="E11" s="77">
        <v>1</v>
      </c>
      <c r="F11" s="77">
        <v>6</v>
      </c>
      <c r="G11" s="77">
        <v>2</v>
      </c>
      <c r="H11" s="77">
        <v>5</v>
      </c>
      <c r="I11" s="77">
        <v>160002003</v>
      </c>
      <c r="J11" s="77">
        <v>20</v>
      </c>
      <c r="K11" s="77" t="s">
        <v>53</v>
      </c>
      <c r="L11" s="77">
        <v>51006</v>
      </c>
      <c r="M11" s="77">
        <v>52006</v>
      </c>
      <c r="N11" s="77">
        <v>530800006</v>
      </c>
    </row>
    <row r="12" spans="1:14" ht="16.5" customHeight="1" x14ac:dyDescent="0.3">
      <c r="A12" s="77" t="b">
        <v>1</v>
      </c>
      <c r="B12" s="78" t="s">
        <v>367</v>
      </c>
      <c r="C12" s="79">
        <v>102010101</v>
      </c>
      <c r="D12" s="80" t="s">
        <v>361</v>
      </c>
      <c r="E12" s="77">
        <v>2</v>
      </c>
      <c r="F12" s="77">
        <v>1</v>
      </c>
      <c r="G12" s="77">
        <v>6</v>
      </c>
      <c r="H12" s="77">
        <v>50</v>
      </c>
      <c r="I12" s="77">
        <v>160002003</v>
      </c>
      <c r="J12" s="77">
        <v>20</v>
      </c>
      <c r="K12" s="77" t="s">
        <v>53</v>
      </c>
      <c r="L12" s="77">
        <v>51007</v>
      </c>
      <c r="M12" s="77">
        <v>52007</v>
      </c>
      <c r="N12" s="77">
        <v>530800009</v>
      </c>
    </row>
    <row r="13" spans="1:14" ht="16.5" customHeight="1" x14ac:dyDescent="0.3">
      <c r="A13" s="82" t="b">
        <v>1</v>
      </c>
      <c r="B13" s="83" t="s">
        <v>368</v>
      </c>
      <c r="C13" s="84">
        <v>101080101</v>
      </c>
      <c r="D13" s="82" t="s">
        <v>361</v>
      </c>
      <c r="E13" s="82">
        <v>1</v>
      </c>
      <c r="F13" s="82">
        <v>8</v>
      </c>
      <c r="G13" s="82">
        <v>1</v>
      </c>
      <c r="H13" s="82">
        <v>2</v>
      </c>
      <c r="I13" s="82">
        <v>160002003</v>
      </c>
      <c r="J13" s="82">
        <v>100</v>
      </c>
      <c r="K13" s="82" t="s">
        <v>53</v>
      </c>
      <c r="L13" s="82">
        <v>51008</v>
      </c>
      <c r="M13" s="82">
        <v>52008</v>
      </c>
      <c r="N13" s="82">
        <v>530800008</v>
      </c>
    </row>
    <row r="14" spans="1:14" ht="16.5" customHeight="1" x14ac:dyDescent="0.3">
      <c r="A14" s="82" t="b">
        <v>1</v>
      </c>
      <c r="B14" s="83" t="s">
        <v>369</v>
      </c>
      <c r="C14" s="84">
        <v>101090101</v>
      </c>
      <c r="D14" s="82" t="s">
        <v>361</v>
      </c>
      <c r="E14" s="82">
        <v>1</v>
      </c>
      <c r="F14" s="82">
        <v>9</v>
      </c>
      <c r="G14" s="82">
        <v>1</v>
      </c>
      <c r="H14" s="82">
        <v>1</v>
      </c>
      <c r="I14" s="82">
        <v>160002003</v>
      </c>
      <c r="J14" s="82">
        <v>100</v>
      </c>
      <c r="K14" s="82" t="s">
        <v>53</v>
      </c>
      <c r="L14" s="82">
        <v>51009</v>
      </c>
      <c r="M14" s="82">
        <v>52009</v>
      </c>
      <c r="N14" s="82">
        <v>530800007</v>
      </c>
    </row>
    <row r="15" spans="1:14" ht="16.5" customHeight="1" x14ac:dyDescent="0.3">
      <c r="A15" s="82" t="b">
        <v>1</v>
      </c>
      <c r="B15" s="83" t="s">
        <v>370</v>
      </c>
      <c r="C15" s="84">
        <v>101100101</v>
      </c>
      <c r="D15" s="82" t="s">
        <v>361</v>
      </c>
      <c r="E15" s="82">
        <v>1</v>
      </c>
      <c r="F15" s="82">
        <v>10</v>
      </c>
      <c r="G15" s="82">
        <v>1</v>
      </c>
      <c r="H15" s="82">
        <v>3</v>
      </c>
      <c r="I15" s="82">
        <v>160002003</v>
      </c>
      <c r="J15" s="82">
        <v>50</v>
      </c>
      <c r="K15" s="82" t="s">
        <v>53</v>
      </c>
      <c r="L15" s="82">
        <v>51010</v>
      </c>
      <c r="M15" s="82">
        <v>52010</v>
      </c>
      <c r="N15" s="85">
        <v>530800019</v>
      </c>
    </row>
    <row r="16" spans="1:14" ht="16.5" customHeight="1" x14ac:dyDescent="0.3">
      <c r="A16" s="82" t="b">
        <v>1</v>
      </c>
      <c r="B16" s="83" t="s">
        <v>371</v>
      </c>
      <c r="C16" s="84">
        <v>114010101</v>
      </c>
      <c r="D16" s="82" t="s">
        <v>361</v>
      </c>
      <c r="E16" s="82">
        <v>14</v>
      </c>
      <c r="F16" s="82">
        <v>1</v>
      </c>
      <c r="G16" s="82">
        <v>1</v>
      </c>
      <c r="H16" s="82">
        <v>100000</v>
      </c>
      <c r="I16" s="82">
        <v>160002003</v>
      </c>
      <c r="J16" s="82">
        <v>50</v>
      </c>
      <c r="K16" s="82" t="s">
        <v>53</v>
      </c>
      <c r="L16" s="82">
        <v>51011</v>
      </c>
      <c r="M16" s="82">
        <v>52011</v>
      </c>
      <c r="N16" s="82">
        <v>530800017</v>
      </c>
    </row>
    <row r="17" spans="1:14" ht="16.5" customHeight="1" x14ac:dyDescent="0.3">
      <c r="A17" s="82" t="b">
        <v>1</v>
      </c>
      <c r="B17" s="83" t="s">
        <v>372</v>
      </c>
      <c r="C17" s="84">
        <v>114020101</v>
      </c>
      <c r="D17" s="82" t="s">
        <v>361</v>
      </c>
      <c r="E17" s="82">
        <v>14</v>
      </c>
      <c r="F17" s="82">
        <v>2</v>
      </c>
      <c r="G17" s="82">
        <v>1</v>
      </c>
      <c r="H17" s="82">
        <v>500</v>
      </c>
      <c r="I17" s="82">
        <v>160002003</v>
      </c>
      <c r="J17" s="82">
        <v>100</v>
      </c>
      <c r="K17" s="82" t="s">
        <v>53</v>
      </c>
      <c r="L17" s="82">
        <v>51012</v>
      </c>
      <c r="M17" s="82">
        <v>52012</v>
      </c>
      <c r="N17" s="85">
        <v>530800019</v>
      </c>
    </row>
    <row r="18" spans="1:14" ht="16.5" customHeight="1" x14ac:dyDescent="0.3">
      <c r="A18" s="86" t="b">
        <v>1</v>
      </c>
      <c r="B18" s="87" t="s">
        <v>373</v>
      </c>
      <c r="C18" s="88">
        <v>707020101</v>
      </c>
      <c r="D18" s="86" t="s">
        <v>374</v>
      </c>
      <c r="E18" s="86">
        <v>8</v>
      </c>
      <c r="F18" s="86">
        <v>2</v>
      </c>
      <c r="G18" s="86">
        <v>1</v>
      </c>
      <c r="H18" s="86">
        <v>7</v>
      </c>
      <c r="I18" s="86">
        <v>160001002</v>
      </c>
      <c r="J18" s="86">
        <v>100</v>
      </c>
      <c r="K18" s="86" t="s">
        <v>54</v>
      </c>
      <c r="L18" s="86">
        <v>51101</v>
      </c>
      <c r="M18" s="86">
        <v>52101</v>
      </c>
      <c r="N18" s="86">
        <v>530800019</v>
      </c>
    </row>
    <row r="19" spans="1:14" ht="16.5" customHeight="1" x14ac:dyDescent="0.3">
      <c r="A19" s="86" t="b">
        <v>1</v>
      </c>
      <c r="B19" s="87" t="s">
        <v>375</v>
      </c>
      <c r="C19" s="88">
        <v>707010201</v>
      </c>
      <c r="D19" s="86" t="s">
        <v>374</v>
      </c>
      <c r="E19" s="86">
        <v>8</v>
      </c>
      <c r="F19" s="86">
        <v>1</v>
      </c>
      <c r="G19" s="86">
        <v>2</v>
      </c>
      <c r="H19" s="86">
        <v>4</v>
      </c>
      <c r="I19" s="86">
        <v>160001002</v>
      </c>
      <c r="J19" s="86">
        <v>50</v>
      </c>
      <c r="K19" s="86" t="s">
        <v>54</v>
      </c>
      <c r="L19" s="86">
        <v>51102</v>
      </c>
      <c r="M19" s="86">
        <v>52102</v>
      </c>
      <c r="N19" s="86">
        <v>530800019</v>
      </c>
    </row>
    <row r="20" spans="1:14" ht="16.5" customHeight="1" x14ac:dyDescent="0.3">
      <c r="A20" s="86" t="b">
        <v>1</v>
      </c>
      <c r="B20" s="87" t="s">
        <v>376</v>
      </c>
      <c r="C20" s="88">
        <v>706010101</v>
      </c>
      <c r="D20" s="86" t="s">
        <v>374</v>
      </c>
      <c r="E20" s="86">
        <v>7</v>
      </c>
      <c r="F20" s="86">
        <v>1</v>
      </c>
      <c r="G20" s="86">
        <v>2</v>
      </c>
      <c r="H20" s="86">
        <v>10</v>
      </c>
      <c r="I20" s="86">
        <v>160001002</v>
      </c>
      <c r="J20" s="86">
        <v>50</v>
      </c>
      <c r="K20" s="86" t="s">
        <v>54</v>
      </c>
      <c r="L20" s="86">
        <v>51103</v>
      </c>
      <c r="M20" s="86">
        <v>52103</v>
      </c>
      <c r="N20" s="86">
        <v>530800013</v>
      </c>
    </row>
    <row r="21" spans="1:14" ht="16.5" customHeight="1" x14ac:dyDescent="0.3">
      <c r="A21" s="86" t="b">
        <v>1</v>
      </c>
      <c r="B21" s="87" t="s">
        <v>377</v>
      </c>
      <c r="C21" s="88">
        <v>701060201</v>
      </c>
      <c r="D21" s="86" t="s">
        <v>374</v>
      </c>
      <c r="E21" s="86">
        <v>1</v>
      </c>
      <c r="F21" s="86">
        <v>6</v>
      </c>
      <c r="G21" s="86">
        <v>2</v>
      </c>
      <c r="H21" s="86">
        <v>30</v>
      </c>
      <c r="I21" s="86">
        <v>160001002</v>
      </c>
      <c r="J21" s="86">
        <v>50</v>
      </c>
      <c r="K21" s="86" t="s">
        <v>54</v>
      </c>
      <c r="L21" s="86">
        <v>51104</v>
      </c>
      <c r="M21" s="86">
        <v>52104</v>
      </c>
      <c r="N21" s="86">
        <v>530800006</v>
      </c>
    </row>
    <row r="22" spans="1:14" ht="16.5" customHeight="1" x14ac:dyDescent="0.3">
      <c r="A22" s="86" t="b">
        <v>1</v>
      </c>
      <c r="B22" s="87" t="s">
        <v>378</v>
      </c>
      <c r="C22" s="88">
        <v>701080201</v>
      </c>
      <c r="D22" s="86" t="s">
        <v>374</v>
      </c>
      <c r="E22" s="86">
        <v>1</v>
      </c>
      <c r="F22" s="86">
        <v>8</v>
      </c>
      <c r="G22" s="86">
        <v>2</v>
      </c>
      <c r="H22" s="86">
        <v>10</v>
      </c>
      <c r="I22" s="86">
        <v>160001002</v>
      </c>
      <c r="J22" s="86">
        <v>50</v>
      </c>
      <c r="K22" s="86" t="s">
        <v>54</v>
      </c>
      <c r="L22" s="86">
        <v>51105</v>
      </c>
      <c r="M22" s="86">
        <v>52105</v>
      </c>
      <c r="N22" s="86">
        <v>530800008</v>
      </c>
    </row>
    <row r="23" spans="1:14" ht="16.5" customHeight="1" x14ac:dyDescent="0.3">
      <c r="A23" s="86" t="b">
        <v>1</v>
      </c>
      <c r="B23" s="87" t="s">
        <v>379</v>
      </c>
      <c r="C23" s="88">
        <v>703040101</v>
      </c>
      <c r="D23" s="86" t="s">
        <v>374</v>
      </c>
      <c r="E23" s="86">
        <v>4</v>
      </c>
      <c r="F23" s="86">
        <v>1</v>
      </c>
      <c r="G23" s="86">
        <v>1</v>
      </c>
      <c r="H23" s="86">
        <v>30</v>
      </c>
      <c r="I23" s="86">
        <v>160001002</v>
      </c>
      <c r="J23" s="86">
        <v>50</v>
      </c>
      <c r="K23" s="86" t="s">
        <v>54</v>
      </c>
      <c r="L23" s="86">
        <v>51106</v>
      </c>
      <c r="M23" s="86">
        <v>52106</v>
      </c>
      <c r="N23" s="86">
        <v>530800012</v>
      </c>
    </row>
    <row r="24" spans="1:14" ht="16.5" customHeight="1" x14ac:dyDescent="0.3">
      <c r="A24" s="86" t="b">
        <v>1</v>
      </c>
      <c r="B24" s="87" t="s">
        <v>380</v>
      </c>
      <c r="C24" s="88">
        <v>702010101</v>
      </c>
      <c r="D24" s="86" t="s">
        <v>374</v>
      </c>
      <c r="E24" s="86">
        <v>2</v>
      </c>
      <c r="F24" s="86">
        <v>1</v>
      </c>
      <c r="G24" s="86">
        <v>6</v>
      </c>
      <c r="H24" s="86">
        <v>300</v>
      </c>
      <c r="I24" s="86">
        <v>160001002</v>
      </c>
      <c r="J24" s="86">
        <v>50</v>
      </c>
      <c r="K24" s="86" t="s">
        <v>54</v>
      </c>
      <c r="L24" s="86">
        <v>51107</v>
      </c>
      <c r="M24" s="86">
        <v>52107</v>
      </c>
      <c r="N24" s="86">
        <v>530800009</v>
      </c>
    </row>
    <row r="25" spans="1:14" ht="16.5" customHeight="1" x14ac:dyDescent="0.3">
      <c r="A25" s="86" t="b">
        <v>1</v>
      </c>
      <c r="B25" s="87" t="s">
        <v>381</v>
      </c>
      <c r="C25" s="88">
        <v>702010201</v>
      </c>
      <c r="D25" s="86" t="s">
        <v>374</v>
      </c>
      <c r="E25" s="86">
        <v>2</v>
      </c>
      <c r="F25" s="86">
        <v>1</v>
      </c>
      <c r="G25" s="86">
        <v>2</v>
      </c>
      <c r="H25" s="86">
        <v>30</v>
      </c>
      <c r="I25" s="86">
        <v>160001002</v>
      </c>
      <c r="J25" s="86">
        <v>50</v>
      </c>
      <c r="K25" s="86" t="s">
        <v>54</v>
      </c>
      <c r="L25" s="86">
        <v>51108</v>
      </c>
      <c r="M25" s="86">
        <v>52108</v>
      </c>
      <c r="N25" s="86">
        <v>530800009</v>
      </c>
    </row>
    <row r="26" spans="1:14" ht="16.5" customHeight="1" x14ac:dyDescent="0.3">
      <c r="A26" s="86" t="b">
        <v>1</v>
      </c>
      <c r="B26" s="87" t="s">
        <v>382</v>
      </c>
      <c r="C26" s="88">
        <v>702010101</v>
      </c>
      <c r="D26" s="86" t="s">
        <v>374</v>
      </c>
      <c r="E26" s="86">
        <v>2</v>
      </c>
      <c r="F26" s="86">
        <v>1</v>
      </c>
      <c r="G26" s="86">
        <v>1</v>
      </c>
      <c r="H26" s="86">
        <v>300</v>
      </c>
      <c r="I26" s="86">
        <v>160001002</v>
      </c>
      <c r="J26" s="86">
        <v>50</v>
      </c>
      <c r="K26" s="86" t="s">
        <v>54</v>
      </c>
      <c r="L26" s="86">
        <v>51109</v>
      </c>
      <c r="M26" s="86">
        <v>52109</v>
      </c>
      <c r="N26" s="86">
        <v>530800009</v>
      </c>
    </row>
    <row r="27" spans="1:14" ht="16.5" customHeight="1" x14ac:dyDescent="0.3">
      <c r="A27" s="82" t="b">
        <v>1</v>
      </c>
      <c r="B27" s="83" t="s">
        <v>383</v>
      </c>
      <c r="C27" s="84">
        <v>701090101</v>
      </c>
      <c r="D27" s="82" t="s">
        <v>374</v>
      </c>
      <c r="E27" s="82">
        <v>1</v>
      </c>
      <c r="F27" s="82">
        <v>9</v>
      </c>
      <c r="G27" s="82">
        <v>1</v>
      </c>
      <c r="H27" s="82">
        <v>5</v>
      </c>
      <c r="I27" s="82">
        <v>160001002</v>
      </c>
      <c r="J27" s="82">
        <v>100</v>
      </c>
      <c r="K27" s="82" t="s">
        <v>54</v>
      </c>
      <c r="L27" s="82">
        <v>51110</v>
      </c>
      <c r="M27" s="82">
        <v>52110</v>
      </c>
      <c r="N27" s="82">
        <v>530800007</v>
      </c>
    </row>
    <row r="28" spans="1:14" ht="16.5" customHeight="1" x14ac:dyDescent="0.3">
      <c r="A28" s="82" t="b">
        <v>1</v>
      </c>
      <c r="B28" s="83" t="s">
        <v>384</v>
      </c>
      <c r="C28" s="84">
        <v>711010101</v>
      </c>
      <c r="D28" s="82" t="s">
        <v>374</v>
      </c>
      <c r="E28" s="82">
        <v>11</v>
      </c>
      <c r="F28" s="82">
        <v>1</v>
      </c>
      <c r="G28" s="82">
        <v>1</v>
      </c>
      <c r="H28" s="82">
        <v>10</v>
      </c>
      <c r="I28" s="82">
        <v>160001002</v>
      </c>
      <c r="J28" s="82">
        <v>50</v>
      </c>
      <c r="K28" s="82" t="s">
        <v>54</v>
      </c>
      <c r="L28" s="82">
        <v>51111</v>
      </c>
      <c r="M28" s="82">
        <v>52111</v>
      </c>
      <c r="N28" s="82">
        <v>530800009</v>
      </c>
    </row>
    <row r="29" spans="1:14" ht="16.5" customHeight="1" x14ac:dyDescent="0.3">
      <c r="A29" s="82" t="b">
        <v>1</v>
      </c>
      <c r="B29" s="83" t="s">
        <v>385</v>
      </c>
      <c r="C29" s="84">
        <v>715010101</v>
      </c>
      <c r="D29" s="82" t="s">
        <v>374</v>
      </c>
      <c r="E29" s="82">
        <v>15</v>
      </c>
      <c r="F29" s="82">
        <v>1</v>
      </c>
      <c r="G29" s="82">
        <v>1</v>
      </c>
      <c r="H29" s="82">
        <v>20</v>
      </c>
      <c r="I29" s="82">
        <v>160001002</v>
      </c>
      <c r="J29" s="82">
        <v>100</v>
      </c>
      <c r="K29" s="82" t="s">
        <v>54</v>
      </c>
      <c r="L29" s="82">
        <v>51112</v>
      </c>
      <c r="M29" s="82">
        <v>52112</v>
      </c>
      <c r="N29" s="82">
        <v>530800019</v>
      </c>
    </row>
    <row r="30" spans="1:14" ht="16.5" customHeight="1" x14ac:dyDescent="0.3">
      <c r="A30" s="82" t="b">
        <v>1</v>
      </c>
      <c r="B30" s="83" t="s">
        <v>386</v>
      </c>
      <c r="C30" s="84">
        <v>714040201</v>
      </c>
      <c r="D30" s="82" t="s">
        <v>374</v>
      </c>
      <c r="E30" s="82">
        <v>14</v>
      </c>
      <c r="F30" s="82">
        <v>4</v>
      </c>
      <c r="G30" s="82">
        <v>2</v>
      </c>
      <c r="H30" s="82">
        <v>50</v>
      </c>
      <c r="I30" s="82">
        <v>160001002</v>
      </c>
      <c r="J30" s="82">
        <v>50</v>
      </c>
      <c r="K30" s="82" t="s">
        <v>54</v>
      </c>
      <c r="L30" s="82">
        <v>51113</v>
      </c>
      <c r="M30" s="82">
        <v>52113</v>
      </c>
      <c r="N30" s="82">
        <v>530800018</v>
      </c>
    </row>
    <row r="31" spans="1:14" ht="16.5" customHeight="1" x14ac:dyDescent="0.3">
      <c r="A31" s="82" t="b">
        <v>1</v>
      </c>
      <c r="B31" s="83" t="s">
        <v>387</v>
      </c>
      <c r="C31" s="84">
        <v>714010201</v>
      </c>
      <c r="D31" s="82" t="s">
        <v>374</v>
      </c>
      <c r="E31" s="82">
        <v>14</v>
      </c>
      <c r="F31" s="82">
        <v>1</v>
      </c>
      <c r="G31" s="82">
        <v>2</v>
      </c>
      <c r="H31" s="82">
        <v>1000000</v>
      </c>
      <c r="I31" s="82">
        <v>160001002</v>
      </c>
      <c r="J31" s="82">
        <v>50</v>
      </c>
      <c r="K31" s="82" t="s">
        <v>54</v>
      </c>
      <c r="L31" s="82">
        <v>51114</v>
      </c>
      <c r="M31" s="82">
        <v>52114</v>
      </c>
      <c r="N31" s="82">
        <v>530800017</v>
      </c>
    </row>
    <row r="32" spans="1:14" ht="16.5" customHeight="1" x14ac:dyDescent="0.3">
      <c r="A32" s="82" t="b">
        <v>1</v>
      </c>
      <c r="B32" s="83" t="s">
        <v>388</v>
      </c>
      <c r="C32" s="84">
        <v>714030201</v>
      </c>
      <c r="D32" s="82" t="s">
        <v>374</v>
      </c>
      <c r="E32" s="82">
        <v>14</v>
      </c>
      <c r="F32" s="82">
        <v>3</v>
      </c>
      <c r="G32" s="82">
        <v>2</v>
      </c>
      <c r="H32" s="82">
        <v>500</v>
      </c>
      <c r="I32" s="82">
        <v>160001002</v>
      </c>
      <c r="J32" s="82">
        <v>50</v>
      </c>
      <c r="K32" s="82" t="s">
        <v>54</v>
      </c>
      <c r="L32" s="82">
        <v>51115</v>
      </c>
      <c r="M32" s="82">
        <v>52115</v>
      </c>
      <c r="N32" s="82">
        <v>530800015</v>
      </c>
    </row>
    <row r="33" spans="1:14" ht="16.5" customHeight="1" x14ac:dyDescent="0.3">
      <c r="A33" s="77" t="b">
        <v>1</v>
      </c>
      <c r="B33" s="78" t="s">
        <v>389</v>
      </c>
      <c r="C33" s="79">
        <v>307020201</v>
      </c>
      <c r="D33" s="80" t="s">
        <v>390</v>
      </c>
      <c r="E33" s="77">
        <v>8</v>
      </c>
      <c r="F33" s="77">
        <v>2</v>
      </c>
      <c r="G33" s="77">
        <v>2</v>
      </c>
      <c r="H33" s="77">
        <v>3</v>
      </c>
      <c r="I33" s="77">
        <v>156101003</v>
      </c>
      <c r="J33" s="77">
        <v>1</v>
      </c>
      <c r="K33" s="77" t="s">
        <v>84</v>
      </c>
      <c r="L33" s="81">
        <v>51201</v>
      </c>
      <c r="M33" s="77">
        <v>52201</v>
      </c>
      <c r="N33" s="77">
        <v>530800019</v>
      </c>
    </row>
    <row r="34" spans="1:14" ht="16.5" customHeight="1" x14ac:dyDescent="0.3">
      <c r="A34" s="77" t="b">
        <v>1</v>
      </c>
      <c r="B34" s="78" t="s">
        <v>391</v>
      </c>
      <c r="C34" s="79">
        <v>301010101</v>
      </c>
      <c r="D34" s="80" t="s">
        <v>390</v>
      </c>
      <c r="E34" s="77">
        <v>1</v>
      </c>
      <c r="F34" s="77">
        <v>1</v>
      </c>
      <c r="G34" s="77">
        <v>1</v>
      </c>
      <c r="H34" s="77">
        <v>500</v>
      </c>
      <c r="I34" s="77">
        <v>156105003</v>
      </c>
      <c r="J34" s="77">
        <v>1</v>
      </c>
      <c r="K34" s="77" t="s">
        <v>84</v>
      </c>
      <c r="L34" s="77">
        <v>51202</v>
      </c>
      <c r="M34" s="77">
        <v>52202</v>
      </c>
      <c r="N34" s="77">
        <v>530800001</v>
      </c>
    </row>
    <row r="35" spans="1:14" ht="16.5" customHeight="1" x14ac:dyDescent="0.3">
      <c r="A35" s="77" t="b">
        <v>1</v>
      </c>
      <c r="B35" s="78" t="s">
        <v>392</v>
      </c>
      <c r="C35" s="79">
        <v>301020101</v>
      </c>
      <c r="D35" s="80" t="s">
        <v>390</v>
      </c>
      <c r="E35" s="77">
        <v>1</v>
      </c>
      <c r="F35" s="77">
        <v>2</v>
      </c>
      <c r="G35" s="77">
        <v>1</v>
      </c>
      <c r="H35" s="77">
        <v>300</v>
      </c>
      <c r="I35" s="77">
        <v>156106003</v>
      </c>
      <c r="J35" s="77">
        <v>1</v>
      </c>
      <c r="K35" s="77" t="s">
        <v>84</v>
      </c>
      <c r="L35" s="77">
        <v>51203</v>
      </c>
      <c r="M35" s="77">
        <v>52203</v>
      </c>
      <c r="N35" s="77">
        <v>530800002</v>
      </c>
    </row>
    <row r="36" spans="1:14" ht="16.5" customHeight="1" x14ac:dyDescent="0.3">
      <c r="A36" s="77" t="b">
        <v>1</v>
      </c>
      <c r="B36" s="78" t="s">
        <v>393</v>
      </c>
      <c r="C36" s="79">
        <v>301030101</v>
      </c>
      <c r="D36" s="80" t="s">
        <v>390</v>
      </c>
      <c r="E36" s="77">
        <v>1</v>
      </c>
      <c r="F36" s="77">
        <v>3</v>
      </c>
      <c r="G36" s="77">
        <v>1</v>
      </c>
      <c r="H36" s="77">
        <v>50</v>
      </c>
      <c r="I36" s="77">
        <v>156107003</v>
      </c>
      <c r="J36" s="77">
        <v>1</v>
      </c>
      <c r="K36" s="77" t="s">
        <v>84</v>
      </c>
      <c r="L36" s="77">
        <v>51204</v>
      </c>
      <c r="M36" s="77">
        <v>52204</v>
      </c>
      <c r="N36" s="77">
        <v>530800003</v>
      </c>
    </row>
    <row r="37" spans="1:14" ht="16.5" customHeight="1" x14ac:dyDescent="0.3">
      <c r="A37" s="77" t="b">
        <v>1</v>
      </c>
      <c r="B37" s="78" t="s">
        <v>394</v>
      </c>
      <c r="C37" s="79">
        <v>301040201</v>
      </c>
      <c r="D37" s="80" t="s">
        <v>390</v>
      </c>
      <c r="E37" s="77">
        <v>1</v>
      </c>
      <c r="F37" s="77">
        <v>4</v>
      </c>
      <c r="G37" s="77">
        <v>2</v>
      </c>
      <c r="H37" s="77">
        <v>100</v>
      </c>
      <c r="I37" s="77">
        <v>156108003</v>
      </c>
      <c r="J37" s="77">
        <v>1</v>
      </c>
      <c r="K37" s="77" t="s">
        <v>84</v>
      </c>
      <c r="L37" s="77">
        <v>51205</v>
      </c>
      <c r="M37" s="77">
        <v>52205</v>
      </c>
      <c r="N37" s="77">
        <v>530800004</v>
      </c>
    </row>
    <row r="38" spans="1:14" ht="16.5" customHeight="1" x14ac:dyDescent="0.3">
      <c r="A38" s="77" t="b">
        <v>1</v>
      </c>
      <c r="B38" s="78" t="s">
        <v>395</v>
      </c>
      <c r="C38" s="79">
        <v>301050201</v>
      </c>
      <c r="D38" s="80" t="s">
        <v>390</v>
      </c>
      <c r="E38" s="77">
        <v>1</v>
      </c>
      <c r="F38" s="77">
        <v>5</v>
      </c>
      <c r="G38" s="77">
        <v>2</v>
      </c>
      <c r="H38" s="77">
        <v>200</v>
      </c>
      <c r="I38" s="77">
        <v>156109003</v>
      </c>
      <c r="J38" s="77">
        <v>1</v>
      </c>
      <c r="K38" s="77" t="s">
        <v>84</v>
      </c>
      <c r="L38" s="77">
        <v>51206</v>
      </c>
      <c r="M38" s="77">
        <v>52206</v>
      </c>
      <c r="N38" s="77">
        <v>530800005</v>
      </c>
    </row>
    <row r="39" spans="1:14" ht="16.5" customHeight="1" x14ac:dyDescent="0.3">
      <c r="A39" s="77" t="b">
        <v>1</v>
      </c>
      <c r="B39" s="78" t="s">
        <v>396</v>
      </c>
      <c r="C39" s="79">
        <v>301060201</v>
      </c>
      <c r="D39" s="80" t="s">
        <v>390</v>
      </c>
      <c r="E39" s="77">
        <v>1</v>
      </c>
      <c r="F39" s="77">
        <v>6</v>
      </c>
      <c r="G39" s="77">
        <v>2</v>
      </c>
      <c r="H39" s="77">
        <v>200</v>
      </c>
      <c r="I39" s="77">
        <v>156104003</v>
      </c>
      <c r="J39" s="77">
        <v>1</v>
      </c>
      <c r="K39" s="77" t="s">
        <v>84</v>
      </c>
      <c r="L39" s="77">
        <v>51207</v>
      </c>
      <c r="M39" s="77">
        <v>52207</v>
      </c>
      <c r="N39" s="77">
        <v>530800006</v>
      </c>
    </row>
    <row r="40" spans="1:14" ht="16.5" customHeight="1" x14ac:dyDescent="0.3">
      <c r="A40" s="77" t="b">
        <v>1</v>
      </c>
      <c r="B40" s="78" t="s">
        <v>397</v>
      </c>
      <c r="C40" s="79">
        <v>303020101</v>
      </c>
      <c r="D40" s="80" t="s">
        <v>390</v>
      </c>
      <c r="E40" s="77">
        <v>3</v>
      </c>
      <c r="F40" s="77">
        <v>1</v>
      </c>
      <c r="G40" s="77">
        <v>1</v>
      </c>
      <c r="H40" s="77">
        <v>1000</v>
      </c>
      <c r="I40" s="77">
        <v>156110003</v>
      </c>
      <c r="J40" s="77">
        <v>1</v>
      </c>
      <c r="K40" s="77" t="s">
        <v>84</v>
      </c>
      <c r="L40" s="77">
        <v>51208</v>
      </c>
      <c r="M40" s="77">
        <v>52208</v>
      </c>
      <c r="N40" s="77">
        <v>530800010</v>
      </c>
    </row>
    <row r="41" spans="1:14" ht="16.5" customHeight="1" x14ac:dyDescent="0.3">
      <c r="A41" s="77" t="b">
        <v>1</v>
      </c>
      <c r="B41" s="78" t="s">
        <v>398</v>
      </c>
      <c r="C41" s="79">
        <v>303040101</v>
      </c>
      <c r="D41" s="80" t="s">
        <v>390</v>
      </c>
      <c r="E41" s="77">
        <v>4</v>
      </c>
      <c r="F41" s="77">
        <v>1</v>
      </c>
      <c r="G41" s="77">
        <v>1</v>
      </c>
      <c r="H41" s="77">
        <v>200</v>
      </c>
      <c r="I41" s="77">
        <v>156111003</v>
      </c>
      <c r="J41" s="77">
        <v>1</v>
      </c>
      <c r="K41" s="77" t="s">
        <v>84</v>
      </c>
      <c r="L41" s="77">
        <v>51209</v>
      </c>
      <c r="M41" s="77">
        <v>52209</v>
      </c>
      <c r="N41" s="77">
        <v>530800012</v>
      </c>
    </row>
    <row r="42" spans="1:14" ht="16.5" customHeight="1" x14ac:dyDescent="0.3">
      <c r="A42" s="82" t="b">
        <v>1</v>
      </c>
      <c r="B42" s="83" t="s">
        <v>399</v>
      </c>
      <c r="C42" s="84">
        <v>301070201</v>
      </c>
      <c r="D42" s="82" t="s">
        <v>390</v>
      </c>
      <c r="E42" s="82">
        <v>1</v>
      </c>
      <c r="F42" s="82">
        <v>7</v>
      </c>
      <c r="G42" s="82">
        <v>2</v>
      </c>
      <c r="H42" s="82">
        <v>50</v>
      </c>
      <c r="I42" s="82">
        <v>160006014</v>
      </c>
      <c r="J42" s="82">
        <v>50</v>
      </c>
      <c r="K42" s="82" t="s">
        <v>400</v>
      </c>
      <c r="L42" s="82">
        <v>51210</v>
      </c>
      <c r="M42" s="82">
        <v>52210</v>
      </c>
      <c r="N42" s="82">
        <v>530800007</v>
      </c>
    </row>
    <row r="43" spans="1:14" ht="16.5" customHeight="1" x14ac:dyDescent="0.3">
      <c r="A43" s="82" t="b">
        <v>1</v>
      </c>
      <c r="B43" s="83" t="s">
        <v>401</v>
      </c>
      <c r="C43" s="84">
        <v>301090101</v>
      </c>
      <c r="D43" s="82" t="s">
        <v>390</v>
      </c>
      <c r="E43" s="82">
        <v>1</v>
      </c>
      <c r="F43" s="82">
        <v>9</v>
      </c>
      <c r="G43" s="82">
        <v>1</v>
      </c>
      <c r="H43" s="82">
        <v>15</v>
      </c>
      <c r="I43" s="82">
        <v>160006013</v>
      </c>
      <c r="J43" s="82">
        <v>50</v>
      </c>
      <c r="K43" s="82" t="s">
        <v>400</v>
      </c>
      <c r="L43" s="82">
        <v>51211</v>
      </c>
      <c r="M43" s="82">
        <v>52211</v>
      </c>
      <c r="N43" s="82">
        <v>530800007</v>
      </c>
    </row>
    <row r="44" spans="1:14" ht="16.5" customHeight="1" x14ac:dyDescent="0.3">
      <c r="A44" s="82" t="b">
        <v>1</v>
      </c>
      <c r="B44" s="83" t="s">
        <v>402</v>
      </c>
      <c r="C44" s="84">
        <v>301100101</v>
      </c>
      <c r="D44" s="82" t="s">
        <v>390</v>
      </c>
      <c r="E44" s="82">
        <v>1</v>
      </c>
      <c r="F44" s="82">
        <v>10</v>
      </c>
      <c r="G44" s="82">
        <v>1</v>
      </c>
      <c r="H44" s="82">
        <v>100</v>
      </c>
      <c r="I44" s="82">
        <v>160006015</v>
      </c>
      <c r="J44" s="82">
        <v>50</v>
      </c>
      <c r="K44" s="82" t="s">
        <v>400</v>
      </c>
      <c r="L44" s="82">
        <v>51212</v>
      </c>
      <c r="M44" s="82">
        <v>52212</v>
      </c>
      <c r="N44" s="85">
        <v>530800019</v>
      </c>
    </row>
    <row r="45" spans="1:14" ht="16.5" customHeight="1" x14ac:dyDescent="0.3">
      <c r="A45" s="82" t="b">
        <v>1</v>
      </c>
      <c r="B45" s="83" t="s">
        <v>403</v>
      </c>
      <c r="C45" s="84">
        <v>301080101</v>
      </c>
      <c r="D45" s="82" t="s">
        <v>390</v>
      </c>
      <c r="E45" s="82">
        <v>1</v>
      </c>
      <c r="F45" s="82">
        <v>8</v>
      </c>
      <c r="G45" s="82">
        <v>1</v>
      </c>
      <c r="H45" s="82">
        <v>50</v>
      </c>
      <c r="I45" s="82">
        <v>160006016</v>
      </c>
      <c r="J45" s="82">
        <v>50</v>
      </c>
      <c r="K45" s="82" t="s">
        <v>400</v>
      </c>
      <c r="L45" s="82">
        <v>51213</v>
      </c>
      <c r="M45" s="82">
        <v>52213</v>
      </c>
      <c r="N45" s="82">
        <v>530800008</v>
      </c>
    </row>
    <row r="46" spans="1:14" ht="16.5" customHeight="1" x14ac:dyDescent="0.3">
      <c r="A46" s="82" t="b">
        <v>1</v>
      </c>
      <c r="B46" s="83" t="s">
        <v>404</v>
      </c>
      <c r="C46" s="84">
        <v>314050101</v>
      </c>
      <c r="D46" s="82" t="s">
        <v>390</v>
      </c>
      <c r="E46" s="82">
        <v>14</v>
      </c>
      <c r="F46" s="82">
        <v>5</v>
      </c>
      <c r="G46" s="82">
        <v>1</v>
      </c>
      <c r="H46" s="82">
        <v>20000</v>
      </c>
      <c r="I46" s="82">
        <v>160006012</v>
      </c>
      <c r="J46" s="82">
        <v>50</v>
      </c>
      <c r="K46" s="82" t="s">
        <v>400</v>
      </c>
      <c r="L46" s="82">
        <v>51214</v>
      </c>
      <c r="M46" s="82">
        <v>52214</v>
      </c>
      <c r="N46" s="85">
        <v>530800019</v>
      </c>
    </row>
    <row r="47" spans="1:14" ht="16.5" customHeight="1" x14ac:dyDescent="0.3">
      <c r="A47" s="82" t="b">
        <v>1</v>
      </c>
      <c r="B47" s="83" t="s">
        <v>405</v>
      </c>
      <c r="C47" s="84">
        <v>314010101</v>
      </c>
      <c r="D47" s="82" t="s">
        <v>390</v>
      </c>
      <c r="E47" s="82">
        <v>14</v>
      </c>
      <c r="F47" s="82">
        <v>1</v>
      </c>
      <c r="G47" s="82">
        <v>1</v>
      </c>
      <c r="H47" s="82">
        <v>2000000</v>
      </c>
      <c r="I47" s="82">
        <v>160006010</v>
      </c>
      <c r="J47" s="82">
        <v>50</v>
      </c>
      <c r="K47" s="82" t="s">
        <v>400</v>
      </c>
      <c r="L47" s="82">
        <v>51215</v>
      </c>
      <c r="M47" s="82">
        <v>52215</v>
      </c>
      <c r="N47" s="82">
        <v>530800017</v>
      </c>
    </row>
    <row r="48" spans="1:14" ht="16.5" customHeight="1" x14ac:dyDescent="0.3">
      <c r="A48" s="82" t="b">
        <v>1</v>
      </c>
      <c r="B48" s="83" t="s">
        <v>406</v>
      </c>
      <c r="C48" s="84">
        <v>314020101</v>
      </c>
      <c r="D48" s="82" t="s">
        <v>390</v>
      </c>
      <c r="E48" s="82">
        <v>14</v>
      </c>
      <c r="F48" s="82">
        <v>2</v>
      </c>
      <c r="G48" s="82">
        <v>1</v>
      </c>
      <c r="H48" s="82">
        <v>10000</v>
      </c>
      <c r="I48" s="82">
        <v>160006009</v>
      </c>
      <c r="J48" s="82">
        <v>50</v>
      </c>
      <c r="K48" s="82" t="s">
        <v>400</v>
      </c>
      <c r="L48" s="82">
        <v>51216</v>
      </c>
      <c r="M48" s="82">
        <v>52216</v>
      </c>
      <c r="N48" s="85">
        <v>530800019</v>
      </c>
    </row>
    <row r="49" spans="1:14" ht="16.5" customHeight="1" x14ac:dyDescent="0.3">
      <c r="A49" s="82" t="b">
        <v>1</v>
      </c>
      <c r="B49" s="83" t="s">
        <v>407</v>
      </c>
      <c r="C49" s="84">
        <v>314030101</v>
      </c>
      <c r="D49" s="82" t="s">
        <v>390</v>
      </c>
      <c r="E49" s="82">
        <v>14</v>
      </c>
      <c r="F49" s="82">
        <v>3</v>
      </c>
      <c r="G49" s="82">
        <v>1</v>
      </c>
      <c r="H49" s="82">
        <v>2000</v>
      </c>
      <c r="I49" s="82">
        <v>160006011</v>
      </c>
      <c r="J49" s="82">
        <v>50</v>
      </c>
      <c r="K49" s="82" t="s">
        <v>400</v>
      </c>
      <c r="L49" s="82">
        <v>51217</v>
      </c>
      <c r="M49" s="82">
        <v>52217</v>
      </c>
      <c r="N49" s="82">
        <v>530800015</v>
      </c>
    </row>
    <row r="50" spans="1:14" ht="16.5" customHeight="1" x14ac:dyDescent="0.3">
      <c r="A50" s="82" t="b">
        <v>1</v>
      </c>
      <c r="B50" s="83" t="s">
        <v>408</v>
      </c>
      <c r="C50" s="84">
        <v>315010101</v>
      </c>
      <c r="D50" s="82" t="s">
        <v>390</v>
      </c>
      <c r="E50" s="82">
        <v>15</v>
      </c>
      <c r="F50" s="82">
        <v>1</v>
      </c>
      <c r="G50" s="82">
        <v>1</v>
      </c>
      <c r="H50" s="82">
        <v>50</v>
      </c>
      <c r="I50" s="82">
        <v>160006000</v>
      </c>
      <c r="J50" s="82">
        <v>500</v>
      </c>
      <c r="K50" s="82" t="s">
        <v>400</v>
      </c>
      <c r="L50" s="82">
        <v>51218</v>
      </c>
      <c r="M50" s="82">
        <v>52218</v>
      </c>
      <c r="N50" s="82">
        <v>530800019</v>
      </c>
    </row>
  </sheetData>
  <autoFilter ref="A2:N50"/>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143"/>
  <sheetViews>
    <sheetView tabSelected="1" topLeftCell="A815" workbookViewId="0">
      <selection activeCell="C573" sqref="C573"/>
    </sheetView>
  </sheetViews>
  <sheetFormatPr defaultColWidth="9" defaultRowHeight="16.5" customHeight="1" x14ac:dyDescent="0.3"/>
  <cols>
    <col min="1" max="1" width="13.5" style="53" bestFit="1" customWidth="1"/>
    <col min="2" max="2" width="38.5" style="52" bestFit="1" customWidth="1"/>
    <col min="3" max="3" width="17.375" style="52" bestFit="1" customWidth="1"/>
    <col min="4" max="4" width="18.875" style="52" bestFit="1" customWidth="1"/>
    <col min="5" max="5" width="15.5" style="52" bestFit="1" customWidth="1"/>
    <col min="6" max="6" width="21.625" style="52" customWidth="1"/>
    <col min="7" max="7" width="20.375" style="52" bestFit="1" customWidth="1"/>
    <col min="8" max="8" width="18.875" style="52" bestFit="1" customWidth="1"/>
    <col min="9" max="9" width="16.375" style="52" bestFit="1" customWidth="1"/>
    <col min="10" max="10" width="14.625" style="52" bestFit="1" customWidth="1"/>
    <col min="11" max="11" width="12.75" style="52" bestFit="1" customWidth="1"/>
    <col min="12" max="12" width="22.875" style="52" customWidth="1"/>
    <col min="13" max="13" width="12.125" style="52" customWidth="1"/>
    <col min="14" max="14" width="13" style="52" bestFit="1" customWidth="1"/>
    <col min="15" max="15" width="18.375" style="52" customWidth="1"/>
    <col min="16" max="16" width="18.5" style="52" customWidth="1"/>
    <col min="17" max="17" width="15" style="52" bestFit="1" customWidth="1"/>
    <col min="18" max="18" width="9" style="53"/>
    <col min="19" max="21" width="9.375" style="53" bestFit="1" customWidth="1"/>
    <col min="22" max="22" width="9.125" style="53" bestFit="1" customWidth="1"/>
    <col min="23" max="16384" width="9" style="53"/>
  </cols>
  <sheetData>
    <row r="1" spans="1:17" ht="16.5" customHeight="1" x14ac:dyDescent="0.3">
      <c r="A1" s="2" t="s">
        <v>33</v>
      </c>
      <c r="B1" s="67" t="s">
        <v>33</v>
      </c>
      <c r="C1" s="68"/>
      <c r="D1" s="89"/>
      <c r="E1" s="89"/>
      <c r="F1" s="68"/>
      <c r="G1" s="68"/>
      <c r="H1" s="90"/>
      <c r="I1" s="89"/>
      <c r="J1" s="89"/>
      <c r="K1" s="89"/>
      <c r="L1" s="89"/>
      <c r="M1" s="91"/>
      <c r="N1" s="91"/>
      <c r="O1" s="91"/>
      <c r="P1" s="91"/>
    </row>
    <row r="2" spans="1:17" ht="50.1" customHeight="1" x14ac:dyDescent="0.3">
      <c r="A2" s="6" t="s">
        <v>34</v>
      </c>
      <c r="B2" s="6" t="s">
        <v>34</v>
      </c>
      <c r="C2" s="7" t="s">
        <v>345</v>
      </c>
      <c r="D2" s="8" t="s">
        <v>409</v>
      </c>
      <c r="E2" s="8" t="s">
        <v>410</v>
      </c>
      <c r="F2" s="8" t="s">
        <v>411</v>
      </c>
      <c r="G2" s="7" t="s">
        <v>412</v>
      </c>
      <c r="H2" s="69" t="s">
        <v>347</v>
      </c>
      <c r="I2" s="6" t="s">
        <v>413</v>
      </c>
      <c r="J2" s="6" t="s">
        <v>414</v>
      </c>
      <c r="K2" s="6" t="s">
        <v>350</v>
      </c>
      <c r="L2" s="7" t="s">
        <v>129</v>
      </c>
      <c r="M2" s="6" t="s">
        <v>34</v>
      </c>
      <c r="N2" s="8"/>
      <c r="O2" s="8" t="s">
        <v>35</v>
      </c>
      <c r="P2" s="8" t="s">
        <v>36</v>
      </c>
      <c r="Q2" s="8" t="s">
        <v>415</v>
      </c>
    </row>
    <row r="3" spans="1:17" ht="16.5" customHeight="1" x14ac:dyDescent="0.3">
      <c r="A3" s="9" t="s">
        <v>37</v>
      </c>
      <c r="B3" s="9" t="s">
        <v>37</v>
      </c>
      <c r="C3" s="9" t="s">
        <v>38</v>
      </c>
      <c r="D3" s="9" t="s">
        <v>38</v>
      </c>
      <c r="E3" s="9" t="s">
        <v>38</v>
      </c>
      <c r="F3" s="9" t="s">
        <v>353</v>
      </c>
      <c r="G3" s="9" t="s">
        <v>38</v>
      </c>
      <c r="H3" s="9" t="s">
        <v>38</v>
      </c>
      <c r="I3" s="9" t="s">
        <v>38</v>
      </c>
      <c r="J3" s="9" t="s">
        <v>38</v>
      </c>
      <c r="K3" s="9" t="s">
        <v>38</v>
      </c>
      <c r="L3" s="9" t="s">
        <v>38</v>
      </c>
      <c r="M3" s="9" t="s">
        <v>38</v>
      </c>
      <c r="N3" s="9" t="s">
        <v>38</v>
      </c>
      <c r="O3" s="9" t="s">
        <v>353</v>
      </c>
      <c r="P3" s="9" t="s">
        <v>353</v>
      </c>
      <c r="Q3" s="9" t="s">
        <v>353</v>
      </c>
    </row>
    <row r="4" spans="1:17" ht="40.5" customHeight="1" x14ac:dyDescent="0.3">
      <c r="A4" s="70" t="s">
        <v>39</v>
      </c>
      <c r="B4" s="70" t="s">
        <v>40</v>
      </c>
      <c r="C4" s="70" t="s">
        <v>41</v>
      </c>
      <c r="D4" s="70" t="s">
        <v>41</v>
      </c>
      <c r="E4" s="70" t="s">
        <v>41</v>
      </c>
      <c r="F4" s="70" t="s">
        <v>416</v>
      </c>
      <c r="G4" s="71" t="s">
        <v>417</v>
      </c>
      <c r="H4" s="73" t="s">
        <v>41</v>
      </c>
      <c r="I4" s="73" t="s">
        <v>41</v>
      </c>
      <c r="J4" s="73" t="s">
        <v>41</v>
      </c>
      <c r="K4" s="73" t="s">
        <v>41</v>
      </c>
      <c r="L4" s="70" t="s">
        <v>41</v>
      </c>
      <c r="M4" s="70" t="s">
        <v>41</v>
      </c>
      <c r="N4" s="72" t="s">
        <v>42</v>
      </c>
      <c r="O4" s="70" t="s">
        <v>41</v>
      </c>
      <c r="P4" s="70" t="s">
        <v>41</v>
      </c>
      <c r="Q4" s="70" t="s">
        <v>41</v>
      </c>
    </row>
    <row r="5" spans="1:17" ht="16.5" customHeight="1" x14ac:dyDescent="0.3">
      <c r="A5" s="74" t="s">
        <v>43</v>
      </c>
      <c r="B5" s="74" t="s">
        <v>44</v>
      </c>
      <c r="C5" s="75" t="s">
        <v>45</v>
      </c>
      <c r="D5" s="76" t="s">
        <v>56</v>
      </c>
      <c r="E5" s="76" t="s">
        <v>57</v>
      </c>
      <c r="F5" s="76" t="s">
        <v>418</v>
      </c>
      <c r="G5" s="76" t="s">
        <v>419</v>
      </c>
      <c r="H5" s="74" t="s">
        <v>356</v>
      </c>
      <c r="I5" s="74" t="s">
        <v>357</v>
      </c>
      <c r="J5" s="74" t="s">
        <v>358</v>
      </c>
      <c r="K5" s="74" t="s">
        <v>359</v>
      </c>
      <c r="L5" s="74" t="s">
        <v>46</v>
      </c>
      <c r="M5" s="74" t="s">
        <v>47</v>
      </c>
      <c r="N5" s="75" t="s">
        <v>48</v>
      </c>
      <c r="O5" s="74" t="s">
        <v>49</v>
      </c>
      <c r="P5" s="74" t="s">
        <v>50</v>
      </c>
      <c r="Q5" s="75" t="s">
        <v>51</v>
      </c>
    </row>
    <row r="6" spans="1:17" ht="16.5" customHeight="1" x14ac:dyDescent="0.3">
      <c r="A6" s="92" t="b">
        <v>1</v>
      </c>
      <c r="B6" s="93" t="s">
        <v>420</v>
      </c>
      <c r="C6" s="108">
        <v>904111001</v>
      </c>
      <c r="D6" s="106">
        <v>0</v>
      </c>
      <c r="E6" s="106">
        <v>904111002</v>
      </c>
      <c r="F6" s="106" t="b">
        <v>0</v>
      </c>
      <c r="G6" s="107" t="s">
        <v>421</v>
      </c>
      <c r="H6" s="106">
        <v>4</v>
      </c>
      <c r="I6" s="106">
        <v>1</v>
      </c>
      <c r="J6" s="106">
        <v>1</v>
      </c>
      <c r="K6" s="106">
        <v>5</v>
      </c>
      <c r="L6" s="108">
        <v>160001002</v>
      </c>
      <c r="M6" s="106">
        <v>5</v>
      </c>
      <c r="N6" s="106" t="s">
        <v>54</v>
      </c>
      <c r="O6" s="106">
        <v>51301</v>
      </c>
      <c r="P6" s="106">
        <v>52301</v>
      </c>
      <c r="Q6" s="106">
        <v>530800014</v>
      </c>
    </row>
    <row r="7" spans="1:17" ht="16.5" customHeight="1" x14ac:dyDescent="0.3">
      <c r="A7" s="92" t="b">
        <v>1</v>
      </c>
      <c r="B7" s="93" t="s">
        <v>422</v>
      </c>
      <c r="C7" s="107">
        <v>904111002</v>
      </c>
      <c r="D7" s="109">
        <v>904111001</v>
      </c>
      <c r="E7" s="107">
        <v>904111003</v>
      </c>
      <c r="F7" s="107" t="b">
        <v>0</v>
      </c>
      <c r="G7" s="107" t="s">
        <v>421</v>
      </c>
      <c r="H7" s="107">
        <v>4</v>
      </c>
      <c r="I7" s="107">
        <v>1</v>
      </c>
      <c r="J7" s="107">
        <v>1</v>
      </c>
      <c r="K7" s="107">
        <v>10</v>
      </c>
      <c r="L7" s="109">
        <v>160001002</v>
      </c>
      <c r="M7" s="107">
        <v>10</v>
      </c>
      <c r="N7" s="107" t="s">
        <v>54</v>
      </c>
      <c r="O7" s="107">
        <v>51302</v>
      </c>
      <c r="P7" s="107">
        <v>52302</v>
      </c>
      <c r="Q7" s="107">
        <v>530800014</v>
      </c>
    </row>
    <row r="8" spans="1:17" ht="16.5" customHeight="1" x14ac:dyDescent="0.3">
      <c r="A8" s="92" t="b">
        <v>1</v>
      </c>
      <c r="B8" s="93" t="s">
        <v>423</v>
      </c>
      <c r="C8" s="107">
        <v>904111003</v>
      </c>
      <c r="D8" s="107">
        <v>904111002</v>
      </c>
      <c r="E8" s="107">
        <v>904111004</v>
      </c>
      <c r="F8" s="107" t="b">
        <v>0</v>
      </c>
      <c r="G8" s="107" t="s">
        <v>421</v>
      </c>
      <c r="H8" s="107">
        <v>4</v>
      </c>
      <c r="I8" s="107">
        <v>1</v>
      </c>
      <c r="J8" s="107">
        <v>1</v>
      </c>
      <c r="K8" s="107">
        <v>15</v>
      </c>
      <c r="L8" s="109">
        <v>160001002</v>
      </c>
      <c r="M8" s="107">
        <v>15</v>
      </c>
      <c r="N8" s="107" t="s">
        <v>54</v>
      </c>
      <c r="O8" s="107">
        <v>51303</v>
      </c>
      <c r="P8" s="107">
        <v>52303</v>
      </c>
      <c r="Q8" s="107">
        <v>530800014</v>
      </c>
    </row>
    <row r="9" spans="1:17" ht="16.5" customHeight="1" x14ac:dyDescent="0.3">
      <c r="A9" s="92" t="b">
        <v>1</v>
      </c>
      <c r="B9" s="93" t="s">
        <v>424</v>
      </c>
      <c r="C9" s="107">
        <v>904111004</v>
      </c>
      <c r="D9" s="107">
        <v>904111003</v>
      </c>
      <c r="E9" s="107">
        <v>904111005</v>
      </c>
      <c r="F9" s="107" t="b">
        <v>0</v>
      </c>
      <c r="G9" s="107" t="s">
        <v>421</v>
      </c>
      <c r="H9" s="107">
        <v>4</v>
      </c>
      <c r="I9" s="107">
        <v>1</v>
      </c>
      <c r="J9" s="107">
        <v>1</v>
      </c>
      <c r="K9" s="107">
        <v>20</v>
      </c>
      <c r="L9" s="109">
        <v>160001002</v>
      </c>
      <c r="M9" s="107">
        <v>20</v>
      </c>
      <c r="N9" s="107" t="s">
        <v>54</v>
      </c>
      <c r="O9" s="107">
        <v>51304</v>
      </c>
      <c r="P9" s="107">
        <v>52304</v>
      </c>
      <c r="Q9" s="107">
        <v>530800014</v>
      </c>
    </row>
    <row r="10" spans="1:17" ht="16.5" customHeight="1" x14ac:dyDescent="0.3">
      <c r="A10" s="92" t="b">
        <v>1</v>
      </c>
      <c r="B10" s="93" t="s">
        <v>425</v>
      </c>
      <c r="C10" s="107">
        <v>904111005</v>
      </c>
      <c r="D10" s="107">
        <v>904111004</v>
      </c>
      <c r="E10" s="107">
        <v>904111006</v>
      </c>
      <c r="F10" s="107" t="b">
        <v>0</v>
      </c>
      <c r="G10" s="107" t="s">
        <v>421</v>
      </c>
      <c r="H10" s="107">
        <v>4</v>
      </c>
      <c r="I10" s="107">
        <v>1</v>
      </c>
      <c r="J10" s="107">
        <v>1</v>
      </c>
      <c r="K10" s="107">
        <v>25</v>
      </c>
      <c r="L10" s="109">
        <v>160001002</v>
      </c>
      <c r="M10" s="107">
        <v>25</v>
      </c>
      <c r="N10" s="107" t="s">
        <v>54</v>
      </c>
      <c r="O10" s="107">
        <v>51305</v>
      </c>
      <c r="P10" s="107">
        <v>52305</v>
      </c>
      <c r="Q10" s="107">
        <v>530800014</v>
      </c>
    </row>
    <row r="11" spans="1:17" ht="16.5" customHeight="1" x14ac:dyDescent="0.3">
      <c r="A11" s="92" t="b">
        <v>1</v>
      </c>
      <c r="B11" s="93" t="s">
        <v>426</v>
      </c>
      <c r="C11" s="107">
        <v>904111006</v>
      </c>
      <c r="D11" s="107">
        <v>904111005</v>
      </c>
      <c r="E11" s="107">
        <v>904111007</v>
      </c>
      <c r="F11" s="107" t="b">
        <v>0</v>
      </c>
      <c r="G11" s="107" t="s">
        <v>421</v>
      </c>
      <c r="H11" s="107">
        <v>4</v>
      </c>
      <c r="I11" s="107">
        <v>1</v>
      </c>
      <c r="J11" s="107">
        <v>1</v>
      </c>
      <c r="K11" s="107">
        <v>30</v>
      </c>
      <c r="L11" s="109">
        <v>160001002</v>
      </c>
      <c r="M11" s="107">
        <v>30</v>
      </c>
      <c r="N11" s="107" t="s">
        <v>54</v>
      </c>
      <c r="O11" s="107">
        <v>51306</v>
      </c>
      <c r="P11" s="107">
        <v>52306</v>
      </c>
      <c r="Q11" s="107">
        <v>530800014</v>
      </c>
    </row>
    <row r="12" spans="1:17" ht="16.5" customHeight="1" x14ac:dyDescent="0.3">
      <c r="A12" s="92" t="b">
        <v>1</v>
      </c>
      <c r="B12" s="93" t="s">
        <v>427</v>
      </c>
      <c r="C12" s="107">
        <v>904111007</v>
      </c>
      <c r="D12" s="107">
        <v>904111006</v>
      </c>
      <c r="E12" s="107">
        <v>904111008</v>
      </c>
      <c r="F12" s="107" t="b">
        <v>0</v>
      </c>
      <c r="G12" s="107" t="s">
        <v>421</v>
      </c>
      <c r="H12" s="107">
        <v>4</v>
      </c>
      <c r="I12" s="107">
        <v>1</v>
      </c>
      <c r="J12" s="107">
        <v>1</v>
      </c>
      <c r="K12" s="107">
        <v>35</v>
      </c>
      <c r="L12" s="109">
        <v>160001002</v>
      </c>
      <c r="M12" s="107">
        <v>35</v>
      </c>
      <c r="N12" s="107" t="s">
        <v>54</v>
      </c>
      <c r="O12" s="107">
        <v>51307</v>
      </c>
      <c r="P12" s="107">
        <v>52307</v>
      </c>
      <c r="Q12" s="107">
        <v>530800014</v>
      </c>
    </row>
    <row r="13" spans="1:17" ht="16.5" customHeight="1" x14ac:dyDescent="0.3">
      <c r="A13" s="92" t="b">
        <v>1</v>
      </c>
      <c r="B13" s="93" t="s">
        <v>428</v>
      </c>
      <c r="C13" s="107">
        <v>904111008</v>
      </c>
      <c r="D13" s="107">
        <v>904111007</v>
      </c>
      <c r="E13" s="107">
        <v>904111009</v>
      </c>
      <c r="F13" s="107" t="b">
        <v>0</v>
      </c>
      <c r="G13" s="107" t="s">
        <v>421</v>
      </c>
      <c r="H13" s="107">
        <v>4</v>
      </c>
      <c r="I13" s="107">
        <v>1</v>
      </c>
      <c r="J13" s="107">
        <v>1</v>
      </c>
      <c r="K13" s="107">
        <v>40</v>
      </c>
      <c r="L13" s="109">
        <v>160001002</v>
      </c>
      <c r="M13" s="107">
        <v>40</v>
      </c>
      <c r="N13" s="107" t="s">
        <v>54</v>
      </c>
      <c r="O13" s="107">
        <v>51308</v>
      </c>
      <c r="P13" s="107">
        <v>52308</v>
      </c>
      <c r="Q13" s="107">
        <v>530800014</v>
      </c>
    </row>
    <row r="14" spans="1:17" ht="16.5" customHeight="1" x14ac:dyDescent="0.3">
      <c r="A14" s="92" t="b">
        <v>1</v>
      </c>
      <c r="B14" s="93" t="s">
        <v>429</v>
      </c>
      <c r="C14" s="107">
        <v>904111009</v>
      </c>
      <c r="D14" s="107">
        <v>904111008</v>
      </c>
      <c r="E14" s="107">
        <v>904111010</v>
      </c>
      <c r="F14" s="107" t="b">
        <v>0</v>
      </c>
      <c r="G14" s="107" t="s">
        <v>421</v>
      </c>
      <c r="H14" s="107">
        <v>4</v>
      </c>
      <c r="I14" s="107">
        <v>1</v>
      </c>
      <c r="J14" s="107">
        <v>1</v>
      </c>
      <c r="K14" s="107">
        <v>45</v>
      </c>
      <c r="L14" s="109">
        <v>160001002</v>
      </c>
      <c r="M14" s="107">
        <v>45</v>
      </c>
      <c r="N14" s="107" t="s">
        <v>54</v>
      </c>
      <c r="O14" s="107">
        <v>51309</v>
      </c>
      <c r="P14" s="107">
        <v>52309</v>
      </c>
      <c r="Q14" s="107">
        <v>530800014</v>
      </c>
    </row>
    <row r="15" spans="1:17" ht="16.5" customHeight="1" x14ac:dyDescent="0.3">
      <c r="A15" s="92" t="b">
        <v>1</v>
      </c>
      <c r="B15" s="93" t="s">
        <v>430</v>
      </c>
      <c r="C15" s="107">
        <v>904111010</v>
      </c>
      <c r="D15" s="107">
        <v>904111009</v>
      </c>
      <c r="E15" s="107">
        <v>0</v>
      </c>
      <c r="F15" s="107" t="b">
        <v>0</v>
      </c>
      <c r="G15" s="107" t="s">
        <v>421</v>
      </c>
      <c r="H15" s="107">
        <v>4</v>
      </c>
      <c r="I15" s="107">
        <v>1</v>
      </c>
      <c r="J15" s="107">
        <v>1</v>
      </c>
      <c r="K15" s="107">
        <v>50</v>
      </c>
      <c r="L15" s="109">
        <v>160001002</v>
      </c>
      <c r="M15" s="107">
        <v>50</v>
      </c>
      <c r="N15" s="107" t="s">
        <v>54</v>
      </c>
      <c r="O15" s="107">
        <v>51310</v>
      </c>
      <c r="P15" s="107">
        <v>52310</v>
      </c>
      <c r="Q15" s="107">
        <v>530800014</v>
      </c>
    </row>
    <row r="16" spans="1:17" ht="16.5" customHeight="1" x14ac:dyDescent="0.3">
      <c r="A16" s="96" t="b">
        <v>1</v>
      </c>
      <c r="B16" s="97" t="s">
        <v>431</v>
      </c>
      <c r="C16" s="108">
        <v>904211001</v>
      </c>
      <c r="D16" s="106">
        <v>0</v>
      </c>
      <c r="E16" s="110">
        <v>904211002</v>
      </c>
      <c r="F16" s="110" t="b">
        <v>0</v>
      </c>
      <c r="G16" s="110" t="s">
        <v>432</v>
      </c>
      <c r="H16" s="106">
        <v>4</v>
      </c>
      <c r="I16" s="106">
        <v>2</v>
      </c>
      <c r="J16" s="106">
        <v>1</v>
      </c>
      <c r="K16" s="106">
        <v>10</v>
      </c>
      <c r="L16" s="108">
        <v>160001002</v>
      </c>
      <c r="M16" s="106">
        <v>10</v>
      </c>
      <c r="N16" s="110" t="s">
        <v>54</v>
      </c>
      <c r="O16" s="106">
        <v>51311</v>
      </c>
      <c r="P16" s="106">
        <v>52311</v>
      </c>
      <c r="Q16" s="106">
        <v>530800014</v>
      </c>
    </row>
    <row r="17" spans="1:17" ht="16.5" customHeight="1" x14ac:dyDescent="0.3">
      <c r="A17" s="96" t="b">
        <v>1</v>
      </c>
      <c r="B17" s="97" t="s">
        <v>433</v>
      </c>
      <c r="C17" s="110">
        <v>904211002</v>
      </c>
      <c r="D17" s="111">
        <v>904211001</v>
      </c>
      <c r="E17" s="110">
        <v>904211003</v>
      </c>
      <c r="F17" s="110" t="b">
        <v>0</v>
      </c>
      <c r="G17" s="110" t="s">
        <v>432</v>
      </c>
      <c r="H17" s="110">
        <v>4</v>
      </c>
      <c r="I17" s="110">
        <v>2</v>
      </c>
      <c r="J17" s="110">
        <v>1</v>
      </c>
      <c r="K17" s="110">
        <v>20</v>
      </c>
      <c r="L17" s="111">
        <v>160001002</v>
      </c>
      <c r="M17" s="110">
        <v>15</v>
      </c>
      <c r="N17" s="110" t="s">
        <v>54</v>
      </c>
      <c r="O17" s="110">
        <v>51312</v>
      </c>
      <c r="P17" s="110">
        <v>52312</v>
      </c>
      <c r="Q17" s="110">
        <v>530800014</v>
      </c>
    </row>
    <row r="18" spans="1:17" ht="16.5" customHeight="1" x14ac:dyDescent="0.3">
      <c r="A18" s="96" t="b">
        <v>1</v>
      </c>
      <c r="B18" s="97" t="s">
        <v>434</v>
      </c>
      <c r="C18" s="110">
        <v>904211003</v>
      </c>
      <c r="D18" s="110">
        <v>904211002</v>
      </c>
      <c r="E18" s="110">
        <v>904211004</v>
      </c>
      <c r="F18" s="110" t="b">
        <v>0</v>
      </c>
      <c r="G18" s="110" t="s">
        <v>432</v>
      </c>
      <c r="H18" s="110">
        <v>4</v>
      </c>
      <c r="I18" s="110">
        <v>2</v>
      </c>
      <c r="J18" s="110">
        <v>1</v>
      </c>
      <c r="K18" s="110">
        <v>30</v>
      </c>
      <c r="L18" s="111">
        <v>160001002</v>
      </c>
      <c r="M18" s="110">
        <v>20</v>
      </c>
      <c r="N18" s="110" t="s">
        <v>54</v>
      </c>
      <c r="O18" s="110">
        <v>51313</v>
      </c>
      <c r="P18" s="110">
        <v>52313</v>
      </c>
      <c r="Q18" s="110">
        <v>530800014</v>
      </c>
    </row>
    <row r="19" spans="1:17" ht="16.5" customHeight="1" x14ac:dyDescent="0.3">
      <c r="A19" s="96" t="b">
        <v>1</v>
      </c>
      <c r="B19" s="97" t="s">
        <v>435</v>
      </c>
      <c r="C19" s="110">
        <v>904211004</v>
      </c>
      <c r="D19" s="110">
        <v>904211003</v>
      </c>
      <c r="E19" s="110">
        <v>904211005</v>
      </c>
      <c r="F19" s="110" t="b">
        <v>0</v>
      </c>
      <c r="G19" s="110" t="s">
        <v>432</v>
      </c>
      <c r="H19" s="110">
        <v>4</v>
      </c>
      <c r="I19" s="110">
        <v>2</v>
      </c>
      <c r="J19" s="110">
        <v>1</v>
      </c>
      <c r="K19" s="110">
        <v>50</v>
      </c>
      <c r="L19" s="111">
        <v>160001002</v>
      </c>
      <c r="M19" s="110">
        <v>25</v>
      </c>
      <c r="N19" s="110" t="s">
        <v>54</v>
      </c>
      <c r="O19" s="110">
        <v>51314</v>
      </c>
      <c r="P19" s="110">
        <v>52314</v>
      </c>
      <c r="Q19" s="110">
        <v>530800014</v>
      </c>
    </row>
    <row r="20" spans="1:17" ht="16.5" customHeight="1" x14ac:dyDescent="0.3">
      <c r="A20" s="96" t="b">
        <v>1</v>
      </c>
      <c r="B20" s="97" t="s">
        <v>436</v>
      </c>
      <c r="C20" s="110">
        <v>904211005</v>
      </c>
      <c r="D20" s="110">
        <v>904211004</v>
      </c>
      <c r="E20" s="110">
        <v>904211006</v>
      </c>
      <c r="F20" s="110" t="b">
        <v>0</v>
      </c>
      <c r="G20" s="110" t="s">
        <v>432</v>
      </c>
      <c r="H20" s="110">
        <v>4</v>
      </c>
      <c r="I20" s="110">
        <v>2</v>
      </c>
      <c r="J20" s="110">
        <v>1</v>
      </c>
      <c r="K20" s="110">
        <v>75</v>
      </c>
      <c r="L20" s="111">
        <v>160001002</v>
      </c>
      <c r="M20" s="110">
        <v>30</v>
      </c>
      <c r="N20" s="110" t="s">
        <v>54</v>
      </c>
      <c r="O20" s="110">
        <v>51315</v>
      </c>
      <c r="P20" s="110">
        <v>52315</v>
      </c>
      <c r="Q20" s="110">
        <v>530800014</v>
      </c>
    </row>
    <row r="21" spans="1:17" ht="16.5" customHeight="1" x14ac:dyDescent="0.3">
      <c r="A21" s="96" t="b">
        <v>1</v>
      </c>
      <c r="B21" s="97" t="s">
        <v>437</v>
      </c>
      <c r="C21" s="110">
        <v>904211006</v>
      </c>
      <c r="D21" s="110">
        <v>904211005</v>
      </c>
      <c r="E21" s="110">
        <v>904211007</v>
      </c>
      <c r="F21" s="110" t="b">
        <v>0</v>
      </c>
      <c r="G21" s="110" t="s">
        <v>432</v>
      </c>
      <c r="H21" s="110">
        <v>4</v>
      </c>
      <c r="I21" s="110">
        <v>2</v>
      </c>
      <c r="J21" s="110">
        <v>1</v>
      </c>
      <c r="K21" s="110">
        <v>100</v>
      </c>
      <c r="L21" s="111">
        <v>160001002</v>
      </c>
      <c r="M21" s="110">
        <v>35</v>
      </c>
      <c r="N21" s="110" t="s">
        <v>54</v>
      </c>
      <c r="O21" s="110">
        <v>51316</v>
      </c>
      <c r="P21" s="110">
        <v>52316</v>
      </c>
      <c r="Q21" s="110">
        <v>530800014</v>
      </c>
    </row>
    <row r="22" spans="1:17" ht="16.5" customHeight="1" x14ac:dyDescent="0.3">
      <c r="A22" s="96" t="b">
        <v>1</v>
      </c>
      <c r="B22" s="97" t="s">
        <v>438</v>
      </c>
      <c r="C22" s="110">
        <v>904211007</v>
      </c>
      <c r="D22" s="110">
        <v>904211006</v>
      </c>
      <c r="E22" s="110">
        <v>904211008</v>
      </c>
      <c r="F22" s="110" t="b">
        <v>0</v>
      </c>
      <c r="G22" s="110" t="s">
        <v>432</v>
      </c>
      <c r="H22" s="110">
        <v>4</v>
      </c>
      <c r="I22" s="110">
        <v>2</v>
      </c>
      <c r="J22" s="110">
        <v>1</v>
      </c>
      <c r="K22" s="110">
        <v>150</v>
      </c>
      <c r="L22" s="111">
        <v>160001002</v>
      </c>
      <c r="M22" s="110">
        <v>40</v>
      </c>
      <c r="N22" s="110" t="s">
        <v>54</v>
      </c>
      <c r="O22" s="110">
        <v>51317</v>
      </c>
      <c r="P22" s="110">
        <v>52317</v>
      </c>
      <c r="Q22" s="110">
        <v>530800014</v>
      </c>
    </row>
    <row r="23" spans="1:17" ht="16.5" customHeight="1" x14ac:dyDescent="0.3">
      <c r="A23" s="96" t="b">
        <v>1</v>
      </c>
      <c r="B23" s="97" t="s">
        <v>439</v>
      </c>
      <c r="C23" s="110">
        <v>904211008</v>
      </c>
      <c r="D23" s="110">
        <v>904211007</v>
      </c>
      <c r="E23" s="110">
        <v>904211009</v>
      </c>
      <c r="F23" s="110" t="b">
        <v>0</v>
      </c>
      <c r="G23" s="110" t="s">
        <v>432</v>
      </c>
      <c r="H23" s="110">
        <v>4</v>
      </c>
      <c r="I23" s="110">
        <v>2</v>
      </c>
      <c r="J23" s="110">
        <v>1</v>
      </c>
      <c r="K23" s="110">
        <v>200</v>
      </c>
      <c r="L23" s="111">
        <v>160001002</v>
      </c>
      <c r="M23" s="110">
        <v>45</v>
      </c>
      <c r="N23" s="110" t="s">
        <v>54</v>
      </c>
      <c r="O23" s="110">
        <v>51318</v>
      </c>
      <c r="P23" s="110">
        <v>52318</v>
      </c>
      <c r="Q23" s="110">
        <v>530800014</v>
      </c>
    </row>
    <row r="24" spans="1:17" ht="16.5" customHeight="1" x14ac:dyDescent="0.3">
      <c r="A24" s="96" t="b">
        <v>1</v>
      </c>
      <c r="B24" s="97" t="s">
        <v>440</v>
      </c>
      <c r="C24" s="110">
        <v>904211009</v>
      </c>
      <c r="D24" s="110">
        <v>904211008</v>
      </c>
      <c r="E24" s="110">
        <v>904211010</v>
      </c>
      <c r="F24" s="110" t="b">
        <v>0</v>
      </c>
      <c r="G24" s="110" t="s">
        <v>432</v>
      </c>
      <c r="H24" s="110">
        <v>4</v>
      </c>
      <c r="I24" s="110">
        <v>2</v>
      </c>
      <c r="J24" s="110">
        <v>1</v>
      </c>
      <c r="K24" s="110">
        <v>250</v>
      </c>
      <c r="L24" s="111">
        <v>160001002</v>
      </c>
      <c r="M24" s="110">
        <v>50</v>
      </c>
      <c r="N24" s="110" t="s">
        <v>54</v>
      </c>
      <c r="O24" s="110">
        <v>51319</v>
      </c>
      <c r="P24" s="110">
        <v>52319</v>
      </c>
      <c r="Q24" s="110">
        <v>530800014</v>
      </c>
    </row>
    <row r="25" spans="1:17" ht="16.5" customHeight="1" x14ac:dyDescent="0.3">
      <c r="A25" s="96" t="b">
        <v>1</v>
      </c>
      <c r="B25" s="97" t="s">
        <v>441</v>
      </c>
      <c r="C25" s="110">
        <v>904211010</v>
      </c>
      <c r="D25" s="110">
        <v>904211009</v>
      </c>
      <c r="E25" s="110">
        <v>904211011</v>
      </c>
      <c r="F25" s="110" t="b">
        <v>0</v>
      </c>
      <c r="G25" s="110" t="s">
        <v>432</v>
      </c>
      <c r="H25" s="110">
        <v>4</v>
      </c>
      <c r="I25" s="110">
        <v>2</v>
      </c>
      <c r="J25" s="110">
        <v>1</v>
      </c>
      <c r="K25" s="110">
        <v>300</v>
      </c>
      <c r="L25" s="111">
        <v>160001002</v>
      </c>
      <c r="M25" s="110">
        <v>55</v>
      </c>
      <c r="N25" s="110" t="s">
        <v>54</v>
      </c>
      <c r="O25" s="110">
        <v>51320</v>
      </c>
      <c r="P25" s="110">
        <v>52320</v>
      </c>
      <c r="Q25" s="110">
        <v>530800014</v>
      </c>
    </row>
    <row r="26" spans="1:17" ht="16.5" customHeight="1" x14ac:dyDescent="0.3">
      <c r="A26" s="96" t="b">
        <v>1</v>
      </c>
      <c r="B26" s="97" t="s">
        <v>442</v>
      </c>
      <c r="C26" s="110">
        <v>904211011</v>
      </c>
      <c r="D26" s="110">
        <v>904211010</v>
      </c>
      <c r="E26" s="110">
        <v>904211012</v>
      </c>
      <c r="F26" s="110" t="b">
        <v>0</v>
      </c>
      <c r="G26" s="110" t="s">
        <v>432</v>
      </c>
      <c r="H26" s="110">
        <v>4</v>
      </c>
      <c r="I26" s="110">
        <v>2</v>
      </c>
      <c r="J26" s="110">
        <v>1</v>
      </c>
      <c r="K26" s="110">
        <v>350</v>
      </c>
      <c r="L26" s="111">
        <v>160001002</v>
      </c>
      <c r="M26" s="110">
        <v>60</v>
      </c>
      <c r="N26" s="110" t="s">
        <v>54</v>
      </c>
      <c r="O26" s="110">
        <v>51321</v>
      </c>
      <c r="P26" s="110">
        <v>52321</v>
      </c>
      <c r="Q26" s="110">
        <v>530800014</v>
      </c>
    </row>
    <row r="27" spans="1:17" ht="16.5" customHeight="1" x14ac:dyDescent="0.3">
      <c r="A27" s="96" t="b">
        <v>1</v>
      </c>
      <c r="B27" s="97" t="s">
        <v>443</v>
      </c>
      <c r="C27" s="110">
        <v>904211012</v>
      </c>
      <c r="D27" s="110">
        <v>904211011</v>
      </c>
      <c r="E27" s="110">
        <v>904211013</v>
      </c>
      <c r="F27" s="110" t="b">
        <v>0</v>
      </c>
      <c r="G27" s="110" t="s">
        <v>432</v>
      </c>
      <c r="H27" s="110">
        <v>4</v>
      </c>
      <c r="I27" s="110">
        <v>2</v>
      </c>
      <c r="J27" s="110">
        <v>1</v>
      </c>
      <c r="K27" s="110">
        <v>400</v>
      </c>
      <c r="L27" s="111">
        <v>160001002</v>
      </c>
      <c r="M27" s="110">
        <v>65</v>
      </c>
      <c r="N27" s="110" t="s">
        <v>54</v>
      </c>
      <c r="O27" s="110">
        <v>51322</v>
      </c>
      <c r="P27" s="110">
        <v>52322</v>
      </c>
      <c r="Q27" s="110">
        <v>530800014</v>
      </c>
    </row>
    <row r="28" spans="1:17" ht="16.5" customHeight="1" x14ac:dyDescent="0.3">
      <c r="A28" s="96" t="b">
        <v>1</v>
      </c>
      <c r="B28" s="97" t="s">
        <v>444</v>
      </c>
      <c r="C28" s="110">
        <v>904211013</v>
      </c>
      <c r="D28" s="110">
        <v>904211012</v>
      </c>
      <c r="E28" s="110">
        <v>904211014</v>
      </c>
      <c r="F28" s="110" t="b">
        <v>0</v>
      </c>
      <c r="G28" s="110" t="s">
        <v>432</v>
      </c>
      <c r="H28" s="110">
        <v>4</v>
      </c>
      <c r="I28" s="110">
        <v>2</v>
      </c>
      <c r="J28" s="110">
        <v>1</v>
      </c>
      <c r="K28" s="110">
        <v>450</v>
      </c>
      <c r="L28" s="111">
        <v>160001002</v>
      </c>
      <c r="M28" s="110">
        <v>70</v>
      </c>
      <c r="N28" s="110" t="s">
        <v>54</v>
      </c>
      <c r="O28" s="110">
        <v>51323</v>
      </c>
      <c r="P28" s="110">
        <v>52323</v>
      </c>
      <c r="Q28" s="110">
        <v>530800014</v>
      </c>
    </row>
    <row r="29" spans="1:17" ht="16.5" customHeight="1" x14ac:dyDescent="0.3">
      <c r="A29" s="96" t="b">
        <v>1</v>
      </c>
      <c r="B29" s="97" t="s">
        <v>445</v>
      </c>
      <c r="C29" s="110">
        <v>904211014</v>
      </c>
      <c r="D29" s="110">
        <v>904211013</v>
      </c>
      <c r="E29" s="110">
        <v>904211015</v>
      </c>
      <c r="F29" s="110" t="b">
        <v>0</v>
      </c>
      <c r="G29" s="110" t="s">
        <v>432</v>
      </c>
      <c r="H29" s="110">
        <v>4</v>
      </c>
      <c r="I29" s="110">
        <v>2</v>
      </c>
      <c r="J29" s="110">
        <v>1</v>
      </c>
      <c r="K29" s="110">
        <v>500</v>
      </c>
      <c r="L29" s="111">
        <v>160001002</v>
      </c>
      <c r="M29" s="110">
        <v>75</v>
      </c>
      <c r="N29" s="110" t="s">
        <v>54</v>
      </c>
      <c r="O29" s="110">
        <v>51324</v>
      </c>
      <c r="P29" s="110">
        <v>52324</v>
      </c>
      <c r="Q29" s="110">
        <v>530800014</v>
      </c>
    </row>
    <row r="30" spans="1:17" ht="16.5" customHeight="1" x14ac:dyDescent="0.3">
      <c r="A30" s="96" t="b">
        <v>1</v>
      </c>
      <c r="B30" s="97" t="s">
        <v>446</v>
      </c>
      <c r="C30" s="110">
        <v>904211015</v>
      </c>
      <c r="D30" s="110">
        <v>904211014</v>
      </c>
      <c r="E30" s="110">
        <v>904211016</v>
      </c>
      <c r="F30" s="110" t="b">
        <v>0</v>
      </c>
      <c r="G30" s="110" t="s">
        <v>432</v>
      </c>
      <c r="H30" s="110">
        <v>4</v>
      </c>
      <c r="I30" s="110">
        <v>2</v>
      </c>
      <c r="J30" s="110">
        <v>1</v>
      </c>
      <c r="K30" s="110">
        <v>550</v>
      </c>
      <c r="L30" s="111">
        <v>160001002</v>
      </c>
      <c r="M30" s="110">
        <v>80</v>
      </c>
      <c r="N30" s="110" t="s">
        <v>54</v>
      </c>
      <c r="O30" s="110">
        <v>51325</v>
      </c>
      <c r="P30" s="110">
        <v>52325</v>
      </c>
      <c r="Q30" s="110">
        <v>530800014</v>
      </c>
    </row>
    <row r="31" spans="1:17" ht="16.5" customHeight="1" x14ac:dyDescent="0.3">
      <c r="A31" s="96" t="b">
        <v>1</v>
      </c>
      <c r="B31" s="97" t="s">
        <v>447</v>
      </c>
      <c r="C31" s="110">
        <v>904211016</v>
      </c>
      <c r="D31" s="110">
        <v>904211015</v>
      </c>
      <c r="E31" s="110">
        <v>904211017</v>
      </c>
      <c r="F31" s="110" t="b">
        <v>0</v>
      </c>
      <c r="G31" s="110" t="s">
        <v>432</v>
      </c>
      <c r="H31" s="110">
        <v>4</v>
      </c>
      <c r="I31" s="110">
        <v>2</v>
      </c>
      <c r="J31" s="110">
        <v>1</v>
      </c>
      <c r="K31" s="110">
        <v>600</v>
      </c>
      <c r="L31" s="111">
        <v>160001002</v>
      </c>
      <c r="M31" s="110">
        <v>85</v>
      </c>
      <c r="N31" s="110" t="s">
        <v>54</v>
      </c>
      <c r="O31" s="110">
        <v>51326</v>
      </c>
      <c r="P31" s="110">
        <v>52326</v>
      </c>
      <c r="Q31" s="110">
        <v>530800014</v>
      </c>
    </row>
    <row r="32" spans="1:17" ht="16.5" customHeight="1" x14ac:dyDescent="0.3">
      <c r="A32" s="96" t="b">
        <v>1</v>
      </c>
      <c r="B32" s="97" t="s">
        <v>448</v>
      </c>
      <c r="C32" s="110">
        <v>904211017</v>
      </c>
      <c r="D32" s="110">
        <v>904211016</v>
      </c>
      <c r="E32" s="110">
        <v>904211018</v>
      </c>
      <c r="F32" s="110" t="b">
        <v>0</v>
      </c>
      <c r="G32" s="110" t="s">
        <v>432</v>
      </c>
      <c r="H32" s="110">
        <v>4</v>
      </c>
      <c r="I32" s="110">
        <v>2</v>
      </c>
      <c r="J32" s="110">
        <v>1</v>
      </c>
      <c r="K32" s="110">
        <v>650</v>
      </c>
      <c r="L32" s="111">
        <v>160001002</v>
      </c>
      <c r="M32" s="110">
        <v>90</v>
      </c>
      <c r="N32" s="110" t="s">
        <v>54</v>
      </c>
      <c r="O32" s="110">
        <v>51327</v>
      </c>
      <c r="P32" s="110">
        <v>52327</v>
      </c>
      <c r="Q32" s="110">
        <v>530800014</v>
      </c>
    </row>
    <row r="33" spans="1:17" ht="16.5" customHeight="1" x14ac:dyDescent="0.3">
      <c r="A33" s="96" t="b">
        <v>1</v>
      </c>
      <c r="B33" s="97" t="s">
        <v>449</v>
      </c>
      <c r="C33" s="110">
        <v>904211018</v>
      </c>
      <c r="D33" s="110">
        <v>904211017</v>
      </c>
      <c r="E33" s="110">
        <v>904211019</v>
      </c>
      <c r="F33" s="110" t="b">
        <v>0</v>
      </c>
      <c r="G33" s="110" t="s">
        <v>432</v>
      </c>
      <c r="H33" s="110">
        <v>4</v>
      </c>
      <c r="I33" s="110">
        <v>2</v>
      </c>
      <c r="J33" s="110">
        <v>1</v>
      </c>
      <c r="K33" s="110">
        <v>700</v>
      </c>
      <c r="L33" s="111">
        <v>160001002</v>
      </c>
      <c r="M33" s="110">
        <v>95</v>
      </c>
      <c r="N33" s="110" t="s">
        <v>54</v>
      </c>
      <c r="O33" s="110">
        <v>51328</v>
      </c>
      <c r="P33" s="110">
        <v>52328</v>
      </c>
      <c r="Q33" s="110">
        <v>530800014</v>
      </c>
    </row>
    <row r="34" spans="1:17" ht="16.5" customHeight="1" x14ac:dyDescent="0.3">
      <c r="A34" s="96" t="b">
        <v>1</v>
      </c>
      <c r="B34" s="97" t="s">
        <v>450</v>
      </c>
      <c r="C34" s="110">
        <v>904211019</v>
      </c>
      <c r="D34" s="110">
        <v>904211018</v>
      </c>
      <c r="E34" s="110">
        <v>904211020</v>
      </c>
      <c r="F34" s="110" t="b">
        <v>0</v>
      </c>
      <c r="G34" s="110" t="s">
        <v>432</v>
      </c>
      <c r="H34" s="110">
        <v>4</v>
      </c>
      <c r="I34" s="110">
        <v>2</v>
      </c>
      <c r="J34" s="110">
        <v>1</v>
      </c>
      <c r="K34" s="110">
        <v>750</v>
      </c>
      <c r="L34" s="111">
        <v>160001002</v>
      </c>
      <c r="M34" s="110">
        <v>100</v>
      </c>
      <c r="N34" s="110" t="s">
        <v>54</v>
      </c>
      <c r="O34" s="110">
        <v>51329</v>
      </c>
      <c r="P34" s="110">
        <v>52329</v>
      </c>
      <c r="Q34" s="110">
        <v>530800014</v>
      </c>
    </row>
    <row r="35" spans="1:17" ht="16.5" customHeight="1" x14ac:dyDescent="0.3">
      <c r="A35" s="96" t="b">
        <v>1</v>
      </c>
      <c r="B35" s="97" t="s">
        <v>451</v>
      </c>
      <c r="C35" s="110">
        <v>904211020</v>
      </c>
      <c r="D35" s="110">
        <v>904211019</v>
      </c>
      <c r="E35" s="110">
        <v>904211021</v>
      </c>
      <c r="F35" s="110" t="b">
        <v>0</v>
      </c>
      <c r="G35" s="110" t="s">
        <v>432</v>
      </c>
      <c r="H35" s="110">
        <v>4</v>
      </c>
      <c r="I35" s="110">
        <v>2</v>
      </c>
      <c r="J35" s="110">
        <v>1</v>
      </c>
      <c r="K35" s="110">
        <v>800</v>
      </c>
      <c r="L35" s="111">
        <v>160001002</v>
      </c>
      <c r="M35" s="110">
        <v>105</v>
      </c>
      <c r="N35" s="110" t="s">
        <v>54</v>
      </c>
      <c r="O35" s="110">
        <v>51330</v>
      </c>
      <c r="P35" s="110">
        <v>52330</v>
      </c>
      <c r="Q35" s="110">
        <v>530800014</v>
      </c>
    </row>
    <row r="36" spans="1:17" ht="16.5" customHeight="1" x14ac:dyDescent="0.3">
      <c r="A36" s="96" t="b">
        <v>1</v>
      </c>
      <c r="B36" s="97" t="s">
        <v>452</v>
      </c>
      <c r="C36" s="110">
        <v>904211021</v>
      </c>
      <c r="D36" s="110">
        <v>904211020</v>
      </c>
      <c r="E36" s="110">
        <v>904211022</v>
      </c>
      <c r="F36" s="110" t="b">
        <v>0</v>
      </c>
      <c r="G36" s="110" t="s">
        <v>432</v>
      </c>
      <c r="H36" s="110">
        <v>4</v>
      </c>
      <c r="I36" s="110">
        <v>2</v>
      </c>
      <c r="J36" s="110">
        <v>1</v>
      </c>
      <c r="K36" s="110">
        <v>850</v>
      </c>
      <c r="L36" s="111">
        <v>160001002</v>
      </c>
      <c r="M36" s="110">
        <v>110</v>
      </c>
      <c r="N36" s="110" t="s">
        <v>54</v>
      </c>
      <c r="O36" s="110">
        <v>51331</v>
      </c>
      <c r="P36" s="110">
        <v>52331</v>
      </c>
      <c r="Q36" s="110">
        <v>530800014</v>
      </c>
    </row>
    <row r="37" spans="1:17" ht="16.5" customHeight="1" x14ac:dyDescent="0.3">
      <c r="A37" s="96" t="b">
        <v>1</v>
      </c>
      <c r="B37" s="97" t="s">
        <v>453</v>
      </c>
      <c r="C37" s="110">
        <v>904211022</v>
      </c>
      <c r="D37" s="110">
        <v>904211021</v>
      </c>
      <c r="E37" s="110">
        <v>904211023</v>
      </c>
      <c r="F37" s="110" t="b">
        <v>0</v>
      </c>
      <c r="G37" s="110" t="s">
        <v>432</v>
      </c>
      <c r="H37" s="110">
        <v>4</v>
      </c>
      <c r="I37" s="110">
        <v>2</v>
      </c>
      <c r="J37" s="110">
        <v>1</v>
      </c>
      <c r="K37" s="110">
        <v>900</v>
      </c>
      <c r="L37" s="111">
        <v>160001002</v>
      </c>
      <c r="M37" s="110">
        <v>115</v>
      </c>
      <c r="N37" s="110" t="s">
        <v>54</v>
      </c>
      <c r="O37" s="110">
        <v>51332</v>
      </c>
      <c r="P37" s="110">
        <v>52332</v>
      </c>
      <c r="Q37" s="110">
        <v>530800014</v>
      </c>
    </row>
    <row r="38" spans="1:17" ht="16.5" customHeight="1" x14ac:dyDescent="0.3">
      <c r="A38" s="96" t="b">
        <v>1</v>
      </c>
      <c r="B38" s="97" t="s">
        <v>454</v>
      </c>
      <c r="C38" s="110">
        <v>904211023</v>
      </c>
      <c r="D38" s="110">
        <v>904211022</v>
      </c>
      <c r="E38" s="110">
        <v>904211024</v>
      </c>
      <c r="F38" s="110" t="b">
        <v>0</v>
      </c>
      <c r="G38" s="110" t="s">
        <v>432</v>
      </c>
      <c r="H38" s="110">
        <v>4</v>
      </c>
      <c r="I38" s="110">
        <v>2</v>
      </c>
      <c r="J38" s="110">
        <v>1</v>
      </c>
      <c r="K38" s="110">
        <v>950</v>
      </c>
      <c r="L38" s="111">
        <v>160001002</v>
      </c>
      <c r="M38" s="110">
        <v>120</v>
      </c>
      <c r="N38" s="110" t="s">
        <v>54</v>
      </c>
      <c r="O38" s="110">
        <v>51333</v>
      </c>
      <c r="P38" s="110">
        <v>52333</v>
      </c>
      <c r="Q38" s="110">
        <v>530800014</v>
      </c>
    </row>
    <row r="39" spans="1:17" ht="16.5" customHeight="1" x14ac:dyDescent="0.3">
      <c r="A39" s="96" t="b">
        <v>1</v>
      </c>
      <c r="B39" s="97" t="s">
        <v>455</v>
      </c>
      <c r="C39" s="110">
        <v>904211024</v>
      </c>
      <c r="D39" s="110">
        <v>904211023</v>
      </c>
      <c r="E39" s="110">
        <v>904211025</v>
      </c>
      <c r="F39" s="110" t="b">
        <v>0</v>
      </c>
      <c r="G39" s="110" t="s">
        <v>432</v>
      </c>
      <c r="H39" s="110">
        <v>4</v>
      </c>
      <c r="I39" s="110">
        <v>2</v>
      </c>
      <c r="J39" s="110">
        <v>1</v>
      </c>
      <c r="K39" s="110">
        <v>1000</v>
      </c>
      <c r="L39" s="112">
        <v>156113006</v>
      </c>
      <c r="M39" s="112">
        <v>1</v>
      </c>
      <c r="N39" s="112" t="s">
        <v>84</v>
      </c>
      <c r="O39" s="110">
        <v>51334</v>
      </c>
      <c r="P39" s="110">
        <v>52334</v>
      </c>
      <c r="Q39" s="112">
        <v>541002015</v>
      </c>
    </row>
    <row r="40" spans="1:17" ht="16.5" customHeight="1" x14ac:dyDescent="0.3">
      <c r="A40" s="96" t="b">
        <v>1</v>
      </c>
      <c r="B40" s="97" t="s">
        <v>456</v>
      </c>
      <c r="C40" s="110">
        <v>904211025</v>
      </c>
      <c r="D40" s="110">
        <v>904211024</v>
      </c>
      <c r="E40" s="110">
        <v>904211026</v>
      </c>
      <c r="F40" s="110" t="b">
        <v>0</v>
      </c>
      <c r="G40" s="110" t="s">
        <v>432</v>
      </c>
      <c r="H40" s="110">
        <v>4</v>
      </c>
      <c r="I40" s="110">
        <v>2</v>
      </c>
      <c r="J40" s="110">
        <v>1</v>
      </c>
      <c r="K40" s="110">
        <v>1050</v>
      </c>
      <c r="L40" s="111">
        <v>160001002</v>
      </c>
      <c r="M40" s="110">
        <v>130</v>
      </c>
      <c r="N40" s="110" t="s">
        <v>54</v>
      </c>
      <c r="O40" s="110">
        <v>51335</v>
      </c>
      <c r="P40" s="110">
        <v>52335</v>
      </c>
      <c r="Q40" s="110">
        <v>530800014</v>
      </c>
    </row>
    <row r="41" spans="1:17" ht="16.5" customHeight="1" x14ac:dyDescent="0.3">
      <c r="A41" s="96" t="b">
        <v>1</v>
      </c>
      <c r="B41" s="97" t="s">
        <v>457</v>
      </c>
      <c r="C41" s="110">
        <v>904211026</v>
      </c>
      <c r="D41" s="110">
        <v>904211025</v>
      </c>
      <c r="E41" s="110">
        <v>904211027</v>
      </c>
      <c r="F41" s="110" t="b">
        <v>0</v>
      </c>
      <c r="G41" s="110" t="s">
        <v>432</v>
      </c>
      <c r="H41" s="110">
        <v>4</v>
      </c>
      <c r="I41" s="110">
        <v>2</v>
      </c>
      <c r="J41" s="110">
        <v>1</v>
      </c>
      <c r="K41" s="110">
        <v>1100</v>
      </c>
      <c r="L41" s="111">
        <v>160001002</v>
      </c>
      <c r="M41" s="110">
        <v>135</v>
      </c>
      <c r="N41" s="110" t="s">
        <v>54</v>
      </c>
      <c r="O41" s="110">
        <v>51336</v>
      </c>
      <c r="P41" s="110">
        <v>52336</v>
      </c>
      <c r="Q41" s="110">
        <v>530800014</v>
      </c>
    </row>
    <row r="42" spans="1:17" ht="16.5" customHeight="1" x14ac:dyDescent="0.3">
      <c r="A42" s="96" t="b">
        <v>1</v>
      </c>
      <c r="B42" s="97" t="s">
        <v>458</v>
      </c>
      <c r="C42" s="110">
        <v>904211027</v>
      </c>
      <c r="D42" s="110">
        <v>904211026</v>
      </c>
      <c r="E42" s="110">
        <v>904211028</v>
      </c>
      <c r="F42" s="110" t="b">
        <v>0</v>
      </c>
      <c r="G42" s="110" t="s">
        <v>432</v>
      </c>
      <c r="H42" s="110">
        <v>4</v>
      </c>
      <c r="I42" s="110">
        <v>2</v>
      </c>
      <c r="J42" s="110">
        <v>1</v>
      </c>
      <c r="K42" s="110">
        <v>1150</v>
      </c>
      <c r="L42" s="111">
        <v>160001002</v>
      </c>
      <c r="M42" s="110">
        <v>140</v>
      </c>
      <c r="N42" s="110" t="s">
        <v>54</v>
      </c>
      <c r="O42" s="110">
        <v>51337</v>
      </c>
      <c r="P42" s="110">
        <v>52337</v>
      </c>
      <c r="Q42" s="110">
        <v>530800014</v>
      </c>
    </row>
    <row r="43" spans="1:17" ht="16.5" customHeight="1" x14ac:dyDescent="0.3">
      <c r="A43" s="96" t="b">
        <v>1</v>
      </c>
      <c r="B43" s="97" t="s">
        <v>459</v>
      </c>
      <c r="C43" s="110">
        <v>904211028</v>
      </c>
      <c r="D43" s="110">
        <v>904211027</v>
      </c>
      <c r="E43" s="110">
        <v>904211029</v>
      </c>
      <c r="F43" s="110" t="b">
        <v>0</v>
      </c>
      <c r="G43" s="110" t="s">
        <v>432</v>
      </c>
      <c r="H43" s="110">
        <v>4</v>
      </c>
      <c r="I43" s="110">
        <v>2</v>
      </c>
      <c r="J43" s="110">
        <v>1</v>
      </c>
      <c r="K43" s="110">
        <v>1200</v>
      </c>
      <c r="L43" s="111">
        <v>160001002</v>
      </c>
      <c r="M43" s="110">
        <v>145</v>
      </c>
      <c r="N43" s="110" t="s">
        <v>54</v>
      </c>
      <c r="O43" s="110">
        <v>51338</v>
      </c>
      <c r="P43" s="110">
        <v>52338</v>
      </c>
      <c r="Q43" s="110">
        <v>530800014</v>
      </c>
    </row>
    <row r="44" spans="1:17" ht="16.5" customHeight="1" x14ac:dyDescent="0.3">
      <c r="A44" s="96" t="b">
        <v>1</v>
      </c>
      <c r="B44" s="97" t="s">
        <v>460</v>
      </c>
      <c r="C44" s="110">
        <v>904211029</v>
      </c>
      <c r="D44" s="110">
        <v>904211028</v>
      </c>
      <c r="E44" s="110">
        <v>904211030</v>
      </c>
      <c r="F44" s="110" t="b">
        <v>0</v>
      </c>
      <c r="G44" s="110" t="s">
        <v>432</v>
      </c>
      <c r="H44" s="110">
        <v>4</v>
      </c>
      <c r="I44" s="110">
        <v>2</v>
      </c>
      <c r="J44" s="110">
        <v>1</v>
      </c>
      <c r="K44" s="110">
        <v>1250</v>
      </c>
      <c r="L44" s="111">
        <v>160001002</v>
      </c>
      <c r="M44" s="110">
        <v>150</v>
      </c>
      <c r="N44" s="110" t="s">
        <v>54</v>
      </c>
      <c r="O44" s="110">
        <v>51339</v>
      </c>
      <c r="P44" s="110">
        <v>52339</v>
      </c>
      <c r="Q44" s="110">
        <v>530800014</v>
      </c>
    </row>
    <row r="45" spans="1:17" ht="16.5" customHeight="1" x14ac:dyDescent="0.3">
      <c r="A45" s="96" t="b">
        <v>1</v>
      </c>
      <c r="B45" s="97" t="s">
        <v>461</v>
      </c>
      <c r="C45" s="110">
        <v>904211030</v>
      </c>
      <c r="D45" s="110">
        <v>904211029</v>
      </c>
      <c r="E45" s="110">
        <v>904211031</v>
      </c>
      <c r="F45" s="110" t="b">
        <v>0</v>
      </c>
      <c r="G45" s="110" t="s">
        <v>432</v>
      </c>
      <c r="H45" s="110">
        <v>4</v>
      </c>
      <c r="I45" s="110">
        <v>2</v>
      </c>
      <c r="J45" s="110">
        <v>1</v>
      </c>
      <c r="K45" s="110">
        <v>1300</v>
      </c>
      <c r="L45" s="111">
        <v>160001002</v>
      </c>
      <c r="M45" s="110">
        <v>155</v>
      </c>
      <c r="N45" s="110" t="s">
        <v>54</v>
      </c>
      <c r="O45" s="110">
        <v>51340</v>
      </c>
      <c r="P45" s="110">
        <v>52340</v>
      </c>
      <c r="Q45" s="110">
        <v>530800014</v>
      </c>
    </row>
    <row r="46" spans="1:17" ht="16.5" customHeight="1" x14ac:dyDescent="0.3">
      <c r="A46" s="96" t="b">
        <v>1</v>
      </c>
      <c r="B46" s="97" t="s">
        <v>462</v>
      </c>
      <c r="C46" s="110">
        <v>904211031</v>
      </c>
      <c r="D46" s="110">
        <v>904211030</v>
      </c>
      <c r="E46" s="110">
        <v>904211032</v>
      </c>
      <c r="F46" s="110" t="b">
        <v>0</v>
      </c>
      <c r="G46" s="110" t="s">
        <v>432</v>
      </c>
      <c r="H46" s="110">
        <v>4</v>
      </c>
      <c r="I46" s="110">
        <v>2</v>
      </c>
      <c r="J46" s="110">
        <v>1</v>
      </c>
      <c r="K46" s="110">
        <v>1350</v>
      </c>
      <c r="L46" s="111">
        <v>160001002</v>
      </c>
      <c r="M46" s="110">
        <v>160</v>
      </c>
      <c r="N46" s="110" t="s">
        <v>54</v>
      </c>
      <c r="O46" s="110">
        <v>51341</v>
      </c>
      <c r="P46" s="110">
        <v>52341</v>
      </c>
      <c r="Q46" s="110">
        <v>530800014</v>
      </c>
    </row>
    <row r="47" spans="1:17" ht="16.5" customHeight="1" x14ac:dyDescent="0.3">
      <c r="A47" s="96" t="b">
        <v>1</v>
      </c>
      <c r="B47" s="97" t="s">
        <v>463</v>
      </c>
      <c r="C47" s="110">
        <v>904211032</v>
      </c>
      <c r="D47" s="110">
        <v>904211031</v>
      </c>
      <c r="E47" s="110">
        <v>904211033</v>
      </c>
      <c r="F47" s="110" t="b">
        <v>0</v>
      </c>
      <c r="G47" s="110" t="s">
        <v>432</v>
      </c>
      <c r="H47" s="110">
        <v>4</v>
      </c>
      <c r="I47" s="110">
        <v>2</v>
      </c>
      <c r="J47" s="110">
        <v>1</v>
      </c>
      <c r="K47" s="110">
        <v>1400</v>
      </c>
      <c r="L47" s="111">
        <v>160001002</v>
      </c>
      <c r="M47" s="110">
        <v>165</v>
      </c>
      <c r="N47" s="110" t="s">
        <v>54</v>
      </c>
      <c r="O47" s="110">
        <v>51342</v>
      </c>
      <c r="P47" s="110">
        <v>52342</v>
      </c>
      <c r="Q47" s="110">
        <v>530800014</v>
      </c>
    </row>
    <row r="48" spans="1:17" ht="16.5" customHeight="1" x14ac:dyDescent="0.3">
      <c r="A48" s="96" t="b">
        <v>1</v>
      </c>
      <c r="B48" s="97" t="s">
        <v>464</v>
      </c>
      <c r="C48" s="110">
        <v>904211033</v>
      </c>
      <c r="D48" s="110">
        <v>904211032</v>
      </c>
      <c r="E48" s="110">
        <v>904211034</v>
      </c>
      <c r="F48" s="110" t="b">
        <v>0</v>
      </c>
      <c r="G48" s="110" t="s">
        <v>432</v>
      </c>
      <c r="H48" s="110">
        <v>4</v>
      </c>
      <c r="I48" s="110">
        <v>2</v>
      </c>
      <c r="J48" s="110">
        <v>1</v>
      </c>
      <c r="K48" s="110">
        <v>1450</v>
      </c>
      <c r="L48" s="111">
        <v>160001002</v>
      </c>
      <c r="M48" s="110">
        <v>170</v>
      </c>
      <c r="N48" s="110" t="s">
        <v>54</v>
      </c>
      <c r="O48" s="110">
        <v>51343</v>
      </c>
      <c r="P48" s="110">
        <v>52343</v>
      </c>
      <c r="Q48" s="110">
        <v>530800014</v>
      </c>
    </row>
    <row r="49" spans="1:17" ht="16.5" customHeight="1" x14ac:dyDescent="0.3">
      <c r="A49" s="96" t="b">
        <v>1</v>
      </c>
      <c r="B49" s="97" t="s">
        <v>465</v>
      </c>
      <c r="C49" s="110">
        <v>904211034</v>
      </c>
      <c r="D49" s="110">
        <v>904211033</v>
      </c>
      <c r="E49" s="110">
        <v>904211035</v>
      </c>
      <c r="F49" s="110" t="b">
        <v>0</v>
      </c>
      <c r="G49" s="110" t="s">
        <v>432</v>
      </c>
      <c r="H49" s="110">
        <v>4</v>
      </c>
      <c r="I49" s="110">
        <v>2</v>
      </c>
      <c r="J49" s="110">
        <v>1</v>
      </c>
      <c r="K49" s="110">
        <v>1500</v>
      </c>
      <c r="L49" s="111">
        <v>160001002</v>
      </c>
      <c r="M49" s="110">
        <v>175</v>
      </c>
      <c r="N49" s="110" t="s">
        <v>54</v>
      </c>
      <c r="O49" s="110">
        <v>51344</v>
      </c>
      <c r="P49" s="110">
        <v>52344</v>
      </c>
      <c r="Q49" s="110">
        <v>530800014</v>
      </c>
    </row>
    <row r="50" spans="1:17" ht="16.5" customHeight="1" x14ac:dyDescent="0.3">
      <c r="A50" s="96" t="b">
        <v>1</v>
      </c>
      <c r="B50" s="97" t="s">
        <v>466</v>
      </c>
      <c r="C50" s="110">
        <v>904211035</v>
      </c>
      <c r="D50" s="110">
        <v>904211034</v>
      </c>
      <c r="E50" s="110">
        <v>904211036</v>
      </c>
      <c r="F50" s="110" t="b">
        <v>0</v>
      </c>
      <c r="G50" s="110" t="s">
        <v>432</v>
      </c>
      <c r="H50" s="110">
        <v>4</v>
      </c>
      <c r="I50" s="110">
        <v>2</v>
      </c>
      <c r="J50" s="110">
        <v>1</v>
      </c>
      <c r="K50" s="110">
        <v>1550</v>
      </c>
      <c r="L50" s="111">
        <v>160001002</v>
      </c>
      <c r="M50" s="110">
        <v>180</v>
      </c>
      <c r="N50" s="110" t="s">
        <v>54</v>
      </c>
      <c r="O50" s="110">
        <v>51345</v>
      </c>
      <c r="P50" s="110">
        <v>52345</v>
      </c>
      <c r="Q50" s="110">
        <v>530800014</v>
      </c>
    </row>
    <row r="51" spans="1:17" ht="16.5" customHeight="1" x14ac:dyDescent="0.3">
      <c r="A51" s="96" t="b">
        <v>1</v>
      </c>
      <c r="B51" s="97" t="s">
        <v>467</v>
      </c>
      <c r="C51" s="110">
        <v>904211036</v>
      </c>
      <c r="D51" s="110">
        <v>904211035</v>
      </c>
      <c r="E51" s="110">
        <v>904211037</v>
      </c>
      <c r="F51" s="110" t="b">
        <v>0</v>
      </c>
      <c r="G51" s="110" t="s">
        <v>432</v>
      </c>
      <c r="H51" s="110">
        <v>4</v>
      </c>
      <c r="I51" s="110">
        <v>2</v>
      </c>
      <c r="J51" s="110">
        <v>1</v>
      </c>
      <c r="K51" s="110">
        <v>1600</v>
      </c>
      <c r="L51" s="111">
        <v>160001002</v>
      </c>
      <c r="M51" s="110">
        <v>185</v>
      </c>
      <c r="N51" s="110" t="s">
        <v>54</v>
      </c>
      <c r="O51" s="110">
        <v>51346</v>
      </c>
      <c r="P51" s="110">
        <v>52346</v>
      </c>
      <c r="Q51" s="110">
        <v>530800014</v>
      </c>
    </row>
    <row r="52" spans="1:17" ht="16.5" customHeight="1" x14ac:dyDescent="0.3">
      <c r="A52" s="96" t="b">
        <v>1</v>
      </c>
      <c r="B52" s="97" t="s">
        <v>468</v>
      </c>
      <c r="C52" s="110">
        <v>904211037</v>
      </c>
      <c r="D52" s="110">
        <v>904211036</v>
      </c>
      <c r="E52" s="110">
        <v>904211038</v>
      </c>
      <c r="F52" s="110" t="b">
        <v>0</v>
      </c>
      <c r="G52" s="110" t="s">
        <v>432</v>
      </c>
      <c r="H52" s="110">
        <v>4</v>
      </c>
      <c r="I52" s="110">
        <v>2</v>
      </c>
      <c r="J52" s="110">
        <v>1</v>
      </c>
      <c r="K52" s="110">
        <v>1650</v>
      </c>
      <c r="L52" s="111">
        <v>160001002</v>
      </c>
      <c r="M52" s="110">
        <v>190</v>
      </c>
      <c r="N52" s="110" t="s">
        <v>54</v>
      </c>
      <c r="O52" s="110">
        <v>51347</v>
      </c>
      <c r="P52" s="110">
        <v>52347</v>
      </c>
      <c r="Q52" s="110">
        <v>530800014</v>
      </c>
    </row>
    <row r="53" spans="1:17" ht="16.5" customHeight="1" x14ac:dyDescent="0.3">
      <c r="A53" s="96" t="b">
        <v>1</v>
      </c>
      <c r="B53" s="97" t="s">
        <v>469</v>
      </c>
      <c r="C53" s="110">
        <v>904211038</v>
      </c>
      <c r="D53" s="110">
        <v>904211037</v>
      </c>
      <c r="E53" s="110">
        <v>904211039</v>
      </c>
      <c r="F53" s="110" t="b">
        <v>0</v>
      </c>
      <c r="G53" s="110" t="s">
        <v>432</v>
      </c>
      <c r="H53" s="110">
        <v>4</v>
      </c>
      <c r="I53" s="110">
        <v>2</v>
      </c>
      <c r="J53" s="110">
        <v>1</v>
      </c>
      <c r="K53" s="110">
        <v>1700</v>
      </c>
      <c r="L53" s="111">
        <v>160001002</v>
      </c>
      <c r="M53" s="110">
        <v>195</v>
      </c>
      <c r="N53" s="110" t="s">
        <v>54</v>
      </c>
      <c r="O53" s="110">
        <v>51348</v>
      </c>
      <c r="P53" s="110">
        <v>52348</v>
      </c>
      <c r="Q53" s="110">
        <v>530800014</v>
      </c>
    </row>
    <row r="54" spans="1:17" ht="16.5" customHeight="1" x14ac:dyDescent="0.3">
      <c r="A54" s="96" t="b">
        <v>1</v>
      </c>
      <c r="B54" s="97" t="s">
        <v>470</v>
      </c>
      <c r="C54" s="110">
        <v>904211039</v>
      </c>
      <c r="D54" s="110">
        <v>904211038</v>
      </c>
      <c r="E54" s="110">
        <v>904211040</v>
      </c>
      <c r="F54" s="110" t="b">
        <v>0</v>
      </c>
      <c r="G54" s="110" t="s">
        <v>432</v>
      </c>
      <c r="H54" s="110">
        <v>4</v>
      </c>
      <c r="I54" s="110">
        <v>2</v>
      </c>
      <c r="J54" s="110">
        <v>1</v>
      </c>
      <c r="K54" s="110">
        <v>1750</v>
      </c>
      <c r="L54" s="111">
        <v>160001002</v>
      </c>
      <c r="M54" s="110">
        <v>200</v>
      </c>
      <c r="N54" s="110" t="s">
        <v>54</v>
      </c>
      <c r="O54" s="110">
        <v>51349</v>
      </c>
      <c r="P54" s="110">
        <v>52349</v>
      </c>
      <c r="Q54" s="110">
        <v>530800014</v>
      </c>
    </row>
    <row r="55" spans="1:17" ht="16.5" customHeight="1" x14ac:dyDescent="0.3">
      <c r="A55" s="96" t="b">
        <v>1</v>
      </c>
      <c r="B55" s="97" t="s">
        <v>471</v>
      </c>
      <c r="C55" s="110">
        <v>904211040</v>
      </c>
      <c r="D55" s="110">
        <v>904211039</v>
      </c>
      <c r="E55" s="110">
        <v>904211041</v>
      </c>
      <c r="F55" s="110" t="b">
        <v>0</v>
      </c>
      <c r="G55" s="110" t="s">
        <v>432</v>
      </c>
      <c r="H55" s="110">
        <v>4</v>
      </c>
      <c r="I55" s="110">
        <v>2</v>
      </c>
      <c r="J55" s="110">
        <v>1</v>
      </c>
      <c r="K55" s="110">
        <v>1800</v>
      </c>
      <c r="L55" s="111">
        <v>160001002</v>
      </c>
      <c r="M55" s="110">
        <v>205</v>
      </c>
      <c r="N55" s="110" t="s">
        <v>54</v>
      </c>
      <c r="O55" s="110">
        <v>51350</v>
      </c>
      <c r="P55" s="110">
        <v>52350</v>
      </c>
      <c r="Q55" s="110">
        <v>530800014</v>
      </c>
    </row>
    <row r="56" spans="1:17" ht="16.5" customHeight="1" x14ac:dyDescent="0.3">
      <c r="A56" s="96" t="b">
        <v>1</v>
      </c>
      <c r="B56" s="97" t="s">
        <v>472</v>
      </c>
      <c r="C56" s="110">
        <v>904211041</v>
      </c>
      <c r="D56" s="110">
        <v>904211040</v>
      </c>
      <c r="E56" s="110">
        <v>904211042</v>
      </c>
      <c r="F56" s="110" t="b">
        <v>0</v>
      </c>
      <c r="G56" s="110" t="s">
        <v>432</v>
      </c>
      <c r="H56" s="110">
        <v>4</v>
      </c>
      <c r="I56" s="110">
        <v>2</v>
      </c>
      <c r="J56" s="110">
        <v>1</v>
      </c>
      <c r="K56" s="110">
        <v>1850</v>
      </c>
      <c r="L56" s="111">
        <v>160001002</v>
      </c>
      <c r="M56" s="110">
        <v>210</v>
      </c>
      <c r="N56" s="110" t="s">
        <v>54</v>
      </c>
      <c r="O56" s="110">
        <v>51351</v>
      </c>
      <c r="P56" s="110">
        <v>52351</v>
      </c>
      <c r="Q56" s="110">
        <v>530800014</v>
      </c>
    </row>
    <row r="57" spans="1:17" ht="16.5" customHeight="1" x14ac:dyDescent="0.3">
      <c r="A57" s="96" t="b">
        <v>1</v>
      </c>
      <c r="B57" s="97" t="s">
        <v>473</v>
      </c>
      <c r="C57" s="110">
        <v>904211042</v>
      </c>
      <c r="D57" s="110">
        <v>904211041</v>
      </c>
      <c r="E57" s="110">
        <v>904211043</v>
      </c>
      <c r="F57" s="110" t="b">
        <v>0</v>
      </c>
      <c r="G57" s="110" t="s">
        <v>432</v>
      </c>
      <c r="H57" s="110">
        <v>4</v>
      </c>
      <c r="I57" s="110">
        <v>2</v>
      </c>
      <c r="J57" s="110">
        <v>1</v>
      </c>
      <c r="K57" s="110">
        <v>1900</v>
      </c>
      <c r="L57" s="111">
        <v>160001002</v>
      </c>
      <c r="M57" s="110">
        <v>215</v>
      </c>
      <c r="N57" s="110" t="s">
        <v>54</v>
      </c>
      <c r="O57" s="110">
        <v>51352</v>
      </c>
      <c r="P57" s="110">
        <v>52352</v>
      </c>
      <c r="Q57" s="110">
        <v>530800014</v>
      </c>
    </row>
    <row r="58" spans="1:17" ht="16.5" customHeight="1" x14ac:dyDescent="0.3">
      <c r="A58" s="96" t="b">
        <v>1</v>
      </c>
      <c r="B58" s="97" t="s">
        <v>474</v>
      </c>
      <c r="C58" s="110">
        <v>904211043</v>
      </c>
      <c r="D58" s="110">
        <v>904211042</v>
      </c>
      <c r="E58" s="110">
        <v>904211044</v>
      </c>
      <c r="F58" s="110" t="b">
        <v>0</v>
      </c>
      <c r="G58" s="110" t="s">
        <v>432</v>
      </c>
      <c r="H58" s="110">
        <v>4</v>
      </c>
      <c r="I58" s="110">
        <v>2</v>
      </c>
      <c r="J58" s="110">
        <v>1</v>
      </c>
      <c r="K58" s="110">
        <v>1950</v>
      </c>
      <c r="L58" s="111">
        <v>160001002</v>
      </c>
      <c r="M58" s="110">
        <v>220</v>
      </c>
      <c r="N58" s="110" t="s">
        <v>54</v>
      </c>
      <c r="O58" s="110">
        <v>51353</v>
      </c>
      <c r="P58" s="110">
        <v>52353</v>
      </c>
      <c r="Q58" s="110">
        <v>530800014</v>
      </c>
    </row>
    <row r="59" spans="1:17" ht="16.5" customHeight="1" x14ac:dyDescent="0.3">
      <c r="A59" s="96" t="b">
        <v>1</v>
      </c>
      <c r="B59" s="97" t="s">
        <v>475</v>
      </c>
      <c r="C59" s="110">
        <v>904211044</v>
      </c>
      <c r="D59" s="110">
        <v>904211043</v>
      </c>
      <c r="E59" s="106">
        <v>0</v>
      </c>
      <c r="F59" s="106" t="b">
        <v>0</v>
      </c>
      <c r="G59" s="110" t="s">
        <v>432</v>
      </c>
      <c r="H59" s="110">
        <v>4</v>
      </c>
      <c r="I59" s="110">
        <v>2</v>
      </c>
      <c r="J59" s="110">
        <v>1</v>
      </c>
      <c r="K59" s="110">
        <v>2000</v>
      </c>
      <c r="L59" s="111">
        <v>160001002</v>
      </c>
      <c r="M59" s="110">
        <v>225</v>
      </c>
      <c r="N59" s="110" t="s">
        <v>54</v>
      </c>
      <c r="O59" s="110">
        <v>51354</v>
      </c>
      <c r="P59" s="110">
        <v>52354</v>
      </c>
      <c r="Q59" s="110">
        <v>530800014</v>
      </c>
    </row>
    <row r="60" spans="1:17" ht="16.5" customHeight="1" x14ac:dyDescent="0.3">
      <c r="A60" s="92" t="b">
        <v>1</v>
      </c>
      <c r="B60" s="93" t="s">
        <v>476</v>
      </c>
      <c r="C60" s="108">
        <v>905111001</v>
      </c>
      <c r="D60" s="106">
        <v>0</v>
      </c>
      <c r="E60" s="107">
        <v>905111002</v>
      </c>
      <c r="F60" s="107" t="b">
        <v>0</v>
      </c>
      <c r="G60" s="113" t="s">
        <v>421</v>
      </c>
      <c r="H60" s="106">
        <v>5</v>
      </c>
      <c r="I60" s="106">
        <v>1</v>
      </c>
      <c r="J60" s="106">
        <v>1</v>
      </c>
      <c r="K60" s="106">
        <v>5</v>
      </c>
      <c r="L60" s="108">
        <v>160001001</v>
      </c>
      <c r="M60" s="106">
        <v>1000</v>
      </c>
      <c r="N60" s="113" t="s">
        <v>52</v>
      </c>
      <c r="O60" s="106">
        <v>51355</v>
      </c>
      <c r="P60" s="106">
        <v>52355</v>
      </c>
      <c r="Q60" s="106">
        <v>530800011</v>
      </c>
    </row>
    <row r="61" spans="1:17" ht="16.5" customHeight="1" x14ac:dyDescent="0.3">
      <c r="A61" s="92" t="b">
        <v>1</v>
      </c>
      <c r="B61" s="93" t="s">
        <v>477</v>
      </c>
      <c r="C61" s="107">
        <v>905111002</v>
      </c>
      <c r="D61" s="109">
        <v>905111001</v>
      </c>
      <c r="E61" s="107">
        <v>905111003</v>
      </c>
      <c r="F61" s="107" t="b">
        <v>0</v>
      </c>
      <c r="G61" s="113" t="s">
        <v>421</v>
      </c>
      <c r="H61" s="107">
        <v>5</v>
      </c>
      <c r="I61" s="107">
        <v>1</v>
      </c>
      <c r="J61" s="107">
        <v>1</v>
      </c>
      <c r="K61" s="107">
        <v>10</v>
      </c>
      <c r="L61" s="109">
        <v>160001001</v>
      </c>
      <c r="M61" s="107">
        <v>1500</v>
      </c>
      <c r="N61" s="113" t="s">
        <v>52</v>
      </c>
      <c r="O61" s="107">
        <v>51356</v>
      </c>
      <c r="P61" s="107">
        <v>52356</v>
      </c>
      <c r="Q61" s="113">
        <v>530800011</v>
      </c>
    </row>
    <row r="62" spans="1:17" ht="16.5" customHeight="1" x14ac:dyDescent="0.3">
      <c r="A62" s="92" t="b">
        <v>1</v>
      </c>
      <c r="B62" s="93" t="s">
        <v>478</v>
      </c>
      <c r="C62" s="107">
        <v>905111003</v>
      </c>
      <c r="D62" s="107">
        <v>905111002</v>
      </c>
      <c r="E62" s="107">
        <v>905111004</v>
      </c>
      <c r="F62" s="107" t="b">
        <v>0</v>
      </c>
      <c r="G62" s="113" t="s">
        <v>421</v>
      </c>
      <c r="H62" s="107">
        <v>5</v>
      </c>
      <c r="I62" s="107">
        <v>1</v>
      </c>
      <c r="J62" s="107">
        <v>1</v>
      </c>
      <c r="K62" s="107">
        <v>15</v>
      </c>
      <c r="L62" s="109">
        <v>160001001</v>
      </c>
      <c r="M62" s="107">
        <v>2000</v>
      </c>
      <c r="N62" s="113" t="s">
        <v>52</v>
      </c>
      <c r="O62" s="107">
        <v>51357</v>
      </c>
      <c r="P62" s="107">
        <v>52357</v>
      </c>
      <c r="Q62" s="113">
        <v>530800011</v>
      </c>
    </row>
    <row r="63" spans="1:17" ht="16.5" customHeight="1" x14ac:dyDescent="0.3">
      <c r="A63" s="92" t="b">
        <v>1</v>
      </c>
      <c r="B63" s="93" t="s">
        <v>479</v>
      </c>
      <c r="C63" s="107">
        <v>905111004</v>
      </c>
      <c r="D63" s="107">
        <v>905111003</v>
      </c>
      <c r="E63" s="107">
        <v>905111005</v>
      </c>
      <c r="F63" s="107" t="b">
        <v>0</v>
      </c>
      <c r="G63" s="113" t="s">
        <v>421</v>
      </c>
      <c r="H63" s="107">
        <v>5</v>
      </c>
      <c r="I63" s="107">
        <v>1</v>
      </c>
      <c r="J63" s="107">
        <v>1</v>
      </c>
      <c r="K63" s="107">
        <v>20</v>
      </c>
      <c r="L63" s="109">
        <v>160001001</v>
      </c>
      <c r="M63" s="107">
        <v>2500</v>
      </c>
      <c r="N63" s="113" t="s">
        <v>52</v>
      </c>
      <c r="O63" s="107">
        <v>51358</v>
      </c>
      <c r="P63" s="107">
        <v>52358</v>
      </c>
      <c r="Q63" s="113">
        <v>530800011</v>
      </c>
    </row>
    <row r="64" spans="1:17" ht="16.5" customHeight="1" x14ac:dyDescent="0.3">
      <c r="A64" s="92" t="b">
        <v>1</v>
      </c>
      <c r="B64" s="93" t="s">
        <v>480</v>
      </c>
      <c r="C64" s="107">
        <v>905111005</v>
      </c>
      <c r="D64" s="107">
        <v>905111004</v>
      </c>
      <c r="E64" s="107">
        <v>905111006</v>
      </c>
      <c r="F64" s="107" t="b">
        <v>0</v>
      </c>
      <c r="G64" s="113" t="s">
        <v>421</v>
      </c>
      <c r="H64" s="107">
        <v>5</v>
      </c>
      <c r="I64" s="107">
        <v>1</v>
      </c>
      <c r="J64" s="107">
        <v>1</v>
      </c>
      <c r="K64" s="107">
        <v>30</v>
      </c>
      <c r="L64" s="109">
        <v>160001001</v>
      </c>
      <c r="M64" s="107">
        <v>3000</v>
      </c>
      <c r="N64" s="113" t="s">
        <v>52</v>
      </c>
      <c r="O64" s="107">
        <v>51359</v>
      </c>
      <c r="P64" s="107">
        <v>52359</v>
      </c>
      <c r="Q64" s="113">
        <v>530800011</v>
      </c>
    </row>
    <row r="65" spans="1:17" ht="16.5" customHeight="1" x14ac:dyDescent="0.3">
      <c r="A65" s="92" t="b">
        <v>1</v>
      </c>
      <c r="B65" s="93" t="s">
        <v>481</v>
      </c>
      <c r="C65" s="107">
        <v>905111006</v>
      </c>
      <c r="D65" s="107">
        <v>905111005</v>
      </c>
      <c r="E65" s="107">
        <v>905111007</v>
      </c>
      <c r="F65" s="107" t="b">
        <v>0</v>
      </c>
      <c r="G65" s="113" t="s">
        <v>421</v>
      </c>
      <c r="H65" s="107">
        <v>5</v>
      </c>
      <c r="I65" s="107">
        <v>1</v>
      </c>
      <c r="J65" s="107">
        <v>1</v>
      </c>
      <c r="K65" s="107">
        <v>40</v>
      </c>
      <c r="L65" s="109">
        <v>160001001</v>
      </c>
      <c r="M65" s="107">
        <v>3500</v>
      </c>
      <c r="N65" s="113" t="s">
        <v>52</v>
      </c>
      <c r="O65" s="107">
        <v>51360</v>
      </c>
      <c r="P65" s="107">
        <v>52360</v>
      </c>
      <c r="Q65" s="113">
        <v>530800011</v>
      </c>
    </row>
    <row r="66" spans="1:17" ht="16.5" customHeight="1" x14ac:dyDescent="0.3">
      <c r="A66" s="92" t="b">
        <v>1</v>
      </c>
      <c r="B66" s="93" t="s">
        <v>482</v>
      </c>
      <c r="C66" s="107">
        <v>905111007</v>
      </c>
      <c r="D66" s="107">
        <v>905111006</v>
      </c>
      <c r="E66" s="107">
        <v>905111008</v>
      </c>
      <c r="F66" s="107" t="b">
        <v>0</v>
      </c>
      <c r="G66" s="113" t="s">
        <v>421</v>
      </c>
      <c r="H66" s="107">
        <v>5</v>
      </c>
      <c r="I66" s="107">
        <v>1</v>
      </c>
      <c r="J66" s="107">
        <v>1</v>
      </c>
      <c r="K66" s="107">
        <v>50</v>
      </c>
      <c r="L66" s="109">
        <v>160001001</v>
      </c>
      <c r="M66" s="107">
        <v>4000</v>
      </c>
      <c r="N66" s="113" t="s">
        <v>52</v>
      </c>
      <c r="O66" s="107">
        <v>51361</v>
      </c>
      <c r="P66" s="107">
        <v>52361</v>
      </c>
      <c r="Q66" s="113">
        <v>530800011</v>
      </c>
    </row>
    <row r="67" spans="1:17" ht="16.5" customHeight="1" x14ac:dyDescent="0.3">
      <c r="A67" s="92" t="b">
        <v>1</v>
      </c>
      <c r="B67" s="93" t="s">
        <v>483</v>
      </c>
      <c r="C67" s="107">
        <v>905111008</v>
      </c>
      <c r="D67" s="107">
        <v>905111007</v>
      </c>
      <c r="E67" s="106">
        <v>0</v>
      </c>
      <c r="F67" s="106" t="b">
        <v>0</v>
      </c>
      <c r="G67" s="113" t="s">
        <v>421</v>
      </c>
      <c r="H67" s="107">
        <v>5</v>
      </c>
      <c r="I67" s="107">
        <v>1</v>
      </c>
      <c r="J67" s="107">
        <v>1</v>
      </c>
      <c r="K67" s="107">
        <v>60</v>
      </c>
      <c r="L67" s="109">
        <v>160001001</v>
      </c>
      <c r="M67" s="107">
        <v>4500</v>
      </c>
      <c r="N67" s="113" t="s">
        <v>52</v>
      </c>
      <c r="O67" s="107">
        <v>51362</v>
      </c>
      <c r="P67" s="107">
        <v>52362</v>
      </c>
      <c r="Q67" s="113">
        <v>530800011</v>
      </c>
    </row>
    <row r="68" spans="1:17" ht="16.5" customHeight="1" x14ac:dyDescent="0.3">
      <c r="A68" s="96" t="b">
        <v>1</v>
      </c>
      <c r="B68" s="97" t="s">
        <v>484</v>
      </c>
      <c r="C68" s="108">
        <v>905121001</v>
      </c>
      <c r="D68" s="106">
        <v>0</v>
      </c>
      <c r="E68" s="110">
        <v>905121002</v>
      </c>
      <c r="F68" s="110" t="b">
        <v>0</v>
      </c>
      <c r="G68" s="110" t="s">
        <v>421</v>
      </c>
      <c r="H68" s="106">
        <v>5</v>
      </c>
      <c r="I68" s="106">
        <v>1</v>
      </c>
      <c r="J68" s="106">
        <v>2</v>
      </c>
      <c r="K68" s="106">
        <v>1</v>
      </c>
      <c r="L68" s="108">
        <v>160001001</v>
      </c>
      <c r="M68" s="106">
        <v>3000</v>
      </c>
      <c r="N68" s="110" t="s">
        <v>52</v>
      </c>
      <c r="O68" s="106">
        <v>51363</v>
      </c>
      <c r="P68" s="106">
        <v>52363</v>
      </c>
      <c r="Q68" s="106">
        <v>530800011</v>
      </c>
    </row>
    <row r="69" spans="1:17" ht="16.5" customHeight="1" x14ac:dyDescent="0.3">
      <c r="A69" s="96" t="b">
        <v>1</v>
      </c>
      <c r="B69" s="97" t="s">
        <v>485</v>
      </c>
      <c r="C69" s="110">
        <v>905121002</v>
      </c>
      <c r="D69" s="111">
        <v>905121001</v>
      </c>
      <c r="E69" s="106">
        <v>0</v>
      </c>
      <c r="F69" s="106" t="b">
        <v>0</v>
      </c>
      <c r="G69" s="110" t="s">
        <v>421</v>
      </c>
      <c r="H69" s="110">
        <v>5</v>
      </c>
      <c r="I69" s="110">
        <v>1</v>
      </c>
      <c r="J69" s="110">
        <v>2</v>
      </c>
      <c r="K69" s="110">
        <v>3</v>
      </c>
      <c r="L69" s="111">
        <v>160001001</v>
      </c>
      <c r="M69" s="110">
        <v>5000</v>
      </c>
      <c r="N69" s="110" t="s">
        <v>52</v>
      </c>
      <c r="O69" s="110">
        <v>51364</v>
      </c>
      <c r="P69" s="110">
        <v>52364</v>
      </c>
      <c r="Q69" s="110">
        <v>530800011</v>
      </c>
    </row>
    <row r="70" spans="1:17" ht="16.5" customHeight="1" x14ac:dyDescent="0.3">
      <c r="A70" s="92" t="b">
        <v>1</v>
      </c>
      <c r="B70" s="93" t="s">
        <v>486</v>
      </c>
      <c r="C70" s="108">
        <v>905211001</v>
      </c>
      <c r="D70" s="106">
        <v>0</v>
      </c>
      <c r="E70" s="107">
        <v>905211002</v>
      </c>
      <c r="F70" s="107" t="b">
        <v>0</v>
      </c>
      <c r="G70" s="113" t="s">
        <v>432</v>
      </c>
      <c r="H70" s="106">
        <v>5</v>
      </c>
      <c r="I70" s="106">
        <v>2</v>
      </c>
      <c r="J70" s="106">
        <v>1</v>
      </c>
      <c r="K70" s="106">
        <v>10</v>
      </c>
      <c r="L70" s="108">
        <v>160001001</v>
      </c>
      <c r="M70" s="106">
        <v>2000</v>
      </c>
      <c r="N70" s="113" t="s">
        <v>52</v>
      </c>
      <c r="O70" s="106">
        <v>51365</v>
      </c>
      <c r="P70" s="106">
        <v>52365</v>
      </c>
      <c r="Q70" s="106">
        <v>530800011</v>
      </c>
    </row>
    <row r="71" spans="1:17" ht="16.5" customHeight="1" x14ac:dyDescent="0.3">
      <c r="A71" s="92" t="b">
        <v>1</v>
      </c>
      <c r="B71" s="93" t="s">
        <v>487</v>
      </c>
      <c r="C71" s="107">
        <v>905211002</v>
      </c>
      <c r="D71" s="109">
        <v>905211001</v>
      </c>
      <c r="E71" s="107">
        <v>905211003</v>
      </c>
      <c r="F71" s="107" t="b">
        <v>0</v>
      </c>
      <c r="G71" s="113" t="s">
        <v>432</v>
      </c>
      <c r="H71" s="107">
        <v>5</v>
      </c>
      <c r="I71" s="107">
        <v>2</v>
      </c>
      <c r="J71" s="107">
        <v>1</v>
      </c>
      <c r="K71" s="107">
        <v>30</v>
      </c>
      <c r="L71" s="109">
        <v>160001001</v>
      </c>
      <c r="M71" s="107">
        <v>2500</v>
      </c>
      <c r="N71" s="113" t="s">
        <v>52</v>
      </c>
      <c r="O71" s="107">
        <v>51366</v>
      </c>
      <c r="P71" s="107">
        <v>52366</v>
      </c>
      <c r="Q71" s="113">
        <v>530800011</v>
      </c>
    </row>
    <row r="72" spans="1:17" ht="16.5" customHeight="1" x14ac:dyDescent="0.3">
      <c r="A72" s="92" t="b">
        <v>1</v>
      </c>
      <c r="B72" s="93" t="s">
        <v>488</v>
      </c>
      <c r="C72" s="107">
        <v>905211003</v>
      </c>
      <c r="D72" s="107">
        <v>905211002</v>
      </c>
      <c r="E72" s="107">
        <v>905211004</v>
      </c>
      <c r="F72" s="107" t="b">
        <v>0</v>
      </c>
      <c r="G72" s="113" t="s">
        <v>432</v>
      </c>
      <c r="H72" s="107">
        <v>5</v>
      </c>
      <c r="I72" s="107">
        <v>2</v>
      </c>
      <c r="J72" s="107">
        <v>1</v>
      </c>
      <c r="K72" s="107">
        <v>60</v>
      </c>
      <c r="L72" s="109">
        <v>160001001</v>
      </c>
      <c r="M72" s="107">
        <v>3000</v>
      </c>
      <c r="N72" s="113" t="s">
        <v>52</v>
      </c>
      <c r="O72" s="107">
        <v>51367</v>
      </c>
      <c r="P72" s="107">
        <v>52367</v>
      </c>
      <c r="Q72" s="113">
        <v>530800011</v>
      </c>
    </row>
    <row r="73" spans="1:17" ht="16.5" customHeight="1" x14ac:dyDescent="0.3">
      <c r="A73" s="92" t="b">
        <v>1</v>
      </c>
      <c r="B73" s="93" t="s">
        <v>489</v>
      </c>
      <c r="C73" s="107">
        <v>905211004</v>
      </c>
      <c r="D73" s="107">
        <v>905211003</v>
      </c>
      <c r="E73" s="107">
        <v>905211005</v>
      </c>
      <c r="F73" s="107" t="b">
        <v>0</v>
      </c>
      <c r="G73" s="113" t="s">
        <v>432</v>
      </c>
      <c r="H73" s="107">
        <v>5</v>
      </c>
      <c r="I73" s="107">
        <v>2</v>
      </c>
      <c r="J73" s="107">
        <v>1</v>
      </c>
      <c r="K73" s="107">
        <v>100</v>
      </c>
      <c r="L73" s="109">
        <v>160001001</v>
      </c>
      <c r="M73" s="107">
        <v>3500</v>
      </c>
      <c r="N73" s="113" t="s">
        <v>52</v>
      </c>
      <c r="O73" s="107">
        <v>51368</v>
      </c>
      <c r="P73" s="107">
        <v>52368</v>
      </c>
      <c r="Q73" s="113">
        <v>530800011</v>
      </c>
    </row>
    <row r="74" spans="1:17" ht="16.5" customHeight="1" x14ac:dyDescent="0.3">
      <c r="A74" s="92" t="b">
        <v>1</v>
      </c>
      <c r="B74" s="93" t="s">
        <v>490</v>
      </c>
      <c r="C74" s="107">
        <v>905211005</v>
      </c>
      <c r="D74" s="107">
        <v>905211004</v>
      </c>
      <c r="E74" s="107">
        <v>905211006</v>
      </c>
      <c r="F74" s="107" t="b">
        <v>0</v>
      </c>
      <c r="G74" s="113" t="s">
        <v>432</v>
      </c>
      <c r="H74" s="107">
        <v>5</v>
      </c>
      <c r="I74" s="107">
        <v>2</v>
      </c>
      <c r="J74" s="107">
        <v>1</v>
      </c>
      <c r="K74" s="107">
        <v>150</v>
      </c>
      <c r="L74" s="109">
        <v>160001001</v>
      </c>
      <c r="M74" s="107">
        <v>4000</v>
      </c>
      <c r="N74" s="113" t="s">
        <v>52</v>
      </c>
      <c r="O74" s="107">
        <v>51369</v>
      </c>
      <c r="P74" s="107">
        <v>52369</v>
      </c>
      <c r="Q74" s="113">
        <v>530800011</v>
      </c>
    </row>
    <row r="75" spans="1:17" ht="16.5" customHeight="1" x14ac:dyDescent="0.3">
      <c r="A75" s="92" t="b">
        <v>1</v>
      </c>
      <c r="B75" s="93" t="s">
        <v>491</v>
      </c>
      <c r="C75" s="107">
        <v>905211006</v>
      </c>
      <c r="D75" s="107">
        <v>905211005</v>
      </c>
      <c r="E75" s="107">
        <v>905211007</v>
      </c>
      <c r="F75" s="107" t="b">
        <v>0</v>
      </c>
      <c r="G75" s="113" t="s">
        <v>432</v>
      </c>
      <c r="H75" s="107">
        <v>5</v>
      </c>
      <c r="I75" s="107">
        <v>2</v>
      </c>
      <c r="J75" s="107">
        <v>1</v>
      </c>
      <c r="K75" s="107">
        <v>200</v>
      </c>
      <c r="L75" s="109">
        <v>160001001</v>
      </c>
      <c r="M75" s="107">
        <v>5000</v>
      </c>
      <c r="N75" s="113" t="s">
        <v>52</v>
      </c>
      <c r="O75" s="107">
        <v>51370</v>
      </c>
      <c r="P75" s="107">
        <v>52370</v>
      </c>
      <c r="Q75" s="113">
        <v>530800011</v>
      </c>
    </row>
    <row r="76" spans="1:17" ht="16.5" customHeight="1" x14ac:dyDescent="0.3">
      <c r="A76" s="92" t="b">
        <v>1</v>
      </c>
      <c r="B76" s="93" t="s">
        <v>492</v>
      </c>
      <c r="C76" s="107">
        <v>905211007</v>
      </c>
      <c r="D76" s="107">
        <v>905211006</v>
      </c>
      <c r="E76" s="107">
        <v>905211008</v>
      </c>
      <c r="F76" s="107" t="b">
        <v>0</v>
      </c>
      <c r="G76" s="113" t="s">
        <v>432</v>
      </c>
      <c r="H76" s="107">
        <v>5</v>
      </c>
      <c r="I76" s="107">
        <v>2</v>
      </c>
      <c r="J76" s="107">
        <v>1</v>
      </c>
      <c r="K76" s="107">
        <v>300</v>
      </c>
      <c r="L76" s="109">
        <v>160001001</v>
      </c>
      <c r="M76" s="107">
        <v>6000</v>
      </c>
      <c r="N76" s="113" t="s">
        <v>52</v>
      </c>
      <c r="O76" s="107">
        <v>51371</v>
      </c>
      <c r="P76" s="107">
        <v>52371</v>
      </c>
      <c r="Q76" s="113">
        <v>530800011</v>
      </c>
    </row>
    <row r="77" spans="1:17" ht="16.5" customHeight="1" x14ac:dyDescent="0.3">
      <c r="A77" s="92" t="b">
        <v>1</v>
      </c>
      <c r="B77" s="93" t="s">
        <v>493</v>
      </c>
      <c r="C77" s="107">
        <v>905211008</v>
      </c>
      <c r="D77" s="107">
        <v>905211007</v>
      </c>
      <c r="E77" s="107">
        <v>905211009</v>
      </c>
      <c r="F77" s="107" t="b">
        <v>0</v>
      </c>
      <c r="G77" s="113" t="s">
        <v>432</v>
      </c>
      <c r="H77" s="107">
        <v>5</v>
      </c>
      <c r="I77" s="107">
        <v>2</v>
      </c>
      <c r="J77" s="107">
        <v>1</v>
      </c>
      <c r="K77" s="107">
        <v>400</v>
      </c>
      <c r="L77" s="109">
        <v>160001001</v>
      </c>
      <c r="M77" s="107">
        <v>7000</v>
      </c>
      <c r="N77" s="113" t="s">
        <v>52</v>
      </c>
      <c r="O77" s="107">
        <v>51372</v>
      </c>
      <c r="P77" s="107">
        <v>52372</v>
      </c>
      <c r="Q77" s="113">
        <v>530800011</v>
      </c>
    </row>
    <row r="78" spans="1:17" ht="16.5" customHeight="1" x14ac:dyDescent="0.3">
      <c r="A78" s="92" t="b">
        <v>1</v>
      </c>
      <c r="B78" s="93" t="s">
        <v>494</v>
      </c>
      <c r="C78" s="107">
        <v>905211009</v>
      </c>
      <c r="D78" s="107">
        <v>905211008</v>
      </c>
      <c r="E78" s="107">
        <v>905211010</v>
      </c>
      <c r="F78" s="107" t="b">
        <v>0</v>
      </c>
      <c r="G78" s="113" t="s">
        <v>432</v>
      </c>
      <c r="H78" s="107">
        <v>5</v>
      </c>
      <c r="I78" s="107">
        <v>2</v>
      </c>
      <c r="J78" s="107">
        <v>1</v>
      </c>
      <c r="K78" s="107">
        <v>500</v>
      </c>
      <c r="L78" s="109">
        <v>160001001</v>
      </c>
      <c r="M78" s="107">
        <v>8000</v>
      </c>
      <c r="N78" s="113" t="s">
        <v>52</v>
      </c>
      <c r="O78" s="107">
        <v>51373</v>
      </c>
      <c r="P78" s="107">
        <v>52373</v>
      </c>
      <c r="Q78" s="113">
        <v>530800011</v>
      </c>
    </row>
    <row r="79" spans="1:17" ht="16.5" customHeight="1" x14ac:dyDescent="0.3">
      <c r="A79" s="92" t="b">
        <v>1</v>
      </c>
      <c r="B79" s="93" t="s">
        <v>495</v>
      </c>
      <c r="C79" s="107">
        <v>905211010</v>
      </c>
      <c r="D79" s="107">
        <v>905211009</v>
      </c>
      <c r="E79" s="107">
        <v>905211011</v>
      </c>
      <c r="F79" s="107" t="b">
        <v>0</v>
      </c>
      <c r="G79" s="113" t="s">
        <v>432</v>
      </c>
      <c r="H79" s="107">
        <v>5</v>
      </c>
      <c r="I79" s="107">
        <v>2</v>
      </c>
      <c r="J79" s="107">
        <v>1</v>
      </c>
      <c r="K79" s="107">
        <v>750</v>
      </c>
      <c r="L79" s="109">
        <v>160001001</v>
      </c>
      <c r="M79" s="107">
        <v>9000</v>
      </c>
      <c r="N79" s="113" t="s">
        <v>52</v>
      </c>
      <c r="O79" s="107">
        <v>51374</v>
      </c>
      <c r="P79" s="107">
        <v>52374</v>
      </c>
      <c r="Q79" s="113">
        <v>530800011</v>
      </c>
    </row>
    <row r="80" spans="1:17" ht="16.5" customHeight="1" x14ac:dyDescent="0.3">
      <c r="A80" s="92" t="b">
        <v>1</v>
      </c>
      <c r="B80" s="93" t="s">
        <v>496</v>
      </c>
      <c r="C80" s="107">
        <v>905211011</v>
      </c>
      <c r="D80" s="107">
        <v>905211010</v>
      </c>
      <c r="E80" s="107">
        <v>905211012</v>
      </c>
      <c r="F80" s="107" t="b">
        <v>0</v>
      </c>
      <c r="G80" s="113" t="s">
        <v>432</v>
      </c>
      <c r="H80" s="107">
        <v>5</v>
      </c>
      <c r="I80" s="107">
        <v>2</v>
      </c>
      <c r="J80" s="107">
        <v>1</v>
      </c>
      <c r="K80" s="107">
        <v>1000</v>
      </c>
      <c r="L80" s="109">
        <v>160001001</v>
      </c>
      <c r="M80" s="107">
        <v>10000</v>
      </c>
      <c r="N80" s="113" t="s">
        <v>52</v>
      </c>
      <c r="O80" s="107">
        <v>51375</v>
      </c>
      <c r="P80" s="107">
        <v>52375</v>
      </c>
      <c r="Q80" s="113">
        <v>530800011</v>
      </c>
    </row>
    <row r="81" spans="1:17" ht="16.5" customHeight="1" x14ac:dyDescent="0.3">
      <c r="A81" s="92" t="b">
        <v>1</v>
      </c>
      <c r="B81" s="93" t="s">
        <v>497</v>
      </c>
      <c r="C81" s="107">
        <v>905211012</v>
      </c>
      <c r="D81" s="107">
        <v>905211011</v>
      </c>
      <c r="E81" s="107">
        <v>905211013</v>
      </c>
      <c r="F81" s="107" t="b">
        <v>0</v>
      </c>
      <c r="G81" s="113" t="s">
        <v>432</v>
      </c>
      <c r="H81" s="107">
        <v>5</v>
      </c>
      <c r="I81" s="107">
        <v>2</v>
      </c>
      <c r="J81" s="107">
        <v>1</v>
      </c>
      <c r="K81" s="107">
        <v>1500</v>
      </c>
      <c r="L81" s="109">
        <v>160001001</v>
      </c>
      <c r="M81" s="107">
        <v>11000</v>
      </c>
      <c r="N81" s="113" t="s">
        <v>52</v>
      </c>
      <c r="O81" s="107">
        <v>51376</v>
      </c>
      <c r="P81" s="107">
        <v>52376</v>
      </c>
      <c r="Q81" s="113">
        <v>530800011</v>
      </c>
    </row>
    <row r="82" spans="1:17" ht="16.5" customHeight="1" x14ac:dyDescent="0.3">
      <c r="A82" s="92" t="b">
        <v>1</v>
      </c>
      <c r="B82" s="93" t="s">
        <v>498</v>
      </c>
      <c r="C82" s="107">
        <v>905211013</v>
      </c>
      <c r="D82" s="107">
        <v>905211012</v>
      </c>
      <c r="E82" s="106">
        <v>0</v>
      </c>
      <c r="F82" s="106" t="b">
        <v>0</v>
      </c>
      <c r="G82" s="113" t="s">
        <v>432</v>
      </c>
      <c r="H82" s="107">
        <v>5</v>
      </c>
      <c r="I82" s="107">
        <v>2</v>
      </c>
      <c r="J82" s="107">
        <v>1</v>
      </c>
      <c r="K82" s="107">
        <v>2000</v>
      </c>
      <c r="L82" s="109">
        <v>160001001</v>
      </c>
      <c r="M82" s="107">
        <v>12000</v>
      </c>
      <c r="N82" s="113" t="s">
        <v>52</v>
      </c>
      <c r="O82" s="107">
        <v>51377</v>
      </c>
      <c r="P82" s="107">
        <v>52377</v>
      </c>
      <c r="Q82" s="113">
        <v>530800011</v>
      </c>
    </row>
    <row r="83" spans="1:17" ht="16.5" customHeight="1" x14ac:dyDescent="0.3">
      <c r="A83" s="96" t="b">
        <v>1</v>
      </c>
      <c r="B83" s="97" t="s">
        <v>499</v>
      </c>
      <c r="C83" s="108">
        <v>905221001</v>
      </c>
      <c r="D83" s="106">
        <v>0</v>
      </c>
      <c r="E83" s="110">
        <v>905221002</v>
      </c>
      <c r="F83" s="110" t="b">
        <v>0</v>
      </c>
      <c r="G83" s="110" t="s">
        <v>432</v>
      </c>
      <c r="H83" s="106">
        <v>5</v>
      </c>
      <c r="I83" s="106">
        <v>2</v>
      </c>
      <c r="J83" s="106">
        <v>2</v>
      </c>
      <c r="K83" s="106">
        <v>1</v>
      </c>
      <c r="L83" s="108">
        <v>160001001</v>
      </c>
      <c r="M83" s="106">
        <v>5000</v>
      </c>
      <c r="N83" s="110" t="s">
        <v>52</v>
      </c>
      <c r="O83" s="106">
        <v>51378</v>
      </c>
      <c r="P83" s="106">
        <v>52378</v>
      </c>
      <c r="Q83" s="106">
        <v>530800011</v>
      </c>
    </row>
    <row r="84" spans="1:17" ht="16.5" customHeight="1" x14ac:dyDescent="0.3">
      <c r="A84" s="96" t="b">
        <v>1</v>
      </c>
      <c r="B84" s="97" t="s">
        <v>500</v>
      </c>
      <c r="C84" s="110">
        <v>905221002</v>
      </c>
      <c r="D84" s="111">
        <v>905221001</v>
      </c>
      <c r="E84" s="106">
        <v>0</v>
      </c>
      <c r="F84" s="106" t="b">
        <v>0</v>
      </c>
      <c r="G84" s="110" t="s">
        <v>432</v>
      </c>
      <c r="H84" s="110">
        <v>5</v>
      </c>
      <c r="I84" s="110">
        <v>2</v>
      </c>
      <c r="J84" s="110">
        <v>2</v>
      </c>
      <c r="K84" s="110">
        <v>3</v>
      </c>
      <c r="L84" s="111">
        <v>160001001</v>
      </c>
      <c r="M84" s="110">
        <v>10000</v>
      </c>
      <c r="N84" s="110" t="s">
        <v>52</v>
      </c>
      <c r="O84" s="110">
        <v>51379</v>
      </c>
      <c r="P84" s="110">
        <v>52379</v>
      </c>
      <c r="Q84" s="110">
        <v>530800011</v>
      </c>
    </row>
    <row r="85" spans="1:17" ht="16.5" customHeight="1" x14ac:dyDescent="0.3">
      <c r="A85" s="77" t="b">
        <v>1</v>
      </c>
      <c r="B85" s="78" t="s">
        <v>501</v>
      </c>
      <c r="C85" s="108">
        <v>903311001</v>
      </c>
      <c r="D85" s="106">
        <v>0</v>
      </c>
      <c r="E85" s="114">
        <v>903311002</v>
      </c>
      <c r="F85" s="114" t="b">
        <v>0</v>
      </c>
      <c r="G85" s="114" t="s">
        <v>421</v>
      </c>
      <c r="H85" s="106">
        <v>3</v>
      </c>
      <c r="I85" s="106">
        <v>3</v>
      </c>
      <c r="J85" s="106">
        <v>1</v>
      </c>
      <c r="K85" s="106">
        <v>1</v>
      </c>
      <c r="L85" s="108">
        <v>160001002</v>
      </c>
      <c r="M85" s="106">
        <v>10</v>
      </c>
      <c r="N85" s="114" t="s">
        <v>54</v>
      </c>
      <c r="O85" s="106">
        <v>51380</v>
      </c>
      <c r="P85" s="106">
        <v>52380</v>
      </c>
      <c r="Q85" s="106">
        <v>530800013</v>
      </c>
    </row>
    <row r="86" spans="1:17" ht="16.5" customHeight="1" x14ac:dyDescent="0.3">
      <c r="A86" s="77" t="b">
        <v>1</v>
      </c>
      <c r="B86" s="78" t="s">
        <v>502</v>
      </c>
      <c r="C86" s="114">
        <v>903311002</v>
      </c>
      <c r="D86" s="158">
        <v>903311001</v>
      </c>
      <c r="E86" s="114">
        <v>903311003</v>
      </c>
      <c r="F86" s="114" t="b">
        <v>0</v>
      </c>
      <c r="G86" s="114" t="s">
        <v>421</v>
      </c>
      <c r="H86" s="114">
        <v>3</v>
      </c>
      <c r="I86" s="114">
        <v>3</v>
      </c>
      <c r="J86" s="114">
        <v>1</v>
      </c>
      <c r="K86" s="107">
        <v>3</v>
      </c>
      <c r="L86" s="109">
        <v>160001002</v>
      </c>
      <c r="M86" s="107">
        <v>20</v>
      </c>
      <c r="N86" s="114" t="s">
        <v>54</v>
      </c>
      <c r="O86" s="107">
        <v>51381</v>
      </c>
      <c r="P86" s="107">
        <v>52381</v>
      </c>
      <c r="Q86" s="113">
        <v>530800013</v>
      </c>
    </row>
    <row r="87" spans="1:17" ht="16.5" customHeight="1" x14ac:dyDescent="0.3">
      <c r="A87" s="77" t="b">
        <v>1</v>
      </c>
      <c r="B87" s="78" t="s">
        <v>503</v>
      </c>
      <c r="C87" s="114">
        <v>903311003</v>
      </c>
      <c r="D87" s="114">
        <v>903311002</v>
      </c>
      <c r="E87" s="114">
        <v>903311004</v>
      </c>
      <c r="F87" s="114" t="b">
        <v>0</v>
      </c>
      <c r="G87" s="114" t="s">
        <v>421</v>
      </c>
      <c r="H87" s="114">
        <v>3</v>
      </c>
      <c r="I87" s="114">
        <v>3</v>
      </c>
      <c r="J87" s="114">
        <v>1</v>
      </c>
      <c r="K87" s="107">
        <v>5</v>
      </c>
      <c r="L87" s="109">
        <v>160001002</v>
      </c>
      <c r="M87" s="107">
        <v>30</v>
      </c>
      <c r="N87" s="114" t="s">
        <v>54</v>
      </c>
      <c r="O87" s="107">
        <v>51382</v>
      </c>
      <c r="P87" s="107">
        <v>52382</v>
      </c>
      <c r="Q87" s="113">
        <v>530800013</v>
      </c>
    </row>
    <row r="88" spans="1:17" ht="16.5" customHeight="1" x14ac:dyDescent="0.3">
      <c r="A88" s="77" t="b">
        <v>1</v>
      </c>
      <c r="B88" s="78" t="s">
        <v>504</v>
      </c>
      <c r="C88" s="114">
        <v>903311004</v>
      </c>
      <c r="D88" s="114">
        <v>903311003</v>
      </c>
      <c r="E88" s="114">
        <v>903311005</v>
      </c>
      <c r="F88" s="114" t="b">
        <v>0</v>
      </c>
      <c r="G88" s="114" t="s">
        <v>421</v>
      </c>
      <c r="H88" s="114">
        <v>3</v>
      </c>
      <c r="I88" s="114">
        <v>3</v>
      </c>
      <c r="J88" s="114">
        <v>1</v>
      </c>
      <c r="K88" s="107">
        <v>7</v>
      </c>
      <c r="L88" s="109">
        <v>160001002</v>
      </c>
      <c r="M88" s="107">
        <v>40</v>
      </c>
      <c r="N88" s="114" t="s">
        <v>54</v>
      </c>
      <c r="O88" s="107">
        <v>51383</v>
      </c>
      <c r="P88" s="107">
        <v>52383</v>
      </c>
      <c r="Q88" s="113">
        <v>530800013</v>
      </c>
    </row>
    <row r="89" spans="1:17" ht="16.5" customHeight="1" x14ac:dyDescent="0.3">
      <c r="A89" s="77" t="b">
        <v>1</v>
      </c>
      <c r="B89" s="78" t="s">
        <v>505</v>
      </c>
      <c r="C89" s="114">
        <v>903311005</v>
      </c>
      <c r="D89" s="114">
        <v>903311004</v>
      </c>
      <c r="E89" s="114">
        <v>903311006</v>
      </c>
      <c r="F89" s="114" t="b">
        <v>0</v>
      </c>
      <c r="G89" s="114" t="s">
        <v>421</v>
      </c>
      <c r="H89" s="114">
        <v>3</v>
      </c>
      <c r="I89" s="114">
        <v>3</v>
      </c>
      <c r="J89" s="114">
        <v>1</v>
      </c>
      <c r="K89" s="107">
        <v>10</v>
      </c>
      <c r="L89" s="109">
        <v>160001002</v>
      </c>
      <c r="M89" s="107">
        <v>50</v>
      </c>
      <c r="N89" s="114" t="s">
        <v>54</v>
      </c>
      <c r="O89" s="107">
        <v>51384</v>
      </c>
      <c r="P89" s="107">
        <v>52384</v>
      </c>
      <c r="Q89" s="113">
        <v>530800013</v>
      </c>
    </row>
    <row r="90" spans="1:17" ht="16.5" customHeight="1" x14ac:dyDescent="0.3">
      <c r="A90" s="77" t="b">
        <v>1</v>
      </c>
      <c r="B90" s="78" t="s">
        <v>506</v>
      </c>
      <c r="C90" s="114">
        <v>903311006</v>
      </c>
      <c r="D90" s="114">
        <v>903311005</v>
      </c>
      <c r="E90" s="114">
        <v>903311007</v>
      </c>
      <c r="F90" s="114" t="b">
        <v>0</v>
      </c>
      <c r="G90" s="114" t="s">
        <v>421</v>
      </c>
      <c r="H90" s="114">
        <v>3</v>
      </c>
      <c r="I90" s="114">
        <v>3</v>
      </c>
      <c r="J90" s="114">
        <v>1</v>
      </c>
      <c r="K90" s="107">
        <v>12</v>
      </c>
      <c r="L90" s="109">
        <v>160001002</v>
      </c>
      <c r="M90" s="107">
        <v>75</v>
      </c>
      <c r="N90" s="114" t="s">
        <v>54</v>
      </c>
      <c r="O90" s="107">
        <v>51385</v>
      </c>
      <c r="P90" s="107">
        <v>52385</v>
      </c>
      <c r="Q90" s="113">
        <v>530800013</v>
      </c>
    </row>
    <row r="91" spans="1:17" ht="16.5" customHeight="1" x14ac:dyDescent="0.3">
      <c r="A91" s="77" t="b">
        <v>1</v>
      </c>
      <c r="B91" s="78" t="s">
        <v>507</v>
      </c>
      <c r="C91" s="114">
        <v>903311007</v>
      </c>
      <c r="D91" s="114">
        <v>903311006</v>
      </c>
      <c r="E91" s="106">
        <v>0</v>
      </c>
      <c r="F91" s="106" t="b">
        <v>0</v>
      </c>
      <c r="G91" s="114" t="s">
        <v>421</v>
      </c>
      <c r="H91" s="114">
        <v>3</v>
      </c>
      <c r="I91" s="114">
        <v>3</v>
      </c>
      <c r="J91" s="114">
        <v>1</v>
      </c>
      <c r="K91" s="107">
        <v>15</v>
      </c>
      <c r="L91" s="109">
        <v>160001002</v>
      </c>
      <c r="M91" s="107">
        <v>100</v>
      </c>
      <c r="N91" s="114" t="s">
        <v>54</v>
      </c>
      <c r="O91" s="107">
        <v>51386</v>
      </c>
      <c r="P91" s="107">
        <v>52386</v>
      </c>
      <c r="Q91" s="113">
        <v>530800013</v>
      </c>
    </row>
    <row r="92" spans="1:17" ht="16.5" customHeight="1" x14ac:dyDescent="0.3">
      <c r="A92" s="96" t="b">
        <v>1</v>
      </c>
      <c r="B92" s="97" t="s">
        <v>508</v>
      </c>
      <c r="C92" s="108">
        <v>906111001</v>
      </c>
      <c r="D92" s="106">
        <v>0</v>
      </c>
      <c r="E92" s="110">
        <v>906111002</v>
      </c>
      <c r="F92" s="110" t="b">
        <v>0</v>
      </c>
      <c r="G92" s="110" t="s">
        <v>421</v>
      </c>
      <c r="H92" s="106">
        <v>6</v>
      </c>
      <c r="I92" s="106">
        <v>1</v>
      </c>
      <c r="J92" s="106">
        <v>1</v>
      </c>
      <c r="K92" s="106">
        <v>1</v>
      </c>
      <c r="L92" s="108">
        <v>160001001</v>
      </c>
      <c r="M92" s="106">
        <v>2000</v>
      </c>
      <c r="N92" s="110" t="s">
        <v>52</v>
      </c>
      <c r="O92" s="106">
        <v>51387</v>
      </c>
      <c r="P92" s="106">
        <v>52387</v>
      </c>
      <c r="Q92" s="106">
        <v>530800013</v>
      </c>
    </row>
    <row r="93" spans="1:17" ht="16.5" customHeight="1" x14ac:dyDescent="0.3">
      <c r="A93" s="96" t="b">
        <v>1</v>
      </c>
      <c r="B93" s="97" t="s">
        <v>509</v>
      </c>
      <c r="C93" s="110">
        <v>906111002</v>
      </c>
      <c r="D93" s="111">
        <v>906111001</v>
      </c>
      <c r="E93" s="110">
        <v>906111003</v>
      </c>
      <c r="F93" s="110" t="b">
        <v>0</v>
      </c>
      <c r="G93" s="110" t="s">
        <v>421</v>
      </c>
      <c r="H93" s="110">
        <v>6</v>
      </c>
      <c r="I93" s="110">
        <v>1</v>
      </c>
      <c r="J93" s="110">
        <v>1</v>
      </c>
      <c r="K93" s="110">
        <v>5</v>
      </c>
      <c r="L93" s="111">
        <v>160001001</v>
      </c>
      <c r="M93" s="110">
        <v>4000</v>
      </c>
      <c r="N93" s="110" t="s">
        <v>52</v>
      </c>
      <c r="O93" s="110">
        <v>51388</v>
      </c>
      <c r="P93" s="110">
        <v>52388</v>
      </c>
      <c r="Q93" s="110">
        <v>530800013</v>
      </c>
    </row>
    <row r="94" spans="1:17" ht="16.5" customHeight="1" x14ac:dyDescent="0.3">
      <c r="A94" s="96" t="b">
        <v>1</v>
      </c>
      <c r="B94" s="97" t="s">
        <v>510</v>
      </c>
      <c r="C94" s="110">
        <v>906111003</v>
      </c>
      <c r="D94" s="110">
        <v>906111002</v>
      </c>
      <c r="E94" s="110">
        <v>906111004</v>
      </c>
      <c r="F94" s="110" t="b">
        <v>0</v>
      </c>
      <c r="G94" s="110" t="s">
        <v>421</v>
      </c>
      <c r="H94" s="110">
        <v>6</v>
      </c>
      <c r="I94" s="110">
        <v>1</v>
      </c>
      <c r="J94" s="110">
        <v>1</v>
      </c>
      <c r="K94" s="110">
        <v>10</v>
      </c>
      <c r="L94" s="111">
        <v>160001001</v>
      </c>
      <c r="M94" s="110">
        <v>6000</v>
      </c>
      <c r="N94" s="110" t="s">
        <v>52</v>
      </c>
      <c r="O94" s="110">
        <v>51389</v>
      </c>
      <c r="P94" s="110">
        <v>52389</v>
      </c>
      <c r="Q94" s="110">
        <v>530800013</v>
      </c>
    </row>
    <row r="95" spans="1:17" ht="16.5" customHeight="1" x14ac:dyDescent="0.3">
      <c r="A95" s="96" t="b">
        <v>1</v>
      </c>
      <c r="B95" s="97" t="s">
        <v>511</v>
      </c>
      <c r="C95" s="110">
        <v>906111004</v>
      </c>
      <c r="D95" s="110">
        <v>906111003</v>
      </c>
      <c r="E95" s="110">
        <v>906111005</v>
      </c>
      <c r="F95" s="110" t="b">
        <v>0</v>
      </c>
      <c r="G95" s="110" t="s">
        <v>421</v>
      </c>
      <c r="H95" s="110">
        <v>6</v>
      </c>
      <c r="I95" s="110">
        <v>1</v>
      </c>
      <c r="J95" s="110">
        <v>1</v>
      </c>
      <c r="K95" s="110">
        <v>20</v>
      </c>
      <c r="L95" s="111">
        <v>160001001</v>
      </c>
      <c r="M95" s="110">
        <v>8000</v>
      </c>
      <c r="N95" s="110" t="s">
        <v>52</v>
      </c>
      <c r="O95" s="110">
        <v>51390</v>
      </c>
      <c r="P95" s="110">
        <v>52390</v>
      </c>
      <c r="Q95" s="110">
        <v>530800013</v>
      </c>
    </row>
    <row r="96" spans="1:17" ht="16.5" customHeight="1" x14ac:dyDescent="0.3">
      <c r="A96" s="96" t="b">
        <v>1</v>
      </c>
      <c r="B96" s="97" t="s">
        <v>512</v>
      </c>
      <c r="C96" s="110">
        <v>906111005</v>
      </c>
      <c r="D96" s="110">
        <v>906111004</v>
      </c>
      <c r="E96" s="110">
        <v>906111006</v>
      </c>
      <c r="F96" s="110" t="b">
        <v>0</v>
      </c>
      <c r="G96" s="110" t="s">
        <v>421</v>
      </c>
      <c r="H96" s="110">
        <v>6</v>
      </c>
      <c r="I96" s="110">
        <v>1</v>
      </c>
      <c r="J96" s="110">
        <v>1</v>
      </c>
      <c r="K96" s="110">
        <v>30</v>
      </c>
      <c r="L96" s="111">
        <v>160001001</v>
      </c>
      <c r="M96" s="110">
        <v>10000</v>
      </c>
      <c r="N96" s="110" t="s">
        <v>52</v>
      </c>
      <c r="O96" s="110">
        <v>51391</v>
      </c>
      <c r="P96" s="110">
        <v>52391</v>
      </c>
      <c r="Q96" s="110">
        <v>530800013</v>
      </c>
    </row>
    <row r="97" spans="1:17" ht="16.5" customHeight="1" x14ac:dyDescent="0.3">
      <c r="A97" s="96" t="b">
        <v>1</v>
      </c>
      <c r="B97" s="97" t="s">
        <v>513</v>
      </c>
      <c r="C97" s="110">
        <v>906111006</v>
      </c>
      <c r="D97" s="110">
        <v>906111005</v>
      </c>
      <c r="E97" s="110">
        <v>906111007</v>
      </c>
      <c r="F97" s="110" t="b">
        <v>0</v>
      </c>
      <c r="G97" s="110" t="s">
        <v>421</v>
      </c>
      <c r="H97" s="110">
        <v>6</v>
      </c>
      <c r="I97" s="110">
        <v>1</v>
      </c>
      <c r="J97" s="110">
        <v>1</v>
      </c>
      <c r="K97" s="110">
        <v>40</v>
      </c>
      <c r="L97" s="111">
        <v>160001001</v>
      </c>
      <c r="M97" s="110">
        <v>15000</v>
      </c>
      <c r="N97" s="110" t="s">
        <v>52</v>
      </c>
      <c r="O97" s="110">
        <v>51392</v>
      </c>
      <c r="P97" s="110">
        <v>52392</v>
      </c>
      <c r="Q97" s="110">
        <v>530800013</v>
      </c>
    </row>
    <row r="98" spans="1:17" ht="16.5" customHeight="1" x14ac:dyDescent="0.3">
      <c r="A98" s="96" t="b">
        <v>1</v>
      </c>
      <c r="B98" s="97" t="s">
        <v>514</v>
      </c>
      <c r="C98" s="110">
        <v>906111007</v>
      </c>
      <c r="D98" s="110">
        <v>906111006</v>
      </c>
      <c r="E98" s="110">
        <v>906111008</v>
      </c>
      <c r="F98" s="110" t="b">
        <v>0</v>
      </c>
      <c r="G98" s="110" t="s">
        <v>421</v>
      </c>
      <c r="H98" s="110">
        <v>6</v>
      </c>
      <c r="I98" s="110">
        <v>1</v>
      </c>
      <c r="J98" s="110">
        <v>1</v>
      </c>
      <c r="K98" s="110">
        <v>50</v>
      </c>
      <c r="L98" s="111">
        <v>160001001</v>
      </c>
      <c r="M98" s="110">
        <v>20000</v>
      </c>
      <c r="N98" s="110" t="s">
        <v>52</v>
      </c>
      <c r="O98" s="110">
        <v>51393</v>
      </c>
      <c r="P98" s="110">
        <v>52393</v>
      </c>
      <c r="Q98" s="110">
        <v>530800013</v>
      </c>
    </row>
    <row r="99" spans="1:17" ht="16.5" customHeight="1" x14ac:dyDescent="0.3">
      <c r="A99" s="96" t="b">
        <v>1</v>
      </c>
      <c r="B99" s="97" t="s">
        <v>515</v>
      </c>
      <c r="C99" s="110">
        <v>906111008</v>
      </c>
      <c r="D99" s="110">
        <v>906111007</v>
      </c>
      <c r="E99" s="110">
        <v>906111009</v>
      </c>
      <c r="F99" s="110" t="b">
        <v>0</v>
      </c>
      <c r="G99" s="110" t="s">
        <v>421</v>
      </c>
      <c r="H99" s="110">
        <v>6</v>
      </c>
      <c r="I99" s="110">
        <v>1</v>
      </c>
      <c r="J99" s="110">
        <v>1</v>
      </c>
      <c r="K99" s="110">
        <v>60</v>
      </c>
      <c r="L99" s="111">
        <v>160001001</v>
      </c>
      <c r="M99" s="110">
        <v>25000</v>
      </c>
      <c r="N99" s="110" t="s">
        <v>52</v>
      </c>
      <c r="O99" s="110">
        <v>51394</v>
      </c>
      <c r="P99" s="110">
        <v>52394</v>
      </c>
      <c r="Q99" s="110">
        <v>530800013</v>
      </c>
    </row>
    <row r="100" spans="1:17" ht="16.5" customHeight="1" x14ac:dyDescent="0.3">
      <c r="A100" s="96" t="b">
        <v>1</v>
      </c>
      <c r="B100" s="97" t="s">
        <v>516</v>
      </c>
      <c r="C100" s="110">
        <v>906111009</v>
      </c>
      <c r="D100" s="110">
        <v>906111008</v>
      </c>
      <c r="E100" s="110">
        <v>906111010</v>
      </c>
      <c r="F100" s="110" t="b">
        <v>0</v>
      </c>
      <c r="G100" s="110" t="s">
        <v>421</v>
      </c>
      <c r="H100" s="110">
        <v>6</v>
      </c>
      <c r="I100" s="110">
        <v>1</v>
      </c>
      <c r="J100" s="110">
        <v>1</v>
      </c>
      <c r="K100" s="110">
        <v>70</v>
      </c>
      <c r="L100" s="111">
        <v>160001001</v>
      </c>
      <c r="M100" s="110">
        <v>30000</v>
      </c>
      <c r="N100" s="110" t="s">
        <v>52</v>
      </c>
      <c r="O100" s="110">
        <v>51395</v>
      </c>
      <c r="P100" s="110">
        <v>52395</v>
      </c>
      <c r="Q100" s="110">
        <v>530800013</v>
      </c>
    </row>
    <row r="101" spans="1:17" ht="16.5" customHeight="1" x14ac:dyDescent="0.3">
      <c r="A101" s="96" t="b">
        <v>1</v>
      </c>
      <c r="B101" s="97" t="s">
        <v>517</v>
      </c>
      <c r="C101" s="110">
        <v>906111010</v>
      </c>
      <c r="D101" s="110">
        <v>906111009</v>
      </c>
      <c r="E101" s="110">
        <v>906111011</v>
      </c>
      <c r="F101" s="110" t="b">
        <v>0</v>
      </c>
      <c r="G101" s="110" t="s">
        <v>421</v>
      </c>
      <c r="H101" s="110">
        <v>6</v>
      </c>
      <c r="I101" s="110">
        <v>1</v>
      </c>
      <c r="J101" s="110">
        <v>1</v>
      </c>
      <c r="K101" s="110">
        <v>80</v>
      </c>
      <c r="L101" s="111">
        <v>160001001</v>
      </c>
      <c r="M101" s="110">
        <v>40000</v>
      </c>
      <c r="N101" s="110" t="s">
        <v>52</v>
      </c>
      <c r="O101" s="110">
        <v>51396</v>
      </c>
      <c r="P101" s="110">
        <v>52396</v>
      </c>
      <c r="Q101" s="110">
        <v>530800013</v>
      </c>
    </row>
    <row r="102" spans="1:17" ht="16.5" customHeight="1" x14ac:dyDescent="0.3">
      <c r="A102" s="96" t="b">
        <v>1</v>
      </c>
      <c r="B102" s="97" t="s">
        <v>518</v>
      </c>
      <c r="C102" s="110">
        <v>906111011</v>
      </c>
      <c r="D102" s="110">
        <v>906111010</v>
      </c>
      <c r="E102" s="110">
        <v>906111012</v>
      </c>
      <c r="F102" s="110" t="b">
        <v>0</v>
      </c>
      <c r="G102" s="110" t="s">
        <v>421</v>
      </c>
      <c r="H102" s="110">
        <v>6</v>
      </c>
      <c r="I102" s="110">
        <v>1</v>
      </c>
      <c r="J102" s="110">
        <v>1</v>
      </c>
      <c r="K102" s="110">
        <v>90</v>
      </c>
      <c r="L102" s="111">
        <v>160001001</v>
      </c>
      <c r="M102" s="110">
        <v>50000</v>
      </c>
      <c r="N102" s="110" t="s">
        <v>52</v>
      </c>
      <c r="O102" s="110">
        <v>51397</v>
      </c>
      <c r="P102" s="110">
        <v>52397</v>
      </c>
      <c r="Q102" s="110">
        <v>530800013</v>
      </c>
    </row>
    <row r="103" spans="1:17" ht="16.5" customHeight="1" x14ac:dyDescent="0.3">
      <c r="A103" s="96" t="b">
        <v>1</v>
      </c>
      <c r="B103" s="97" t="s">
        <v>519</v>
      </c>
      <c r="C103" s="110">
        <v>906111012</v>
      </c>
      <c r="D103" s="110">
        <v>906111011</v>
      </c>
      <c r="E103" s="110">
        <v>906111013</v>
      </c>
      <c r="F103" s="110" t="b">
        <v>0</v>
      </c>
      <c r="G103" s="110" t="s">
        <v>421</v>
      </c>
      <c r="H103" s="110">
        <v>6</v>
      </c>
      <c r="I103" s="110">
        <v>1</v>
      </c>
      <c r="J103" s="110">
        <v>1</v>
      </c>
      <c r="K103" s="110">
        <v>100</v>
      </c>
      <c r="L103" s="111">
        <v>160001001</v>
      </c>
      <c r="M103" s="110">
        <v>75000</v>
      </c>
      <c r="N103" s="110" t="s">
        <v>52</v>
      </c>
      <c r="O103" s="110">
        <v>51398</v>
      </c>
      <c r="P103" s="110">
        <v>52398</v>
      </c>
      <c r="Q103" s="110">
        <v>530800013</v>
      </c>
    </row>
    <row r="104" spans="1:17" ht="16.5" customHeight="1" x14ac:dyDescent="0.3">
      <c r="A104" s="96" t="b">
        <v>1</v>
      </c>
      <c r="B104" s="97" t="s">
        <v>520</v>
      </c>
      <c r="C104" s="110">
        <v>906111013</v>
      </c>
      <c r="D104" s="110">
        <v>906111012</v>
      </c>
      <c r="E104" s="110">
        <v>906111014</v>
      </c>
      <c r="F104" s="110" t="b">
        <v>0</v>
      </c>
      <c r="G104" s="110" t="s">
        <v>421</v>
      </c>
      <c r="H104" s="110">
        <v>6</v>
      </c>
      <c r="I104" s="110">
        <v>1</v>
      </c>
      <c r="J104" s="110">
        <v>1</v>
      </c>
      <c r="K104" s="110">
        <v>110</v>
      </c>
      <c r="L104" s="111">
        <v>160001001</v>
      </c>
      <c r="M104" s="110">
        <v>100000</v>
      </c>
      <c r="N104" s="110" t="s">
        <v>52</v>
      </c>
      <c r="O104" s="110">
        <v>51399</v>
      </c>
      <c r="P104" s="110">
        <v>52399</v>
      </c>
      <c r="Q104" s="110">
        <v>530800013</v>
      </c>
    </row>
    <row r="105" spans="1:17" ht="16.5" customHeight="1" x14ac:dyDescent="0.3">
      <c r="A105" s="96" t="b">
        <v>1</v>
      </c>
      <c r="B105" s="97" t="s">
        <v>521</v>
      </c>
      <c r="C105" s="110">
        <v>906111014</v>
      </c>
      <c r="D105" s="110">
        <v>906111013</v>
      </c>
      <c r="E105" s="110">
        <v>906111015</v>
      </c>
      <c r="F105" s="110" t="b">
        <v>0</v>
      </c>
      <c r="G105" s="110" t="s">
        <v>421</v>
      </c>
      <c r="H105" s="110">
        <v>6</v>
      </c>
      <c r="I105" s="110">
        <v>1</v>
      </c>
      <c r="J105" s="110">
        <v>1</v>
      </c>
      <c r="K105" s="110">
        <v>120</v>
      </c>
      <c r="L105" s="111">
        <v>160001001</v>
      </c>
      <c r="M105" s="110">
        <v>125000</v>
      </c>
      <c r="N105" s="110" t="s">
        <v>52</v>
      </c>
      <c r="O105" s="110">
        <v>51400</v>
      </c>
      <c r="P105" s="110">
        <v>52400</v>
      </c>
      <c r="Q105" s="110">
        <v>530800013</v>
      </c>
    </row>
    <row r="106" spans="1:17" ht="16.5" customHeight="1" x14ac:dyDescent="0.3">
      <c r="A106" s="96" t="b">
        <v>1</v>
      </c>
      <c r="B106" s="97" t="s">
        <v>522</v>
      </c>
      <c r="C106" s="110">
        <v>906111015</v>
      </c>
      <c r="D106" s="110">
        <v>906111014</v>
      </c>
      <c r="E106" s="110">
        <v>906111016</v>
      </c>
      <c r="F106" s="110" t="b">
        <v>0</v>
      </c>
      <c r="G106" s="110" t="s">
        <v>421</v>
      </c>
      <c r="H106" s="110">
        <v>6</v>
      </c>
      <c r="I106" s="110">
        <v>1</v>
      </c>
      <c r="J106" s="110">
        <v>1</v>
      </c>
      <c r="K106" s="110">
        <v>130</v>
      </c>
      <c r="L106" s="111">
        <v>160001001</v>
      </c>
      <c r="M106" s="110">
        <v>150000</v>
      </c>
      <c r="N106" s="110" t="s">
        <v>52</v>
      </c>
      <c r="O106" s="110">
        <v>51401</v>
      </c>
      <c r="P106" s="110">
        <v>52401</v>
      </c>
      <c r="Q106" s="110">
        <v>530800013</v>
      </c>
    </row>
    <row r="107" spans="1:17" ht="16.5" customHeight="1" x14ac:dyDescent="0.3">
      <c r="A107" s="96" t="b">
        <v>1</v>
      </c>
      <c r="B107" s="97" t="s">
        <v>523</v>
      </c>
      <c r="C107" s="110">
        <v>906111016</v>
      </c>
      <c r="D107" s="110">
        <v>906111015</v>
      </c>
      <c r="E107" s="110">
        <v>906111017</v>
      </c>
      <c r="F107" s="110" t="b">
        <v>0</v>
      </c>
      <c r="G107" s="110" t="s">
        <v>421</v>
      </c>
      <c r="H107" s="110">
        <v>6</v>
      </c>
      <c r="I107" s="110">
        <v>1</v>
      </c>
      <c r="J107" s="110">
        <v>1</v>
      </c>
      <c r="K107" s="110">
        <v>140</v>
      </c>
      <c r="L107" s="111">
        <v>160001001</v>
      </c>
      <c r="M107" s="110">
        <v>175000</v>
      </c>
      <c r="N107" s="110" t="s">
        <v>52</v>
      </c>
      <c r="O107" s="110">
        <v>51402</v>
      </c>
      <c r="P107" s="110">
        <v>52402</v>
      </c>
      <c r="Q107" s="110">
        <v>530800013</v>
      </c>
    </row>
    <row r="108" spans="1:17" ht="16.5" customHeight="1" x14ac:dyDescent="0.3">
      <c r="A108" s="96" t="b">
        <v>1</v>
      </c>
      <c r="B108" s="97" t="s">
        <v>524</v>
      </c>
      <c r="C108" s="110">
        <v>906111017</v>
      </c>
      <c r="D108" s="110">
        <v>906111016</v>
      </c>
      <c r="E108" s="110">
        <v>906111018</v>
      </c>
      <c r="F108" s="110" t="b">
        <v>0</v>
      </c>
      <c r="G108" s="110" t="s">
        <v>421</v>
      </c>
      <c r="H108" s="110">
        <v>6</v>
      </c>
      <c r="I108" s="110">
        <v>1</v>
      </c>
      <c r="J108" s="110">
        <v>1</v>
      </c>
      <c r="K108" s="110">
        <v>150</v>
      </c>
      <c r="L108" s="111">
        <v>160001001</v>
      </c>
      <c r="M108" s="110">
        <v>200000</v>
      </c>
      <c r="N108" s="110" t="s">
        <v>52</v>
      </c>
      <c r="O108" s="110">
        <v>51403</v>
      </c>
      <c r="P108" s="110">
        <v>52403</v>
      </c>
      <c r="Q108" s="110">
        <v>530800013</v>
      </c>
    </row>
    <row r="109" spans="1:17" ht="16.5" customHeight="1" x14ac:dyDescent="0.3">
      <c r="A109" s="96" t="b">
        <v>1</v>
      </c>
      <c r="B109" s="97" t="s">
        <v>525</v>
      </c>
      <c r="C109" s="110">
        <v>906111018</v>
      </c>
      <c r="D109" s="110">
        <v>906111017</v>
      </c>
      <c r="E109" s="110">
        <v>906111019</v>
      </c>
      <c r="F109" s="110" t="b">
        <v>0</v>
      </c>
      <c r="G109" s="110" t="s">
        <v>421</v>
      </c>
      <c r="H109" s="110">
        <v>6</v>
      </c>
      <c r="I109" s="110">
        <v>1</v>
      </c>
      <c r="J109" s="110">
        <v>1</v>
      </c>
      <c r="K109" s="110">
        <v>160</v>
      </c>
      <c r="L109" s="111">
        <v>160001001</v>
      </c>
      <c r="M109" s="110">
        <v>225000</v>
      </c>
      <c r="N109" s="110" t="s">
        <v>52</v>
      </c>
      <c r="O109" s="110">
        <v>51404</v>
      </c>
      <c r="P109" s="110">
        <v>52404</v>
      </c>
      <c r="Q109" s="110">
        <v>530800013</v>
      </c>
    </row>
    <row r="110" spans="1:17" ht="16.5" customHeight="1" x14ac:dyDescent="0.3">
      <c r="A110" s="96" t="b">
        <v>1</v>
      </c>
      <c r="B110" s="97" t="s">
        <v>526</v>
      </c>
      <c r="C110" s="110">
        <v>906111019</v>
      </c>
      <c r="D110" s="110">
        <v>906111018</v>
      </c>
      <c r="E110" s="110">
        <v>906111020</v>
      </c>
      <c r="F110" s="110" t="b">
        <v>0</v>
      </c>
      <c r="G110" s="110" t="s">
        <v>421</v>
      </c>
      <c r="H110" s="110">
        <v>6</v>
      </c>
      <c r="I110" s="110">
        <v>1</v>
      </c>
      <c r="J110" s="110">
        <v>1</v>
      </c>
      <c r="K110" s="110">
        <v>170</v>
      </c>
      <c r="L110" s="111">
        <v>160001001</v>
      </c>
      <c r="M110" s="110">
        <v>250000</v>
      </c>
      <c r="N110" s="110" t="s">
        <v>52</v>
      </c>
      <c r="O110" s="110">
        <v>51405</v>
      </c>
      <c r="P110" s="110">
        <v>52405</v>
      </c>
      <c r="Q110" s="110">
        <v>530800013</v>
      </c>
    </row>
    <row r="111" spans="1:17" ht="16.5" customHeight="1" x14ac:dyDescent="0.3">
      <c r="A111" s="96" t="b">
        <v>1</v>
      </c>
      <c r="B111" s="97" t="s">
        <v>527</v>
      </c>
      <c r="C111" s="110">
        <v>906111020</v>
      </c>
      <c r="D111" s="110">
        <v>906111019</v>
      </c>
      <c r="E111" s="110">
        <v>906111021</v>
      </c>
      <c r="F111" s="110" t="b">
        <v>0</v>
      </c>
      <c r="G111" s="110" t="s">
        <v>421</v>
      </c>
      <c r="H111" s="110">
        <v>6</v>
      </c>
      <c r="I111" s="110">
        <v>1</v>
      </c>
      <c r="J111" s="110">
        <v>1</v>
      </c>
      <c r="K111" s="110">
        <v>180</v>
      </c>
      <c r="L111" s="111">
        <v>160001001</v>
      </c>
      <c r="M111" s="110">
        <v>275000</v>
      </c>
      <c r="N111" s="110" t="s">
        <v>52</v>
      </c>
      <c r="O111" s="110">
        <v>51406</v>
      </c>
      <c r="P111" s="110">
        <v>52406</v>
      </c>
      <c r="Q111" s="110">
        <v>530800013</v>
      </c>
    </row>
    <row r="112" spans="1:17" ht="16.5" customHeight="1" x14ac:dyDescent="0.3">
      <c r="A112" s="96" t="b">
        <v>1</v>
      </c>
      <c r="B112" s="97" t="s">
        <v>528</v>
      </c>
      <c r="C112" s="110">
        <v>906111021</v>
      </c>
      <c r="D112" s="110">
        <v>906111020</v>
      </c>
      <c r="E112" s="110">
        <v>906111022</v>
      </c>
      <c r="F112" s="110" t="b">
        <v>0</v>
      </c>
      <c r="G112" s="110" t="s">
        <v>421</v>
      </c>
      <c r="H112" s="110">
        <v>6</v>
      </c>
      <c r="I112" s="110">
        <v>1</v>
      </c>
      <c r="J112" s="110">
        <v>1</v>
      </c>
      <c r="K112" s="110">
        <v>190</v>
      </c>
      <c r="L112" s="111">
        <v>160001001</v>
      </c>
      <c r="M112" s="110">
        <v>300000</v>
      </c>
      <c r="N112" s="110" t="s">
        <v>52</v>
      </c>
      <c r="O112" s="110">
        <v>51407</v>
      </c>
      <c r="P112" s="110">
        <v>52407</v>
      </c>
      <c r="Q112" s="110">
        <v>530800013</v>
      </c>
    </row>
    <row r="113" spans="1:17" ht="16.5" customHeight="1" x14ac:dyDescent="0.3">
      <c r="A113" s="96" t="b">
        <v>1</v>
      </c>
      <c r="B113" s="97" t="s">
        <v>529</v>
      </c>
      <c r="C113" s="110">
        <v>906111022</v>
      </c>
      <c r="D113" s="110">
        <v>906111021</v>
      </c>
      <c r="E113" s="106">
        <v>0</v>
      </c>
      <c r="F113" s="106" t="b">
        <v>0</v>
      </c>
      <c r="G113" s="110" t="s">
        <v>421</v>
      </c>
      <c r="H113" s="110">
        <v>6</v>
      </c>
      <c r="I113" s="110">
        <v>1</v>
      </c>
      <c r="J113" s="110">
        <v>1</v>
      </c>
      <c r="K113" s="110">
        <v>200</v>
      </c>
      <c r="L113" s="111">
        <v>160001001</v>
      </c>
      <c r="M113" s="110">
        <v>325000</v>
      </c>
      <c r="N113" s="110" t="s">
        <v>52</v>
      </c>
      <c r="O113" s="110">
        <v>51408</v>
      </c>
      <c r="P113" s="110">
        <v>52408</v>
      </c>
      <c r="Q113" s="110">
        <v>530800013</v>
      </c>
    </row>
    <row r="114" spans="1:17" ht="16.5" customHeight="1" x14ac:dyDescent="0.3">
      <c r="A114" s="92" t="b">
        <v>1</v>
      </c>
      <c r="B114" s="93" t="s">
        <v>530</v>
      </c>
      <c r="C114" s="108">
        <v>908221001</v>
      </c>
      <c r="D114" s="106">
        <v>0</v>
      </c>
      <c r="E114" s="107">
        <v>908221002</v>
      </c>
      <c r="F114" s="107" t="b">
        <v>0</v>
      </c>
      <c r="G114" s="113" t="s">
        <v>432</v>
      </c>
      <c r="H114" s="106">
        <v>8</v>
      </c>
      <c r="I114" s="106">
        <v>2</v>
      </c>
      <c r="J114" s="106">
        <v>2</v>
      </c>
      <c r="K114" s="106">
        <v>5</v>
      </c>
      <c r="L114" s="108">
        <v>160001002</v>
      </c>
      <c r="M114" s="106">
        <v>50</v>
      </c>
      <c r="N114" s="113" t="s">
        <v>54</v>
      </c>
      <c r="O114" s="106">
        <v>51409</v>
      </c>
      <c r="P114" s="106">
        <v>52409</v>
      </c>
      <c r="Q114" s="106">
        <v>530800004</v>
      </c>
    </row>
    <row r="115" spans="1:17" ht="16.5" customHeight="1" x14ac:dyDescent="0.3">
      <c r="A115" s="92" t="b">
        <v>1</v>
      </c>
      <c r="B115" s="93" t="s">
        <v>531</v>
      </c>
      <c r="C115" s="107">
        <v>908221002</v>
      </c>
      <c r="D115" s="109">
        <v>908221001</v>
      </c>
      <c r="E115" s="107">
        <v>908221003</v>
      </c>
      <c r="F115" s="107" t="b">
        <v>0</v>
      </c>
      <c r="G115" s="113" t="s">
        <v>432</v>
      </c>
      <c r="H115" s="107">
        <v>8</v>
      </c>
      <c r="I115" s="107">
        <v>2</v>
      </c>
      <c r="J115" s="107">
        <v>2</v>
      </c>
      <c r="K115" s="107">
        <v>10</v>
      </c>
      <c r="L115" s="109">
        <v>160001002</v>
      </c>
      <c r="M115" s="107">
        <v>50</v>
      </c>
      <c r="N115" s="113" t="s">
        <v>54</v>
      </c>
      <c r="O115" s="107">
        <v>51410</v>
      </c>
      <c r="P115" s="107">
        <v>52410</v>
      </c>
      <c r="Q115" s="113">
        <v>530800004</v>
      </c>
    </row>
    <row r="116" spans="1:17" ht="16.5" customHeight="1" x14ac:dyDescent="0.3">
      <c r="A116" s="92" t="b">
        <v>1</v>
      </c>
      <c r="B116" s="93" t="s">
        <v>532</v>
      </c>
      <c r="C116" s="107">
        <v>908221003</v>
      </c>
      <c r="D116" s="107">
        <v>908221002</v>
      </c>
      <c r="E116" s="107">
        <v>908221004</v>
      </c>
      <c r="F116" s="107" t="b">
        <v>0</v>
      </c>
      <c r="G116" s="113" t="s">
        <v>432</v>
      </c>
      <c r="H116" s="107">
        <v>8</v>
      </c>
      <c r="I116" s="107">
        <v>2</v>
      </c>
      <c r="J116" s="107">
        <v>2</v>
      </c>
      <c r="K116" s="107">
        <v>15</v>
      </c>
      <c r="L116" s="109">
        <v>160001002</v>
      </c>
      <c r="M116" s="107">
        <v>50</v>
      </c>
      <c r="N116" s="113" t="s">
        <v>54</v>
      </c>
      <c r="O116" s="107">
        <v>51411</v>
      </c>
      <c r="P116" s="107">
        <v>52411</v>
      </c>
      <c r="Q116" s="113">
        <v>530800004</v>
      </c>
    </row>
    <row r="117" spans="1:17" ht="16.5" customHeight="1" x14ac:dyDescent="0.3">
      <c r="A117" s="92" t="b">
        <v>1</v>
      </c>
      <c r="B117" s="93" t="s">
        <v>533</v>
      </c>
      <c r="C117" s="107">
        <v>908221004</v>
      </c>
      <c r="D117" s="107">
        <v>908221003</v>
      </c>
      <c r="E117" s="107">
        <v>908221005</v>
      </c>
      <c r="F117" s="107" t="b">
        <v>0</v>
      </c>
      <c r="G117" s="113" t="s">
        <v>432</v>
      </c>
      <c r="H117" s="107">
        <v>8</v>
      </c>
      <c r="I117" s="107">
        <v>2</v>
      </c>
      <c r="J117" s="107">
        <v>2</v>
      </c>
      <c r="K117" s="107">
        <v>20</v>
      </c>
      <c r="L117" s="109">
        <v>160001002</v>
      </c>
      <c r="M117" s="107">
        <v>50</v>
      </c>
      <c r="N117" s="113" t="s">
        <v>54</v>
      </c>
      <c r="O117" s="107">
        <v>51412</v>
      </c>
      <c r="P117" s="107">
        <v>52412</v>
      </c>
      <c r="Q117" s="113">
        <v>530800004</v>
      </c>
    </row>
    <row r="118" spans="1:17" ht="16.5" customHeight="1" x14ac:dyDescent="0.3">
      <c r="A118" s="92" t="b">
        <v>1</v>
      </c>
      <c r="B118" s="93" t="s">
        <v>534</v>
      </c>
      <c r="C118" s="107">
        <v>908221005</v>
      </c>
      <c r="D118" s="107">
        <v>908221004</v>
      </c>
      <c r="E118" s="107">
        <v>908221006</v>
      </c>
      <c r="F118" s="107" t="b">
        <v>0</v>
      </c>
      <c r="G118" s="113" t="s">
        <v>432</v>
      </c>
      <c r="H118" s="107">
        <v>8</v>
      </c>
      <c r="I118" s="107">
        <v>2</v>
      </c>
      <c r="J118" s="107">
        <v>2</v>
      </c>
      <c r="K118" s="107">
        <v>25</v>
      </c>
      <c r="L118" s="109">
        <v>160001002</v>
      </c>
      <c r="M118" s="107">
        <v>50</v>
      </c>
      <c r="N118" s="113" t="s">
        <v>54</v>
      </c>
      <c r="O118" s="107">
        <v>51413</v>
      </c>
      <c r="P118" s="107">
        <v>52413</v>
      </c>
      <c r="Q118" s="113">
        <v>530800004</v>
      </c>
    </row>
    <row r="119" spans="1:17" ht="16.5" customHeight="1" x14ac:dyDescent="0.3">
      <c r="A119" s="92" t="b">
        <v>1</v>
      </c>
      <c r="B119" s="93" t="s">
        <v>58</v>
      </c>
      <c r="C119" s="107">
        <v>908221006</v>
      </c>
      <c r="D119" s="107">
        <v>908221005</v>
      </c>
      <c r="E119" s="107">
        <v>908221007</v>
      </c>
      <c r="F119" s="107" t="b">
        <v>0</v>
      </c>
      <c r="G119" s="113" t="s">
        <v>432</v>
      </c>
      <c r="H119" s="107">
        <v>8</v>
      </c>
      <c r="I119" s="107">
        <v>2</v>
      </c>
      <c r="J119" s="107">
        <v>2</v>
      </c>
      <c r="K119" s="107">
        <v>30</v>
      </c>
      <c r="L119" s="109">
        <v>160001002</v>
      </c>
      <c r="M119" s="107">
        <v>50</v>
      </c>
      <c r="N119" s="113" t="s">
        <v>54</v>
      </c>
      <c r="O119" s="107">
        <v>51414</v>
      </c>
      <c r="P119" s="107">
        <v>52414</v>
      </c>
      <c r="Q119" s="113">
        <v>530800004</v>
      </c>
    </row>
    <row r="120" spans="1:17" ht="16.5" customHeight="1" x14ac:dyDescent="0.3">
      <c r="A120" s="92" t="b">
        <v>1</v>
      </c>
      <c r="B120" s="93" t="s">
        <v>59</v>
      </c>
      <c r="C120" s="107">
        <v>908221007</v>
      </c>
      <c r="D120" s="107">
        <v>908221006</v>
      </c>
      <c r="E120" s="107">
        <v>908221008</v>
      </c>
      <c r="F120" s="107" t="b">
        <v>0</v>
      </c>
      <c r="G120" s="113" t="s">
        <v>432</v>
      </c>
      <c r="H120" s="107">
        <v>8</v>
      </c>
      <c r="I120" s="107">
        <v>2</v>
      </c>
      <c r="J120" s="107">
        <v>2</v>
      </c>
      <c r="K120" s="107">
        <v>35</v>
      </c>
      <c r="L120" s="109">
        <v>160001002</v>
      </c>
      <c r="M120" s="107">
        <v>50</v>
      </c>
      <c r="N120" s="113" t="s">
        <v>54</v>
      </c>
      <c r="O120" s="107">
        <v>51415</v>
      </c>
      <c r="P120" s="107">
        <v>52415</v>
      </c>
      <c r="Q120" s="113">
        <v>530800004</v>
      </c>
    </row>
    <row r="121" spans="1:17" ht="16.5" customHeight="1" x14ac:dyDescent="0.3">
      <c r="A121" s="92" t="b">
        <v>1</v>
      </c>
      <c r="B121" s="93" t="s">
        <v>60</v>
      </c>
      <c r="C121" s="107">
        <v>908221008</v>
      </c>
      <c r="D121" s="107">
        <v>908221007</v>
      </c>
      <c r="E121" s="107">
        <v>908221009</v>
      </c>
      <c r="F121" s="107" t="b">
        <v>0</v>
      </c>
      <c r="G121" s="113" t="s">
        <v>432</v>
      </c>
      <c r="H121" s="107">
        <v>8</v>
      </c>
      <c r="I121" s="107">
        <v>2</v>
      </c>
      <c r="J121" s="107">
        <v>2</v>
      </c>
      <c r="K121" s="107">
        <v>40</v>
      </c>
      <c r="L121" s="109">
        <v>160001002</v>
      </c>
      <c r="M121" s="107">
        <v>50</v>
      </c>
      <c r="N121" s="113" t="s">
        <v>54</v>
      </c>
      <c r="O121" s="107">
        <v>51416</v>
      </c>
      <c r="P121" s="107">
        <v>52416</v>
      </c>
      <c r="Q121" s="113">
        <v>530800004</v>
      </c>
    </row>
    <row r="122" spans="1:17" ht="16.5" customHeight="1" x14ac:dyDescent="0.3">
      <c r="A122" s="92" t="b">
        <v>1</v>
      </c>
      <c r="B122" s="93" t="s">
        <v>61</v>
      </c>
      <c r="C122" s="107">
        <v>908221009</v>
      </c>
      <c r="D122" s="107">
        <v>908221008</v>
      </c>
      <c r="E122" s="107">
        <v>908221010</v>
      </c>
      <c r="F122" s="107" t="b">
        <v>0</v>
      </c>
      <c r="G122" s="113" t="s">
        <v>432</v>
      </c>
      <c r="H122" s="107">
        <v>8</v>
      </c>
      <c r="I122" s="107">
        <v>2</v>
      </c>
      <c r="J122" s="107">
        <v>2</v>
      </c>
      <c r="K122" s="107">
        <v>45</v>
      </c>
      <c r="L122" s="109">
        <v>160001002</v>
      </c>
      <c r="M122" s="107">
        <v>50</v>
      </c>
      <c r="N122" s="113" t="s">
        <v>54</v>
      </c>
      <c r="O122" s="107">
        <v>51417</v>
      </c>
      <c r="P122" s="107">
        <v>52417</v>
      </c>
      <c r="Q122" s="113">
        <v>530800004</v>
      </c>
    </row>
    <row r="123" spans="1:17" ht="16.5" customHeight="1" x14ac:dyDescent="0.3">
      <c r="A123" s="92" t="b">
        <v>1</v>
      </c>
      <c r="B123" s="93" t="s">
        <v>62</v>
      </c>
      <c r="C123" s="107">
        <v>908221010</v>
      </c>
      <c r="D123" s="107">
        <v>908221009</v>
      </c>
      <c r="E123" s="107">
        <v>908221011</v>
      </c>
      <c r="F123" s="107" t="b">
        <v>0</v>
      </c>
      <c r="G123" s="113" t="s">
        <v>432</v>
      </c>
      <c r="H123" s="107">
        <v>8</v>
      </c>
      <c r="I123" s="107">
        <v>2</v>
      </c>
      <c r="J123" s="107">
        <v>2</v>
      </c>
      <c r="K123" s="107">
        <v>50</v>
      </c>
      <c r="L123" s="109">
        <v>160001002</v>
      </c>
      <c r="M123" s="107">
        <v>50</v>
      </c>
      <c r="N123" s="113" t="s">
        <v>54</v>
      </c>
      <c r="O123" s="107">
        <v>51418</v>
      </c>
      <c r="P123" s="107">
        <v>52418</v>
      </c>
      <c r="Q123" s="113">
        <v>530800004</v>
      </c>
    </row>
    <row r="124" spans="1:17" ht="16.5" customHeight="1" x14ac:dyDescent="0.3">
      <c r="A124" s="92" t="b">
        <v>1</v>
      </c>
      <c r="B124" s="93" t="s">
        <v>63</v>
      </c>
      <c r="C124" s="107">
        <v>908221011</v>
      </c>
      <c r="D124" s="107">
        <v>908221010</v>
      </c>
      <c r="E124" s="107">
        <v>908221012</v>
      </c>
      <c r="F124" s="107" t="b">
        <v>0</v>
      </c>
      <c r="G124" s="113" t="s">
        <v>432</v>
      </c>
      <c r="H124" s="107">
        <v>8</v>
      </c>
      <c r="I124" s="107">
        <v>2</v>
      </c>
      <c r="J124" s="107">
        <v>2</v>
      </c>
      <c r="K124" s="107">
        <v>55</v>
      </c>
      <c r="L124" s="109">
        <v>160001002</v>
      </c>
      <c r="M124" s="107">
        <v>50</v>
      </c>
      <c r="N124" s="113" t="s">
        <v>54</v>
      </c>
      <c r="O124" s="107">
        <v>51419</v>
      </c>
      <c r="P124" s="107">
        <v>52419</v>
      </c>
      <c r="Q124" s="113">
        <v>530800004</v>
      </c>
    </row>
    <row r="125" spans="1:17" ht="16.5" customHeight="1" x14ac:dyDescent="0.3">
      <c r="A125" s="92" t="b">
        <v>1</v>
      </c>
      <c r="B125" s="93" t="s">
        <v>64</v>
      </c>
      <c r="C125" s="107">
        <v>908221012</v>
      </c>
      <c r="D125" s="107">
        <v>908221011</v>
      </c>
      <c r="E125" s="107">
        <v>908221013</v>
      </c>
      <c r="F125" s="107" t="b">
        <v>0</v>
      </c>
      <c r="G125" s="113" t="s">
        <v>432</v>
      </c>
      <c r="H125" s="107">
        <v>8</v>
      </c>
      <c r="I125" s="107">
        <v>2</v>
      </c>
      <c r="J125" s="107">
        <v>2</v>
      </c>
      <c r="K125" s="107">
        <v>60</v>
      </c>
      <c r="L125" s="109">
        <v>160001002</v>
      </c>
      <c r="M125" s="107">
        <v>50</v>
      </c>
      <c r="N125" s="113" t="s">
        <v>54</v>
      </c>
      <c r="O125" s="107">
        <v>51420</v>
      </c>
      <c r="P125" s="107">
        <v>52420</v>
      </c>
      <c r="Q125" s="113">
        <v>530800004</v>
      </c>
    </row>
    <row r="126" spans="1:17" ht="16.5" customHeight="1" x14ac:dyDescent="0.3">
      <c r="A126" s="92" t="b">
        <v>1</v>
      </c>
      <c r="B126" s="93" t="s">
        <v>65</v>
      </c>
      <c r="C126" s="107">
        <v>908221013</v>
      </c>
      <c r="D126" s="107">
        <v>908221012</v>
      </c>
      <c r="E126" s="107">
        <v>908221014</v>
      </c>
      <c r="F126" s="107" t="b">
        <v>0</v>
      </c>
      <c r="G126" s="113" t="s">
        <v>432</v>
      </c>
      <c r="H126" s="107">
        <v>8</v>
      </c>
      <c r="I126" s="107">
        <v>2</v>
      </c>
      <c r="J126" s="107">
        <v>2</v>
      </c>
      <c r="K126" s="107">
        <v>65</v>
      </c>
      <c r="L126" s="109">
        <v>160001002</v>
      </c>
      <c r="M126" s="107">
        <v>50</v>
      </c>
      <c r="N126" s="113" t="s">
        <v>54</v>
      </c>
      <c r="O126" s="107">
        <v>51421</v>
      </c>
      <c r="P126" s="107">
        <v>52421</v>
      </c>
      <c r="Q126" s="113">
        <v>530800004</v>
      </c>
    </row>
    <row r="127" spans="1:17" ht="16.5" customHeight="1" x14ac:dyDescent="0.3">
      <c r="A127" s="92" t="b">
        <v>1</v>
      </c>
      <c r="B127" s="93" t="s">
        <v>66</v>
      </c>
      <c r="C127" s="107">
        <v>908221014</v>
      </c>
      <c r="D127" s="107">
        <v>908221013</v>
      </c>
      <c r="E127" s="107">
        <v>908221015</v>
      </c>
      <c r="F127" s="107" t="b">
        <v>0</v>
      </c>
      <c r="G127" s="113" t="s">
        <v>432</v>
      </c>
      <c r="H127" s="107">
        <v>8</v>
      </c>
      <c r="I127" s="107">
        <v>2</v>
      </c>
      <c r="J127" s="107">
        <v>2</v>
      </c>
      <c r="K127" s="107">
        <v>70</v>
      </c>
      <c r="L127" s="109">
        <v>160001002</v>
      </c>
      <c r="M127" s="107">
        <v>50</v>
      </c>
      <c r="N127" s="113" t="s">
        <v>54</v>
      </c>
      <c r="O127" s="107">
        <v>51422</v>
      </c>
      <c r="P127" s="107">
        <v>52422</v>
      </c>
      <c r="Q127" s="113">
        <v>530800004</v>
      </c>
    </row>
    <row r="128" spans="1:17" ht="16.5" customHeight="1" x14ac:dyDescent="0.3">
      <c r="A128" s="92" t="b">
        <v>1</v>
      </c>
      <c r="B128" s="93" t="s">
        <v>67</v>
      </c>
      <c r="C128" s="107">
        <v>908221015</v>
      </c>
      <c r="D128" s="107">
        <v>908221014</v>
      </c>
      <c r="E128" s="107">
        <v>908221016</v>
      </c>
      <c r="F128" s="107" t="b">
        <v>0</v>
      </c>
      <c r="G128" s="113" t="s">
        <v>432</v>
      </c>
      <c r="H128" s="107">
        <v>8</v>
      </c>
      <c r="I128" s="107">
        <v>2</v>
      </c>
      <c r="J128" s="107">
        <v>2</v>
      </c>
      <c r="K128" s="107">
        <v>75</v>
      </c>
      <c r="L128" s="109">
        <v>160001002</v>
      </c>
      <c r="M128" s="107">
        <v>50</v>
      </c>
      <c r="N128" s="113" t="s">
        <v>54</v>
      </c>
      <c r="O128" s="107">
        <v>51423</v>
      </c>
      <c r="P128" s="107">
        <v>52423</v>
      </c>
      <c r="Q128" s="113">
        <v>530800004</v>
      </c>
    </row>
    <row r="129" spans="1:17" ht="16.5" customHeight="1" x14ac:dyDescent="0.3">
      <c r="A129" s="92" t="b">
        <v>1</v>
      </c>
      <c r="B129" s="93" t="s">
        <v>535</v>
      </c>
      <c r="C129" s="107">
        <v>908221016</v>
      </c>
      <c r="D129" s="107">
        <v>908221015</v>
      </c>
      <c r="E129" s="107">
        <v>908221017</v>
      </c>
      <c r="F129" s="107" t="b">
        <v>0</v>
      </c>
      <c r="G129" s="113" t="s">
        <v>432</v>
      </c>
      <c r="H129" s="107">
        <v>8</v>
      </c>
      <c r="I129" s="107">
        <v>2</v>
      </c>
      <c r="J129" s="107">
        <v>2</v>
      </c>
      <c r="K129" s="107">
        <v>80</v>
      </c>
      <c r="L129" s="109">
        <v>160001002</v>
      </c>
      <c r="M129" s="107">
        <v>50</v>
      </c>
      <c r="N129" s="113" t="s">
        <v>54</v>
      </c>
      <c r="O129" s="107">
        <v>51424</v>
      </c>
      <c r="P129" s="107">
        <v>52424</v>
      </c>
      <c r="Q129" s="113">
        <v>530800004</v>
      </c>
    </row>
    <row r="130" spans="1:17" ht="16.5" customHeight="1" x14ac:dyDescent="0.3">
      <c r="A130" s="92" t="b">
        <v>1</v>
      </c>
      <c r="B130" s="93" t="s">
        <v>536</v>
      </c>
      <c r="C130" s="107">
        <v>908221017</v>
      </c>
      <c r="D130" s="107">
        <v>908221016</v>
      </c>
      <c r="E130" s="107">
        <v>908221018</v>
      </c>
      <c r="F130" s="107" t="b">
        <v>0</v>
      </c>
      <c r="G130" s="113" t="s">
        <v>432</v>
      </c>
      <c r="H130" s="107">
        <v>8</v>
      </c>
      <c r="I130" s="107">
        <v>2</v>
      </c>
      <c r="J130" s="107">
        <v>2</v>
      </c>
      <c r="K130" s="107">
        <v>85</v>
      </c>
      <c r="L130" s="109">
        <v>160001002</v>
      </c>
      <c r="M130" s="107">
        <v>50</v>
      </c>
      <c r="N130" s="113" t="s">
        <v>54</v>
      </c>
      <c r="O130" s="107">
        <v>51425</v>
      </c>
      <c r="P130" s="107">
        <v>52425</v>
      </c>
      <c r="Q130" s="113">
        <v>530800004</v>
      </c>
    </row>
    <row r="131" spans="1:17" ht="16.5" customHeight="1" x14ac:dyDescent="0.3">
      <c r="A131" s="92" t="b">
        <v>1</v>
      </c>
      <c r="B131" s="93" t="s">
        <v>537</v>
      </c>
      <c r="C131" s="107">
        <v>908221018</v>
      </c>
      <c r="D131" s="107">
        <v>908221017</v>
      </c>
      <c r="E131" s="107">
        <v>908221019</v>
      </c>
      <c r="F131" s="107" t="b">
        <v>0</v>
      </c>
      <c r="G131" s="113" t="s">
        <v>432</v>
      </c>
      <c r="H131" s="107">
        <v>8</v>
      </c>
      <c r="I131" s="107">
        <v>2</v>
      </c>
      <c r="J131" s="107">
        <v>2</v>
      </c>
      <c r="K131" s="107">
        <v>90</v>
      </c>
      <c r="L131" s="109">
        <v>160001002</v>
      </c>
      <c r="M131" s="107">
        <v>50</v>
      </c>
      <c r="N131" s="113" t="s">
        <v>54</v>
      </c>
      <c r="O131" s="107">
        <v>51426</v>
      </c>
      <c r="P131" s="107">
        <v>52426</v>
      </c>
      <c r="Q131" s="113">
        <v>530800004</v>
      </c>
    </row>
    <row r="132" spans="1:17" ht="16.5" customHeight="1" x14ac:dyDescent="0.3">
      <c r="A132" s="92" t="b">
        <v>1</v>
      </c>
      <c r="B132" s="93" t="s">
        <v>538</v>
      </c>
      <c r="C132" s="107">
        <v>908221019</v>
      </c>
      <c r="D132" s="107">
        <v>908221018</v>
      </c>
      <c r="E132" s="107">
        <v>908221020</v>
      </c>
      <c r="F132" s="107" t="b">
        <v>0</v>
      </c>
      <c r="G132" s="113" t="s">
        <v>432</v>
      </c>
      <c r="H132" s="107">
        <v>8</v>
      </c>
      <c r="I132" s="107">
        <v>2</v>
      </c>
      <c r="J132" s="107">
        <v>2</v>
      </c>
      <c r="K132" s="107">
        <v>95</v>
      </c>
      <c r="L132" s="109">
        <v>160001002</v>
      </c>
      <c r="M132" s="107">
        <v>50</v>
      </c>
      <c r="N132" s="113" t="s">
        <v>54</v>
      </c>
      <c r="O132" s="107">
        <v>51427</v>
      </c>
      <c r="P132" s="107">
        <v>52427</v>
      </c>
      <c r="Q132" s="113">
        <v>530800004</v>
      </c>
    </row>
    <row r="133" spans="1:17" ht="16.5" customHeight="1" x14ac:dyDescent="0.3">
      <c r="A133" s="92" t="b">
        <v>1</v>
      </c>
      <c r="B133" s="93" t="s">
        <v>539</v>
      </c>
      <c r="C133" s="107">
        <v>908221020</v>
      </c>
      <c r="D133" s="107">
        <v>908221019</v>
      </c>
      <c r="E133" s="107">
        <v>908221021</v>
      </c>
      <c r="F133" s="107" t="b">
        <v>0</v>
      </c>
      <c r="G133" s="113" t="s">
        <v>432</v>
      </c>
      <c r="H133" s="107">
        <v>8</v>
      </c>
      <c r="I133" s="107">
        <v>2</v>
      </c>
      <c r="J133" s="107">
        <v>2</v>
      </c>
      <c r="K133" s="107">
        <v>100</v>
      </c>
      <c r="L133" s="109">
        <v>160001002</v>
      </c>
      <c r="M133" s="107">
        <v>50</v>
      </c>
      <c r="N133" s="113" t="s">
        <v>54</v>
      </c>
      <c r="O133" s="107">
        <v>51428</v>
      </c>
      <c r="P133" s="107">
        <v>52428</v>
      </c>
      <c r="Q133" s="113">
        <v>530800004</v>
      </c>
    </row>
    <row r="134" spans="1:17" ht="16.5" customHeight="1" x14ac:dyDescent="0.3">
      <c r="A134" s="92" t="b">
        <v>1</v>
      </c>
      <c r="B134" s="93" t="s">
        <v>540</v>
      </c>
      <c r="C134" s="107">
        <v>908221021</v>
      </c>
      <c r="D134" s="107">
        <v>908221020</v>
      </c>
      <c r="E134" s="107">
        <v>908221022</v>
      </c>
      <c r="F134" s="107" t="b">
        <v>0</v>
      </c>
      <c r="G134" s="113" t="s">
        <v>432</v>
      </c>
      <c r="H134" s="107">
        <v>8</v>
      </c>
      <c r="I134" s="107">
        <v>2</v>
      </c>
      <c r="J134" s="107">
        <v>2</v>
      </c>
      <c r="K134" s="107">
        <v>105</v>
      </c>
      <c r="L134" s="109">
        <v>160001002</v>
      </c>
      <c r="M134" s="107">
        <v>50</v>
      </c>
      <c r="N134" s="113" t="s">
        <v>54</v>
      </c>
      <c r="O134" s="107">
        <v>51429</v>
      </c>
      <c r="P134" s="107">
        <v>52429</v>
      </c>
      <c r="Q134" s="113">
        <v>530800004</v>
      </c>
    </row>
    <row r="135" spans="1:17" ht="16.5" customHeight="1" x14ac:dyDescent="0.3">
      <c r="A135" s="92" t="b">
        <v>1</v>
      </c>
      <c r="B135" s="93" t="s">
        <v>541</v>
      </c>
      <c r="C135" s="107">
        <v>908221022</v>
      </c>
      <c r="D135" s="107">
        <v>908221021</v>
      </c>
      <c r="E135" s="107">
        <v>908221023</v>
      </c>
      <c r="F135" s="107" t="b">
        <v>0</v>
      </c>
      <c r="G135" s="113" t="s">
        <v>432</v>
      </c>
      <c r="H135" s="107">
        <v>8</v>
      </c>
      <c r="I135" s="107">
        <v>2</v>
      </c>
      <c r="J135" s="107">
        <v>2</v>
      </c>
      <c r="K135" s="107">
        <v>110</v>
      </c>
      <c r="L135" s="109">
        <v>160001002</v>
      </c>
      <c r="M135" s="107">
        <v>50</v>
      </c>
      <c r="N135" s="113" t="s">
        <v>54</v>
      </c>
      <c r="O135" s="107">
        <v>51430</v>
      </c>
      <c r="P135" s="107">
        <v>52430</v>
      </c>
      <c r="Q135" s="113">
        <v>530800004</v>
      </c>
    </row>
    <row r="136" spans="1:17" ht="16.5" customHeight="1" x14ac:dyDescent="0.3">
      <c r="A136" s="92" t="b">
        <v>1</v>
      </c>
      <c r="B136" s="93" t="s">
        <v>542</v>
      </c>
      <c r="C136" s="107">
        <v>908221023</v>
      </c>
      <c r="D136" s="107">
        <v>908221022</v>
      </c>
      <c r="E136" s="107">
        <v>908221024</v>
      </c>
      <c r="F136" s="107" t="b">
        <v>0</v>
      </c>
      <c r="G136" s="113" t="s">
        <v>432</v>
      </c>
      <c r="H136" s="107">
        <v>8</v>
      </c>
      <c r="I136" s="107">
        <v>2</v>
      </c>
      <c r="J136" s="107">
        <v>2</v>
      </c>
      <c r="K136" s="107">
        <v>115</v>
      </c>
      <c r="L136" s="109">
        <v>160001002</v>
      </c>
      <c r="M136" s="107">
        <v>50</v>
      </c>
      <c r="N136" s="113" t="s">
        <v>54</v>
      </c>
      <c r="O136" s="107">
        <v>51431</v>
      </c>
      <c r="P136" s="107">
        <v>52431</v>
      </c>
      <c r="Q136" s="113">
        <v>530800004</v>
      </c>
    </row>
    <row r="137" spans="1:17" ht="16.5" customHeight="1" x14ac:dyDescent="0.3">
      <c r="A137" s="92" t="b">
        <v>1</v>
      </c>
      <c r="B137" s="93" t="s">
        <v>543</v>
      </c>
      <c r="C137" s="107">
        <v>908221024</v>
      </c>
      <c r="D137" s="107">
        <v>908221023</v>
      </c>
      <c r="E137" s="107">
        <v>908221025</v>
      </c>
      <c r="F137" s="107" t="b">
        <v>0</v>
      </c>
      <c r="G137" s="113" t="s">
        <v>432</v>
      </c>
      <c r="H137" s="107">
        <v>8</v>
      </c>
      <c r="I137" s="107">
        <v>2</v>
      </c>
      <c r="J137" s="107">
        <v>2</v>
      </c>
      <c r="K137" s="107">
        <v>120</v>
      </c>
      <c r="L137" s="109">
        <v>160001002</v>
      </c>
      <c r="M137" s="107">
        <v>50</v>
      </c>
      <c r="N137" s="113" t="s">
        <v>54</v>
      </c>
      <c r="O137" s="107">
        <v>51432</v>
      </c>
      <c r="P137" s="107">
        <v>52432</v>
      </c>
      <c r="Q137" s="113">
        <v>530800004</v>
      </c>
    </row>
    <row r="138" spans="1:17" ht="16.5" customHeight="1" x14ac:dyDescent="0.3">
      <c r="A138" s="92" t="b">
        <v>1</v>
      </c>
      <c r="B138" s="93" t="s">
        <v>544</v>
      </c>
      <c r="C138" s="107">
        <v>908221025</v>
      </c>
      <c r="D138" s="107">
        <v>908221024</v>
      </c>
      <c r="E138" s="107">
        <v>908221026</v>
      </c>
      <c r="F138" s="107" t="b">
        <v>0</v>
      </c>
      <c r="G138" s="113" t="s">
        <v>432</v>
      </c>
      <c r="H138" s="107">
        <v>8</v>
      </c>
      <c r="I138" s="107">
        <v>2</v>
      </c>
      <c r="J138" s="107">
        <v>2</v>
      </c>
      <c r="K138" s="107">
        <v>125</v>
      </c>
      <c r="L138" s="109">
        <v>160001002</v>
      </c>
      <c r="M138" s="107">
        <v>50</v>
      </c>
      <c r="N138" s="113" t="s">
        <v>54</v>
      </c>
      <c r="O138" s="107">
        <v>51433</v>
      </c>
      <c r="P138" s="107">
        <v>52433</v>
      </c>
      <c r="Q138" s="113">
        <v>530800004</v>
      </c>
    </row>
    <row r="139" spans="1:17" ht="16.5" customHeight="1" x14ac:dyDescent="0.3">
      <c r="A139" s="92" t="b">
        <v>1</v>
      </c>
      <c r="B139" s="93" t="s">
        <v>545</v>
      </c>
      <c r="C139" s="107">
        <v>908221026</v>
      </c>
      <c r="D139" s="107">
        <v>908221025</v>
      </c>
      <c r="E139" s="107">
        <v>908221027</v>
      </c>
      <c r="F139" s="107" t="b">
        <v>0</v>
      </c>
      <c r="G139" s="113" t="s">
        <v>432</v>
      </c>
      <c r="H139" s="107">
        <v>8</v>
      </c>
      <c r="I139" s="107">
        <v>2</v>
      </c>
      <c r="J139" s="107">
        <v>2</v>
      </c>
      <c r="K139" s="107">
        <v>130</v>
      </c>
      <c r="L139" s="109">
        <v>160001002</v>
      </c>
      <c r="M139" s="107">
        <v>50</v>
      </c>
      <c r="N139" s="113" t="s">
        <v>54</v>
      </c>
      <c r="O139" s="107">
        <v>51434</v>
      </c>
      <c r="P139" s="107">
        <v>52434</v>
      </c>
      <c r="Q139" s="113">
        <v>530800004</v>
      </c>
    </row>
    <row r="140" spans="1:17" ht="16.5" customHeight="1" x14ac:dyDescent="0.3">
      <c r="A140" s="92" t="b">
        <v>1</v>
      </c>
      <c r="B140" s="93" t="s">
        <v>546</v>
      </c>
      <c r="C140" s="107">
        <v>908221027</v>
      </c>
      <c r="D140" s="107">
        <v>908221026</v>
      </c>
      <c r="E140" s="107">
        <v>908221028</v>
      </c>
      <c r="F140" s="107" t="b">
        <v>0</v>
      </c>
      <c r="G140" s="113" t="s">
        <v>432</v>
      </c>
      <c r="H140" s="107">
        <v>8</v>
      </c>
      <c r="I140" s="107">
        <v>2</v>
      </c>
      <c r="J140" s="107">
        <v>2</v>
      </c>
      <c r="K140" s="107">
        <v>135</v>
      </c>
      <c r="L140" s="109">
        <v>160001002</v>
      </c>
      <c r="M140" s="107">
        <v>50</v>
      </c>
      <c r="N140" s="113" t="s">
        <v>54</v>
      </c>
      <c r="O140" s="107">
        <v>51435</v>
      </c>
      <c r="P140" s="107">
        <v>52435</v>
      </c>
      <c r="Q140" s="113">
        <v>530800004</v>
      </c>
    </row>
    <row r="141" spans="1:17" ht="16.5" customHeight="1" x14ac:dyDescent="0.3">
      <c r="A141" s="92" t="b">
        <v>1</v>
      </c>
      <c r="B141" s="93" t="s">
        <v>547</v>
      </c>
      <c r="C141" s="107">
        <v>908221028</v>
      </c>
      <c r="D141" s="107">
        <v>908221027</v>
      </c>
      <c r="E141" s="107">
        <v>908221029</v>
      </c>
      <c r="F141" s="107" t="b">
        <v>0</v>
      </c>
      <c r="G141" s="113" t="s">
        <v>432</v>
      </c>
      <c r="H141" s="107">
        <v>8</v>
      </c>
      <c r="I141" s="107">
        <v>2</v>
      </c>
      <c r="J141" s="107">
        <v>2</v>
      </c>
      <c r="K141" s="107">
        <v>140</v>
      </c>
      <c r="L141" s="109">
        <v>160001002</v>
      </c>
      <c r="M141" s="107">
        <v>50</v>
      </c>
      <c r="N141" s="113" t="s">
        <v>54</v>
      </c>
      <c r="O141" s="107">
        <v>51436</v>
      </c>
      <c r="P141" s="107">
        <v>52436</v>
      </c>
      <c r="Q141" s="113">
        <v>530800004</v>
      </c>
    </row>
    <row r="142" spans="1:17" ht="16.5" customHeight="1" x14ac:dyDescent="0.3">
      <c r="A142" s="92" t="b">
        <v>1</v>
      </c>
      <c r="B142" s="93" t="s">
        <v>548</v>
      </c>
      <c r="C142" s="107">
        <v>908221029</v>
      </c>
      <c r="D142" s="107">
        <v>908221028</v>
      </c>
      <c r="E142" s="107">
        <v>908221030</v>
      </c>
      <c r="F142" s="107" t="b">
        <v>0</v>
      </c>
      <c r="G142" s="113" t="s">
        <v>432</v>
      </c>
      <c r="H142" s="107">
        <v>8</v>
      </c>
      <c r="I142" s="107">
        <v>2</v>
      </c>
      <c r="J142" s="107">
        <v>2</v>
      </c>
      <c r="K142" s="107">
        <v>145</v>
      </c>
      <c r="L142" s="109">
        <v>160001002</v>
      </c>
      <c r="M142" s="107">
        <v>50</v>
      </c>
      <c r="N142" s="113" t="s">
        <v>54</v>
      </c>
      <c r="O142" s="107">
        <v>51437</v>
      </c>
      <c r="P142" s="107">
        <v>52437</v>
      </c>
      <c r="Q142" s="113">
        <v>530800004</v>
      </c>
    </row>
    <row r="143" spans="1:17" ht="16.5" customHeight="1" x14ac:dyDescent="0.3">
      <c r="A143" s="92" t="b">
        <v>1</v>
      </c>
      <c r="B143" s="93" t="s">
        <v>549</v>
      </c>
      <c r="C143" s="107">
        <v>908221030</v>
      </c>
      <c r="D143" s="107">
        <v>908221029</v>
      </c>
      <c r="E143" s="107">
        <v>908221031</v>
      </c>
      <c r="F143" s="107" t="b">
        <v>0</v>
      </c>
      <c r="G143" s="113" t="s">
        <v>432</v>
      </c>
      <c r="H143" s="107">
        <v>8</v>
      </c>
      <c r="I143" s="107">
        <v>2</v>
      </c>
      <c r="J143" s="107">
        <v>2</v>
      </c>
      <c r="K143" s="107">
        <v>150</v>
      </c>
      <c r="L143" s="109">
        <v>160001002</v>
      </c>
      <c r="M143" s="107">
        <v>50</v>
      </c>
      <c r="N143" s="113" t="s">
        <v>54</v>
      </c>
      <c r="O143" s="107">
        <v>51438</v>
      </c>
      <c r="P143" s="107">
        <v>52438</v>
      </c>
      <c r="Q143" s="113">
        <v>530800004</v>
      </c>
    </row>
    <row r="144" spans="1:17" ht="16.5" customHeight="1" x14ac:dyDescent="0.3">
      <c r="A144" s="92" t="b">
        <v>1</v>
      </c>
      <c r="B144" s="93" t="s">
        <v>550</v>
      </c>
      <c r="C144" s="107">
        <v>908221031</v>
      </c>
      <c r="D144" s="107">
        <v>908221030</v>
      </c>
      <c r="E144" s="107">
        <v>908221032</v>
      </c>
      <c r="F144" s="107" t="b">
        <v>0</v>
      </c>
      <c r="G144" s="113" t="s">
        <v>432</v>
      </c>
      <c r="H144" s="107">
        <v>8</v>
      </c>
      <c r="I144" s="107">
        <v>2</v>
      </c>
      <c r="J144" s="107">
        <v>2</v>
      </c>
      <c r="K144" s="107">
        <v>155</v>
      </c>
      <c r="L144" s="109">
        <v>160001002</v>
      </c>
      <c r="M144" s="107">
        <v>50</v>
      </c>
      <c r="N144" s="113" t="s">
        <v>54</v>
      </c>
      <c r="O144" s="107">
        <v>51439</v>
      </c>
      <c r="P144" s="107">
        <v>52439</v>
      </c>
      <c r="Q144" s="113">
        <v>530800004</v>
      </c>
    </row>
    <row r="145" spans="1:17" ht="16.5" customHeight="1" x14ac:dyDescent="0.3">
      <c r="A145" s="92" t="b">
        <v>1</v>
      </c>
      <c r="B145" s="93" t="s">
        <v>551</v>
      </c>
      <c r="C145" s="107">
        <v>908221032</v>
      </c>
      <c r="D145" s="107">
        <v>908221031</v>
      </c>
      <c r="E145" s="107">
        <v>908221033</v>
      </c>
      <c r="F145" s="107" t="b">
        <v>0</v>
      </c>
      <c r="G145" s="113" t="s">
        <v>432</v>
      </c>
      <c r="H145" s="107">
        <v>8</v>
      </c>
      <c r="I145" s="107">
        <v>2</v>
      </c>
      <c r="J145" s="107">
        <v>2</v>
      </c>
      <c r="K145" s="107">
        <v>160</v>
      </c>
      <c r="L145" s="109">
        <v>160001002</v>
      </c>
      <c r="M145" s="107">
        <v>50</v>
      </c>
      <c r="N145" s="113" t="s">
        <v>54</v>
      </c>
      <c r="O145" s="107">
        <v>51440</v>
      </c>
      <c r="P145" s="107">
        <v>52440</v>
      </c>
      <c r="Q145" s="113">
        <v>530800004</v>
      </c>
    </row>
    <row r="146" spans="1:17" ht="16.5" customHeight="1" x14ac:dyDescent="0.3">
      <c r="A146" s="92" t="b">
        <v>1</v>
      </c>
      <c r="B146" s="93" t="s">
        <v>552</v>
      </c>
      <c r="C146" s="107">
        <v>908221033</v>
      </c>
      <c r="D146" s="107">
        <v>908221032</v>
      </c>
      <c r="E146" s="107">
        <v>908221034</v>
      </c>
      <c r="F146" s="107" t="b">
        <v>0</v>
      </c>
      <c r="G146" s="113" t="s">
        <v>432</v>
      </c>
      <c r="H146" s="107">
        <v>8</v>
      </c>
      <c r="I146" s="107">
        <v>2</v>
      </c>
      <c r="J146" s="107">
        <v>2</v>
      </c>
      <c r="K146" s="107">
        <v>165</v>
      </c>
      <c r="L146" s="109">
        <v>160001002</v>
      </c>
      <c r="M146" s="107">
        <v>50</v>
      </c>
      <c r="N146" s="113" t="s">
        <v>54</v>
      </c>
      <c r="O146" s="107">
        <v>51441</v>
      </c>
      <c r="P146" s="107">
        <v>52441</v>
      </c>
      <c r="Q146" s="113">
        <v>530800004</v>
      </c>
    </row>
    <row r="147" spans="1:17" ht="16.5" customHeight="1" x14ac:dyDescent="0.3">
      <c r="A147" s="92" t="b">
        <v>1</v>
      </c>
      <c r="B147" s="93" t="s">
        <v>553</v>
      </c>
      <c r="C147" s="107">
        <v>908221034</v>
      </c>
      <c r="D147" s="107">
        <v>908221033</v>
      </c>
      <c r="E147" s="107">
        <v>908221035</v>
      </c>
      <c r="F147" s="107" t="b">
        <v>0</v>
      </c>
      <c r="G147" s="113" t="s">
        <v>432</v>
      </c>
      <c r="H147" s="107">
        <v>8</v>
      </c>
      <c r="I147" s="107">
        <v>2</v>
      </c>
      <c r="J147" s="107">
        <v>2</v>
      </c>
      <c r="K147" s="107">
        <v>170</v>
      </c>
      <c r="L147" s="109">
        <v>160001002</v>
      </c>
      <c r="M147" s="107">
        <v>50</v>
      </c>
      <c r="N147" s="113" t="s">
        <v>54</v>
      </c>
      <c r="O147" s="107">
        <v>51442</v>
      </c>
      <c r="P147" s="107">
        <v>52442</v>
      </c>
      <c r="Q147" s="113">
        <v>530800004</v>
      </c>
    </row>
    <row r="148" spans="1:17" ht="16.5" customHeight="1" x14ac:dyDescent="0.3">
      <c r="A148" s="92" t="b">
        <v>1</v>
      </c>
      <c r="B148" s="93" t="s">
        <v>554</v>
      </c>
      <c r="C148" s="107">
        <v>908221035</v>
      </c>
      <c r="D148" s="107">
        <v>908221034</v>
      </c>
      <c r="E148" s="107">
        <v>908221036</v>
      </c>
      <c r="F148" s="107" t="b">
        <v>0</v>
      </c>
      <c r="G148" s="113" t="s">
        <v>432</v>
      </c>
      <c r="H148" s="107">
        <v>8</v>
      </c>
      <c r="I148" s="107">
        <v>2</v>
      </c>
      <c r="J148" s="107">
        <v>2</v>
      </c>
      <c r="K148" s="107">
        <v>175</v>
      </c>
      <c r="L148" s="109">
        <v>160001002</v>
      </c>
      <c r="M148" s="107">
        <v>50</v>
      </c>
      <c r="N148" s="113" t="s">
        <v>54</v>
      </c>
      <c r="O148" s="107">
        <v>51443</v>
      </c>
      <c r="P148" s="107">
        <v>52443</v>
      </c>
      <c r="Q148" s="113">
        <v>530800004</v>
      </c>
    </row>
    <row r="149" spans="1:17" ht="16.5" customHeight="1" x14ac:dyDescent="0.3">
      <c r="A149" s="92" t="b">
        <v>1</v>
      </c>
      <c r="B149" s="93" t="s">
        <v>555</v>
      </c>
      <c r="C149" s="107">
        <v>908221036</v>
      </c>
      <c r="D149" s="107">
        <v>908221035</v>
      </c>
      <c r="E149" s="107">
        <v>908221037</v>
      </c>
      <c r="F149" s="107" t="b">
        <v>0</v>
      </c>
      <c r="G149" s="113" t="s">
        <v>432</v>
      </c>
      <c r="H149" s="107">
        <v>8</v>
      </c>
      <c r="I149" s="107">
        <v>2</v>
      </c>
      <c r="J149" s="107">
        <v>2</v>
      </c>
      <c r="K149" s="107">
        <v>180</v>
      </c>
      <c r="L149" s="109">
        <v>160001002</v>
      </c>
      <c r="M149" s="107">
        <v>50</v>
      </c>
      <c r="N149" s="113" t="s">
        <v>54</v>
      </c>
      <c r="O149" s="107">
        <v>51444</v>
      </c>
      <c r="P149" s="107">
        <v>52444</v>
      </c>
      <c r="Q149" s="113">
        <v>530800004</v>
      </c>
    </row>
    <row r="150" spans="1:17" ht="16.5" customHeight="1" x14ac:dyDescent="0.3">
      <c r="A150" s="92" t="b">
        <v>1</v>
      </c>
      <c r="B150" s="93" t="s">
        <v>556</v>
      </c>
      <c r="C150" s="107">
        <v>908221037</v>
      </c>
      <c r="D150" s="107">
        <v>908221036</v>
      </c>
      <c r="E150" s="107">
        <v>908221038</v>
      </c>
      <c r="F150" s="107" t="b">
        <v>0</v>
      </c>
      <c r="G150" s="113" t="s">
        <v>432</v>
      </c>
      <c r="H150" s="107">
        <v>8</v>
      </c>
      <c r="I150" s="107">
        <v>2</v>
      </c>
      <c r="J150" s="107">
        <v>2</v>
      </c>
      <c r="K150" s="107">
        <v>185</v>
      </c>
      <c r="L150" s="109">
        <v>160001002</v>
      </c>
      <c r="M150" s="107">
        <v>50</v>
      </c>
      <c r="N150" s="113" t="s">
        <v>54</v>
      </c>
      <c r="O150" s="107">
        <v>51445</v>
      </c>
      <c r="P150" s="107">
        <v>52445</v>
      </c>
      <c r="Q150" s="113">
        <v>530800004</v>
      </c>
    </row>
    <row r="151" spans="1:17" ht="16.5" customHeight="1" x14ac:dyDescent="0.3">
      <c r="A151" s="92" t="b">
        <v>1</v>
      </c>
      <c r="B151" s="93" t="s">
        <v>557</v>
      </c>
      <c r="C151" s="107">
        <v>908221038</v>
      </c>
      <c r="D151" s="107">
        <v>908221037</v>
      </c>
      <c r="E151" s="107">
        <v>908221039</v>
      </c>
      <c r="F151" s="107" t="b">
        <v>0</v>
      </c>
      <c r="G151" s="113" t="s">
        <v>432</v>
      </c>
      <c r="H151" s="107">
        <v>8</v>
      </c>
      <c r="I151" s="107">
        <v>2</v>
      </c>
      <c r="J151" s="107">
        <v>2</v>
      </c>
      <c r="K151" s="107">
        <v>190</v>
      </c>
      <c r="L151" s="109">
        <v>160001002</v>
      </c>
      <c r="M151" s="107">
        <v>50</v>
      </c>
      <c r="N151" s="113" t="s">
        <v>54</v>
      </c>
      <c r="O151" s="107">
        <v>51446</v>
      </c>
      <c r="P151" s="107">
        <v>52446</v>
      </c>
      <c r="Q151" s="113">
        <v>530800004</v>
      </c>
    </row>
    <row r="152" spans="1:17" ht="16.5" customHeight="1" x14ac:dyDescent="0.3">
      <c r="A152" s="92" t="b">
        <v>1</v>
      </c>
      <c r="B152" s="93" t="s">
        <v>558</v>
      </c>
      <c r="C152" s="107">
        <v>908221039</v>
      </c>
      <c r="D152" s="107">
        <v>908221038</v>
      </c>
      <c r="E152" s="107">
        <v>908221040</v>
      </c>
      <c r="F152" s="107" t="b">
        <v>0</v>
      </c>
      <c r="G152" s="113" t="s">
        <v>432</v>
      </c>
      <c r="H152" s="107">
        <v>8</v>
      </c>
      <c r="I152" s="107">
        <v>2</v>
      </c>
      <c r="J152" s="107">
        <v>2</v>
      </c>
      <c r="K152" s="107">
        <v>195</v>
      </c>
      <c r="L152" s="109">
        <v>160001002</v>
      </c>
      <c r="M152" s="107">
        <v>50</v>
      </c>
      <c r="N152" s="113" t="s">
        <v>54</v>
      </c>
      <c r="O152" s="107">
        <v>51447</v>
      </c>
      <c r="P152" s="107">
        <v>52447</v>
      </c>
      <c r="Q152" s="113">
        <v>530800004</v>
      </c>
    </row>
    <row r="153" spans="1:17" ht="16.5" customHeight="1" x14ac:dyDescent="0.3">
      <c r="A153" s="92" t="b">
        <v>1</v>
      </c>
      <c r="B153" s="93" t="s">
        <v>559</v>
      </c>
      <c r="C153" s="107">
        <v>908221040</v>
      </c>
      <c r="D153" s="107">
        <v>908221039</v>
      </c>
      <c r="E153" s="106">
        <v>0</v>
      </c>
      <c r="F153" s="106" t="b">
        <v>0</v>
      </c>
      <c r="G153" s="113" t="s">
        <v>432</v>
      </c>
      <c r="H153" s="107">
        <v>8</v>
      </c>
      <c r="I153" s="107">
        <v>2</v>
      </c>
      <c r="J153" s="107">
        <v>2</v>
      </c>
      <c r="K153" s="107">
        <v>200</v>
      </c>
      <c r="L153" s="109">
        <v>160001002</v>
      </c>
      <c r="M153" s="107">
        <v>50</v>
      </c>
      <c r="N153" s="113" t="s">
        <v>54</v>
      </c>
      <c r="O153" s="107">
        <v>51448</v>
      </c>
      <c r="P153" s="107">
        <v>52448</v>
      </c>
      <c r="Q153" s="113">
        <v>530800004</v>
      </c>
    </row>
    <row r="154" spans="1:17" ht="16.5" customHeight="1" x14ac:dyDescent="0.3">
      <c r="A154" s="100" t="b">
        <v>0</v>
      </c>
      <c r="B154" s="101" t="s">
        <v>560</v>
      </c>
      <c r="C154" s="116">
        <v>901641001</v>
      </c>
      <c r="D154" s="115">
        <v>0</v>
      </c>
      <c r="E154" s="115">
        <v>901641002</v>
      </c>
      <c r="F154" s="115" t="b">
        <v>0</v>
      </c>
      <c r="G154" s="115" t="s">
        <v>432</v>
      </c>
      <c r="H154" s="115">
        <v>1</v>
      </c>
      <c r="I154" s="115">
        <v>6</v>
      </c>
      <c r="J154" s="115">
        <v>4</v>
      </c>
      <c r="K154" s="115">
        <v>1</v>
      </c>
      <c r="L154" s="116">
        <v>160001002</v>
      </c>
      <c r="M154" s="115">
        <v>10</v>
      </c>
      <c r="N154" s="115" t="s">
        <v>54</v>
      </c>
      <c r="O154" s="115">
        <v>51449</v>
      </c>
      <c r="P154" s="115">
        <v>52449</v>
      </c>
      <c r="Q154" s="115">
        <v>530800006</v>
      </c>
    </row>
    <row r="155" spans="1:17" ht="16.5" customHeight="1" x14ac:dyDescent="0.3">
      <c r="A155" s="100" t="b">
        <v>0</v>
      </c>
      <c r="B155" s="101" t="s">
        <v>561</v>
      </c>
      <c r="C155" s="115">
        <v>901641002</v>
      </c>
      <c r="D155" s="116">
        <v>901641001</v>
      </c>
      <c r="E155" s="115">
        <v>901641003</v>
      </c>
      <c r="F155" s="115" t="b">
        <v>0</v>
      </c>
      <c r="G155" s="115" t="s">
        <v>432</v>
      </c>
      <c r="H155" s="115">
        <v>1</v>
      </c>
      <c r="I155" s="115">
        <v>6</v>
      </c>
      <c r="J155" s="115">
        <v>4</v>
      </c>
      <c r="K155" s="115">
        <v>2</v>
      </c>
      <c r="L155" s="116">
        <v>160001002</v>
      </c>
      <c r="M155" s="115">
        <v>20</v>
      </c>
      <c r="N155" s="115" t="s">
        <v>54</v>
      </c>
      <c r="O155" s="115">
        <v>51450</v>
      </c>
      <c r="P155" s="115">
        <v>52450</v>
      </c>
      <c r="Q155" s="115">
        <v>530800006</v>
      </c>
    </row>
    <row r="156" spans="1:17" ht="16.5" customHeight="1" x14ac:dyDescent="0.3">
      <c r="A156" s="100" t="b">
        <v>0</v>
      </c>
      <c r="B156" s="101" t="s">
        <v>562</v>
      </c>
      <c r="C156" s="115">
        <v>901641003</v>
      </c>
      <c r="D156" s="115">
        <v>901641002</v>
      </c>
      <c r="E156" s="115">
        <v>901641004</v>
      </c>
      <c r="F156" s="115" t="b">
        <v>0</v>
      </c>
      <c r="G156" s="115" t="s">
        <v>432</v>
      </c>
      <c r="H156" s="115">
        <v>1</v>
      </c>
      <c r="I156" s="115">
        <v>6</v>
      </c>
      <c r="J156" s="115">
        <v>4</v>
      </c>
      <c r="K156" s="115">
        <v>3</v>
      </c>
      <c r="L156" s="116">
        <v>160001002</v>
      </c>
      <c r="M156" s="115">
        <v>30</v>
      </c>
      <c r="N156" s="115" t="s">
        <v>54</v>
      </c>
      <c r="O156" s="115">
        <v>51451</v>
      </c>
      <c r="P156" s="115">
        <v>52451</v>
      </c>
      <c r="Q156" s="115">
        <v>530800006</v>
      </c>
    </row>
    <row r="157" spans="1:17" ht="16.5" customHeight="1" x14ac:dyDescent="0.3">
      <c r="A157" s="100" t="b">
        <v>0</v>
      </c>
      <c r="B157" s="101" t="s">
        <v>563</v>
      </c>
      <c r="C157" s="115">
        <v>901641004</v>
      </c>
      <c r="D157" s="115">
        <v>901641003</v>
      </c>
      <c r="E157" s="115">
        <v>901641005</v>
      </c>
      <c r="F157" s="115" t="b">
        <v>0</v>
      </c>
      <c r="G157" s="115" t="s">
        <v>432</v>
      </c>
      <c r="H157" s="115">
        <v>1</v>
      </c>
      <c r="I157" s="115">
        <v>6</v>
      </c>
      <c r="J157" s="115">
        <v>4</v>
      </c>
      <c r="K157" s="115">
        <v>4</v>
      </c>
      <c r="L157" s="116">
        <v>160001002</v>
      </c>
      <c r="M157" s="115">
        <v>40</v>
      </c>
      <c r="N157" s="115" t="s">
        <v>54</v>
      </c>
      <c r="O157" s="115">
        <v>51452</v>
      </c>
      <c r="P157" s="115">
        <v>52452</v>
      </c>
      <c r="Q157" s="115">
        <v>530800006</v>
      </c>
    </row>
    <row r="158" spans="1:17" ht="16.5" customHeight="1" x14ac:dyDescent="0.3">
      <c r="A158" s="100" t="b">
        <v>0</v>
      </c>
      <c r="B158" s="101" t="s">
        <v>564</v>
      </c>
      <c r="C158" s="115">
        <v>901641005</v>
      </c>
      <c r="D158" s="115">
        <v>901641004</v>
      </c>
      <c r="E158" s="115">
        <v>901641006</v>
      </c>
      <c r="F158" s="115" t="b">
        <v>0</v>
      </c>
      <c r="G158" s="115" t="s">
        <v>432</v>
      </c>
      <c r="H158" s="115">
        <v>1</v>
      </c>
      <c r="I158" s="115">
        <v>6</v>
      </c>
      <c r="J158" s="115">
        <v>4</v>
      </c>
      <c r="K158" s="115">
        <v>5</v>
      </c>
      <c r="L158" s="116">
        <v>160001002</v>
      </c>
      <c r="M158" s="115">
        <v>50</v>
      </c>
      <c r="N158" s="115" t="s">
        <v>54</v>
      </c>
      <c r="O158" s="115">
        <v>51453</v>
      </c>
      <c r="P158" s="115">
        <v>52453</v>
      </c>
      <c r="Q158" s="115">
        <v>530800006</v>
      </c>
    </row>
    <row r="159" spans="1:17" ht="16.5" customHeight="1" x14ac:dyDescent="0.3">
      <c r="A159" s="100" t="b">
        <v>0</v>
      </c>
      <c r="B159" s="101" t="s">
        <v>565</v>
      </c>
      <c r="C159" s="115">
        <v>901641006</v>
      </c>
      <c r="D159" s="115">
        <v>901641005</v>
      </c>
      <c r="E159" s="115">
        <v>901641007</v>
      </c>
      <c r="F159" s="115" t="b">
        <v>0</v>
      </c>
      <c r="G159" s="115" t="s">
        <v>432</v>
      </c>
      <c r="H159" s="115">
        <v>1</v>
      </c>
      <c r="I159" s="115">
        <v>6</v>
      </c>
      <c r="J159" s="115">
        <v>4</v>
      </c>
      <c r="K159" s="115">
        <v>6</v>
      </c>
      <c r="L159" s="116">
        <v>160001002</v>
      </c>
      <c r="M159" s="115">
        <v>60</v>
      </c>
      <c r="N159" s="115" t="s">
        <v>54</v>
      </c>
      <c r="O159" s="115">
        <v>51454</v>
      </c>
      <c r="P159" s="115">
        <v>52454</v>
      </c>
      <c r="Q159" s="115">
        <v>530800006</v>
      </c>
    </row>
    <row r="160" spans="1:17" ht="16.5" customHeight="1" x14ac:dyDescent="0.3">
      <c r="A160" s="100" t="b">
        <v>0</v>
      </c>
      <c r="B160" s="101" t="s">
        <v>566</v>
      </c>
      <c r="C160" s="115">
        <v>901641007</v>
      </c>
      <c r="D160" s="115">
        <v>901641006</v>
      </c>
      <c r="E160" s="115">
        <v>901641008</v>
      </c>
      <c r="F160" s="115" t="b">
        <v>0</v>
      </c>
      <c r="G160" s="115" t="s">
        <v>432</v>
      </c>
      <c r="H160" s="115">
        <v>1</v>
      </c>
      <c r="I160" s="115">
        <v>6</v>
      </c>
      <c r="J160" s="115">
        <v>4</v>
      </c>
      <c r="K160" s="115">
        <v>7</v>
      </c>
      <c r="L160" s="116">
        <v>160001002</v>
      </c>
      <c r="M160" s="115">
        <v>70</v>
      </c>
      <c r="N160" s="115" t="s">
        <v>54</v>
      </c>
      <c r="O160" s="115">
        <v>51455</v>
      </c>
      <c r="P160" s="115">
        <v>52455</v>
      </c>
      <c r="Q160" s="115">
        <v>530800006</v>
      </c>
    </row>
    <row r="161" spans="1:17" ht="16.5" customHeight="1" x14ac:dyDescent="0.3">
      <c r="A161" s="100" t="b">
        <v>0</v>
      </c>
      <c r="B161" s="101" t="s">
        <v>567</v>
      </c>
      <c r="C161" s="115">
        <v>901641008</v>
      </c>
      <c r="D161" s="115">
        <v>901641007</v>
      </c>
      <c r="E161" s="115">
        <v>901641009</v>
      </c>
      <c r="F161" s="115" t="b">
        <v>0</v>
      </c>
      <c r="G161" s="115" t="s">
        <v>432</v>
      </c>
      <c r="H161" s="115">
        <v>1</v>
      </c>
      <c r="I161" s="115">
        <v>6</v>
      </c>
      <c r="J161" s="115">
        <v>4</v>
      </c>
      <c r="K161" s="115">
        <v>8</v>
      </c>
      <c r="L161" s="116">
        <v>160001002</v>
      </c>
      <c r="M161" s="115">
        <v>80</v>
      </c>
      <c r="N161" s="115" t="s">
        <v>54</v>
      </c>
      <c r="O161" s="115">
        <v>51456</v>
      </c>
      <c r="P161" s="115">
        <v>52456</v>
      </c>
      <c r="Q161" s="115">
        <v>530800006</v>
      </c>
    </row>
    <row r="162" spans="1:17" ht="16.5" customHeight="1" x14ac:dyDescent="0.3">
      <c r="A162" s="100" t="b">
        <v>0</v>
      </c>
      <c r="B162" s="101" t="s">
        <v>568</v>
      </c>
      <c r="C162" s="115">
        <v>901641009</v>
      </c>
      <c r="D162" s="115">
        <v>901641008</v>
      </c>
      <c r="E162" s="115">
        <v>901641010</v>
      </c>
      <c r="F162" s="115" t="b">
        <v>0</v>
      </c>
      <c r="G162" s="115" t="s">
        <v>432</v>
      </c>
      <c r="H162" s="115">
        <v>1</v>
      </c>
      <c r="I162" s="115">
        <v>6</v>
      </c>
      <c r="J162" s="115">
        <v>4</v>
      </c>
      <c r="K162" s="115">
        <v>9</v>
      </c>
      <c r="L162" s="116">
        <v>160001002</v>
      </c>
      <c r="M162" s="115">
        <v>90</v>
      </c>
      <c r="N162" s="115" t="s">
        <v>54</v>
      </c>
      <c r="O162" s="115">
        <v>51457</v>
      </c>
      <c r="P162" s="115">
        <v>52457</v>
      </c>
      <c r="Q162" s="115">
        <v>530800006</v>
      </c>
    </row>
    <row r="163" spans="1:17" ht="16.5" customHeight="1" x14ac:dyDescent="0.3">
      <c r="A163" s="100" t="b">
        <v>0</v>
      </c>
      <c r="B163" s="101" t="s">
        <v>569</v>
      </c>
      <c r="C163" s="115">
        <v>901641010</v>
      </c>
      <c r="D163" s="115">
        <v>901641009</v>
      </c>
      <c r="E163" s="115">
        <v>901641011</v>
      </c>
      <c r="F163" s="115" t="b">
        <v>0</v>
      </c>
      <c r="G163" s="115" t="s">
        <v>432</v>
      </c>
      <c r="H163" s="115">
        <v>1</v>
      </c>
      <c r="I163" s="115">
        <v>6</v>
      </c>
      <c r="J163" s="115">
        <v>4</v>
      </c>
      <c r="K163" s="115">
        <v>10</v>
      </c>
      <c r="L163" s="116">
        <v>160001002</v>
      </c>
      <c r="M163" s="115">
        <v>100</v>
      </c>
      <c r="N163" s="115" t="s">
        <v>54</v>
      </c>
      <c r="O163" s="115">
        <v>51458</v>
      </c>
      <c r="P163" s="115">
        <v>52458</v>
      </c>
      <c r="Q163" s="115">
        <v>530800006</v>
      </c>
    </row>
    <row r="164" spans="1:17" ht="16.5" customHeight="1" x14ac:dyDescent="0.3">
      <c r="A164" s="100" t="b">
        <v>0</v>
      </c>
      <c r="B164" s="101" t="s">
        <v>570</v>
      </c>
      <c r="C164" s="115">
        <v>901641011</v>
      </c>
      <c r="D164" s="115">
        <v>901641010</v>
      </c>
      <c r="E164" s="115">
        <v>901641012</v>
      </c>
      <c r="F164" s="115" t="b">
        <v>0</v>
      </c>
      <c r="G164" s="115" t="s">
        <v>432</v>
      </c>
      <c r="H164" s="115">
        <v>1</v>
      </c>
      <c r="I164" s="115">
        <v>6</v>
      </c>
      <c r="J164" s="115">
        <v>4</v>
      </c>
      <c r="K164" s="115">
        <v>11</v>
      </c>
      <c r="L164" s="116">
        <v>160001002</v>
      </c>
      <c r="M164" s="115">
        <v>110</v>
      </c>
      <c r="N164" s="115" t="s">
        <v>54</v>
      </c>
      <c r="O164" s="115">
        <v>51459</v>
      </c>
      <c r="P164" s="115">
        <v>52459</v>
      </c>
      <c r="Q164" s="115">
        <v>530800006</v>
      </c>
    </row>
    <row r="165" spans="1:17" ht="16.5" customHeight="1" x14ac:dyDescent="0.3">
      <c r="A165" s="100" t="b">
        <v>0</v>
      </c>
      <c r="B165" s="101" t="s">
        <v>571</v>
      </c>
      <c r="C165" s="115">
        <v>901641012</v>
      </c>
      <c r="D165" s="115">
        <v>901641011</v>
      </c>
      <c r="E165" s="115">
        <v>901641013</v>
      </c>
      <c r="F165" s="115" t="b">
        <v>0</v>
      </c>
      <c r="G165" s="115" t="s">
        <v>432</v>
      </c>
      <c r="H165" s="115">
        <v>1</v>
      </c>
      <c r="I165" s="115">
        <v>6</v>
      </c>
      <c r="J165" s="115">
        <v>4</v>
      </c>
      <c r="K165" s="115">
        <v>12</v>
      </c>
      <c r="L165" s="116">
        <v>160001002</v>
      </c>
      <c r="M165" s="115">
        <v>120</v>
      </c>
      <c r="N165" s="115" t="s">
        <v>54</v>
      </c>
      <c r="O165" s="115">
        <v>51460</v>
      </c>
      <c r="P165" s="115">
        <v>52460</v>
      </c>
      <c r="Q165" s="115">
        <v>530800006</v>
      </c>
    </row>
    <row r="166" spans="1:17" ht="16.5" customHeight="1" x14ac:dyDescent="0.3">
      <c r="A166" s="100" t="b">
        <v>0</v>
      </c>
      <c r="B166" s="101" t="s">
        <v>572</v>
      </c>
      <c r="C166" s="115">
        <v>901641013</v>
      </c>
      <c r="D166" s="115">
        <v>901641012</v>
      </c>
      <c r="E166" s="115">
        <v>901641014</v>
      </c>
      <c r="F166" s="115" t="b">
        <v>0</v>
      </c>
      <c r="G166" s="115" t="s">
        <v>432</v>
      </c>
      <c r="H166" s="115">
        <v>1</v>
      </c>
      <c r="I166" s="115">
        <v>6</v>
      </c>
      <c r="J166" s="115">
        <v>4</v>
      </c>
      <c r="K166" s="115">
        <v>13</v>
      </c>
      <c r="L166" s="116">
        <v>160001002</v>
      </c>
      <c r="M166" s="115">
        <v>130</v>
      </c>
      <c r="N166" s="115" t="s">
        <v>54</v>
      </c>
      <c r="O166" s="115">
        <v>51461</v>
      </c>
      <c r="P166" s="115">
        <v>52461</v>
      </c>
      <c r="Q166" s="115">
        <v>530800006</v>
      </c>
    </row>
    <row r="167" spans="1:17" ht="16.5" customHeight="1" x14ac:dyDescent="0.3">
      <c r="A167" s="100" t="b">
        <v>0</v>
      </c>
      <c r="B167" s="101" t="s">
        <v>573</v>
      </c>
      <c r="C167" s="115">
        <v>901641014</v>
      </c>
      <c r="D167" s="115">
        <v>901641013</v>
      </c>
      <c r="E167" s="115">
        <v>901641015</v>
      </c>
      <c r="F167" s="115" t="b">
        <v>0</v>
      </c>
      <c r="G167" s="115" t="s">
        <v>432</v>
      </c>
      <c r="H167" s="115">
        <v>1</v>
      </c>
      <c r="I167" s="115">
        <v>6</v>
      </c>
      <c r="J167" s="115">
        <v>4</v>
      </c>
      <c r="K167" s="115">
        <v>14</v>
      </c>
      <c r="L167" s="116">
        <v>160001002</v>
      </c>
      <c r="M167" s="115">
        <v>140</v>
      </c>
      <c r="N167" s="115" t="s">
        <v>54</v>
      </c>
      <c r="O167" s="115">
        <v>51462</v>
      </c>
      <c r="P167" s="115">
        <v>52462</v>
      </c>
      <c r="Q167" s="115">
        <v>530800006</v>
      </c>
    </row>
    <row r="168" spans="1:17" ht="16.5" customHeight="1" x14ac:dyDescent="0.3">
      <c r="A168" s="100" t="b">
        <v>0</v>
      </c>
      <c r="B168" s="101" t="s">
        <v>574</v>
      </c>
      <c r="C168" s="115">
        <v>901641015</v>
      </c>
      <c r="D168" s="115">
        <v>901641014</v>
      </c>
      <c r="E168" s="115">
        <v>901641016</v>
      </c>
      <c r="F168" s="115" t="b">
        <v>0</v>
      </c>
      <c r="G168" s="115" t="s">
        <v>432</v>
      </c>
      <c r="H168" s="115">
        <v>1</v>
      </c>
      <c r="I168" s="115">
        <v>6</v>
      </c>
      <c r="J168" s="115">
        <v>4</v>
      </c>
      <c r="K168" s="115">
        <v>15</v>
      </c>
      <c r="L168" s="116">
        <v>160001002</v>
      </c>
      <c r="M168" s="115">
        <v>150</v>
      </c>
      <c r="N168" s="115" t="s">
        <v>54</v>
      </c>
      <c r="O168" s="115">
        <v>51463</v>
      </c>
      <c r="P168" s="115">
        <v>52463</v>
      </c>
      <c r="Q168" s="115">
        <v>530800006</v>
      </c>
    </row>
    <row r="169" spans="1:17" ht="16.5" customHeight="1" x14ac:dyDescent="0.3">
      <c r="A169" s="100" t="b">
        <v>0</v>
      </c>
      <c r="B169" s="101" t="s">
        <v>575</v>
      </c>
      <c r="C169" s="115">
        <v>901641016</v>
      </c>
      <c r="D169" s="115">
        <v>901641015</v>
      </c>
      <c r="E169" s="115">
        <v>901641017</v>
      </c>
      <c r="F169" s="115" t="b">
        <v>0</v>
      </c>
      <c r="G169" s="115" t="s">
        <v>432</v>
      </c>
      <c r="H169" s="115">
        <v>1</v>
      </c>
      <c r="I169" s="115">
        <v>6</v>
      </c>
      <c r="J169" s="115">
        <v>4</v>
      </c>
      <c r="K169" s="115">
        <v>16</v>
      </c>
      <c r="L169" s="116">
        <v>160001002</v>
      </c>
      <c r="M169" s="115">
        <v>160</v>
      </c>
      <c r="N169" s="115" t="s">
        <v>54</v>
      </c>
      <c r="O169" s="115">
        <v>51464</v>
      </c>
      <c r="P169" s="115">
        <v>52464</v>
      </c>
      <c r="Q169" s="115">
        <v>530800006</v>
      </c>
    </row>
    <row r="170" spans="1:17" ht="16.5" customHeight="1" x14ac:dyDescent="0.3">
      <c r="A170" s="100" t="b">
        <v>0</v>
      </c>
      <c r="B170" s="101" t="s">
        <v>576</v>
      </c>
      <c r="C170" s="115">
        <v>901641017</v>
      </c>
      <c r="D170" s="115">
        <v>901641016</v>
      </c>
      <c r="E170" s="115">
        <v>901641018</v>
      </c>
      <c r="F170" s="115" t="b">
        <v>0</v>
      </c>
      <c r="G170" s="115" t="s">
        <v>432</v>
      </c>
      <c r="H170" s="115">
        <v>1</v>
      </c>
      <c r="I170" s="115">
        <v>6</v>
      </c>
      <c r="J170" s="115">
        <v>4</v>
      </c>
      <c r="K170" s="115">
        <v>17</v>
      </c>
      <c r="L170" s="116">
        <v>160001002</v>
      </c>
      <c r="M170" s="115">
        <v>170</v>
      </c>
      <c r="N170" s="115" t="s">
        <v>54</v>
      </c>
      <c r="O170" s="115">
        <v>51465</v>
      </c>
      <c r="P170" s="115">
        <v>52465</v>
      </c>
      <c r="Q170" s="115">
        <v>530800006</v>
      </c>
    </row>
    <row r="171" spans="1:17" ht="16.5" customHeight="1" x14ac:dyDescent="0.3">
      <c r="A171" s="100" t="b">
        <v>0</v>
      </c>
      <c r="B171" s="101" t="s">
        <v>577</v>
      </c>
      <c r="C171" s="115">
        <v>901641018</v>
      </c>
      <c r="D171" s="115">
        <v>901641017</v>
      </c>
      <c r="E171" s="115">
        <v>901641019</v>
      </c>
      <c r="F171" s="115" t="b">
        <v>0</v>
      </c>
      <c r="G171" s="115" t="s">
        <v>432</v>
      </c>
      <c r="H171" s="115">
        <v>1</v>
      </c>
      <c r="I171" s="115">
        <v>6</v>
      </c>
      <c r="J171" s="115">
        <v>4</v>
      </c>
      <c r="K171" s="115">
        <v>18</v>
      </c>
      <c r="L171" s="116">
        <v>160001002</v>
      </c>
      <c r="M171" s="115">
        <v>180</v>
      </c>
      <c r="N171" s="115" t="s">
        <v>54</v>
      </c>
      <c r="O171" s="115">
        <v>51466</v>
      </c>
      <c r="P171" s="115">
        <v>52466</v>
      </c>
      <c r="Q171" s="115">
        <v>530800006</v>
      </c>
    </row>
    <row r="172" spans="1:17" ht="16.5" customHeight="1" x14ac:dyDescent="0.3">
      <c r="A172" s="100" t="b">
        <v>0</v>
      </c>
      <c r="B172" s="101" t="s">
        <v>578</v>
      </c>
      <c r="C172" s="115">
        <v>901641019</v>
      </c>
      <c r="D172" s="115">
        <v>901641018</v>
      </c>
      <c r="E172" s="115">
        <v>901641020</v>
      </c>
      <c r="F172" s="115" t="b">
        <v>0</v>
      </c>
      <c r="G172" s="115" t="s">
        <v>432</v>
      </c>
      <c r="H172" s="115">
        <v>1</v>
      </c>
      <c r="I172" s="115">
        <v>6</v>
      </c>
      <c r="J172" s="115">
        <v>4</v>
      </c>
      <c r="K172" s="115">
        <v>19</v>
      </c>
      <c r="L172" s="116">
        <v>160001002</v>
      </c>
      <c r="M172" s="115">
        <v>190</v>
      </c>
      <c r="N172" s="115" t="s">
        <v>54</v>
      </c>
      <c r="O172" s="115">
        <v>51467</v>
      </c>
      <c r="P172" s="115">
        <v>52467</v>
      </c>
      <c r="Q172" s="115">
        <v>530800006</v>
      </c>
    </row>
    <row r="173" spans="1:17" ht="16.5" customHeight="1" x14ac:dyDescent="0.3">
      <c r="A173" s="100" t="b">
        <v>0</v>
      </c>
      <c r="B173" s="101" t="s">
        <v>579</v>
      </c>
      <c r="C173" s="115">
        <v>901641020</v>
      </c>
      <c r="D173" s="115">
        <v>901641019</v>
      </c>
      <c r="E173" s="115">
        <v>901641021</v>
      </c>
      <c r="F173" s="115" t="b">
        <v>0</v>
      </c>
      <c r="G173" s="115" t="s">
        <v>432</v>
      </c>
      <c r="H173" s="115">
        <v>1</v>
      </c>
      <c r="I173" s="115">
        <v>6</v>
      </c>
      <c r="J173" s="115">
        <v>4</v>
      </c>
      <c r="K173" s="115">
        <v>20</v>
      </c>
      <c r="L173" s="116">
        <v>160001002</v>
      </c>
      <c r="M173" s="115">
        <v>200</v>
      </c>
      <c r="N173" s="115" t="s">
        <v>54</v>
      </c>
      <c r="O173" s="115">
        <v>51468</v>
      </c>
      <c r="P173" s="115">
        <v>52468</v>
      </c>
      <c r="Q173" s="115">
        <v>530800006</v>
      </c>
    </row>
    <row r="174" spans="1:17" ht="16.5" customHeight="1" x14ac:dyDescent="0.3">
      <c r="A174" s="100" t="b">
        <v>0</v>
      </c>
      <c r="B174" s="101" t="s">
        <v>580</v>
      </c>
      <c r="C174" s="115">
        <v>901641021</v>
      </c>
      <c r="D174" s="115">
        <v>901641020</v>
      </c>
      <c r="E174" s="115">
        <v>901641022</v>
      </c>
      <c r="F174" s="115" t="b">
        <v>0</v>
      </c>
      <c r="G174" s="115" t="s">
        <v>432</v>
      </c>
      <c r="H174" s="115">
        <v>1</v>
      </c>
      <c r="I174" s="115">
        <v>6</v>
      </c>
      <c r="J174" s="115">
        <v>4</v>
      </c>
      <c r="K174" s="115">
        <v>25</v>
      </c>
      <c r="L174" s="116">
        <v>160001002</v>
      </c>
      <c r="M174" s="115">
        <v>210</v>
      </c>
      <c r="N174" s="115" t="s">
        <v>54</v>
      </c>
      <c r="O174" s="115">
        <v>51469</v>
      </c>
      <c r="P174" s="115">
        <v>52469</v>
      </c>
      <c r="Q174" s="115">
        <v>530800006</v>
      </c>
    </row>
    <row r="175" spans="1:17" ht="16.5" customHeight="1" x14ac:dyDescent="0.3">
      <c r="A175" s="100" t="b">
        <v>0</v>
      </c>
      <c r="B175" s="101" t="s">
        <v>581</v>
      </c>
      <c r="C175" s="115">
        <v>901641022</v>
      </c>
      <c r="D175" s="115">
        <v>901641021</v>
      </c>
      <c r="E175" s="115">
        <v>901641023</v>
      </c>
      <c r="F175" s="115" t="b">
        <v>0</v>
      </c>
      <c r="G175" s="115" t="s">
        <v>432</v>
      </c>
      <c r="H175" s="115">
        <v>1</v>
      </c>
      <c r="I175" s="115">
        <v>6</v>
      </c>
      <c r="J175" s="115">
        <v>4</v>
      </c>
      <c r="K175" s="115">
        <v>30</v>
      </c>
      <c r="L175" s="116">
        <v>160001002</v>
      </c>
      <c r="M175" s="115">
        <v>220</v>
      </c>
      <c r="N175" s="115" t="s">
        <v>54</v>
      </c>
      <c r="O175" s="115">
        <v>51470</v>
      </c>
      <c r="P175" s="115">
        <v>52470</v>
      </c>
      <c r="Q175" s="115">
        <v>530800006</v>
      </c>
    </row>
    <row r="176" spans="1:17" ht="16.5" customHeight="1" x14ac:dyDescent="0.3">
      <c r="A176" s="100" t="b">
        <v>0</v>
      </c>
      <c r="B176" s="101" t="s">
        <v>582</v>
      </c>
      <c r="C176" s="115">
        <v>901641023</v>
      </c>
      <c r="D176" s="115">
        <v>901641022</v>
      </c>
      <c r="E176" s="115">
        <v>901641024</v>
      </c>
      <c r="F176" s="115" t="b">
        <v>0</v>
      </c>
      <c r="G176" s="115" t="s">
        <v>432</v>
      </c>
      <c r="H176" s="115">
        <v>1</v>
      </c>
      <c r="I176" s="115">
        <v>6</v>
      </c>
      <c r="J176" s="115">
        <v>4</v>
      </c>
      <c r="K176" s="115">
        <v>35</v>
      </c>
      <c r="L176" s="116">
        <v>160001002</v>
      </c>
      <c r="M176" s="115">
        <v>230</v>
      </c>
      <c r="N176" s="115" t="s">
        <v>54</v>
      </c>
      <c r="O176" s="115">
        <v>51471</v>
      </c>
      <c r="P176" s="115">
        <v>52471</v>
      </c>
      <c r="Q176" s="115">
        <v>530800006</v>
      </c>
    </row>
    <row r="177" spans="1:17" ht="16.5" customHeight="1" x14ac:dyDescent="0.3">
      <c r="A177" s="100" t="b">
        <v>0</v>
      </c>
      <c r="B177" s="101" t="s">
        <v>583</v>
      </c>
      <c r="C177" s="115">
        <v>901641024</v>
      </c>
      <c r="D177" s="115">
        <v>901641023</v>
      </c>
      <c r="E177" s="115">
        <v>901641025</v>
      </c>
      <c r="F177" s="115" t="b">
        <v>0</v>
      </c>
      <c r="G177" s="115" t="s">
        <v>432</v>
      </c>
      <c r="H177" s="115">
        <v>1</v>
      </c>
      <c r="I177" s="115">
        <v>6</v>
      </c>
      <c r="J177" s="115">
        <v>4</v>
      </c>
      <c r="K177" s="115">
        <v>40</v>
      </c>
      <c r="L177" s="116">
        <v>160001002</v>
      </c>
      <c r="M177" s="115">
        <v>240</v>
      </c>
      <c r="N177" s="115" t="s">
        <v>54</v>
      </c>
      <c r="O177" s="115">
        <v>51472</v>
      </c>
      <c r="P177" s="115">
        <v>52472</v>
      </c>
      <c r="Q177" s="115">
        <v>530800006</v>
      </c>
    </row>
    <row r="178" spans="1:17" ht="16.5" customHeight="1" x14ac:dyDescent="0.3">
      <c r="A178" s="100" t="b">
        <v>0</v>
      </c>
      <c r="B178" s="101" t="s">
        <v>584</v>
      </c>
      <c r="C178" s="115">
        <v>901641025</v>
      </c>
      <c r="D178" s="115">
        <v>901641024</v>
      </c>
      <c r="E178" s="115">
        <v>901641026</v>
      </c>
      <c r="F178" s="115" t="b">
        <v>0</v>
      </c>
      <c r="G178" s="115" t="s">
        <v>432</v>
      </c>
      <c r="H178" s="115">
        <v>1</v>
      </c>
      <c r="I178" s="115">
        <v>6</v>
      </c>
      <c r="J178" s="115">
        <v>4</v>
      </c>
      <c r="K178" s="115">
        <v>45</v>
      </c>
      <c r="L178" s="116">
        <v>160001002</v>
      </c>
      <c r="M178" s="115">
        <v>250</v>
      </c>
      <c r="N178" s="115" t="s">
        <v>54</v>
      </c>
      <c r="O178" s="115">
        <v>51473</v>
      </c>
      <c r="P178" s="115">
        <v>52473</v>
      </c>
      <c r="Q178" s="115">
        <v>530800006</v>
      </c>
    </row>
    <row r="179" spans="1:17" ht="16.5" customHeight="1" x14ac:dyDescent="0.3">
      <c r="A179" s="100" t="b">
        <v>0</v>
      </c>
      <c r="B179" s="101" t="s">
        <v>585</v>
      </c>
      <c r="C179" s="115">
        <v>901641026</v>
      </c>
      <c r="D179" s="115">
        <v>901641025</v>
      </c>
      <c r="E179" s="115">
        <v>901641027</v>
      </c>
      <c r="F179" s="115" t="b">
        <v>0</v>
      </c>
      <c r="G179" s="115" t="s">
        <v>432</v>
      </c>
      <c r="H179" s="115">
        <v>1</v>
      </c>
      <c r="I179" s="115">
        <v>6</v>
      </c>
      <c r="J179" s="115">
        <v>4</v>
      </c>
      <c r="K179" s="115">
        <v>50</v>
      </c>
      <c r="L179" s="116">
        <v>160001002</v>
      </c>
      <c r="M179" s="115">
        <v>260</v>
      </c>
      <c r="N179" s="115" t="s">
        <v>54</v>
      </c>
      <c r="O179" s="115">
        <v>51474</v>
      </c>
      <c r="P179" s="115">
        <v>52474</v>
      </c>
      <c r="Q179" s="115">
        <v>530800006</v>
      </c>
    </row>
    <row r="180" spans="1:17" ht="16.5" customHeight="1" x14ac:dyDescent="0.3">
      <c r="A180" s="100" t="b">
        <v>0</v>
      </c>
      <c r="B180" s="101" t="s">
        <v>586</v>
      </c>
      <c r="C180" s="115">
        <v>901641027</v>
      </c>
      <c r="D180" s="115">
        <v>901641026</v>
      </c>
      <c r="E180" s="115">
        <v>901641028</v>
      </c>
      <c r="F180" s="115" t="b">
        <v>0</v>
      </c>
      <c r="G180" s="115" t="s">
        <v>432</v>
      </c>
      <c r="H180" s="115">
        <v>1</v>
      </c>
      <c r="I180" s="115">
        <v>6</v>
      </c>
      <c r="J180" s="115">
        <v>4</v>
      </c>
      <c r="K180" s="115">
        <v>60</v>
      </c>
      <c r="L180" s="116">
        <v>160001002</v>
      </c>
      <c r="M180" s="115">
        <v>270</v>
      </c>
      <c r="N180" s="115" t="s">
        <v>54</v>
      </c>
      <c r="O180" s="115">
        <v>51475</v>
      </c>
      <c r="P180" s="115">
        <v>52475</v>
      </c>
      <c r="Q180" s="115">
        <v>530800006</v>
      </c>
    </row>
    <row r="181" spans="1:17" ht="16.5" customHeight="1" x14ac:dyDescent="0.3">
      <c r="A181" s="100" t="b">
        <v>0</v>
      </c>
      <c r="B181" s="101" t="s">
        <v>587</v>
      </c>
      <c r="C181" s="115">
        <v>901641028</v>
      </c>
      <c r="D181" s="115">
        <v>901641027</v>
      </c>
      <c r="E181" s="115">
        <v>901641029</v>
      </c>
      <c r="F181" s="115" t="b">
        <v>0</v>
      </c>
      <c r="G181" s="115" t="s">
        <v>432</v>
      </c>
      <c r="H181" s="115">
        <v>1</v>
      </c>
      <c r="I181" s="115">
        <v>6</v>
      </c>
      <c r="J181" s="115">
        <v>4</v>
      </c>
      <c r="K181" s="115">
        <v>70</v>
      </c>
      <c r="L181" s="116">
        <v>160001002</v>
      </c>
      <c r="M181" s="115">
        <v>280</v>
      </c>
      <c r="N181" s="115" t="s">
        <v>54</v>
      </c>
      <c r="O181" s="115">
        <v>51476</v>
      </c>
      <c r="P181" s="115">
        <v>52476</v>
      </c>
      <c r="Q181" s="115">
        <v>530800006</v>
      </c>
    </row>
    <row r="182" spans="1:17" ht="16.5" customHeight="1" x14ac:dyDescent="0.3">
      <c r="A182" s="100" t="b">
        <v>0</v>
      </c>
      <c r="B182" s="101" t="s">
        <v>588</v>
      </c>
      <c r="C182" s="115">
        <v>901641029</v>
      </c>
      <c r="D182" s="115">
        <v>901641028</v>
      </c>
      <c r="E182" s="115">
        <v>901641030</v>
      </c>
      <c r="F182" s="115" t="b">
        <v>0</v>
      </c>
      <c r="G182" s="115" t="s">
        <v>432</v>
      </c>
      <c r="H182" s="115">
        <v>1</v>
      </c>
      <c r="I182" s="115">
        <v>6</v>
      </c>
      <c r="J182" s="115">
        <v>4</v>
      </c>
      <c r="K182" s="115">
        <v>80</v>
      </c>
      <c r="L182" s="116">
        <v>160001002</v>
      </c>
      <c r="M182" s="115">
        <v>290</v>
      </c>
      <c r="N182" s="115" t="s">
        <v>54</v>
      </c>
      <c r="O182" s="115">
        <v>51477</v>
      </c>
      <c r="P182" s="115">
        <v>52477</v>
      </c>
      <c r="Q182" s="115">
        <v>530800006</v>
      </c>
    </row>
    <row r="183" spans="1:17" ht="16.5" customHeight="1" x14ac:dyDescent="0.3">
      <c r="A183" s="100" t="b">
        <v>0</v>
      </c>
      <c r="B183" s="101" t="s">
        <v>589</v>
      </c>
      <c r="C183" s="115">
        <v>901641030</v>
      </c>
      <c r="D183" s="115">
        <v>901641029</v>
      </c>
      <c r="E183" s="115">
        <v>901641031</v>
      </c>
      <c r="F183" s="115" t="b">
        <v>0</v>
      </c>
      <c r="G183" s="115" t="s">
        <v>432</v>
      </c>
      <c r="H183" s="115">
        <v>1</v>
      </c>
      <c r="I183" s="115">
        <v>6</v>
      </c>
      <c r="J183" s="115">
        <v>4</v>
      </c>
      <c r="K183" s="115">
        <v>90</v>
      </c>
      <c r="L183" s="116">
        <v>160001002</v>
      </c>
      <c r="M183" s="115">
        <v>300</v>
      </c>
      <c r="N183" s="115" t="s">
        <v>54</v>
      </c>
      <c r="O183" s="115">
        <v>51478</v>
      </c>
      <c r="P183" s="115">
        <v>52478</v>
      </c>
      <c r="Q183" s="115">
        <v>530800006</v>
      </c>
    </row>
    <row r="184" spans="1:17" ht="16.5" customHeight="1" x14ac:dyDescent="0.3">
      <c r="A184" s="100" t="b">
        <v>0</v>
      </c>
      <c r="B184" s="101" t="s">
        <v>590</v>
      </c>
      <c r="C184" s="115">
        <v>901641031</v>
      </c>
      <c r="D184" s="115">
        <v>901641030</v>
      </c>
      <c r="E184" s="115">
        <v>0</v>
      </c>
      <c r="F184" s="115" t="b">
        <v>0</v>
      </c>
      <c r="G184" s="115" t="s">
        <v>432</v>
      </c>
      <c r="H184" s="115">
        <v>1</v>
      </c>
      <c r="I184" s="115">
        <v>6</v>
      </c>
      <c r="J184" s="115">
        <v>4</v>
      </c>
      <c r="K184" s="115">
        <v>100</v>
      </c>
      <c r="L184" s="116">
        <v>160001002</v>
      </c>
      <c r="M184" s="115">
        <v>310</v>
      </c>
      <c r="N184" s="115" t="s">
        <v>54</v>
      </c>
      <c r="O184" s="115">
        <v>51479</v>
      </c>
      <c r="P184" s="115">
        <v>52479</v>
      </c>
      <c r="Q184" s="115">
        <v>530800006</v>
      </c>
    </row>
    <row r="185" spans="1:17" ht="16.5" customHeight="1" x14ac:dyDescent="0.3">
      <c r="A185" s="100" t="b">
        <v>0</v>
      </c>
      <c r="B185" s="101" t="s">
        <v>591</v>
      </c>
      <c r="C185" s="116">
        <v>901721001</v>
      </c>
      <c r="D185" s="115">
        <v>0</v>
      </c>
      <c r="E185" s="115">
        <v>901721002</v>
      </c>
      <c r="F185" s="115" t="b">
        <v>0</v>
      </c>
      <c r="G185" s="115" t="s">
        <v>432</v>
      </c>
      <c r="H185" s="115">
        <v>1</v>
      </c>
      <c r="I185" s="115">
        <v>7</v>
      </c>
      <c r="J185" s="115">
        <v>2</v>
      </c>
      <c r="K185" s="115">
        <v>1</v>
      </c>
      <c r="L185" s="116">
        <v>160001001</v>
      </c>
      <c r="M185" s="115">
        <v>2000</v>
      </c>
      <c r="N185" s="115" t="s">
        <v>52</v>
      </c>
      <c r="O185" s="115">
        <v>51480</v>
      </c>
      <c r="P185" s="115">
        <v>52480</v>
      </c>
      <c r="Q185" s="115">
        <v>530800007</v>
      </c>
    </row>
    <row r="186" spans="1:17" ht="16.5" customHeight="1" x14ac:dyDescent="0.3">
      <c r="A186" s="100" t="b">
        <v>0</v>
      </c>
      <c r="B186" s="101" t="s">
        <v>592</v>
      </c>
      <c r="C186" s="115">
        <v>901721002</v>
      </c>
      <c r="D186" s="116">
        <v>901721001</v>
      </c>
      <c r="E186" s="115">
        <v>901721003</v>
      </c>
      <c r="F186" s="115" t="b">
        <v>0</v>
      </c>
      <c r="G186" s="115" t="s">
        <v>432</v>
      </c>
      <c r="H186" s="115">
        <v>1</v>
      </c>
      <c r="I186" s="115">
        <v>7</v>
      </c>
      <c r="J186" s="115">
        <v>2</v>
      </c>
      <c r="K186" s="115">
        <v>10</v>
      </c>
      <c r="L186" s="116">
        <v>160001001</v>
      </c>
      <c r="M186" s="115">
        <v>5000</v>
      </c>
      <c r="N186" s="115" t="s">
        <v>52</v>
      </c>
      <c r="O186" s="115">
        <v>51481</v>
      </c>
      <c r="P186" s="115">
        <v>52481</v>
      </c>
      <c r="Q186" s="115">
        <v>530800007</v>
      </c>
    </row>
    <row r="187" spans="1:17" ht="16.5" customHeight="1" x14ac:dyDescent="0.3">
      <c r="A187" s="100" t="b">
        <v>0</v>
      </c>
      <c r="B187" s="101" t="s">
        <v>593</v>
      </c>
      <c r="C187" s="115">
        <v>901721003</v>
      </c>
      <c r="D187" s="115">
        <v>901721002</v>
      </c>
      <c r="E187" s="115">
        <v>901721004</v>
      </c>
      <c r="F187" s="115" t="b">
        <v>0</v>
      </c>
      <c r="G187" s="115" t="s">
        <v>432</v>
      </c>
      <c r="H187" s="115">
        <v>1</v>
      </c>
      <c r="I187" s="115">
        <v>7</v>
      </c>
      <c r="J187" s="115">
        <v>2</v>
      </c>
      <c r="K187" s="115">
        <v>20</v>
      </c>
      <c r="L187" s="116">
        <v>160001001</v>
      </c>
      <c r="M187" s="115">
        <v>7500</v>
      </c>
      <c r="N187" s="115" t="s">
        <v>52</v>
      </c>
      <c r="O187" s="115">
        <v>51482</v>
      </c>
      <c r="P187" s="115">
        <v>52482</v>
      </c>
      <c r="Q187" s="115">
        <v>530800007</v>
      </c>
    </row>
    <row r="188" spans="1:17" ht="16.5" customHeight="1" x14ac:dyDescent="0.3">
      <c r="A188" s="100" t="b">
        <v>0</v>
      </c>
      <c r="B188" s="101" t="s">
        <v>594</v>
      </c>
      <c r="C188" s="115">
        <v>901721004</v>
      </c>
      <c r="D188" s="115">
        <v>901721003</v>
      </c>
      <c r="E188" s="115">
        <v>901721005</v>
      </c>
      <c r="F188" s="115" t="b">
        <v>0</v>
      </c>
      <c r="G188" s="115" t="s">
        <v>432</v>
      </c>
      <c r="H188" s="115">
        <v>1</v>
      </c>
      <c r="I188" s="115">
        <v>7</v>
      </c>
      <c r="J188" s="115">
        <v>2</v>
      </c>
      <c r="K188" s="115">
        <v>30</v>
      </c>
      <c r="L188" s="116">
        <v>160001001</v>
      </c>
      <c r="M188" s="115">
        <v>10000</v>
      </c>
      <c r="N188" s="115" t="s">
        <v>52</v>
      </c>
      <c r="O188" s="115">
        <v>51483</v>
      </c>
      <c r="P188" s="115">
        <v>52483</v>
      </c>
      <c r="Q188" s="115">
        <v>530800007</v>
      </c>
    </row>
    <row r="189" spans="1:17" ht="16.5" customHeight="1" x14ac:dyDescent="0.3">
      <c r="A189" s="100" t="b">
        <v>0</v>
      </c>
      <c r="B189" s="101" t="s">
        <v>595</v>
      </c>
      <c r="C189" s="115">
        <v>901721005</v>
      </c>
      <c r="D189" s="115">
        <v>901721004</v>
      </c>
      <c r="E189" s="115">
        <v>901721006</v>
      </c>
      <c r="F189" s="115" t="b">
        <v>0</v>
      </c>
      <c r="G189" s="115" t="s">
        <v>432</v>
      </c>
      <c r="H189" s="115">
        <v>1</v>
      </c>
      <c r="I189" s="115">
        <v>7</v>
      </c>
      <c r="J189" s="115">
        <v>2</v>
      </c>
      <c r="K189" s="115">
        <v>50</v>
      </c>
      <c r="L189" s="116">
        <v>160001001</v>
      </c>
      <c r="M189" s="115">
        <v>15000</v>
      </c>
      <c r="N189" s="115" t="s">
        <v>52</v>
      </c>
      <c r="O189" s="115">
        <v>51484</v>
      </c>
      <c r="P189" s="115">
        <v>52484</v>
      </c>
      <c r="Q189" s="115">
        <v>530800007</v>
      </c>
    </row>
    <row r="190" spans="1:17" ht="16.5" customHeight="1" x14ac:dyDescent="0.3">
      <c r="A190" s="100" t="b">
        <v>0</v>
      </c>
      <c r="B190" s="101" t="s">
        <v>596</v>
      </c>
      <c r="C190" s="115">
        <v>901721006</v>
      </c>
      <c r="D190" s="115">
        <v>901721005</v>
      </c>
      <c r="E190" s="115">
        <v>901721007</v>
      </c>
      <c r="F190" s="115" t="b">
        <v>0</v>
      </c>
      <c r="G190" s="115" t="s">
        <v>432</v>
      </c>
      <c r="H190" s="115">
        <v>1</v>
      </c>
      <c r="I190" s="115">
        <v>7</v>
      </c>
      <c r="J190" s="115">
        <v>2</v>
      </c>
      <c r="K190" s="115">
        <v>100</v>
      </c>
      <c r="L190" s="116">
        <v>160001001</v>
      </c>
      <c r="M190" s="115">
        <v>20000</v>
      </c>
      <c r="N190" s="115" t="s">
        <v>52</v>
      </c>
      <c r="O190" s="115">
        <v>51485</v>
      </c>
      <c r="P190" s="115">
        <v>52485</v>
      </c>
      <c r="Q190" s="115">
        <v>530800007</v>
      </c>
    </row>
    <row r="191" spans="1:17" ht="16.5" customHeight="1" x14ac:dyDescent="0.3">
      <c r="A191" s="100" t="b">
        <v>0</v>
      </c>
      <c r="B191" s="101" t="s">
        <v>597</v>
      </c>
      <c r="C191" s="115">
        <v>901721007</v>
      </c>
      <c r="D191" s="115">
        <v>901721006</v>
      </c>
      <c r="E191" s="115">
        <v>901721008</v>
      </c>
      <c r="F191" s="115" t="b">
        <v>0</v>
      </c>
      <c r="G191" s="115" t="s">
        <v>432</v>
      </c>
      <c r="H191" s="115">
        <v>1</v>
      </c>
      <c r="I191" s="115">
        <v>7</v>
      </c>
      <c r="J191" s="115">
        <v>2</v>
      </c>
      <c r="K191" s="115">
        <v>150</v>
      </c>
      <c r="L191" s="116">
        <v>160001001</v>
      </c>
      <c r="M191" s="115">
        <v>25000</v>
      </c>
      <c r="N191" s="115" t="s">
        <v>52</v>
      </c>
      <c r="O191" s="115">
        <v>51486</v>
      </c>
      <c r="P191" s="115">
        <v>52486</v>
      </c>
      <c r="Q191" s="115">
        <v>530800007</v>
      </c>
    </row>
    <row r="192" spans="1:17" ht="16.5" customHeight="1" x14ac:dyDescent="0.3">
      <c r="A192" s="100" t="b">
        <v>0</v>
      </c>
      <c r="B192" s="101" t="s">
        <v>598</v>
      </c>
      <c r="C192" s="115">
        <v>901721008</v>
      </c>
      <c r="D192" s="115">
        <v>901721007</v>
      </c>
      <c r="E192" s="115">
        <v>901721009</v>
      </c>
      <c r="F192" s="115" t="b">
        <v>0</v>
      </c>
      <c r="G192" s="115" t="s">
        <v>432</v>
      </c>
      <c r="H192" s="115">
        <v>1</v>
      </c>
      <c r="I192" s="115">
        <v>7</v>
      </c>
      <c r="J192" s="115">
        <v>2</v>
      </c>
      <c r="K192" s="115">
        <v>200</v>
      </c>
      <c r="L192" s="116">
        <v>160001001</v>
      </c>
      <c r="M192" s="115">
        <v>30000</v>
      </c>
      <c r="N192" s="115" t="s">
        <v>52</v>
      </c>
      <c r="O192" s="115">
        <v>51487</v>
      </c>
      <c r="P192" s="115">
        <v>52487</v>
      </c>
      <c r="Q192" s="115">
        <v>530800007</v>
      </c>
    </row>
    <row r="193" spans="1:17" ht="16.5" customHeight="1" x14ac:dyDescent="0.3">
      <c r="A193" s="100" t="b">
        <v>0</v>
      </c>
      <c r="B193" s="101" t="s">
        <v>599</v>
      </c>
      <c r="C193" s="115">
        <v>901721009</v>
      </c>
      <c r="D193" s="115">
        <v>901721008</v>
      </c>
      <c r="E193" s="115">
        <v>901721010</v>
      </c>
      <c r="F193" s="115" t="b">
        <v>0</v>
      </c>
      <c r="G193" s="115" t="s">
        <v>432</v>
      </c>
      <c r="H193" s="115">
        <v>1</v>
      </c>
      <c r="I193" s="115">
        <v>7</v>
      </c>
      <c r="J193" s="115">
        <v>2</v>
      </c>
      <c r="K193" s="115">
        <v>250</v>
      </c>
      <c r="L193" s="116">
        <v>160001001</v>
      </c>
      <c r="M193" s="115">
        <v>40000</v>
      </c>
      <c r="N193" s="115" t="s">
        <v>52</v>
      </c>
      <c r="O193" s="115">
        <v>51488</v>
      </c>
      <c r="P193" s="115">
        <v>52488</v>
      </c>
      <c r="Q193" s="115">
        <v>530800007</v>
      </c>
    </row>
    <row r="194" spans="1:17" ht="16.5" customHeight="1" x14ac:dyDescent="0.3">
      <c r="A194" s="100" t="b">
        <v>0</v>
      </c>
      <c r="B194" s="101" t="s">
        <v>600</v>
      </c>
      <c r="C194" s="115">
        <v>901721010</v>
      </c>
      <c r="D194" s="115">
        <v>901721009</v>
      </c>
      <c r="E194" s="115">
        <v>901721011</v>
      </c>
      <c r="F194" s="115" t="b">
        <v>0</v>
      </c>
      <c r="G194" s="115" t="s">
        <v>432</v>
      </c>
      <c r="H194" s="115">
        <v>1</v>
      </c>
      <c r="I194" s="115">
        <v>7</v>
      </c>
      <c r="J194" s="115">
        <v>2</v>
      </c>
      <c r="K194" s="115">
        <v>300</v>
      </c>
      <c r="L194" s="116">
        <v>160001001</v>
      </c>
      <c r="M194" s="115">
        <v>50000</v>
      </c>
      <c r="N194" s="115" t="s">
        <v>52</v>
      </c>
      <c r="O194" s="115">
        <v>51489</v>
      </c>
      <c r="P194" s="115">
        <v>52489</v>
      </c>
      <c r="Q194" s="115">
        <v>530800007</v>
      </c>
    </row>
    <row r="195" spans="1:17" ht="16.5" customHeight="1" x14ac:dyDescent="0.3">
      <c r="A195" s="100" t="b">
        <v>0</v>
      </c>
      <c r="B195" s="101" t="s">
        <v>601</v>
      </c>
      <c r="C195" s="115">
        <v>901721011</v>
      </c>
      <c r="D195" s="115">
        <v>901721010</v>
      </c>
      <c r="E195" s="115">
        <v>901721012</v>
      </c>
      <c r="F195" s="115" t="b">
        <v>0</v>
      </c>
      <c r="G195" s="115" t="s">
        <v>432</v>
      </c>
      <c r="H195" s="115">
        <v>1</v>
      </c>
      <c r="I195" s="115">
        <v>7</v>
      </c>
      <c r="J195" s="115">
        <v>2</v>
      </c>
      <c r="K195" s="115">
        <v>350</v>
      </c>
      <c r="L195" s="116">
        <v>160001001</v>
      </c>
      <c r="M195" s="115">
        <v>60000</v>
      </c>
      <c r="N195" s="115" t="s">
        <v>52</v>
      </c>
      <c r="O195" s="115">
        <v>51490</v>
      </c>
      <c r="P195" s="115">
        <v>52490</v>
      </c>
      <c r="Q195" s="115">
        <v>530800007</v>
      </c>
    </row>
    <row r="196" spans="1:17" ht="16.5" customHeight="1" x14ac:dyDescent="0.3">
      <c r="A196" s="100" t="b">
        <v>0</v>
      </c>
      <c r="B196" s="101" t="s">
        <v>602</v>
      </c>
      <c r="C196" s="115">
        <v>901721012</v>
      </c>
      <c r="D196" s="115">
        <v>901721011</v>
      </c>
      <c r="E196" s="115">
        <v>901721013</v>
      </c>
      <c r="F196" s="115" t="b">
        <v>0</v>
      </c>
      <c r="G196" s="115" t="s">
        <v>432</v>
      </c>
      <c r="H196" s="115">
        <v>1</v>
      </c>
      <c r="I196" s="115">
        <v>7</v>
      </c>
      <c r="J196" s="115">
        <v>2</v>
      </c>
      <c r="K196" s="115">
        <v>400</v>
      </c>
      <c r="L196" s="116">
        <v>160001001</v>
      </c>
      <c r="M196" s="115">
        <v>80000</v>
      </c>
      <c r="N196" s="115" t="s">
        <v>52</v>
      </c>
      <c r="O196" s="115">
        <v>51491</v>
      </c>
      <c r="P196" s="115">
        <v>52491</v>
      </c>
      <c r="Q196" s="115">
        <v>530800007</v>
      </c>
    </row>
    <row r="197" spans="1:17" ht="16.5" customHeight="1" x14ac:dyDescent="0.3">
      <c r="A197" s="100" t="b">
        <v>0</v>
      </c>
      <c r="B197" s="101" t="s">
        <v>603</v>
      </c>
      <c r="C197" s="115">
        <v>901721013</v>
      </c>
      <c r="D197" s="115">
        <v>901721012</v>
      </c>
      <c r="E197" s="115">
        <v>901721014</v>
      </c>
      <c r="F197" s="115" t="b">
        <v>0</v>
      </c>
      <c r="G197" s="115" t="s">
        <v>432</v>
      </c>
      <c r="H197" s="115">
        <v>1</v>
      </c>
      <c r="I197" s="115">
        <v>7</v>
      </c>
      <c r="J197" s="115">
        <v>2</v>
      </c>
      <c r="K197" s="115">
        <v>450</v>
      </c>
      <c r="L197" s="116">
        <v>160001001</v>
      </c>
      <c r="M197" s="115">
        <v>100000</v>
      </c>
      <c r="N197" s="115" t="s">
        <v>52</v>
      </c>
      <c r="O197" s="115">
        <v>51492</v>
      </c>
      <c r="P197" s="115">
        <v>52492</v>
      </c>
      <c r="Q197" s="115">
        <v>530800007</v>
      </c>
    </row>
    <row r="198" spans="1:17" ht="16.5" customHeight="1" x14ac:dyDescent="0.3">
      <c r="A198" s="100" t="b">
        <v>0</v>
      </c>
      <c r="B198" s="101" t="s">
        <v>604</v>
      </c>
      <c r="C198" s="115">
        <v>901721014</v>
      </c>
      <c r="D198" s="115">
        <v>901721013</v>
      </c>
      <c r="E198" s="115">
        <v>0</v>
      </c>
      <c r="F198" s="115" t="b">
        <v>0</v>
      </c>
      <c r="G198" s="115" t="s">
        <v>432</v>
      </c>
      <c r="H198" s="115">
        <v>1</v>
      </c>
      <c r="I198" s="115">
        <v>7</v>
      </c>
      <c r="J198" s="115">
        <v>2</v>
      </c>
      <c r="K198" s="115">
        <v>500</v>
      </c>
      <c r="L198" s="116">
        <v>160001001</v>
      </c>
      <c r="M198" s="115">
        <v>150000</v>
      </c>
      <c r="N198" s="115" t="s">
        <v>52</v>
      </c>
      <c r="O198" s="115">
        <v>51493</v>
      </c>
      <c r="P198" s="115">
        <v>52493</v>
      </c>
      <c r="Q198" s="115">
        <v>530800007</v>
      </c>
    </row>
    <row r="199" spans="1:17" ht="16.5" customHeight="1" x14ac:dyDescent="0.3">
      <c r="A199" s="100" t="b">
        <v>0</v>
      </c>
      <c r="B199" s="101" t="s">
        <v>605</v>
      </c>
      <c r="C199" s="116">
        <v>901731001</v>
      </c>
      <c r="D199" s="115">
        <v>0</v>
      </c>
      <c r="E199" s="115">
        <v>901731002</v>
      </c>
      <c r="F199" s="115" t="b">
        <v>0</v>
      </c>
      <c r="G199" s="115" t="s">
        <v>432</v>
      </c>
      <c r="H199" s="115">
        <v>1</v>
      </c>
      <c r="I199" s="115">
        <v>7</v>
      </c>
      <c r="J199" s="115">
        <v>3</v>
      </c>
      <c r="K199" s="115">
        <v>1</v>
      </c>
      <c r="L199" s="116">
        <v>160001002</v>
      </c>
      <c r="M199" s="115">
        <v>10</v>
      </c>
      <c r="N199" s="115" t="s">
        <v>54</v>
      </c>
      <c r="O199" s="115">
        <v>51494</v>
      </c>
      <c r="P199" s="115">
        <v>52494</v>
      </c>
      <c r="Q199" s="115">
        <v>530800007</v>
      </c>
    </row>
    <row r="200" spans="1:17" ht="16.5" customHeight="1" x14ac:dyDescent="0.3">
      <c r="A200" s="100" t="b">
        <v>0</v>
      </c>
      <c r="B200" s="101" t="s">
        <v>606</v>
      </c>
      <c r="C200" s="115">
        <v>901731002</v>
      </c>
      <c r="D200" s="116">
        <v>901731001</v>
      </c>
      <c r="E200" s="115">
        <v>901731003</v>
      </c>
      <c r="F200" s="115" t="b">
        <v>0</v>
      </c>
      <c r="G200" s="115" t="s">
        <v>432</v>
      </c>
      <c r="H200" s="115">
        <v>1</v>
      </c>
      <c r="I200" s="115">
        <v>7</v>
      </c>
      <c r="J200" s="115">
        <v>3</v>
      </c>
      <c r="K200" s="115">
        <v>10</v>
      </c>
      <c r="L200" s="116">
        <v>160001002</v>
      </c>
      <c r="M200" s="115">
        <v>25</v>
      </c>
      <c r="N200" s="115" t="s">
        <v>54</v>
      </c>
      <c r="O200" s="115">
        <v>51495</v>
      </c>
      <c r="P200" s="115">
        <v>52495</v>
      </c>
      <c r="Q200" s="115">
        <v>530800007</v>
      </c>
    </row>
    <row r="201" spans="1:17" ht="16.5" customHeight="1" x14ac:dyDescent="0.3">
      <c r="A201" s="100" t="b">
        <v>0</v>
      </c>
      <c r="B201" s="101" t="s">
        <v>607</v>
      </c>
      <c r="C201" s="115">
        <v>901731003</v>
      </c>
      <c r="D201" s="115">
        <v>901731002</v>
      </c>
      <c r="E201" s="115">
        <v>901731004</v>
      </c>
      <c r="F201" s="115" t="b">
        <v>0</v>
      </c>
      <c r="G201" s="115" t="s">
        <v>432</v>
      </c>
      <c r="H201" s="115">
        <v>1</v>
      </c>
      <c r="I201" s="115">
        <v>7</v>
      </c>
      <c r="J201" s="115">
        <v>3</v>
      </c>
      <c r="K201" s="115">
        <v>20</v>
      </c>
      <c r="L201" s="116">
        <v>160001002</v>
      </c>
      <c r="M201" s="115">
        <v>50</v>
      </c>
      <c r="N201" s="115" t="s">
        <v>54</v>
      </c>
      <c r="O201" s="115">
        <v>51496</v>
      </c>
      <c r="P201" s="115">
        <v>52496</v>
      </c>
      <c r="Q201" s="115">
        <v>530800007</v>
      </c>
    </row>
    <row r="202" spans="1:17" ht="16.5" customHeight="1" x14ac:dyDescent="0.3">
      <c r="A202" s="100" t="b">
        <v>0</v>
      </c>
      <c r="B202" s="101" t="s">
        <v>608</v>
      </c>
      <c r="C202" s="115">
        <v>901731004</v>
      </c>
      <c r="D202" s="115">
        <v>901731003</v>
      </c>
      <c r="E202" s="115">
        <v>901731005</v>
      </c>
      <c r="F202" s="115" t="b">
        <v>0</v>
      </c>
      <c r="G202" s="115" t="s">
        <v>432</v>
      </c>
      <c r="H202" s="115">
        <v>1</v>
      </c>
      <c r="I202" s="115">
        <v>7</v>
      </c>
      <c r="J202" s="115">
        <v>3</v>
      </c>
      <c r="K202" s="115">
        <v>30</v>
      </c>
      <c r="L202" s="116">
        <v>160001002</v>
      </c>
      <c r="M202" s="115">
        <v>75</v>
      </c>
      <c r="N202" s="115" t="s">
        <v>54</v>
      </c>
      <c r="O202" s="115">
        <v>51497</v>
      </c>
      <c r="P202" s="115">
        <v>52497</v>
      </c>
      <c r="Q202" s="115">
        <v>530800007</v>
      </c>
    </row>
    <row r="203" spans="1:17" ht="16.5" customHeight="1" x14ac:dyDescent="0.3">
      <c r="A203" s="100" t="b">
        <v>0</v>
      </c>
      <c r="B203" s="101" t="s">
        <v>609</v>
      </c>
      <c r="C203" s="115">
        <v>901731005</v>
      </c>
      <c r="D203" s="115">
        <v>901731004</v>
      </c>
      <c r="E203" s="115">
        <v>901731006</v>
      </c>
      <c r="F203" s="115" t="b">
        <v>0</v>
      </c>
      <c r="G203" s="115" t="s">
        <v>432</v>
      </c>
      <c r="H203" s="115">
        <v>1</v>
      </c>
      <c r="I203" s="115">
        <v>7</v>
      </c>
      <c r="J203" s="115">
        <v>3</v>
      </c>
      <c r="K203" s="115">
        <v>50</v>
      </c>
      <c r="L203" s="116">
        <v>160001002</v>
      </c>
      <c r="M203" s="115">
        <v>100</v>
      </c>
      <c r="N203" s="115" t="s">
        <v>54</v>
      </c>
      <c r="O203" s="115">
        <v>51498</v>
      </c>
      <c r="P203" s="115">
        <v>52498</v>
      </c>
      <c r="Q203" s="115">
        <v>530800007</v>
      </c>
    </row>
    <row r="204" spans="1:17" ht="16.5" customHeight="1" x14ac:dyDescent="0.3">
      <c r="A204" s="100" t="b">
        <v>0</v>
      </c>
      <c r="B204" s="101" t="s">
        <v>610</v>
      </c>
      <c r="C204" s="115">
        <v>901731006</v>
      </c>
      <c r="D204" s="115">
        <v>901731005</v>
      </c>
      <c r="E204" s="115">
        <v>901731007</v>
      </c>
      <c r="F204" s="115" t="b">
        <v>0</v>
      </c>
      <c r="G204" s="115" t="s">
        <v>432</v>
      </c>
      <c r="H204" s="115">
        <v>1</v>
      </c>
      <c r="I204" s="115">
        <v>7</v>
      </c>
      <c r="J204" s="115">
        <v>3</v>
      </c>
      <c r="K204" s="115">
        <v>100</v>
      </c>
      <c r="L204" s="116">
        <v>160001002</v>
      </c>
      <c r="M204" s="115">
        <v>125</v>
      </c>
      <c r="N204" s="115" t="s">
        <v>54</v>
      </c>
      <c r="O204" s="115">
        <v>51499</v>
      </c>
      <c r="P204" s="115">
        <v>52499</v>
      </c>
      <c r="Q204" s="115">
        <v>530800007</v>
      </c>
    </row>
    <row r="205" spans="1:17" ht="16.5" customHeight="1" x14ac:dyDescent="0.3">
      <c r="A205" s="100" t="b">
        <v>0</v>
      </c>
      <c r="B205" s="101" t="s">
        <v>611</v>
      </c>
      <c r="C205" s="115">
        <v>901731007</v>
      </c>
      <c r="D205" s="115">
        <v>901731006</v>
      </c>
      <c r="E205" s="115">
        <v>901731008</v>
      </c>
      <c r="F205" s="115" t="b">
        <v>0</v>
      </c>
      <c r="G205" s="115" t="s">
        <v>432</v>
      </c>
      <c r="H205" s="115">
        <v>1</v>
      </c>
      <c r="I205" s="115">
        <v>7</v>
      </c>
      <c r="J205" s="115">
        <v>3</v>
      </c>
      <c r="K205" s="115">
        <v>150</v>
      </c>
      <c r="L205" s="116">
        <v>160001002</v>
      </c>
      <c r="M205" s="115">
        <v>150</v>
      </c>
      <c r="N205" s="115" t="s">
        <v>54</v>
      </c>
      <c r="O205" s="115">
        <v>51500</v>
      </c>
      <c r="P205" s="115">
        <v>52500</v>
      </c>
      <c r="Q205" s="115">
        <v>530800007</v>
      </c>
    </row>
    <row r="206" spans="1:17" ht="16.5" customHeight="1" x14ac:dyDescent="0.3">
      <c r="A206" s="100" t="b">
        <v>0</v>
      </c>
      <c r="B206" s="101" t="s">
        <v>612</v>
      </c>
      <c r="C206" s="115">
        <v>901731008</v>
      </c>
      <c r="D206" s="115">
        <v>901731007</v>
      </c>
      <c r="E206" s="115">
        <v>901731009</v>
      </c>
      <c r="F206" s="115" t="b">
        <v>0</v>
      </c>
      <c r="G206" s="115" t="s">
        <v>432</v>
      </c>
      <c r="H206" s="115">
        <v>1</v>
      </c>
      <c r="I206" s="115">
        <v>7</v>
      </c>
      <c r="J206" s="115">
        <v>3</v>
      </c>
      <c r="K206" s="115">
        <v>200</v>
      </c>
      <c r="L206" s="116">
        <v>160001002</v>
      </c>
      <c r="M206" s="115">
        <v>175</v>
      </c>
      <c r="N206" s="115" t="s">
        <v>54</v>
      </c>
      <c r="O206" s="115">
        <v>51501</v>
      </c>
      <c r="P206" s="115">
        <v>52501</v>
      </c>
      <c r="Q206" s="115">
        <v>530800007</v>
      </c>
    </row>
    <row r="207" spans="1:17" ht="16.5" customHeight="1" x14ac:dyDescent="0.3">
      <c r="A207" s="100" t="b">
        <v>0</v>
      </c>
      <c r="B207" s="101" t="s">
        <v>613</v>
      </c>
      <c r="C207" s="115">
        <v>901731009</v>
      </c>
      <c r="D207" s="115">
        <v>901731008</v>
      </c>
      <c r="E207" s="115">
        <v>901731010</v>
      </c>
      <c r="F207" s="115" t="b">
        <v>0</v>
      </c>
      <c r="G207" s="115" t="s">
        <v>432</v>
      </c>
      <c r="H207" s="115">
        <v>1</v>
      </c>
      <c r="I207" s="115">
        <v>7</v>
      </c>
      <c r="J207" s="115">
        <v>3</v>
      </c>
      <c r="K207" s="115">
        <v>250</v>
      </c>
      <c r="L207" s="116">
        <v>160001002</v>
      </c>
      <c r="M207" s="115">
        <v>200</v>
      </c>
      <c r="N207" s="115" t="s">
        <v>54</v>
      </c>
      <c r="O207" s="115">
        <v>51502</v>
      </c>
      <c r="P207" s="115">
        <v>52502</v>
      </c>
      <c r="Q207" s="115">
        <v>530800007</v>
      </c>
    </row>
    <row r="208" spans="1:17" ht="16.5" customHeight="1" x14ac:dyDescent="0.3">
      <c r="A208" s="100" t="b">
        <v>0</v>
      </c>
      <c r="B208" s="101" t="s">
        <v>614</v>
      </c>
      <c r="C208" s="115">
        <v>901731010</v>
      </c>
      <c r="D208" s="115">
        <v>901731009</v>
      </c>
      <c r="E208" s="115">
        <v>901731011</v>
      </c>
      <c r="F208" s="115" t="b">
        <v>0</v>
      </c>
      <c r="G208" s="115" t="s">
        <v>432</v>
      </c>
      <c r="H208" s="115">
        <v>1</v>
      </c>
      <c r="I208" s="115">
        <v>7</v>
      </c>
      <c r="J208" s="115">
        <v>3</v>
      </c>
      <c r="K208" s="115">
        <v>300</v>
      </c>
      <c r="L208" s="116">
        <v>160001002</v>
      </c>
      <c r="M208" s="115">
        <v>250</v>
      </c>
      <c r="N208" s="115" t="s">
        <v>54</v>
      </c>
      <c r="O208" s="115">
        <v>51503</v>
      </c>
      <c r="P208" s="115">
        <v>52503</v>
      </c>
      <c r="Q208" s="115">
        <v>530800007</v>
      </c>
    </row>
    <row r="209" spans="1:17" ht="16.5" customHeight="1" x14ac:dyDescent="0.3">
      <c r="A209" s="100" t="b">
        <v>0</v>
      </c>
      <c r="B209" s="101" t="s">
        <v>615</v>
      </c>
      <c r="C209" s="115">
        <v>901731011</v>
      </c>
      <c r="D209" s="115">
        <v>901731010</v>
      </c>
      <c r="E209" s="115">
        <v>901731012</v>
      </c>
      <c r="F209" s="115" t="b">
        <v>0</v>
      </c>
      <c r="G209" s="115" t="s">
        <v>432</v>
      </c>
      <c r="H209" s="115">
        <v>1</v>
      </c>
      <c r="I209" s="115">
        <v>7</v>
      </c>
      <c r="J209" s="115">
        <v>3</v>
      </c>
      <c r="K209" s="115">
        <v>350</v>
      </c>
      <c r="L209" s="116">
        <v>160001002</v>
      </c>
      <c r="M209" s="115">
        <v>300</v>
      </c>
      <c r="N209" s="115" t="s">
        <v>54</v>
      </c>
      <c r="O209" s="115">
        <v>51504</v>
      </c>
      <c r="P209" s="115">
        <v>52504</v>
      </c>
      <c r="Q209" s="115">
        <v>530800007</v>
      </c>
    </row>
    <row r="210" spans="1:17" ht="16.5" customHeight="1" x14ac:dyDescent="0.3">
      <c r="A210" s="100" t="b">
        <v>0</v>
      </c>
      <c r="B210" s="101" t="s">
        <v>616</v>
      </c>
      <c r="C210" s="115">
        <v>901731012</v>
      </c>
      <c r="D210" s="115">
        <v>901731011</v>
      </c>
      <c r="E210" s="115">
        <v>901731013</v>
      </c>
      <c r="F210" s="115" t="b">
        <v>0</v>
      </c>
      <c r="G210" s="115" t="s">
        <v>432</v>
      </c>
      <c r="H210" s="115">
        <v>1</v>
      </c>
      <c r="I210" s="115">
        <v>7</v>
      </c>
      <c r="J210" s="115">
        <v>3</v>
      </c>
      <c r="K210" s="115">
        <v>400</v>
      </c>
      <c r="L210" s="116">
        <v>160001002</v>
      </c>
      <c r="M210" s="115">
        <v>350</v>
      </c>
      <c r="N210" s="115" t="s">
        <v>54</v>
      </c>
      <c r="O210" s="115">
        <v>51505</v>
      </c>
      <c r="P210" s="115">
        <v>52505</v>
      </c>
      <c r="Q210" s="115">
        <v>530800007</v>
      </c>
    </row>
    <row r="211" spans="1:17" ht="16.5" customHeight="1" x14ac:dyDescent="0.3">
      <c r="A211" s="100" t="b">
        <v>0</v>
      </c>
      <c r="B211" s="101" t="s">
        <v>617</v>
      </c>
      <c r="C211" s="115">
        <v>901731013</v>
      </c>
      <c r="D211" s="115">
        <v>901731012</v>
      </c>
      <c r="E211" s="115">
        <v>901731014</v>
      </c>
      <c r="F211" s="115" t="b">
        <v>0</v>
      </c>
      <c r="G211" s="115" t="s">
        <v>432</v>
      </c>
      <c r="H211" s="115">
        <v>1</v>
      </c>
      <c r="I211" s="115">
        <v>7</v>
      </c>
      <c r="J211" s="115">
        <v>3</v>
      </c>
      <c r="K211" s="115">
        <v>450</v>
      </c>
      <c r="L211" s="116">
        <v>160001002</v>
      </c>
      <c r="M211" s="115">
        <v>400</v>
      </c>
      <c r="N211" s="115" t="s">
        <v>54</v>
      </c>
      <c r="O211" s="115">
        <v>51506</v>
      </c>
      <c r="P211" s="115">
        <v>52506</v>
      </c>
      <c r="Q211" s="115">
        <v>530800007</v>
      </c>
    </row>
    <row r="212" spans="1:17" ht="16.5" customHeight="1" x14ac:dyDescent="0.3">
      <c r="A212" s="100" t="b">
        <v>0</v>
      </c>
      <c r="B212" s="101" t="s">
        <v>618</v>
      </c>
      <c r="C212" s="115">
        <v>901731014</v>
      </c>
      <c r="D212" s="115">
        <v>901731013</v>
      </c>
      <c r="E212" s="115">
        <v>0</v>
      </c>
      <c r="F212" s="115" t="b">
        <v>0</v>
      </c>
      <c r="G212" s="115" t="s">
        <v>432</v>
      </c>
      <c r="H212" s="115">
        <v>1</v>
      </c>
      <c r="I212" s="115">
        <v>7</v>
      </c>
      <c r="J212" s="115">
        <v>3</v>
      </c>
      <c r="K212" s="115">
        <v>500</v>
      </c>
      <c r="L212" s="116">
        <v>160001002</v>
      </c>
      <c r="M212" s="115">
        <v>500</v>
      </c>
      <c r="N212" s="115" t="s">
        <v>54</v>
      </c>
      <c r="O212" s="115">
        <v>51507</v>
      </c>
      <c r="P212" s="115">
        <v>52507</v>
      </c>
      <c r="Q212" s="115">
        <v>530800007</v>
      </c>
    </row>
    <row r="213" spans="1:17" ht="16.5" customHeight="1" x14ac:dyDescent="0.3">
      <c r="A213" s="96" t="b">
        <v>1</v>
      </c>
      <c r="B213" s="97" t="s">
        <v>619</v>
      </c>
      <c r="C213" s="108">
        <v>902231001</v>
      </c>
      <c r="D213" s="106">
        <v>0</v>
      </c>
      <c r="E213" s="110">
        <v>902231002</v>
      </c>
      <c r="F213" s="110" t="b">
        <v>0</v>
      </c>
      <c r="G213" s="110" t="s">
        <v>421</v>
      </c>
      <c r="H213" s="106">
        <v>2</v>
      </c>
      <c r="I213" s="106">
        <v>2</v>
      </c>
      <c r="J213" s="106">
        <v>3</v>
      </c>
      <c r="K213" s="106">
        <v>10</v>
      </c>
      <c r="L213" s="108">
        <v>160001001</v>
      </c>
      <c r="M213" s="106">
        <v>1000</v>
      </c>
      <c r="N213" s="110" t="s">
        <v>52</v>
      </c>
      <c r="O213" s="106">
        <v>51508</v>
      </c>
      <c r="P213" s="106">
        <v>52508</v>
      </c>
      <c r="Q213" s="106">
        <v>530800010</v>
      </c>
    </row>
    <row r="214" spans="1:17" ht="16.5" customHeight="1" x14ac:dyDescent="0.3">
      <c r="A214" s="96" t="b">
        <v>1</v>
      </c>
      <c r="B214" s="97" t="s">
        <v>620</v>
      </c>
      <c r="C214" s="110">
        <v>902231002</v>
      </c>
      <c r="D214" s="111">
        <v>902231001</v>
      </c>
      <c r="E214" s="110">
        <v>902231003</v>
      </c>
      <c r="F214" s="110" t="b">
        <v>0</v>
      </c>
      <c r="G214" s="110" t="s">
        <v>421</v>
      </c>
      <c r="H214" s="110">
        <v>2</v>
      </c>
      <c r="I214" s="110">
        <v>2</v>
      </c>
      <c r="J214" s="110">
        <v>3</v>
      </c>
      <c r="K214" s="110">
        <v>20</v>
      </c>
      <c r="L214" s="111">
        <v>160001001</v>
      </c>
      <c r="M214" s="110">
        <v>2000</v>
      </c>
      <c r="N214" s="110" t="s">
        <v>52</v>
      </c>
      <c r="O214" s="110">
        <v>51509</v>
      </c>
      <c r="P214" s="110">
        <v>52509</v>
      </c>
      <c r="Q214" s="110">
        <v>530800010</v>
      </c>
    </row>
    <row r="215" spans="1:17" ht="16.5" customHeight="1" x14ac:dyDescent="0.3">
      <c r="A215" s="96" t="b">
        <v>1</v>
      </c>
      <c r="B215" s="97" t="s">
        <v>621</v>
      </c>
      <c r="C215" s="110">
        <v>902231003</v>
      </c>
      <c r="D215" s="110">
        <v>902231002</v>
      </c>
      <c r="E215" s="110">
        <v>902231004</v>
      </c>
      <c r="F215" s="110" t="b">
        <v>0</v>
      </c>
      <c r="G215" s="110" t="s">
        <v>421</v>
      </c>
      <c r="H215" s="110">
        <v>2</v>
      </c>
      <c r="I215" s="110">
        <v>2</v>
      </c>
      <c r="J215" s="110">
        <v>3</v>
      </c>
      <c r="K215" s="110">
        <v>30</v>
      </c>
      <c r="L215" s="111">
        <v>160001001</v>
      </c>
      <c r="M215" s="110">
        <v>4000</v>
      </c>
      <c r="N215" s="110" t="s">
        <v>52</v>
      </c>
      <c r="O215" s="110">
        <v>51510</v>
      </c>
      <c r="P215" s="110">
        <v>52510</v>
      </c>
      <c r="Q215" s="110">
        <v>530800010</v>
      </c>
    </row>
    <row r="216" spans="1:17" ht="16.5" customHeight="1" x14ac:dyDescent="0.3">
      <c r="A216" s="96" t="b">
        <v>1</v>
      </c>
      <c r="B216" s="97" t="s">
        <v>622</v>
      </c>
      <c r="C216" s="110">
        <v>902231004</v>
      </c>
      <c r="D216" s="110">
        <v>902231003</v>
      </c>
      <c r="E216" s="110">
        <v>902231005</v>
      </c>
      <c r="F216" s="110" t="b">
        <v>0</v>
      </c>
      <c r="G216" s="110" t="s">
        <v>421</v>
      </c>
      <c r="H216" s="110">
        <v>2</v>
      </c>
      <c r="I216" s="110">
        <v>2</v>
      </c>
      <c r="J216" s="110">
        <v>3</v>
      </c>
      <c r="K216" s="110">
        <v>40</v>
      </c>
      <c r="L216" s="111">
        <v>160001001</v>
      </c>
      <c r="M216" s="110">
        <v>6000</v>
      </c>
      <c r="N216" s="110" t="s">
        <v>52</v>
      </c>
      <c r="O216" s="110">
        <v>51511</v>
      </c>
      <c r="P216" s="110">
        <v>52511</v>
      </c>
      <c r="Q216" s="110">
        <v>530800010</v>
      </c>
    </row>
    <row r="217" spans="1:17" ht="16.5" customHeight="1" x14ac:dyDescent="0.3">
      <c r="A217" s="96" t="b">
        <v>1</v>
      </c>
      <c r="B217" s="97" t="s">
        <v>623</v>
      </c>
      <c r="C217" s="110">
        <v>902231005</v>
      </c>
      <c r="D217" s="110">
        <v>902231004</v>
      </c>
      <c r="E217" s="110">
        <v>902231006</v>
      </c>
      <c r="F217" s="110" t="b">
        <v>0</v>
      </c>
      <c r="G217" s="110" t="s">
        <v>421</v>
      </c>
      <c r="H217" s="110">
        <v>2</v>
      </c>
      <c r="I217" s="110">
        <v>2</v>
      </c>
      <c r="J217" s="110">
        <v>3</v>
      </c>
      <c r="K217" s="110">
        <v>50</v>
      </c>
      <c r="L217" s="111">
        <v>160001001</v>
      </c>
      <c r="M217" s="110">
        <v>8000</v>
      </c>
      <c r="N217" s="110" t="s">
        <v>52</v>
      </c>
      <c r="O217" s="110">
        <v>51512</v>
      </c>
      <c r="P217" s="110">
        <v>52512</v>
      </c>
      <c r="Q217" s="110">
        <v>530800010</v>
      </c>
    </row>
    <row r="218" spans="1:17" ht="16.5" customHeight="1" x14ac:dyDescent="0.3">
      <c r="A218" s="96" t="b">
        <v>1</v>
      </c>
      <c r="B218" s="97" t="s">
        <v>624</v>
      </c>
      <c r="C218" s="110">
        <v>902231006</v>
      </c>
      <c r="D218" s="110">
        <v>902231005</v>
      </c>
      <c r="E218" s="110">
        <v>902231007</v>
      </c>
      <c r="F218" s="110" t="b">
        <v>0</v>
      </c>
      <c r="G218" s="110" t="s">
        <v>421</v>
      </c>
      <c r="H218" s="110">
        <v>2</v>
      </c>
      <c r="I218" s="110">
        <v>2</v>
      </c>
      <c r="J218" s="110">
        <v>3</v>
      </c>
      <c r="K218" s="110">
        <v>75</v>
      </c>
      <c r="L218" s="111">
        <v>160001001</v>
      </c>
      <c r="M218" s="110">
        <v>10000</v>
      </c>
      <c r="N218" s="110" t="s">
        <v>52</v>
      </c>
      <c r="O218" s="110">
        <v>51513</v>
      </c>
      <c r="P218" s="110">
        <v>52513</v>
      </c>
      <c r="Q218" s="110">
        <v>530800010</v>
      </c>
    </row>
    <row r="219" spans="1:17" ht="16.5" customHeight="1" x14ac:dyDescent="0.3">
      <c r="A219" s="96" t="b">
        <v>1</v>
      </c>
      <c r="B219" s="97" t="s">
        <v>625</v>
      </c>
      <c r="C219" s="110">
        <v>902231007</v>
      </c>
      <c r="D219" s="110">
        <v>902231006</v>
      </c>
      <c r="E219" s="110">
        <v>902231008</v>
      </c>
      <c r="F219" s="110" t="b">
        <v>0</v>
      </c>
      <c r="G219" s="110" t="s">
        <v>421</v>
      </c>
      <c r="H219" s="110">
        <v>2</v>
      </c>
      <c r="I219" s="110">
        <v>2</v>
      </c>
      <c r="J219" s="110">
        <v>3</v>
      </c>
      <c r="K219" s="110">
        <v>100</v>
      </c>
      <c r="L219" s="111">
        <v>160001001</v>
      </c>
      <c r="M219" s="110">
        <v>12000</v>
      </c>
      <c r="N219" s="110" t="s">
        <v>52</v>
      </c>
      <c r="O219" s="110">
        <v>51514</v>
      </c>
      <c r="P219" s="110">
        <v>52514</v>
      </c>
      <c r="Q219" s="110">
        <v>530800010</v>
      </c>
    </row>
    <row r="220" spans="1:17" ht="16.5" customHeight="1" x14ac:dyDescent="0.3">
      <c r="A220" s="96" t="b">
        <v>1</v>
      </c>
      <c r="B220" s="97" t="s">
        <v>626</v>
      </c>
      <c r="C220" s="110">
        <v>902231008</v>
      </c>
      <c r="D220" s="110">
        <v>902231007</v>
      </c>
      <c r="E220" s="110">
        <v>902231009</v>
      </c>
      <c r="F220" s="110" t="b">
        <v>0</v>
      </c>
      <c r="G220" s="110" t="s">
        <v>421</v>
      </c>
      <c r="H220" s="110">
        <v>2</v>
      </c>
      <c r="I220" s="110">
        <v>2</v>
      </c>
      <c r="J220" s="110">
        <v>3</v>
      </c>
      <c r="K220" s="110">
        <v>150</v>
      </c>
      <c r="L220" s="111">
        <v>160001001</v>
      </c>
      <c r="M220" s="110">
        <v>14000</v>
      </c>
      <c r="N220" s="110" t="s">
        <v>52</v>
      </c>
      <c r="O220" s="110">
        <v>51515</v>
      </c>
      <c r="P220" s="110">
        <v>52515</v>
      </c>
      <c r="Q220" s="110">
        <v>530800010</v>
      </c>
    </row>
    <row r="221" spans="1:17" ht="16.5" customHeight="1" x14ac:dyDescent="0.3">
      <c r="A221" s="96" t="b">
        <v>1</v>
      </c>
      <c r="B221" s="97" t="s">
        <v>627</v>
      </c>
      <c r="C221" s="110">
        <v>902231009</v>
      </c>
      <c r="D221" s="110">
        <v>902231008</v>
      </c>
      <c r="E221" s="110">
        <v>902231010</v>
      </c>
      <c r="F221" s="110" t="b">
        <v>0</v>
      </c>
      <c r="G221" s="110" t="s">
        <v>421</v>
      </c>
      <c r="H221" s="110">
        <v>2</v>
      </c>
      <c r="I221" s="110">
        <v>2</v>
      </c>
      <c r="J221" s="110">
        <v>3</v>
      </c>
      <c r="K221" s="110">
        <v>200</v>
      </c>
      <c r="L221" s="111">
        <v>160001001</v>
      </c>
      <c r="M221" s="110">
        <v>16000</v>
      </c>
      <c r="N221" s="110" t="s">
        <v>52</v>
      </c>
      <c r="O221" s="110">
        <v>51516</v>
      </c>
      <c r="P221" s="110">
        <v>52516</v>
      </c>
      <c r="Q221" s="110">
        <v>530800010</v>
      </c>
    </row>
    <row r="222" spans="1:17" ht="16.5" customHeight="1" x14ac:dyDescent="0.3">
      <c r="A222" s="96" t="b">
        <v>1</v>
      </c>
      <c r="B222" s="97" t="s">
        <v>628</v>
      </c>
      <c r="C222" s="110">
        <v>902231010</v>
      </c>
      <c r="D222" s="110">
        <v>902231009</v>
      </c>
      <c r="E222" s="110">
        <v>902231011</v>
      </c>
      <c r="F222" s="110" t="b">
        <v>0</v>
      </c>
      <c r="G222" s="110" t="s">
        <v>421</v>
      </c>
      <c r="H222" s="110">
        <v>2</v>
      </c>
      <c r="I222" s="110">
        <v>2</v>
      </c>
      <c r="J222" s="110">
        <v>3</v>
      </c>
      <c r="K222" s="110">
        <v>300</v>
      </c>
      <c r="L222" s="111">
        <v>160001001</v>
      </c>
      <c r="M222" s="110">
        <v>18000</v>
      </c>
      <c r="N222" s="110" t="s">
        <v>52</v>
      </c>
      <c r="O222" s="110">
        <v>51517</v>
      </c>
      <c r="P222" s="110">
        <v>52517</v>
      </c>
      <c r="Q222" s="110">
        <v>530800010</v>
      </c>
    </row>
    <row r="223" spans="1:17" ht="16.5" customHeight="1" x14ac:dyDescent="0.3">
      <c r="A223" s="96" t="b">
        <v>1</v>
      </c>
      <c r="B223" s="97" t="s">
        <v>629</v>
      </c>
      <c r="C223" s="110">
        <v>902231011</v>
      </c>
      <c r="D223" s="110">
        <v>902231010</v>
      </c>
      <c r="E223" s="110">
        <v>902231012</v>
      </c>
      <c r="F223" s="110" t="b">
        <v>0</v>
      </c>
      <c r="G223" s="110" t="s">
        <v>421</v>
      </c>
      <c r="H223" s="110">
        <v>2</v>
      </c>
      <c r="I223" s="110">
        <v>2</v>
      </c>
      <c r="J223" s="110">
        <v>3</v>
      </c>
      <c r="K223" s="110">
        <v>400</v>
      </c>
      <c r="L223" s="111">
        <v>160001001</v>
      </c>
      <c r="M223" s="110">
        <v>20000</v>
      </c>
      <c r="N223" s="110" t="s">
        <v>52</v>
      </c>
      <c r="O223" s="110">
        <v>51518</v>
      </c>
      <c r="P223" s="110">
        <v>52518</v>
      </c>
      <c r="Q223" s="110">
        <v>530800010</v>
      </c>
    </row>
    <row r="224" spans="1:17" ht="16.5" customHeight="1" x14ac:dyDescent="0.3">
      <c r="A224" s="96" t="b">
        <v>1</v>
      </c>
      <c r="B224" s="97" t="s">
        <v>630</v>
      </c>
      <c r="C224" s="110">
        <v>902231012</v>
      </c>
      <c r="D224" s="110">
        <v>902231011</v>
      </c>
      <c r="E224" s="110">
        <v>902231013</v>
      </c>
      <c r="F224" s="110" t="b">
        <v>0</v>
      </c>
      <c r="G224" s="110" t="s">
        <v>421</v>
      </c>
      <c r="H224" s="110">
        <v>2</v>
      </c>
      <c r="I224" s="110">
        <v>2</v>
      </c>
      <c r="J224" s="110">
        <v>3</v>
      </c>
      <c r="K224" s="110">
        <v>500</v>
      </c>
      <c r="L224" s="111">
        <v>160001001</v>
      </c>
      <c r="M224" s="110">
        <v>25000</v>
      </c>
      <c r="N224" s="110" t="s">
        <v>52</v>
      </c>
      <c r="O224" s="110">
        <v>51519</v>
      </c>
      <c r="P224" s="110">
        <v>52519</v>
      </c>
      <c r="Q224" s="110">
        <v>530800010</v>
      </c>
    </row>
    <row r="225" spans="1:17" ht="16.5" customHeight="1" x14ac:dyDescent="0.3">
      <c r="A225" s="96" t="b">
        <v>1</v>
      </c>
      <c r="B225" s="97" t="s">
        <v>631</v>
      </c>
      <c r="C225" s="110">
        <v>902231013</v>
      </c>
      <c r="D225" s="110">
        <v>902231012</v>
      </c>
      <c r="E225" s="110">
        <v>902231014</v>
      </c>
      <c r="F225" s="110" t="b">
        <v>0</v>
      </c>
      <c r="G225" s="110" t="s">
        <v>421</v>
      </c>
      <c r="H225" s="110">
        <v>2</v>
      </c>
      <c r="I225" s="110">
        <v>2</v>
      </c>
      <c r="J225" s="110">
        <v>3</v>
      </c>
      <c r="K225" s="110">
        <v>750</v>
      </c>
      <c r="L225" s="111">
        <v>160001001</v>
      </c>
      <c r="M225" s="110">
        <v>30000</v>
      </c>
      <c r="N225" s="110" t="s">
        <v>52</v>
      </c>
      <c r="O225" s="110">
        <v>51520</v>
      </c>
      <c r="P225" s="110">
        <v>52520</v>
      </c>
      <c r="Q225" s="110">
        <v>530800010</v>
      </c>
    </row>
    <row r="226" spans="1:17" ht="16.5" customHeight="1" x14ac:dyDescent="0.3">
      <c r="A226" s="96" t="b">
        <v>1</v>
      </c>
      <c r="B226" s="97" t="s">
        <v>632</v>
      </c>
      <c r="C226" s="110">
        <v>902231014</v>
      </c>
      <c r="D226" s="110">
        <v>902231013</v>
      </c>
      <c r="E226" s="110">
        <v>902231015</v>
      </c>
      <c r="F226" s="110" t="b">
        <v>0</v>
      </c>
      <c r="G226" s="110" t="s">
        <v>421</v>
      </c>
      <c r="H226" s="110">
        <v>2</v>
      </c>
      <c r="I226" s="110">
        <v>2</v>
      </c>
      <c r="J226" s="110">
        <v>3</v>
      </c>
      <c r="K226" s="110">
        <v>1000</v>
      </c>
      <c r="L226" s="111">
        <v>160001001</v>
      </c>
      <c r="M226" s="110">
        <v>35000</v>
      </c>
      <c r="N226" s="110" t="s">
        <v>52</v>
      </c>
      <c r="O226" s="110">
        <v>51521</v>
      </c>
      <c r="P226" s="110">
        <v>52521</v>
      </c>
      <c r="Q226" s="110">
        <v>530800010</v>
      </c>
    </row>
    <row r="227" spans="1:17" ht="16.5" customHeight="1" x14ac:dyDescent="0.3">
      <c r="A227" s="96" t="b">
        <v>1</v>
      </c>
      <c r="B227" s="97" t="s">
        <v>633</v>
      </c>
      <c r="C227" s="110">
        <v>902231015</v>
      </c>
      <c r="D227" s="110">
        <v>902231014</v>
      </c>
      <c r="E227" s="110">
        <v>902231016</v>
      </c>
      <c r="F227" s="110" t="b">
        <v>0</v>
      </c>
      <c r="G227" s="110" t="s">
        <v>421</v>
      </c>
      <c r="H227" s="110">
        <v>2</v>
      </c>
      <c r="I227" s="110">
        <v>2</v>
      </c>
      <c r="J227" s="110">
        <v>3</v>
      </c>
      <c r="K227" s="110">
        <v>1500</v>
      </c>
      <c r="L227" s="111">
        <v>160001001</v>
      </c>
      <c r="M227" s="110">
        <v>40000</v>
      </c>
      <c r="N227" s="110" t="s">
        <v>52</v>
      </c>
      <c r="O227" s="110">
        <v>51522</v>
      </c>
      <c r="P227" s="110">
        <v>52522</v>
      </c>
      <c r="Q227" s="110">
        <v>530800010</v>
      </c>
    </row>
    <row r="228" spans="1:17" ht="16.5" customHeight="1" x14ac:dyDescent="0.3">
      <c r="A228" s="96" t="b">
        <v>1</v>
      </c>
      <c r="B228" s="97" t="s">
        <v>634</v>
      </c>
      <c r="C228" s="110">
        <v>902231016</v>
      </c>
      <c r="D228" s="110">
        <v>902231015</v>
      </c>
      <c r="E228" s="110">
        <v>902231017</v>
      </c>
      <c r="F228" s="110" t="b">
        <v>0</v>
      </c>
      <c r="G228" s="110" t="s">
        <v>421</v>
      </c>
      <c r="H228" s="110">
        <v>2</v>
      </c>
      <c r="I228" s="110">
        <v>2</v>
      </c>
      <c r="J228" s="110">
        <v>3</v>
      </c>
      <c r="K228" s="110">
        <v>2000</v>
      </c>
      <c r="L228" s="111">
        <v>160001001</v>
      </c>
      <c r="M228" s="110">
        <v>45000</v>
      </c>
      <c r="N228" s="110" t="s">
        <v>52</v>
      </c>
      <c r="O228" s="110">
        <v>51523</v>
      </c>
      <c r="P228" s="110">
        <v>52523</v>
      </c>
      <c r="Q228" s="110">
        <v>530800010</v>
      </c>
    </row>
    <row r="229" spans="1:17" ht="16.5" customHeight="1" x14ac:dyDescent="0.3">
      <c r="A229" s="96" t="b">
        <v>1</v>
      </c>
      <c r="B229" s="97" t="s">
        <v>635</v>
      </c>
      <c r="C229" s="110">
        <v>902231017</v>
      </c>
      <c r="D229" s="110">
        <v>902231016</v>
      </c>
      <c r="E229" s="110">
        <v>902231018</v>
      </c>
      <c r="F229" s="110" t="b">
        <v>0</v>
      </c>
      <c r="G229" s="110" t="s">
        <v>421</v>
      </c>
      <c r="H229" s="110">
        <v>2</v>
      </c>
      <c r="I229" s="110">
        <v>2</v>
      </c>
      <c r="J229" s="110">
        <v>3</v>
      </c>
      <c r="K229" s="110">
        <v>2500</v>
      </c>
      <c r="L229" s="111">
        <v>160001001</v>
      </c>
      <c r="M229" s="110">
        <v>50000</v>
      </c>
      <c r="N229" s="110" t="s">
        <v>52</v>
      </c>
      <c r="O229" s="110">
        <v>51524</v>
      </c>
      <c r="P229" s="110">
        <v>52524</v>
      </c>
      <c r="Q229" s="110">
        <v>530800010</v>
      </c>
    </row>
    <row r="230" spans="1:17" ht="16.5" customHeight="1" x14ac:dyDescent="0.3">
      <c r="A230" s="96" t="b">
        <v>1</v>
      </c>
      <c r="B230" s="97" t="s">
        <v>636</v>
      </c>
      <c r="C230" s="110">
        <v>902231018</v>
      </c>
      <c r="D230" s="110">
        <v>902231017</v>
      </c>
      <c r="E230" s="110">
        <v>902231019</v>
      </c>
      <c r="F230" s="110" t="b">
        <v>0</v>
      </c>
      <c r="G230" s="110" t="s">
        <v>421</v>
      </c>
      <c r="H230" s="110">
        <v>2</v>
      </c>
      <c r="I230" s="110">
        <v>2</v>
      </c>
      <c r="J230" s="110">
        <v>3</v>
      </c>
      <c r="K230" s="110">
        <v>3000</v>
      </c>
      <c r="L230" s="111">
        <v>160001001</v>
      </c>
      <c r="M230" s="110">
        <v>60000</v>
      </c>
      <c r="N230" s="110" t="s">
        <v>52</v>
      </c>
      <c r="O230" s="110">
        <v>51525</v>
      </c>
      <c r="P230" s="110">
        <v>52525</v>
      </c>
      <c r="Q230" s="110">
        <v>530800010</v>
      </c>
    </row>
    <row r="231" spans="1:17" ht="16.5" customHeight="1" x14ac:dyDescent="0.3">
      <c r="A231" s="96" t="b">
        <v>1</v>
      </c>
      <c r="B231" s="97" t="s">
        <v>637</v>
      </c>
      <c r="C231" s="110">
        <v>902231019</v>
      </c>
      <c r="D231" s="110">
        <v>902231018</v>
      </c>
      <c r="E231" s="110">
        <v>902231020</v>
      </c>
      <c r="F231" s="110" t="b">
        <v>0</v>
      </c>
      <c r="G231" s="110" t="s">
        <v>421</v>
      </c>
      <c r="H231" s="110">
        <v>2</v>
      </c>
      <c r="I231" s="110">
        <v>2</v>
      </c>
      <c r="J231" s="110">
        <v>3</v>
      </c>
      <c r="K231" s="110">
        <v>4000</v>
      </c>
      <c r="L231" s="111">
        <v>160001001</v>
      </c>
      <c r="M231" s="110">
        <v>70000</v>
      </c>
      <c r="N231" s="110" t="s">
        <v>52</v>
      </c>
      <c r="O231" s="110">
        <v>51526</v>
      </c>
      <c r="P231" s="110">
        <v>52526</v>
      </c>
      <c r="Q231" s="110">
        <v>530800010</v>
      </c>
    </row>
    <row r="232" spans="1:17" ht="16.5" customHeight="1" x14ac:dyDescent="0.3">
      <c r="A232" s="96" t="b">
        <v>1</v>
      </c>
      <c r="B232" s="97" t="s">
        <v>638</v>
      </c>
      <c r="C232" s="110">
        <v>902231020</v>
      </c>
      <c r="D232" s="110">
        <v>902231019</v>
      </c>
      <c r="E232" s="110">
        <v>902231021</v>
      </c>
      <c r="F232" s="110" t="b">
        <v>0</v>
      </c>
      <c r="G232" s="110" t="s">
        <v>421</v>
      </c>
      <c r="H232" s="110">
        <v>2</v>
      </c>
      <c r="I232" s="110">
        <v>2</v>
      </c>
      <c r="J232" s="110">
        <v>3</v>
      </c>
      <c r="K232" s="110">
        <v>5000</v>
      </c>
      <c r="L232" s="111">
        <v>160001001</v>
      </c>
      <c r="M232" s="110">
        <v>80000</v>
      </c>
      <c r="N232" s="110" t="s">
        <v>52</v>
      </c>
      <c r="O232" s="110">
        <v>51527</v>
      </c>
      <c r="P232" s="110">
        <v>52527</v>
      </c>
      <c r="Q232" s="110">
        <v>530800010</v>
      </c>
    </row>
    <row r="233" spans="1:17" ht="16.5" customHeight="1" x14ac:dyDescent="0.3">
      <c r="A233" s="96" t="b">
        <v>1</v>
      </c>
      <c r="B233" s="97" t="s">
        <v>639</v>
      </c>
      <c r="C233" s="110">
        <v>902231021</v>
      </c>
      <c r="D233" s="110">
        <v>902231020</v>
      </c>
      <c r="E233" s="110">
        <v>902231022</v>
      </c>
      <c r="F233" s="110" t="b">
        <v>0</v>
      </c>
      <c r="G233" s="110" t="s">
        <v>421</v>
      </c>
      <c r="H233" s="110">
        <v>2</v>
      </c>
      <c r="I233" s="110">
        <v>2</v>
      </c>
      <c r="J233" s="110">
        <v>3</v>
      </c>
      <c r="K233" s="110">
        <v>6000</v>
      </c>
      <c r="L233" s="111">
        <v>160001001</v>
      </c>
      <c r="M233" s="110">
        <v>100000</v>
      </c>
      <c r="N233" s="110" t="s">
        <v>52</v>
      </c>
      <c r="O233" s="110">
        <v>51528</v>
      </c>
      <c r="P233" s="110">
        <v>52528</v>
      </c>
      <c r="Q233" s="110">
        <v>530800010</v>
      </c>
    </row>
    <row r="234" spans="1:17" ht="16.5" customHeight="1" x14ac:dyDescent="0.3">
      <c r="A234" s="96" t="b">
        <v>1</v>
      </c>
      <c r="B234" s="97" t="s">
        <v>640</v>
      </c>
      <c r="C234" s="110">
        <v>902231022</v>
      </c>
      <c r="D234" s="110">
        <v>902231021</v>
      </c>
      <c r="E234" s="110">
        <v>902231023</v>
      </c>
      <c r="F234" s="110" t="b">
        <v>0</v>
      </c>
      <c r="G234" s="110" t="s">
        <v>421</v>
      </c>
      <c r="H234" s="110">
        <v>2</v>
      </c>
      <c r="I234" s="110">
        <v>2</v>
      </c>
      <c r="J234" s="110">
        <v>3</v>
      </c>
      <c r="K234" s="110">
        <v>7000</v>
      </c>
      <c r="L234" s="111">
        <v>160001001</v>
      </c>
      <c r="M234" s="110">
        <v>120000</v>
      </c>
      <c r="N234" s="110" t="s">
        <v>52</v>
      </c>
      <c r="O234" s="110">
        <v>51529</v>
      </c>
      <c r="P234" s="110">
        <v>52529</v>
      </c>
      <c r="Q234" s="110">
        <v>530800010</v>
      </c>
    </row>
    <row r="235" spans="1:17" ht="16.5" customHeight="1" x14ac:dyDescent="0.3">
      <c r="A235" s="96" t="b">
        <v>1</v>
      </c>
      <c r="B235" s="97" t="s">
        <v>641</v>
      </c>
      <c r="C235" s="110">
        <v>902231023</v>
      </c>
      <c r="D235" s="110">
        <v>902231022</v>
      </c>
      <c r="E235" s="106">
        <v>0</v>
      </c>
      <c r="F235" s="106" t="b">
        <v>0</v>
      </c>
      <c r="G235" s="110" t="s">
        <v>421</v>
      </c>
      <c r="H235" s="110">
        <v>2</v>
      </c>
      <c r="I235" s="110">
        <v>2</v>
      </c>
      <c r="J235" s="110">
        <v>3</v>
      </c>
      <c r="K235" s="110">
        <v>8000</v>
      </c>
      <c r="L235" s="111">
        <v>160001001</v>
      </c>
      <c r="M235" s="110">
        <v>140000</v>
      </c>
      <c r="N235" s="110" t="s">
        <v>52</v>
      </c>
      <c r="O235" s="110">
        <v>51530</v>
      </c>
      <c r="P235" s="110">
        <v>52530</v>
      </c>
      <c r="Q235" s="110">
        <v>530800010</v>
      </c>
    </row>
    <row r="236" spans="1:17" ht="16.5" customHeight="1" x14ac:dyDescent="0.3">
      <c r="A236" s="92" t="b">
        <v>1</v>
      </c>
      <c r="B236" s="93" t="s">
        <v>642</v>
      </c>
      <c r="C236" s="108">
        <v>903221001</v>
      </c>
      <c r="D236" s="106">
        <v>0</v>
      </c>
      <c r="E236" s="107">
        <v>903221002</v>
      </c>
      <c r="F236" s="107" t="b">
        <v>0</v>
      </c>
      <c r="G236" s="113" t="s">
        <v>421</v>
      </c>
      <c r="H236" s="106">
        <v>3</v>
      </c>
      <c r="I236" s="106">
        <v>2</v>
      </c>
      <c r="J236" s="106">
        <v>2</v>
      </c>
      <c r="K236" s="106">
        <v>1</v>
      </c>
      <c r="L236" s="108">
        <v>160001001</v>
      </c>
      <c r="M236" s="106">
        <v>5000</v>
      </c>
      <c r="N236" s="113" t="s">
        <v>52</v>
      </c>
      <c r="O236" s="106">
        <v>51531</v>
      </c>
      <c r="P236" s="106">
        <v>52531</v>
      </c>
      <c r="Q236" s="106">
        <v>530800010</v>
      </c>
    </row>
    <row r="237" spans="1:17" ht="16.5" customHeight="1" x14ac:dyDescent="0.3">
      <c r="A237" s="92" t="b">
        <v>1</v>
      </c>
      <c r="B237" s="93" t="s">
        <v>643</v>
      </c>
      <c r="C237" s="107">
        <v>903221002</v>
      </c>
      <c r="D237" s="109">
        <v>903221001</v>
      </c>
      <c r="E237" s="107">
        <v>903221003</v>
      </c>
      <c r="F237" s="107" t="b">
        <v>0</v>
      </c>
      <c r="G237" s="113" t="s">
        <v>421</v>
      </c>
      <c r="H237" s="107">
        <v>3</v>
      </c>
      <c r="I237" s="107">
        <v>2</v>
      </c>
      <c r="J237" s="107">
        <v>2</v>
      </c>
      <c r="K237" s="107">
        <v>10</v>
      </c>
      <c r="L237" s="109">
        <v>160001001</v>
      </c>
      <c r="M237" s="107">
        <v>10000</v>
      </c>
      <c r="N237" s="113" t="s">
        <v>52</v>
      </c>
      <c r="O237" s="107">
        <v>51532</v>
      </c>
      <c r="P237" s="107">
        <v>52532</v>
      </c>
      <c r="Q237" s="113">
        <v>530800010</v>
      </c>
    </row>
    <row r="238" spans="1:17" ht="16.5" customHeight="1" x14ac:dyDescent="0.3">
      <c r="A238" s="92" t="b">
        <v>1</v>
      </c>
      <c r="B238" s="93" t="s">
        <v>644</v>
      </c>
      <c r="C238" s="107">
        <v>903221003</v>
      </c>
      <c r="D238" s="107">
        <v>903221002</v>
      </c>
      <c r="E238" s="107">
        <v>903221004</v>
      </c>
      <c r="F238" s="107" t="b">
        <v>0</v>
      </c>
      <c r="G238" s="113" t="s">
        <v>421</v>
      </c>
      <c r="H238" s="107">
        <v>3</v>
      </c>
      <c r="I238" s="107">
        <v>2</v>
      </c>
      <c r="J238" s="107">
        <v>2</v>
      </c>
      <c r="K238" s="107">
        <v>20</v>
      </c>
      <c r="L238" s="109">
        <v>160001001</v>
      </c>
      <c r="M238" s="107">
        <v>10000</v>
      </c>
      <c r="N238" s="113" t="s">
        <v>52</v>
      </c>
      <c r="O238" s="107">
        <v>51533</v>
      </c>
      <c r="P238" s="107">
        <v>52533</v>
      </c>
      <c r="Q238" s="113">
        <v>530800010</v>
      </c>
    </row>
    <row r="239" spans="1:17" ht="16.5" customHeight="1" x14ac:dyDescent="0.3">
      <c r="A239" s="92" t="b">
        <v>1</v>
      </c>
      <c r="B239" s="93" t="s">
        <v>645</v>
      </c>
      <c r="C239" s="107">
        <v>903221004</v>
      </c>
      <c r="D239" s="107">
        <v>903221003</v>
      </c>
      <c r="E239" s="107">
        <v>903221005</v>
      </c>
      <c r="F239" s="107" t="b">
        <v>0</v>
      </c>
      <c r="G239" s="113" t="s">
        <v>421</v>
      </c>
      <c r="H239" s="107">
        <v>3</v>
      </c>
      <c r="I239" s="107">
        <v>2</v>
      </c>
      <c r="J239" s="107">
        <v>2</v>
      </c>
      <c r="K239" s="107">
        <v>30</v>
      </c>
      <c r="L239" s="109">
        <v>160001001</v>
      </c>
      <c r="M239" s="107">
        <v>15000</v>
      </c>
      <c r="N239" s="113" t="s">
        <v>52</v>
      </c>
      <c r="O239" s="107">
        <v>51534</v>
      </c>
      <c r="P239" s="107">
        <v>52534</v>
      </c>
      <c r="Q239" s="113">
        <v>530800010</v>
      </c>
    </row>
    <row r="240" spans="1:17" ht="16.5" customHeight="1" x14ac:dyDescent="0.3">
      <c r="A240" s="92" t="b">
        <v>1</v>
      </c>
      <c r="B240" s="93" t="s">
        <v>646</v>
      </c>
      <c r="C240" s="107">
        <v>903221005</v>
      </c>
      <c r="D240" s="107">
        <v>903221004</v>
      </c>
      <c r="E240" s="107">
        <v>903221006</v>
      </c>
      <c r="F240" s="107" t="b">
        <v>0</v>
      </c>
      <c r="G240" s="113" t="s">
        <v>421</v>
      </c>
      <c r="H240" s="107">
        <v>3</v>
      </c>
      <c r="I240" s="107">
        <v>2</v>
      </c>
      <c r="J240" s="107">
        <v>2</v>
      </c>
      <c r="K240" s="107">
        <v>50</v>
      </c>
      <c r="L240" s="109">
        <v>160001001</v>
      </c>
      <c r="M240" s="107">
        <v>20000</v>
      </c>
      <c r="N240" s="113" t="s">
        <v>52</v>
      </c>
      <c r="O240" s="107">
        <v>51535</v>
      </c>
      <c r="P240" s="107">
        <v>52535</v>
      </c>
      <c r="Q240" s="113">
        <v>530800010</v>
      </c>
    </row>
    <row r="241" spans="1:17" ht="16.5" customHeight="1" x14ac:dyDescent="0.3">
      <c r="A241" s="92" t="b">
        <v>1</v>
      </c>
      <c r="B241" s="93" t="s">
        <v>647</v>
      </c>
      <c r="C241" s="107">
        <v>903221006</v>
      </c>
      <c r="D241" s="107">
        <v>903221005</v>
      </c>
      <c r="E241" s="107">
        <v>903221007</v>
      </c>
      <c r="F241" s="107" t="b">
        <v>0</v>
      </c>
      <c r="G241" s="113" t="s">
        <v>421</v>
      </c>
      <c r="H241" s="107">
        <v>3</v>
      </c>
      <c r="I241" s="107">
        <v>2</v>
      </c>
      <c r="J241" s="107">
        <v>2</v>
      </c>
      <c r="K241" s="107">
        <v>100</v>
      </c>
      <c r="L241" s="109">
        <v>160001001</v>
      </c>
      <c r="M241" s="107">
        <v>25000</v>
      </c>
      <c r="N241" s="113" t="s">
        <v>52</v>
      </c>
      <c r="O241" s="107">
        <v>51536</v>
      </c>
      <c r="P241" s="107">
        <v>52536</v>
      </c>
      <c r="Q241" s="113">
        <v>530800010</v>
      </c>
    </row>
    <row r="242" spans="1:17" ht="16.5" customHeight="1" x14ac:dyDescent="0.3">
      <c r="A242" s="92" t="b">
        <v>1</v>
      </c>
      <c r="B242" s="93" t="s">
        <v>648</v>
      </c>
      <c r="C242" s="107">
        <v>903221007</v>
      </c>
      <c r="D242" s="107">
        <v>903221006</v>
      </c>
      <c r="E242" s="107">
        <v>903221008</v>
      </c>
      <c r="F242" s="107" t="b">
        <v>0</v>
      </c>
      <c r="G242" s="113" t="s">
        <v>421</v>
      </c>
      <c r="H242" s="107">
        <v>3</v>
      </c>
      <c r="I242" s="107">
        <v>2</v>
      </c>
      <c r="J242" s="107">
        <v>2</v>
      </c>
      <c r="K242" s="107">
        <v>150</v>
      </c>
      <c r="L242" s="109">
        <v>160001001</v>
      </c>
      <c r="M242" s="107">
        <v>30000</v>
      </c>
      <c r="N242" s="113" t="s">
        <v>52</v>
      </c>
      <c r="O242" s="107">
        <v>51537</v>
      </c>
      <c r="P242" s="107">
        <v>52537</v>
      </c>
      <c r="Q242" s="113">
        <v>530800010</v>
      </c>
    </row>
    <row r="243" spans="1:17" ht="16.5" customHeight="1" x14ac:dyDescent="0.3">
      <c r="A243" s="92" t="b">
        <v>1</v>
      </c>
      <c r="B243" s="93" t="s">
        <v>649</v>
      </c>
      <c r="C243" s="107">
        <v>903221008</v>
      </c>
      <c r="D243" s="107">
        <v>903221007</v>
      </c>
      <c r="E243" s="107">
        <v>903221009</v>
      </c>
      <c r="F243" s="107" t="b">
        <v>0</v>
      </c>
      <c r="G243" s="113" t="s">
        <v>421</v>
      </c>
      <c r="H243" s="107">
        <v>3</v>
      </c>
      <c r="I243" s="107">
        <v>2</v>
      </c>
      <c r="J243" s="107">
        <v>2</v>
      </c>
      <c r="K243" s="107">
        <v>200</v>
      </c>
      <c r="L243" s="109">
        <v>160001001</v>
      </c>
      <c r="M243" s="107">
        <v>40000</v>
      </c>
      <c r="N243" s="113" t="s">
        <v>52</v>
      </c>
      <c r="O243" s="107">
        <v>51538</v>
      </c>
      <c r="P243" s="107">
        <v>52538</v>
      </c>
      <c r="Q243" s="113">
        <v>530800010</v>
      </c>
    </row>
    <row r="244" spans="1:17" ht="16.5" customHeight="1" x14ac:dyDescent="0.3">
      <c r="A244" s="92" t="b">
        <v>1</v>
      </c>
      <c r="B244" s="93" t="s">
        <v>650</v>
      </c>
      <c r="C244" s="107">
        <v>903221009</v>
      </c>
      <c r="D244" s="107">
        <v>903221008</v>
      </c>
      <c r="E244" s="107">
        <v>903221010</v>
      </c>
      <c r="F244" s="107" t="b">
        <v>0</v>
      </c>
      <c r="G244" s="113" t="s">
        <v>421</v>
      </c>
      <c r="H244" s="107">
        <v>3</v>
      </c>
      <c r="I244" s="107">
        <v>2</v>
      </c>
      <c r="J244" s="107">
        <v>2</v>
      </c>
      <c r="K244" s="107">
        <v>250</v>
      </c>
      <c r="L244" s="109">
        <v>160001001</v>
      </c>
      <c r="M244" s="107">
        <v>50000</v>
      </c>
      <c r="N244" s="113" t="s">
        <v>52</v>
      </c>
      <c r="O244" s="107">
        <v>51539</v>
      </c>
      <c r="P244" s="107">
        <v>52539</v>
      </c>
      <c r="Q244" s="113">
        <v>530800010</v>
      </c>
    </row>
    <row r="245" spans="1:17" ht="16.5" customHeight="1" x14ac:dyDescent="0.3">
      <c r="A245" s="92" t="b">
        <v>1</v>
      </c>
      <c r="B245" s="93" t="s">
        <v>651</v>
      </c>
      <c r="C245" s="107">
        <v>903221010</v>
      </c>
      <c r="D245" s="107">
        <v>903221009</v>
      </c>
      <c r="E245" s="107">
        <v>903221011</v>
      </c>
      <c r="F245" s="107" t="b">
        <v>0</v>
      </c>
      <c r="G245" s="113" t="s">
        <v>421</v>
      </c>
      <c r="H245" s="107">
        <v>3</v>
      </c>
      <c r="I245" s="107">
        <v>2</v>
      </c>
      <c r="J245" s="107">
        <v>2</v>
      </c>
      <c r="K245" s="107">
        <v>300</v>
      </c>
      <c r="L245" s="109">
        <v>160001001</v>
      </c>
      <c r="M245" s="107">
        <v>60000</v>
      </c>
      <c r="N245" s="113" t="s">
        <v>52</v>
      </c>
      <c r="O245" s="107">
        <v>51540</v>
      </c>
      <c r="P245" s="107">
        <v>52540</v>
      </c>
      <c r="Q245" s="113">
        <v>530800010</v>
      </c>
    </row>
    <row r="246" spans="1:17" ht="16.5" customHeight="1" x14ac:dyDescent="0.3">
      <c r="A246" s="92" t="b">
        <v>1</v>
      </c>
      <c r="B246" s="93" t="s">
        <v>652</v>
      </c>
      <c r="C246" s="107">
        <v>903221011</v>
      </c>
      <c r="D246" s="107">
        <v>903221010</v>
      </c>
      <c r="E246" s="107">
        <v>903221012</v>
      </c>
      <c r="F246" s="107" t="b">
        <v>0</v>
      </c>
      <c r="G246" s="113" t="s">
        <v>421</v>
      </c>
      <c r="H246" s="107">
        <v>3</v>
      </c>
      <c r="I246" s="107">
        <v>2</v>
      </c>
      <c r="J246" s="107">
        <v>2</v>
      </c>
      <c r="K246" s="107">
        <v>350</v>
      </c>
      <c r="L246" s="109">
        <v>160001001</v>
      </c>
      <c r="M246" s="107">
        <v>80000</v>
      </c>
      <c r="N246" s="113" t="s">
        <v>52</v>
      </c>
      <c r="O246" s="107">
        <v>51541</v>
      </c>
      <c r="P246" s="107">
        <v>52541</v>
      </c>
      <c r="Q246" s="113">
        <v>530800010</v>
      </c>
    </row>
    <row r="247" spans="1:17" ht="16.5" customHeight="1" x14ac:dyDescent="0.3">
      <c r="A247" s="92" t="b">
        <v>1</v>
      </c>
      <c r="B247" s="93" t="s">
        <v>653</v>
      </c>
      <c r="C247" s="107">
        <v>903221012</v>
      </c>
      <c r="D247" s="107">
        <v>903221011</v>
      </c>
      <c r="E247" s="107">
        <v>903221013</v>
      </c>
      <c r="F247" s="107" t="b">
        <v>0</v>
      </c>
      <c r="G247" s="113" t="s">
        <v>421</v>
      </c>
      <c r="H247" s="107">
        <v>3</v>
      </c>
      <c r="I247" s="107">
        <v>2</v>
      </c>
      <c r="J247" s="107">
        <v>2</v>
      </c>
      <c r="K247" s="107">
        <v>400</v>
      </c>
      <c r="L247" s="109">
        <v>160001001</v>
      </c>
      <c r="M247" s="107">
        <v>100000</v>
      </c>
      <c r="N247" s="113" t="s">
        <v>52</v>
      </c>
      <c r="O247" s="107">
        <v>51542</v>
      </c>
      <c r="P247" s="107">
        <v>52542</v>
      </c>
      <c r="Q247" s="113">
        <v>530800010</v>
      </c>
    </row>
    <row r="248" spans="1:17" ht="16.5" customHeight="1" x14ac:dyDescent="0.3">
      <c r="A248" s="92" t="b">
        <v>1</v>
      </c>
      <c r="B248" s="93" t="s">
        <v>654</v>
      </c>
      <c r="C248" s="107">
        <v>903221013</v>
      </c>
      <c r="D248" s="107">
        <v>903221012</v>
      </c>
      <c r="E248" s="107">
        <v>903221014</v>
      </c>
      <c r="F248" s="107" t="b">
        <v>0</v>
      </c>
      <c r="G248" s="113" t="s">
        <v>421</v>
      </c>
      <c r="H248" s="107">
        <v>3</v>
      </c>
      <c r="I248" s="107">
        <v>2</v>
      </c>
      <c r="J248" s="107">
        <v>2</v>
      </c>
      <c r="K248" s="107">
        <v>450</v>
      </c>
      <c r="L248" s="109">
        <v>160001001</v>
      </c>
      <c r="M248" s="107">
        <v>120000</v>
      </c>
      <c r="N248" s="113" t="s">
        <v>52</v>
      </c>
      <c r="O248" s="107">
        <v>51543</v>
      </c>
      <c r="P248" s="107">
        <v>52543</v>
      </c>
      <c r="Q248" s="113">
        <v>530800010</v>
      </c>
    </row>
    <row r="249" spans="1:17" ht="16.5" customHeight="1" x14ac:dyDescent="0.3">
      <c r="A249" s="92" t="b">
        <v>1</v>
      </c>
      <c r="B249" s="93" t="s">
        <v>655</v>
      </c>
      <c r="C249" s="107">
        <v>903221014</v>
      </c>
      <c r="D249" s="107">
        <v>903221013</v>
      </c>
      <c r="E249" s="106">
        <v>0</v>
      </c>
      <c r="F249" s="106" t="b">
        <v>0</v>
      </c>
      <c r="G249" s="113" t="s">
        <v>421</v>
      </c>
      <c r="H249" s="107">
        <v>3</v>
      </c>
      <c r="I249" s="107">
        <v>2</v>
      </c>
      <c r="J249" s="107">
        <v>2</v>
      </c>
      <c r="K249" s="107">
        <v>500</v>
      </c>
      <c r="L249" s="109">
        <v>160001001</v>
      </c>
      <c r="M249" s="107">
        <v>150000</v>
      </c>
      <c r="N249" s="113" t="s">
        <v>52</v>
      </c>
      <c r="O249" s="107">
        <v>51544</v>
      </c>
      <c r="P249" s="107">
        <v>52544</v>
      </c>
      <c r="Q249" s="113">
        <v>530800010</v>
      </c>
    </row>
    <row r="250" spans="1:17" ht="16.5" customHeight="1" x14ac:dyDescent="0.3">
      <c r="A250" s="96" t="b">
        <v>1</v>
      </c>
      <c r="B250" s="97" t="s">
        <v>656</v>
      </c>
      <c r="C250" s="108">
        <v>903231001</v>
      </c>
      <c r="D250" s="106">
        <v>0</v>
      </c>
      <c r="E250" s="110">
        <v>903231002</v>
      </c>
      <c r="F250" s="110" t="b">
        <v>0</v>
      </c>
      <c r="G250" s="110" t="s">
        <v>421</v>
      </c>
      <c r="H250" s="106">
        <v>3</v>
      </c>
      <c r="I250" s="106">
        <v>2</v>
      </c>
      <c r="J250" s="106">
        <v>3</v>
      </c>
      <c r="K250" s="106">
        <v>1</v>
      </c>
      <c r="L250" s="108">
        <v>160001001</v>
      </c>
      <c r="M250" s="106">
        <v>10000</v>
      </c>
      <c r="N250" s="110" t="s">
        <v>52</v>
      </c>
      <c r="O250" s="106">
        <v>51545</v>
      </c>
      <c r="P250" s="106">
        <v>52545</v>
      </c>
      <c r="Q250" s="106">
        <v>530800010</v>
      </c>
    </row>
    <row r="251" spans="1:17" ht="16.5" customHeight="1" x14ac:dyDescent="0.3">
      <c r="A251" s="96" t="b">
        <v>1</v>
      </c>
      <c r="B251" s="97" t="s">
        <v>657</v>
      </c>
      <c r="C251" s="110">
        <v>903231002</v>
      </c>
      <c r="D251" s="111">
        <v>903231001</v>
      </c>
      <c r="E251" s="110">
        <v>903231003</v>
      </c>
      <c r="F251" s="110" t="b">
        <v>0</v>
      </c>
      <c r="G251" s="110" t="s">
        <v>421</v>
      </c>
      <c r="H251" s="110">
        <v>3</v>
      </c>
      <c r="I251" s="110">
        <v>2</v>
      </c>
      <c r="J251" s="110">
        <v>3</v>
      </c>
      <c r="K251" s="110">
        <v>10</v>
      </c>
      <c r="L251" s="111">
        <v>160001001</v>
      </c>
      <c r="M251" s="110">
        <v>20000</v>
      </c>
      <c r="N251" s="110" t="s">
        <v>52</v>
      </c>
      <c r="O251" s="110">
        <v>51546</v>
      </c>
      <c r="P251" s="110">
        <v>52546</v>
      </c>
      <c r="Q251" s="110">
        <v>530800010</v>
      </c>
    </row>
    <row r="252" spans="1:17" ht="16.5" customHeight="1" x14ac:dyDescent="0.3">
      <c r="A252" s="96" t="b">
        <v>1</v>
      </c>
      <c r="B252" s="97" t="s">
        <v>658</v>
      </c>
      <c r="C252" s="110">
        <v>903231003</v>
      </c>
      <c r="D252" s="110">
        <v>903231002</v>
      </c>
      <c r="E252" s="110">
        <v>903231004</v>
      </c>
      <c r="F252" s="110" t="b">
        <v>0</v>
      </c>
      <c r="G252" s="110" t="s">
        <v>421</v>
      </c>
      <c r="H252" s="110">
        <v>3</v>
      </c>
      <c r="I252" s="110">
        <v>2</v>
      </c>
      <c r="J252" s="110">
        <v>3</v>
      </c>
      <c r="K252" s="110">
        <v>20</v>
      </c>
      <c r="L252" s="111">
        <v>160001001</v>
      </c>
      <c r="M252" s="110">
        <v>40000</v>
      </c>
      <c r="N252" s="110" t="s">
        <v>52</v>
      </c>
      <c r="O252" s="110">
        <v>51547</v>
      </c>
      <c r="P252" s="110">
        <v>52547</v>
      </c>
      <c r="Q252" s="110">
        <v>530800010</v>
      </c>
    </row>
    <row r="253" spans="1:17" ht="16.5" customHeight="1" x14ac:dyDescent="0.3">
      <c r="A253" s="96" t="b">
        <v>1</v>
      </c>
      <c r="B253" s="97" t="s">
        <v>659</v>
      </c>
      <c r="C253" s="110">
        <v>903231004</v>
      </c>
      <c r="D253" s="110">
        <v>903231003</v>
      </c>
      <c r="E253" s="110">
        <v>903231005</v>
      </c>
      <c r="F253" s="110" t="b">
        <v>0</v>
      </c>
      <c r="G253" s="110" t="s">
        <v>421</v>
      </c>
      <c r="H253" s="110">
        <v>3</v>
      </c>
      <c r="I253" s="110">
        <v>2</v>
      </c>
      <c r="J253" s="110">
        <v>3</v>
      </c>
      <c r="K253" s="110">
        <v>30</v>
      </c>
      <c r="L253" s="111">
        <v>160001001</v>
      </c>
      <c r="M253" s="110">
        <v>30000</v>
      </c>
      <c r="N253" s="110" t="s">
        <v>52</v>
      </c>
      <c r="O253" s="110">
        <v>51548</v>
      </c>
      <c r="P253" s="110">
        <v>52548</v>
      </c>
      <c r="Q253" s="110">
        <v>530800010</v>
      </c>
    </row>
    <row r="254" spans="1:17" ht="16.5" customHeight="1" x14ac:dyDescent="0.3">
      <c r="A254" s="96" t="b">
        <v>1</v>
      </c>
      <c r="B254" s="97" t="s">
        <v>660</v>
      </c>
      <c r="C254" s="110">
        <v>903231005</v>
      </c>
      <c r="D254" s="110">
        <v>903231004</v>
      </c>
      <c r="E254" s="110">
        <v>903231006</v>
      </c>
      <c r="F254" s="110" t="b">
        <v>0</v>
      </c>
      <c r="G254" s="110" t="s">
        <v>421</v>
      </c>
      <c r="H254" s="110">
        <v>3</v>
      </c>
      <c r="I254" s="110">
        <v>2</v>
      </c>
      <c r="J254" s="110">
        <v>3</v>
      </c>
      <c r="K254" s="110">
        <v>50</v>
      </c>
      <c r="L254" s="111">
        <v>160001001</v>
      </c>
      <c r="M254" s="110">
        <v>50000</v>
      </c>
      <c r="N254" s="110" t="s">
        <v>52</v>
      </c>
      <c r="O254" s="110">
        <v>51549</v>
      </c>
      <c r="P254" s="110">
        <v>52549</v>
      </c>
      <c r="Q254" s="110">
        <v>530800010</v>
      </c>
    </row>
    <row r="255" spans="1:17" ht="16.5" customHeight="1" x14ac:dyDescent="0.3">
      <c r="A255" s="96" t="b">
        <v>1</v>
      </c>
      <c r="B255" s="97" t="s">
        <v>661</v>
      </c>
      <c r="C255" s="110">
        <v>903231006</v>
      </c>
      <c r="D255" s="110">
        <v>903231005</v>
      </c>
      <c r="E255" s="110">
        <v>903231007</v>
      </c>
      <c r="F255" s="110" t="b">
        <v>0</v>
      </c>
      <c r="G255" s="110" t="s">
        <v>421</v>
      </c>
      <c r="H255" s="110">
        <v>3</v>
      </c>
      <c r="I255" s="110">
        <v>2</v>
      </c>
      <c r="J255" s="110">
        <v>3</v>
      </c>
      <c r="K255" s="110">
        <v>100</v>
      </c>
      <c r="L255" s="111">
        <v>160001001</v>
      </c>
      <c r="M255" s="110">
        <v>75000</v>
      </c>
      <c r="N255" s="110" t="s">
        <v>52</v>
      </c>
      <c r="O255" s="110">
        <v>51550</v>
      </c>
      <c r="P255" s="110">
        <v>52550</v>
      </c>
      <c r="Q255" s="110">
        <v>530800010</v>
      </c>
    </row>
    <row r="256" spans="1:17" ht="16.5" customHeight="1" x14ac:dyDescent="0.3">
      <c r="A256" s="96" t="b">
        <v>1</v>
      </c>
      <c r="B256" s="97" t="s">
        <v>662</v>
      </c>
      <c r="C256" s="110">
        <v>903231007</v>
      </c>
      <c r="D256" s="110">
        <v>903231006</v>
      </c>
      <c r="E256" s="110">
        <v>903231008</v>
      </c>
      <c r="F256" s="110" t="b">
        <v>0</v>
      </c>
      <c r="G256" s="110" t="s">
        <v>421</v>
      </c>
      <c r="H256" s="110">
        <v>3</v>
      </c>
      <c r="I256" s="110">
        <v>2</v>
      </c>
      <c r="J256" s="110">
        <v>3</v>
      </c>
      <c r="K256" s="110">
        <v>150</v>
      </c>
      <c r="L256" s="111">
        <v>160001001</v>
      </c>
      <c r="M256" s="110">
        <v>100000</v>
      </c>
      <c r="N256" s="110" t="s">
        <v>52</v>
      </c>
      <c r="O256" s="110">
        <v>51551</v>
      </c>
      <c r="P256" s="110">
        <v>52551</v>
      </c>
      <c r="Q256" s="110">
        <v>530800010</v>
      </c>
    </row>
    <row r="257" spans="1:17" ht="16.5" customHeight="1" x14ac:dyDescent="0.3">
      <c r="A257" s="96" t="b">
        <v>1</v>
      </c>
      <c r="B257" s="97" t="s">
        <v>663</v>
      </c>
      <c r="C257" s="110">
        <v>903231008</v>
      </c>
      <c r="D257" s="110">
        <v>903231007</v>
      </c>
      <c r="E257" s="110">
        <v>903231009</v>
      </c>
      <c r="F257" s="110" t="b">
        <v>0</v>
      </c>
      <c r="G257" s="110" t="s">
        <v>421</v>
      </c>
      <c r="H257" s="110">
        <v>3</v>
      </c>
      <c r="I257" s="110">
        <v>2</v>
      </c>
      <c r="J257" s="110">
        <v>3</v>
      </c>
      <c r="K257" s="110">
        <v>200</v>
      </c>
      <c r="L257" s="111">
        <v>160001001</v>
      </c>
      <c r="M257" s="110">
        <v>125000</v>
      </c>
      <c r="N257" s="110" t="s">
        <v>52</v>
      </c>
      <c r="O257" s="110">
        <v>51552</v>
      </c>
      <c r="P257" s="110">
        <v>52552</v>
      </c>
      <c r="Q257" s="110">
        <v>530800010</v>
      </c>
    </row>
    <row r="258" spans="1:17" ht="16.5" customHeight="1" x14ac:dyDescent="0.3">
      <c r="A258" s="96" t="b">
        <v>1</v>
      </c>
      <c r="B258" s="97" t="s">
        <v>664</v>
      </c>
      <c r="C258" s="110">
        <v>903231009</v>
      </c>
      <c r="D258" s="110">
        <v>903231008</v>
      </c>
      <c r="E258" s="110">
        <v>903231010</v>
      </c>
      <c r="F258" s="110" t="b">
        <v>0</v>
      </c>
      <c r="G258" s="110" t="s">
        <v>421</v>
      </c>
      <c r="H258" s="110">
        <v>3</v>
      </c>
      <c r="I258" s="110">
        <v>2</v>
      </c>
      <c r="J258" s="110">
        <v>3</v>
      </c>
      <c r="K258" s="110">
        <v>250</v>
      </c>
      <c r="L258" s="111">
        <v>160001001</v>
      </c>
      <c r="M258" s="110">
        <v>150000</v>
      </c>
      <c r="N258" s="110" t="s">
        <v>52</v>
      </c>
      <c r="O258" s="110">
        <v>51553</v>
      </c>
      <c r="P258" s="110">
        <v>52553</v>
      </c>
      <c r="Q258" s="110">
        <v>530800010</v>
      </c>
    </row>
    <row r="259" spans="1:17" ht="16.5" customHeight="1" x14ac:dyDescent="0.3">
      <c r="A259" s="96" t="b">
        <v>1</v>
      </c>
      <c r="B259" s="97" t="s">
        <v>665</v>
      </c>
      <c r="C259" s="110">
        <v>903231010</v>
      </c>
      <c r="D259" s="110">
        <v>903231009</v>
      </c>
      <c r="E259" s="110">
        <v>903231011</v>
      </c>
      <c r="F259" s="110" t="b">
        <v>0</v>
      </c>
      <c r="G259" s="110" t="s">
        <v>421</v>
      </c>
      <c r="H259" s="110">
        <v>3</v>
      </c>
      <c r="I259" s="110">
        <v>2</v>
      </c>
      <c r="J259" s="110">
        <v>3</v>
      </c>
      <c r="K259" s="110">
        <v>300</v>
      </c>
      <c r="L259" s="111">
        <v>160001001</v>
      </c>
      <c r="M259" s="110">
        <v>180000</v>
      </c>
      <c r="N259" s="110" t="s">
        <v>52</v>
      </c>
      <c r="O259" s="110">
        <v>51554</v>
      </c>
      <c r="P259" s="110">
        <v>52554</v>
      </c>
      <c r="Q259" s="110">
        <v>530800010</v>
      </c>
    </row>
    <row r="260" spans="1:17" ht="16.5" customHeight="1" x14ac:dyDescent="0.3">
      <c r="A260" s="96" t="b">
        <v>1</v>
      </c>
      <c r="B260" s="97" t="s">
        <v>666</v>
      </c>
      <c r="C260" s="110">
        <v>903231011</v>
      </c>
      <c r="D260" s="110">
        <v>903231010</v>
      </c>
      <c r="E260" s="110">
        <v>903231012</v>
      </c>
      <c r="F260" s="110" t="b">
        <v>0</v>
      </c>
      <c r="G260" s="110" t="s">
        <v>421</v>
      </c>
      <c r="H260" s="110">
        <v>3</v>
      </c>
      <c r="I260" s="110">
        <v>2</v>
      </c>
      <c r="J260" s="110">
        <v>3</v>
      </c>
      <c r="K260" s="110">
        <v>350</v>
      </c>
      <c r="L260" s="111">
        <v>160001001</v>
      </c>
      <c r="M260" s="110">
        <v>210000</v>
      </c>
      <c r="N260" s="110" t="s">
        <v>52</v>
      </c>
      <c r="O260" s="110">
        <v>51555</v>
      </c>
      <c r="P260" s="110">
        <v>52555</v>
      </c>
      <c r="Q260" s="110">
        <v>530800010</v>
      </c>
    </row>
    <row r="261" spans="1:17" ht="16.5" customHeight="1" x14ac:dyDescent="0.3">
      <c r="A261" s="96" t="b">
        <v>1</v>
      </c>
      <c r="B261" s="97" t="s">
        <v>667</v>
      </c>
      <c r="C261" s="110">
        <v>903231012</v>
      </c>
      <c r="D261" s="110">
        <v>903231011</v>
      </c>
      <c r="E261" s="110">
        <v>903231013</v>
      </c>
      <c r="F261" s="110" t="b">
        <v>0</v>
      </c>
      <c r="G261" s="110" t="s">
        <v>421</v>
      </c>
      <c r="H261" s="110">
        <v>3</v>
      </c>
      <c r="I261" s="110">
        <v>2</v>
      </c>
      <c r="J261" s="110">
        <v>3</v>
      </c>
      <c r="K261" s="110">
        <v>400</v>
      </c>
      <c r="L261" s="111">
        <v>160001001</v>
      </c>
      <c r="M261" s="110">
        <v>240000</v>
      </c>
      <c r="N261" s="110" t="s">
        <v>52</v>
      </c>
      <c r="O261" s="110">
        <v>51556</v>
      </c>
      <c r="P261" s="110">
        <v>52556</v>
      </c>
      <c r="Q261" s="110">
        <v>530800010</v>
      </c>
    </row>
    <row r="262" spans="1:17" ht="16.5" customHeight="1" x14ac:dyDescent="0.3">
      <c r="A262" s="96" t="b">
        <v>1</v>
      </c>
      <c r="B262" s="97" t="s">
        <v>668</v>
      </c>
      <c r="C262" s="110">
        <v>903231013</v>
      </c>
      <c r="D262" s="110">
        <v>903231012</v>
      </c>
      <c r="E262" s="110">
        <v>903231014</v>
      </c>
      <c r="F262" s="110" t="b">
        <v>0</v>
      </c>
      <c r="G262" s="110" t="s">
        <v>421</v>
      </c>
      <c r="H262" s="110">
        <v>3</v>
      </c>
      <c r="I262" s="110">
        <v>2</v>
      </c>
      <c r="J262" s="110">
        <v>3</v>
      </c>
      <c r="K262" s="110">
        <v>450</v>
      </c>
      <c r="L262" s="111">
        <v>160001001</v>
      </c>
      <c r="M262" s="110">
        <v>270000</v>
      </c>
      <c r="N262" s="110" t="s">
        <v>52</v>
      </c>
      <c r="O262" s="110">
        <v>51557</v>
      </c>
      <c r="P262" s="110">
        <v>52557</v>
      </c>
      <c r="Q262" s="110">
        <v>530800010</v>
      </c>
    </row>
    <row r="263" spans="1:17" ht="16.5" customHeight="1" x14ac:dyDescent="0.3">
      <c r="A263" s="96" t="b">
        <v>1</v>
      </c>
      <c r="B263" s="97" t="s">
        <v>669</v>
      </c>
      <c r="C263" s="110">
        <v>903231014</v>
      </c>
      <c r="D263" s="110">
        <v>903231013</v>
      </c>
      <c r="E263" s="106">
        <v>0</v>
      </c>
      <c r="F263" s="106" t="b">
        <v>0</v>
      </c>
      <c r="G263" s="110" t="s">
        <v>421</v>
      </c>
      <c r="H263" s="110">
        <v>3</v>
      </c>
      <c r="I263" s="110">
        <v>2</v>
      </c>
      <c r="J263" s="110">
        <v>3</v>
      </c>
      <c r="K263" s="110">
        <v>500</v>
      </c>
      <c r="L263" s="111">
        <v>160001001</v>
      </c>
      <c r="M263" s="110">
        <v>300000</v>
      </c>
      <c r="N263" s="110" t="s">
        <v>52</v>
      </c>
      <c r="O263" s="110">
        <v>51558</v>
      </c>
      <c r="P263" s="110">
        <v>52558</v>
      </c>
      <c r="Q263" s="110">
        <v>530800010</v>
      </c>
    </row>
    <row r="264" spans="1:17" ht="16.5" customHeight="1" x14ac:dyDescent="0.3">
      <c r="A264" s="92" t="b">
        <v>1</v>
      </c>
      <c r="B264" s="93" t="s">
        <v>670</v>
      </c>
      <c r="C264" s="108">
        <v>903241001</v>
      </c>
      <c r="D264" s="106">
        <v>0</v>
      </c>
      <c r="E264" s="107">
        <v>903241002</v>
      </c>
      <c r="F264" s="107" t="b">
        <v>0</v>
      </c>
      <c r="G264" s="113" t="s">
        <v>421</v>
      </c>
      <c r="H264" s="106">
        <v>3</v>
      </c>
      <c r="I264" s="106">
        <v>2</v>
      </c>
      <c r="J264" s="106">
        <v>4</v>
      </c>
      <c r="K264" s="106">
        <v>1</v>
      </c>
      <c r="L264" s="108">
        <v>160001001</v>
      </c>
      <c r="M264" s="106">
        <v>20000</v>
      </c>
      <c r="N264" s="113" t="s">
        <v>52</v>
      </c>
      <c r="O264" s="106">
        <v>51559</v>
      </c>
      <c r="P264" s="106">
        <v>52559</v>
      </c>
      <c r="Q264" s="106">
        <v>530800010</v>
      </c>
    </row>
    <row r="265" spans="1:17" ht="16.5" customHeight="1" x14ac:dyDescent="0.3">
      <c r="A265" s="92" t="b">
        <v>1</v>
      </c>
      <c r="B265" s="93" t="s">
        <v>671</v>
      </c>
      <c r="C265" s="107">
        <v>903241002</v>
      </c>
      <c r="D265" s="109">
        <v>903241001</v>
      </c>
      <c r="E265" s="107">
        <v>903241003</v>
      </c>
      <c r="F265" s="107" t="b">
        <v>0</v>
      </c>
      <c r="G265" s="113" t="s">
        <v>421</v>
      </c>
      <c r="H265" s="107">
        <v>3</v>
      </c>
      <c r="I265" s="107">
        <v>2</v>
      </c>
      <c r="J265" s="107">
        <v>4</v>
      </c>
      <c r="K265" s="107">
        <v>10</v>
      </c>
      <c r="L265" s="109">
        <v>160001001</v>
      </c>
      <c r="M265" s="107">
        <v>40000</v>
      </c>
      <c r="N265" s="113" t="s">
        <v>52</v>
      </c>
      <c r="O265" s="107">
        <v>51560</v>
      </c>
      <c r="P265" s="107">
        <v>52560</v>
      </c>
      <c r="Q265" s="113">
        <v>530800010</v>
      </c>
    </row>
    <row r="266" spans="1:17" ht="16.5" customHeight="1" x14ac:dyDescent="0.3">
      <c r="A266" s="92" t="b">
        <v>1</v>
      </c>
      <c r="B266" s="93" t="s">
        <v>672</v>
      </c>
      <c r="C266" s="107">
        <v>903241003</v>
      </c>
      <c r="D266" s="107">
        <v>903241002</v>
      </c>
      <c r="E266" s="107">
        <v>903241004</v>
      </c>
      <c r="F266" s="107" t="b">
        <v>0</v>
      </c>
      <c r="G266" s="113" t="s">
        <v>421</v>
      </c>
      <c r="H266" s="107">
        <v>3</v>
      </c>
      <c r="I266" s="107">
        <v>2</v>
      </c>
      <c r="J266" s="107">
        <v>4</v>
      </c>
      <c r="K266" s="107">
        <v>20</v>
      </c>
      <c r="L266" s="109">
        <v>160001001</v>
      </c>
      <c r="M266" s="107">
        <v>80000</v>
      </c>
      <c r="N266" s="113" t="s">
        <v>52</v>
      </c>
      <c r="O266" s="107">
        <v>51561</v>
      </c>
      <c r="P266" s="107">
        <v>52561</v>
      </c>
      <c r="Q266" s="113">
        <v>530800010</v>
      </c>
    </row>
    <row r="267" spans="1:17" ht="16.5" customHeight="1" x14ac:dyDescent="0.3">
      <c r="A267" s="92" t="b">
        <v>1</v>
      </c>
      <c r="B267" s="93" t="s">
        <v>673</v>
      </c>
      <c r="C267" s="107">
        <v>903241004</v>
      </c>
      <c r="D267" s="107">
        <v>903241003</v>
      </c>
      <c r="E267" s="107">
        <v>903241005</v>
      </c>
      <c r="F267" s="107" t="b">
        <v>0</v>
      </c>
      <c r="G267" s="113" t="s">
        <v>421</v>
      </c>
      <c r="H267" s="107">
        <v>3</v>
      </c>
      <c r="I267" s="107">
        <v>2</v>
      </c>
      <c r="J267" s="107">
        <v>4</v>
      </c>
      <c r="K267" s="107">
        <v>30</v>
      </c>
      <c r="L267" s="109">
        <v>160001001</v>
      </c>
      <c r="M267" s="107">
        <v>60000</v>
      </c>
      <c r="N267" s="113" t="s">
        <v>52</v>
      </c>
      <c r="O267" s="107">
        <v>51562</v>
      </c>
      <c r="P267" s="107">
        <v>52562</v>
      </c>
      <c r="Q267" s="113">
        <v>530800010</v>
      </c>
    </row>
    <row r="268" spans="1:17" ht="16.5" customHeight="1" x14ac:dyDescent="0.3">
      <c r="A268" s="92" t="b">
        <v>1</v>
      </c>
      <c r="B268" s="93" t="s">
        <v>674</v>
      </c>
      <c r="C268" s="107">
        <v>903241005</v>
      </c>
      <c r="D268" s="107">
        <v>903241004</v>
      </c>
      <c r="E268" s="107">
        <v>903241006</v>
      </c>
      <c r="F268" s="107" t="b">
        <v>0</v>
      </c>
      <c r="G268" s="113" t="s">
        <v>421</v>
      </c>
      <c r="H268" s="107">
        <v>3</v>
      </c>
      <c r="I268" s="107">
        <v>2</v>
      </c>
      <c r="J268" s="107">
        <v>4</v>
      </c>
      <c r="K268" s="107">
        <v>50</v>
      </c>
      <c r="L268" s="109">
        <v>160001001</v>
      </c>
      <c r="M268" s="107">
        <v>90000</v>
      </c>
      <c r="N268" s="113" t="s">
        <v>52</v>
      </c>
      <c r="O268" s="107">
        <v>51563</v>
      </c>
      <c r="P268" s="107">
        <v>52563</v>
      </c>
      <c r="Q268" s="113">
        <v>530800010</v>
      </c>
    </row>
    <row r="269" spans="1:17" ht="16.5" customHeight="1" x14ac:dyDescent="0.3">
      <c r="A269" s="92" t="b">
        <v>1</v>
      </c>
      <c r="B269" s="93" t="s">
        <v>675</v>
      </c>
      <c r="C269" s="107">
        <v>903241006</v>
      </c>
      <c r="D269" s="107">
        <v>903241005</v>
      </c>
      <c r="E269" s="107">
        <v>903241007</v>
      </c>
      <c r="F269" s="107" t="b">
        <v>0</v>
      </c>
      <c r="G269" s="113" t="s">
        <v>421</v>
      </c>
      <c r="H269" s="107">
        <v>3</v>
      </c>
      <c r="I269" s="107">
        <v>2</v>
      </c>
      <c r="J269" s="107">
        <v>4</v>
      </c>
      <c r="K269" s="107">
        <v>100</v>
      </c>
      <c r="L269" s="109">
        <v>160001001</v>
      </c>
      <c r="M269" s="107">
        <v>120000</v>
      </c>
      <c r="N269" s="113" t="s">
        <v>52</v>
      </c>
      <c r="O269" s="107">
        <v>51564</v>
      </c>
      <c r="P269" s="107">
        <v>52564</v>
      </c>
      <c r="Q269" s="113">
        <v>530800010</v>
      </c>
    </row>
    <row r="270" spans="1:17" ht="16.5" customHeight="1" x14ac:dyDescent="0.3">
      <c r="A270" s="92" t="b">
        <v>1</v>
      </c>
      <c r="B270" s="93" t="s">
        <v>676</v>
      </c>
      <c r="C270" s="107">
        <v>903241007</v>
      </c>
      <c r="D270" s="107">
        <v>903241006</v>
      </c>
      <c r="E270" s="107">
        <v>903241008</v>
      </c>
      <c r="F270" s="107" t="b">
        <v>0</v>
      </c>
      <c r="G270" s="113" t="s">
        <v>421</v>
      </c>
      <c r="H270" s="107">
        <v>3</v>
      </c>
      <c r="I270" s="107">
        <v>2</v>
      </c>
      <c r="J270" s="107">
        <v>4</v>
      </c>
      <c r="K270" s="107">
        <v>150</v>
      </c>
      <c r="L270" s="109">
        <v>160001001</v>
      </c>
      <c r="M270" s="107">
        <v>150000</v>
      </c>
      <c r="N270" s="113" t="s">
        <v>52</v>
      </c>
      <c r="O270" s="107">
        <v>51565</v>
      </c>
      <c r="P270" s="107">
        <v>52565</v>
      </c>
      <c r="Q270" s="113">
        <v>530800010</v>
      </c>
    </row>
    <row r="271" spans="1:17" ht="16.5" customHeight="1" x14ac:dyDescent="0.3">
      <c r="A271" s="92" t="b">
        <v>1</v>
      </c>
      <c r="B271" s="93" t="s">
        <v>677</v>
      </c>
      <c r="C271" s="107">
        <v>903241008</v>
      </c>
      <c r="D271" s="107">
        <v>903241007</v>
      </c>
      <c r="E271" s="107">
        <v>903241009</v>
      </c>
      <c r="F271" s="107" t="b">
        <v>0</v>
      </c>
      <c r="G271" s="113" t="s">
        <v>421</v>
      </c>
      <c r="H271" s="107">
        <v>3</v>
      </c>
      <c r="I271" s="107">
        <v>2</v>
      </c>
      <c r="J271" s="107">
        <v>4</v>
      </c>
      <c r="K271" s="107">
        <v>200</v>
      </c>
      <c r="L271" s="109">
        <v>160001001</v>
      </c>
      <c r="M271" s="107">
        <v>180000</v>
      </c>
      <c r="N271" s="113" t="s">
        <v>52</v>
      </c>
      <c r="O271" s="107">
        <v>51566</v>
      </c>
      <c r="P271" s="107">
        <v>52566</v>
      </c>
      <c r="Q271" s="113">
        <v>530800010</v>
      </c>
    </row>
    <row r="272" spans="1:17" ht="16.5" customHeight="1" x14ac:dyDescent="0.3">
      <c r="A272" s="92" t="b">
        <v>1</v>
      </c>
      <c r="B272" s="93" t="s">
        <v>678</v>
      </c>
      <c r="C272" s="107">
        <v>903241009</v>
      </c>
      <c r="D272" s="107">
        <v>903241008</v>
      </c>
      <c r="E272" s="107">
        <v>903241010</v>
      </c>
      <c r="F272" s="107" t="b">
        <v>0</v>
      </c>
      <c r="G272" s="113" t="s">
        <v>421</v>
      </c>
      <c r="H272" s="107">
        <v>3</v>
      </c>
      <c r="I272" s="107">
        <v>2</v>
      </c>
      <c r="J272" s="107">
        <v>4</v>
      </c>
      <c r="K272" s="107">
        <v>250</v>
      </c>
      <c r="L272" s="109">
        <v>160001001</v>
      </c>
      <c r="M272" s="107">
        <v>220000</v>
      </c>
      <c r="N272" s="113" t="s">
        <v>52</v>
      </c>
      <c r="O272" s="107">
        <v>51567</v>
      </c>
      <c r="P272" s="107">
        <v>52567</v>
      </c>
      <c r="Q272" s="113">
        <v>530800010</v>
      </c>
    </row>
    <row r="273" spans="1:17" ht="16.5" customHeight="1" x14ac:dyDescent="0.3">
      <c r="A273" s="92" t="b">
        <v>1</v>
      </c>
      <c r="B273" s="93" t="s">
        <v>679</v>
      </c>
      <c r="C273" s="107">
        <v>903241010</v>
      </c>
      <c r="D273" s="107">
        <v>903241009</v>
      </c>
      <c r="E273" s="107">
        <v>903241011</v>
      </c>
      <c r="F273" s="107" t="b">
        <v>0</v>
      </c>
      <c r="G273" s="113" t="s">
        <v>421</v>
      </c>
      <c r="H273" s="107">
        <v>3</v>
      </c>
      <c r="I273" s="107">
        <v>2</v>
      </c>
      <c r="J273" s="107">
        <v>4</v>
      </c>
      <c r="K273" s="107">
        <v>300</v>
      </c>
      <c r="L273" s="109">
        <v>160001001</v>
      </c>
      <c r="M273" s="107">
        <v>260000</v>
      </c>
      <c r="N273" s="113" t="s">
        <v>52</v>
      </c>
      <c r="O273" s="107">
        <v>51568</v>
      </c>
      <c r="P273" s="107">
        <v>52568</v>
      </c>
      <c r="Q273" s="113">
        <v>530800010</v>
      </c>
    </row>
    <row r="274" spans="1:17" ht="16.5" customHeight="1" x14ac:dyDescent="0.3">
      <c r="A274" s="92" t="b">
        <v>1</v>
      </c>
      <c r="B274" s="93" t="s">
        <v>680</v>
      </c>
      <c r="C274" s="107">
        <v>903241011</v>
      </c>
      <c r="D274" s="107">
        <v>903241010</v>
      </c>
      <c r="E274" s="107">
        <v>903241012</v>
      </c>
      <c r="F274" s="107" t="b">
        <v>0</v>
      </c>
      <c r="G274" s="113" t="s">
        <v>421</v>
      </c>
      <c r="H274" s="107">
        <v>3</v>
      </c>
      <c r="I274" s="107">
        <v>2</v>
      </c>
      <c r="J274" s="107">
        <v>4</v>
      </c>
      <c r="K274" s="107">
        <v>350</v>
      </c>
      <c r="L274" s="109">
        <v>160001001</v>
      </c>
      <c r="M274" s="107">
        <v>300000</v>
      </c>
      <c r="N274" s="113" t="s">
        <v>52</v>
      </c>
      <c r="O274" s="107">
        <v>51569</v>
      </c>
      <c r="P274" s="107">
        <v>52569</v>
      </c>
      <c r="Q274" s="113">
        <v>530800010</v>
      </c>
    </row>
    <row r="275" spans="1:17" ht="16.5" customHeight="1" x14ac:dyDescent="0.3">
      <c r="A275" s="92" t="b">
        <v>1</v>
      </c>
      <c r="B275" s="93" t="s">
        <v>681</v>
      </c>
      <c r="C275" s="107">
        <v>903241012</v>
      </c>
      <c r="D275" s="107">
        <v>903241011</v>
      </c>
      <c r="E275" s="107">
        <v>903241013</v>
      </c>
      <c r="F275" s="107" t="b">
        <v>0</v>
      </c>
      <c r="G275" s="113" t="s">
        <v>421</v>
      </c>
      <c r="H275" s="107">
        <v>3</v>
      </c>
      <c r="I275" s="107">
        <v>2</v>
      </c>
      <c r="J275" s="107">
        <v>4</v>
      </c>
      <c r="K275" s="107">
        <v>400</v>
      </c>
      <c r="L275" s="109">
        <v>160001001</v>
      </c>
      <c r="M275" s="107">
        <v>350000</v>
      </c>
      <c r="N275" s="113" t="s">
        <v>52</v>
      </c>
      <c r="O275" s="107">
        <v>51570</v>
      </c>
      <c r="P275" s="107">
        <v>52570</v>
      </c>
      <c r="Q275" s="113">
        <v>530800010</v>
      </c>
    </row>
    <row r="276" spans="1:17" ht="16.5" customHeight="1" x14ac:dyDescent="0.3">
      <c r="A276" s="92" t="b">
        <v>1</v>
      </c>
      <c r="B276" s="93" t="s">
        <v>682</v>
      </c>
      <c r="C276" s="107">
        <v>903241013</v>
      </c>
      <c r="D276" s="107">
        <v>903241012</v>
      </c>
      <c r="E276" s="107">
        <v>903241014</v>
      </c>
      <c r="F276" s="107" t="b">
        <v>0</v>
      </c>
      <c r="G276" s="113" t="s">
        <v>421</v>
      </c>
      <c r="H276" s="107">
        <v>3</v>
      </c>
      <c r="I276" s="107">
        <v>2</v>
      </c>
      <c r="J276" s="107">
        <v>4</v>
      </c>
      <c r="K276" s="107">
        <v>450</v>
      </c>
      <c r="L276" s="109">
        <v>160001001</v>
      </c>
      <c r="M276" s="107">
        <v>400000</v>
      </c>
      <c r="N276" s="113" t="s">
        <v>52</v>
      </c>
      <c r="O276" s="107">
        <v>51571</v>
      </c>
      <c r="P276" s="107">
        <v>52571</v>
      </c>
      <c r="Q276" s="113">
        <v>530800010</v>
      </c>
    </row>
    <row r="277" spans="1:17" ht="16.5" customHeight="1" x14ac:dyDescent="0.3">
      <c r="A277" s="92" t="b">
        <v>1</v>
      </c>
      <c r="B277" s="93" t="s">
        <v>683</v>
      </c>
      <c r="C277" s="107">
        <v>903241014</v>
      </c>
      <c r="D277" s="107">
        <v>903241013</v>
      </c>
      <c r="E277" s="106">
        <v>0</v>
      </c>
      <c r="F277" s="106" t="b">
        <v>0</v>
      </c>
      <c r="G277" s="113" t="s">
        <v>421</v>
      </c>
      <c r="H277" s="107">
        <v>3</v>
      </c>
      <c r="I277" s="107">
        <v>2</v>
      </c>
      <c r="J277" s="107">
        <v>4</v>
      </c>
      <c r="K277" s="107">
        <v>500</v>
      </c>
      <c r="L277" s="109">
        <v>160001001</v>
      </c>
      <c r="M277" s="107">
        <v>450000</v>
      </c>
      <c r="N277" s="113" t="s">
        <v>52</v>
      </c>
      <c r="O277" s="107">
        <v>51572</v>
      </c>
      <c r="P277" s="107">
        <v>52572</v>
      </c>
      <c r="Q277" s="113">
        <v>530800010</v>
      </c>
    </row>
    <row r="278" spans="1:17" ht="16.5" customHeight="1" x14ac:dyDescent="0.3">
      <c r="A278" s="96" t="b">
        <v>1</v>
      </c>
      <c r="B278" s="97" t="s">
        <v>684</v>
      </c>
      <c r="C278" s="108">
        <v>902131001</v>
      </c>
      <c r="D278" s="106">
        <v>0</v>
      </c>
      <c r="E278" s="110">
        <v>902131002</v>
      </c>
      <c r="F278" s="110" t="b">
        <v>0</v>
      </c>
      <c r="G278" s="110" t="s">
        <v>421</v>
      </c>
      <c r="H278" s="106">
        <v>2</v>
      </c>
      <c r="I278" s="106">
        <v>1</v>
      </c>
      <c r="J278" s="106">
        <v>3</v>
      </c>
      <c r="K278" s="106">
        <v>1</v>
      </c>
      <c r="L278" s="108">
        <v>160001001</v>
      </c>
      <c r="M278" s="106">
        <v>3000</v>
      </c>
      <c r="N278" s="110" t="s">
        <v>52</v>
      </c>
      <c r="O278" s="106">
        <v>51573</v>
      </c>
      <c r="P278" s="106">
        <v>52573</v>
      </c>
      <c r="Q278" s="106">
        <v>530800009</v>
      </c>
    </row>
    <row r="279" spans="1:17" ht="16.5" customHeight="1" x14ac:dyDescent="0.3">
      <c r="A279" s="96" t="b">
        <v>1</v>
      </c>
      <c r="B279" s="97" t="s">
        <v>685</v>
      </c>
      <c r="C279" s="110">
        <v>902131002</v>
      </c>
      <c r="D279" s="111">
        <v>902131001</v>
      </c>
      <c r="E279" s="110">
        <v>902131003</v>
      </c>
      <c r="F279" s="110" t="b">
        <v>0</v>
      </c>
      <c r="G279" s="110" t="s">
        <v>421</v>
      </c>
      <c r="H279" s="110">
        <v>2</v>
      </c>
      <c r="I279" s="110">
        <v>1</v>
      </c>
      <c r="J279" s="110">
        <v>3</v>
      </c>
      <c r="K279" s="110">
        <v>5</v>
      </c>
      <c r="L279" s="111">
        <v>160001001</v>
      </c>
      <c r="M279" s="110">
        <v>6000</v>
      </c>
      <c r="N279" s="110" t="s">
        <v>52</v>
      </c>
      <c r="O279" s="110">
        <v>51574</v>
      </c>
      <c r="P279" s="110">
        <v>52574</v>
      </c>
      <c r="Q279" s="110">
        <v>530800009</v>
      </c>
    </row>
    <row r="280" spans="1:17" ht="16.5" customHeight="1" x14ac:dyDescent="0.3">
      <c r="A280" s="96" t="b">
        <v>1</v>
      </c>
      <c r="B280" s="97" t="s">
        <v>686</v>
      </c>
      <c r="C280" s="110">
        <v>902131003</v>
      </c>
      <c r="D280" s="110">
        <v>902131002</v>
      </c>
      <c r="E280" s="110">
        <v>902131004</v>
      </c>
      <c r="F280" s="110" t="b">
        <v>0</v>
      </c>
      <c r="G280" s="110" t="s">
        <v>421</v>
      </c>
      <c r="H280" s="110">
        <v>2</v>
      </c>
      <c r="I280" s="110">
        <v>1</v>
      </c>
      <c r="J280" s="110">
        <v>3</v>
      </c>
      <c r="K280" s="110">
        <v>10</v>
      </c>
      <c r="L280" s="111">
        <v>160001001</v>
      </c>
      <c r="M280" s="110">
        <v>9000</v>
      </c>
      <c r="N280" s="110" t="s">
        <v>52</v>
      </c>
      <c r="O280" s="110">
        <v>51575</v>
      </c>
      <c r="P280" s="110">
        <v>52575</v>
      </c>
      <c r="Q280" s="110">
        <v>530800009</v>
      </c>
    </row>
    <row r="281" spans="1:17" ht="16.5" customHeight="1" x14ac:dyDescent="0.3">
      <c r="A281" s="96" t="b">
        <v>1</v>
      </c>
      <c r="B281" s="97" t="s">
        <v>687</v>
      </c>
      <c r="C281" s="110">
        <v>902131004</v>
      </c>
      <c r="D281" s="110">
        <v>902131003</v>
      </c>
      <c r="E281" s="110">
        <v>902131005</v>
      </c>
      <c r="F281" s="110" t="b">
        <v>0</v>
      </c>
      <c r="G281" s="110" t="s">
        <v>421</v>
      </c>
      <c r="H281" s="110">
        <v>2</v>
      </c>
      <c r="I281" s="110">
        <v>1</v>
      </c>
      <c r="J281" s="110">
        <v>3</v>
      </c>
      <c r="K281" s="110">
        <v>15</v>
      </c>
      <c r="L281" s="111">
        <v>160001001</v>
      </c>
      <c r="M281" s="110">
        <v>12000</v>
      </c>
      <c r="N281" s="110" t="s">
        <v>52</v>
      </c>
      <c r="O281" s="110">
        <v>51576</v>
      </c>
      <c r="P281" s="110">
        <v>52576</v>
      </c>
      <c r="Q281" s="110">
        <v>530800009</v>
      </c>
    </row>
    <row r="282" spans="1:17" ht="16.5" customHeight="1" x14ac:dyDescent="0.3">
      <c r="A282" s="96" t="b">
        <v>1</v>
      </c>
      <c r="B282" s="97" t="s">
        <v>688</v>
      </c>
      <c r="C282" s="110">
        <v>902131005</v>
      </c>
      <c r="D282" s="110">
        <v>902131004</v>
      </c>
      <c r="E282" s="110">
        <v>902131006</v>
      </c>
      <c r="F282" s="110" t="b">
        <v>0</v>
      </c>
      <c r="G282" s="110" t="s">
        <v>421</v>
      </c>
      <c r="H282" s="110">
        <v>2</v>
      </c>
      <c r="I282" s="110">
        <v>1</v>
      </c>
      <c r="J282" s="110">
        <v>3</v>
      </c>
      <c r="K282" s="110">
        <v>20</v>
      </c>
      <c r="L282" s="111">
        <v>160001001</v>
      </c>
      <c r="M282" s="110">
        <v>15000</v>
      </c>
      <c r="N282" s="110" t="s">
        <v>52</v>
      </c>
      <c r="O282" s="110">
        <v>51577</v>
      </c>
      <c r="P282" s="110">
        <v>52577</v>
      </c>
      <c r="Q282" s="110">
        <v>530800009</v>
      </c>
    </row>
    <row r="283" spans="1:17" ht="16.5" customHeight="1" x14ac:dyDescent="0.3">
      <c r="A283" s="96" t="b">
        <v>1</v>
      </c>
      <c r="B283" s="97" t="s">
        <v>689</v>
      </c>
      <c r="C283" s="110">
        <v>902131006</v>
      </c>
      <c r="D283" s="110">
        <v>902131005</v>
      </c>
      <c r="E283" s="110">
        <v>902131007</v>
      </c>
      <c r="F283" s="110" t="b">
        <v>0</v>
      </c>
      <c r="G283" s="110" t="s">
        <v>421</v>
      </c>
      <c r="H283" s="110">
        <v>2</v>
      </c>
      <c r="I283" s="110">
        <v>1</v>
      </c>
      <c r="J283" s="110">
        <v>3</v>
      </c>
      <c r="K283" s="110">
        <v>25</v>
      </c>
      <c r="L283" s="111">
        <v>160001001</v>
      </c>
      <c r="M283" s="110">
        <v>19000</v>
      </c>
      <c r="N283" s="110" t="s">
        <v>52</v>
      </c>
      <c r="O283" s="110">
        <v>51578</v>
      </c>
      <c r="P283" s="110">
        <v>52578</v>
      </c>
      <c r="Q283" s="110">
        <v>530800009</v>
      </c>
    </row>
    <row r="284" spans="1:17" ht="16.5" customHeight="1" x14ac:dyDescent="0.3">
      <c r="A284" s="96" t="b">
        <v>1</v>
      </c>
      <c r="B284" s="97" t="s">
        <v>690</v>
      </c>
      <c r="C284" s="110">
        <v>902131007</v>
      </c>
      <c r="D284" s="110">
        <v>902131006</v>
      </c>
      <c r="E284" s="110">
        <v>902131008</v>
      </c>
      <c r="F284" s="110" t="b">
        <v>0</v>
      </c>
      <c r="G284" s="110" t="s">
        <v>421</v>
      </c>
      <c r="H284" s="110">
        <v>2</v>
      </c>
      <c r="I284" s="110">
        <v>1</v>
      </c>
      <c r="J284" s="110">
        <v>3</v>
      </c>
      <c r="K284" s="110">
        <v>30</v>
      </c>
      <c r="L284" s="111">
        <v>160001001</v>
      </c>
      <c r="M284" s="110">
        <v>23000</v>
      </c>
      <c r="N284" s="110" t="s">
        <v>52</v>
      </c>
      <c r="O284" s="110">
        <v>51579</v>
      </c>
      <c r="P284" s="110">
        <v>52579</v>
      </c>
      <c r="Q284" s="110">
        <v>530800009</v>
      </c>
    </row>
    <row r="285" spans="1:17" ht="16.5" customHeight="1" x14ac:dyDescent="0.3">
      <c r="A285" s="96" t="b">
        <v>1</v>
      </c>
      <c r="B285" s="97" t="s">
        <v>691</v>
      </c>
      <c r="C285" s="110">
        <v>902131008</v>
      </c>
      <c r="D285" s="110">
        <v>902131007</v>
      </c>
      <c r="E285" s="110">
        <v>902131009</v>
      </c>
      <c r="F285" s="110" t="b">
        <v>0</v>
      </c>
      <c r="G285" s="110" t="s">
        <v>421</v>
      </c>
      <c r="H285" s="110">
        <v>2</v>
      </c>
      <c r="I285" s="110">
        <v>1</v>
      </c>
      <c r="J285" s="110">
        <v>3</v>
      </c>
      <c r="K285" s="110">
        <v>35</v>
      </c>
      <c r="L285" s="111">
        <v>160001001</v>
      </c>
      <c r="M285" s="110">
        <v>27000</v>
      </c>
      <c r="N285" s="110" t="s">
        <v>52</v>
      </c>
      <c r="O285" s="110">
        <v>51580</v>
      </c>
      <c r="P285" s="110">
        <v>52580</v>
      </c>
      <c r="Q285" s="110">
        <v>530800009</v>
      </c>
    </row>
    <row r="286" spans="1:17" ht="16.5" customHeight="1" x14ac:dyDescent="0.3">
      <c r="A286" s="96" t="b">
        <v>1</v>
      </c>
      <c r="B286" s="97" t="s">
        <v>692</v>
      </c>
      <c r="C286" s="110">
        <v>902131009</v>
      </c>
      <c r="D286" s="110">
        <v>902131008</v>
      </c>
      <c r="E286" s="110">
        <v>902131010</v>
      </c>
      <c r="F286" s="110" t="b">
        <v>0</v>
      </c>
      <c r="G286" s="110" t="s">
        <v>421</v>
      </c>
      <c r="H286" s="110">
        <v>2</v>
      </c>
      <c r="I286" s="110">
        <v>1</v>
      </c>
      <c r="J286" s="110">
        <v>3</v>
      </c>
      <c r="K286" s="110">
        <v>40</v>
      </c>
      <c r="L286" s="111">
        <v>160001001</v>
      </c>
      <c r="M286" s="110">
        <v>31000</v>
      </c>
      <c r="N286" s="110" t="s">
        <v>52</v>
      </c>
      <c r="O286" s="110">
        <v>51581</v>
      </c>
      <c r="P286" s="110">
        <v>52581</v>
      </c>
      <c r="Q286" s="110">
        <v>530800009</v>
      </c>
    </row>
    <row r="287" spans="1:17" ht="16.5" customHeight="1" x14ac:dyDescent="0.3">
      <c r="A287" s="96" t="b">
        <v>1</v>
      </c>
      <c r="B287" s="97" t="s">
        <v>693</v>
      </c>
      <c r="C287" s="110">
        <v>902131010</v>
      </c>
      <c r="D287" s="110">
        <v>902131009</v>
      </c>
      <c r="E287" s="110">
        <v>902131011</v>
      </c>
      <c r="F287" s="110" t="b">
        <v>0</v>
      </c>
      <c r="G287" s="110" t="s">
        <v>421</v>
      </c>
      <c r="H287" s="110">
        <v>2</v>
      </c>
      <c r="I287" s="110">
        <v>1</v>
      </c>
      <c r="J287" s="110">
        <v>3</v>
      </c>
      <c r="K287" s="110">
        <v>45</v>
      </c>
      <c r="L287" s="111">
        <v>160001001</v>
      </c>
      <c r="M287" s="110">
        <v>35000</v>
      </c>
      <c r="N287" s="110" t="s">
        <v>52</v>
      </c>
      <c r="O287" s="110">
        <v>51582</v>
      </c>
      <c r="P287" s="110">
        <v>52582</v>
      </c>
      <c r="Q287" s="110">
        <v>530800009</v>
      </c>
    </row>
    <row r="288" spans="1:17" ht="16.5" customHeight="1" x14ac:dyDescent="0.3">
      <c r="A288" s="96" t="b">
        <v>1</v>
      </c>
      <c r="B288" s="97" t="s">
        <v>694</v>
      </c>
      <c r="C288" s="110">
        <v>902131011</v>
      </c>
      <c r="D288" s="110">
        <v>902131010</v>
      </c>
      <c r="E288" s="110">
        <v>902131012</v>
      </c>
      <c r="F288" s="110" t="b">
        <v>0</v>
      </c>
      <c r="G288" s="110" t="s">
        <v>421</v>
      </c>
      <c r="H288" s="110">
        <v>2</v>
      </c>
      <c r="I288" s="110">
        <v>1</v>
      </c>
      <c r="J288" s="110">
        <v>3</v>
      </c>
      <c r="K288" s="110">
        <v>50</v>
      </c>
      <c r="L288" s="111">
        <v>160001001</v>
      </c>
      <c r="M288" s="110">
        <v>40000</v>
      </c>
      <c r="N288" s="110" t="s">
        <v>52</v>
      </c>
      <c r="O288" s="110">
        <v>51583</v>
      </c>
      <c r="P288" s="110">
        <v>52583</v>
      </c>
      <c r="Q288" s="110">
        <v>530800009</v>
      </c>
    </row>
    <row r="289" spans="1:17" ht="16.5" customHeight="1" x14ac:dyDescent="0.3">
      <c r="A289" s="96" t="b">
        <v>1</v>
      </c>
      <c r="B289" s="97" t="s">
        <v>695</v>
      </c>
      <c r="C289" s="110">
        <v>902131012</v>
      </c>
      <c r="D289" s="110">
        <v>902131011</v>
      </c>
      <c r="E289" s="110">
        <v>902131013</v>
      </c>
      <c r="F289" s="110" t="b">
        <v>0</v>
      </c>
      <c r="G289" s="110" t="s">
        <v>421</v>
      </c>
      <c r="H289" s="110">
        <v>2</v>
      </c>
      <c r="I289" s="110">
        <v>1</v>
      </c>
      <c r="J289" s="110">
        <v>3</v>
      </c>
      <c r="K289" s="110">
        <v>60</v>
      </c>
      <c r="L289" s="111">
        <v>160001001</v>
      </c>
      <c r="M289" s="110">
        <v>45000</v>
      </c>
      <c r="N289" s="110" t="s">
        <v>52</v>
      </c>
      <c r="O289" s="110">
        <v>51584</v>
      </c>
      <c r="P289" s="110">
        <v>52584</v>
      </c>
      <c r="Q289" s="110">
        <v>530800009</v>
      </c>
    </row>
    <row r="290" spans="1:17" ht="16.5" customHeight="1" x14ac:dyDescent="0.3">
      <c r="A290" s="96" t="b">
        <v>1</v>
      </c>
      <c r="B290" s="97" t="s">
        <v>696</v>
      </c>
      <c r="C290" s="110">
        <v>902131013</v>
      </c>
      <c r="D290" s="110">
        <v>902131012</v>
      </c>
      <c r="E290" s="110">
        <v>902131014</v>
      </c>
      <c r="F290" s="110" t="b">
        <v>0</v>
      </c>
      <c r="G290" s="110" t="s">
        <v>421</v>
      </c>
      <c r="H290" s="110">
        <v>2</v>
      </c>
      <c r="I290" s="110">
        <v>1</v>
      </c>
      <c r="J290" s="110">
        <v>3</v>
      </c>
      <c r="K290" s="110">
        <v>70</v>
      </c>
      <c r="L290" s="111">
        <v>160001001</v>
      </c>
      <c r="M290" s="110">
        <v>50000</v>
      </c>
      <c r="N290" s="110" t="s">
        <v>52</v>
      </c>
      <c r="O290" s="110">
        <v>51585</v>
      </c>
      <c r="P290" s="110">
        <v>52585</v>
      </c>
      <c r="Q290" s="110">
        <v>530800009</v>
      </c>
    </row>
    <row r="291" spans="1:17" ht="16.5" customHeight="1" x14ac:dyDescent="0.3">
      <c r="A291" s="96" t="b">
        <v>1</v>
      </c>
      <c r="B291" s="97" t="s">
        <v>697</v>
      </c>
      <c r="C291" s="110">
        <v>902131014</v>
      </c>
      <c r="D291" s="110">
        <v>902131013</v>
      </c>
      <c r="E291" s="110">
        <v>902131015</v>
      </c>
      <c r="F291" s="110" t="b">
        <v>0</v>
      </c>
      <c r="G291" s="110" t="s">
        <v>421</v>
      </c>
      <c r="H291" s="110">
        <v>2</v>
      </c>
      <c r="I291" s="110">
        <v>1</v>
      </c>
      <c r="J291" s="110">
        <v>3</v>
      </c>
      <c r="K291" s="110">
        <v>80</v>
      </c>
      <c r="L291" s="111">
        <v>160001001</v>
      </c>
      <c r="M291" s="110">
        <v>55000</v>
      </c>
      <c r="N291" s="110" t="s">
        <v>52</v>
      </c>
      <c r="O291" s="110">
        <v>51586</v>
      </c>
      <c r="P291" s="110">
        <v>52586</v>
      </c>
      <c r="Q291" s="110">
        <v>530800009</v>
      </c>
    </row>
    <row r="292" spans="1:17" ht="16.5" customHeight="1" x14ac:dyDescent="0.3">
      <c r="A292" s="96" t="b">
        <v>1</v>
      </c>
      <c r="B292" s="97" t="s">
        <v>698</v>
      </c>
      <c r="C292" s="110">
        <v>902131015</v>
      </c>
      <c r="D292" s="110">
        <v>902131014</v>
      </c>
      <c r="E292" s="110">
        <v>902131016</v>
      </c>
      <c r="F292" s="110" t="b">
        <v>0</v>
      </c>
      <c r="G292" s="110" t="s">
        <v>421</v>
      </c>
      <c r="H292" s="110">
        <v>2</v>
      </c>
      <c r="I292" s="110">
        <v>1</v>
      </c>
      <c r="J292" s="110">
        <v>3</v>
      </c>
      <c r="K292" s="110">
        <v>90</v>
      </c>
      <c r="L292" s="111">
        <v>160001001</v>
      </c>
      <c r="M292" s="110">
        <v>60000</v>
      </c>
      <c r="N292" s="110" t="s">
        <v>52</v>
      </c>
      <c r="O292" s="110">
        <v>51587</v>
      </c>
      <c r="P292" s="110">
        <v>52587</v>
      </c>
      <c r="Q292" s="110">
        <v>530800009</v>
      </c>
    </row>
    <row r="293" spans="1:17" ht="16.5" customHeight="1" x14ac:dyDescent="0.3">
      <c r="A293" s="96" t="b">
        <v>1</v>
      </c>
      <c r="B293" s="97" t="s">
        <v>699</v>
      </c>
      <c r="C293" s="110">
        <v>902131016</v>
      </c>
      <c r="D293" s="110">
        <v>902131015</v>
      </c>
      <c r="E293" s="110">
        <v>902131017</v>
      </c>
      <c r="F293" s="110" t="b">
        <v>0</v>
      </c>
      <c r="G293" s="110" t="s">
        <v>421</v>
      </c>
      <c r="H293" s="110">
        <v>2</v>
      </c>
      <c r="I293" s="110">
        <v>1</v>
      </c>
      <c r="J293" s="110">
        <v>3</v>
      </c>
      <c r="K293" s="110">
        <v>100</v>
      </c>
      <c r="L293" s="111">
        <v>160001001</v>
      </c>
      <c r="M293" s="110">
        <v>70000</v>
      </c>
      <c r="N293" s="110" t="s">
        <v>52</v>
      </c>
      <c r="O293" s="110">
        <v>51588</v>
      </c>
      <c r="P293" s="110">
        <v>52588</v>
      </c>
      <c r="Q293" s="110">
        <v>530800009</v>
      </c>
    </row>
    <row r="294" spans="1:17" ht="16.5" customHeight="1" x14ac:dyDescent="0.3">
      <c r="A294" s="96" t="b">
        <v>1</v>
      </c>
      <c r="B294" s="97" t="s">
        <v>700</v>
      </c>
      <c r="C294" s="110">
        <v>902131017</v>
      </c>
      <c r="D294" s="110">
        <v>902131016</v>
      </c>
      <c r="E294" s="110">
        <v>902131018</v>
      </c>
      <c r="F294" s="110" t="b">
        <v>0</v>
      </c>
      <c r="G294" s="110" t="s">
        <v>421</v>
      </c>
      <c r="H294" s="110">
        <v>2</v>
      </c>
      <c r="I294" s="110">
        <v>1</v>
      </c>
      <c r="J294" s="110">
        <v>3</v>
      </c>
      <c r="K294" s="110">
        <v>150</v>
      </c>
      <c r="L294" s="111">
        <v>160001001</v>
      </c>
      <c r="M294" s="110">
        <v>80000</v>
      </c>
      <c r="N294" s="110" t="s">
        <v>52</v>
      </c>
      <c r="O294" s="110">
        <v>51589</v>
      </c>
      <c r="P294" s="110">
        <v>52589</v>
      </c>
      <c r="Q294" s="110">
        <v>530800009</v>
      </c>
    </row>
    <row r="295" spans="1:17" ht="16.5" customHeight="1" x14ac:dyDescent="0.3">
      <c r="A295" s="96" t="b">
        <v>1</v>
      </c>
      <c r="B295" s="97" t="s">
        <v>701</v>
      </c>
      <c r="C295" s="110">
        <v>902131018</v>
      </c>
      <c r="D295" s="110">
        <v>902131017</v>
      </c>
      <c r="E295" s="110">
        <v>902131019</v>
      </c>
      <c r="F295" s="110" t="b">
        <v>0</v>
      </c>
      <c r="G295" s="110" t="s">
        <v>421</v>
      </c>
      <c r="H295" s="110">
        <v>2</v>
      </c>
      <c r="I295" s="110">
        <v>1</v>
      </c>
      <c r="J295" s="110">
        <v>3</v>
      </c>
      <c r="K295" s="110">
        <v>200</v>
      </c>
      <c r="L295" s="111">
        <v>160001001</v>
      </c>
      <c r="M295" s="110">
        <v>90000</v>
      </c>
      <c r="N295" s="110" t="s">
        <v>52</v>
      </c>
      <c r="O295" s="110">
        <v>51590</v>
      </c>
      <c r="P295" s="110">
        <v>52590</v>
      </c>
      <c r="Q295" s="110">
        <v>530800009</v>
      </c>
    </row>
    <row r="296" spans="1:17" ht="16.5" customHeight="1" x14ac:dyDescent="0.3">
      <c r="A296" s="96" t="b">
        <v>1</v>
      </c>
      <c r="B296" s="97" t="s">
        <v>702</v>
      </c>
      <c r="C296" s="110">
        <v>902131019</v>
      </c>
      <c r="D296" s="110">
        <v>902131018</v>
      </c>
      <c r="E296" s="110">
        <v>902131020</v>
      </c>
      <c r="F296" s="110" t="b">
        <v>0</v>
      </c>
      <c r="G296" s="110" t="s">
        <v>421</v>
      </c>
      <c r="H296" s="110">
        <v>2</v>
      </c>
      <c r="I296" s="110">
        <v>1</v>
      </c>
      <c r="J296" s="110">
        <v>3</v>
      </c>
      <c r="K296" s="110">
        <v>250</v>
      </c>
      <c r="L296" s="111">
        <v>160001001</v>
      </c>
      <c r="M296" s="110">
        <v>100000</v>
      </c>
      <c r="N296" s="110" t="s">
        <v>52</v>
      </c>
      <c r="O296" s="110">
        <v>51591</v>
      </c>
      <c r="P296" s="110">
        <v>52591</v>
      </c>
      <c r="Q296" s="110">
        <v>530800009</v>
      </c>
    </row>
    <row r="297" spans="1:17" ht="16.5" customHeight="1" x14ac:dyDescent="0.3">
      <c r="A297" s="96" t="b">
        <v>1</v>
      </c>
      <c r="B297" s="97" t="s">
        <v>703</v>
      </c>
      <c r="C297" s="110">
        <v>902131020</v>
      </c>
      <c r="D297" s="110">
        <v>902131019</v>
      </c>
      <c r="E297" s="110">
        <v>902131021</v>
      </c>
      <c r="F297" s="110" t="b">
        <v>0</v>
      </c>
      <c r="G297" s="110" t="s">
        <v>421</v>
      </c>
      <c r="H297" s="110">
        <v>2</v>
      </c>
      <c r="I297" s="110">
        <v>1</v>
      </c>
      <c r="J297" s="110">
        <v>3</v>
      </c>
      <c r="K297" s="110">
        <v>300</v>
      </c>
      <c r="L297" s="111">
        <v>160001001</v>
      </c>
      <c r="M297" s="110">
        <v>120000</v>
      </c>
      <c r="N297" s="110" t="s">
        <v>52</v>
      </c>
      <c r="O297" s="110">
        <v>51592</v>
      </c>
      <c r="P297" s="110">
        <v>52592</v>
      </c>
      <c r="Q297" s="110">
        <v>530800009</v>
      </c>
    </row>
    <row r="298" spans="1:17" ht="16.5" customHeight="1" x14ac:dyDescent="0.3">
      <c r="A298" s="96" t="b">
        <v>1</v>
      </c>
      <c r="B298" s="97" t="s">
        <v>704</v>
      </c>
      <c r="C298" s="110">
        <v>902131021</v>
      </c>
      <c r="D298" s="110">
        <v>902131020</v>
      </c>
      <c r="E298" s="110">
        <v>902131022</v>
      </c>
      <c r="F298" s="110" t="b">
        <v>0</v>
      </c>
      <c r="G298" s="110" t="s">
        <v>421</v>
      </c>
      <c r="H298" s="110">
        <v>2</v>
      </c>
      <c r="I298" s="110">
        <v>1</v>
      </c>
      <c r="J298" s="110">
        <v>3</v>
      </c>
      <c r="K298" s="110">
        <v>350</v>
      </c>
      <c r="L298" s="111">
        <v>160001001</v>
      </c>
      <c r="M298" s="110">
        <v>150000</v>
      </c>
      <c r="N298" s="110" t="s">
        <v>52</v>
      </c>
      <c r="O298" s="110">
        <v>51593</v>
      </c>
      <c r="P298" s="110">
        <v>52593</v>
      </c>
      <c r="Q298" s="110">
        <v>530800009</v>
      </c>
    </row>
    <row r="299" spans="1:17" ht="16.5" customHeight="1" x14ac:dyDescent="0.3">
      <c r="A299" s="96" t="b">
        <v>1</v>
      </c>
      <c r="B299" s="97" t="s">
        <v>705</v>
      </c>
      <c r="C299" s="110">
        <v>902131022</v>
      </c>
      <c r="D299" s="110">
        <v>902131021</v>
      </c>
      <c r="E299" s="110">
        <v>902131023</v>
      </c>
      <c r="F299" s="110" t="b">
        <v>0</v>
      </c>
      <c r="G299" s="110" t="s">
        <v>421</v>
      </c>
      <c r="H299" s="110">
        <v>2</v>
      </c>
      <c r="I299" s="110">
        <v>1</v>
      </c>
      <c r="J299" s="110">
        <v>3</v>
      </c>
      <c r="K299" s="110">
        <v>400</v>
      </c>
      <c r="L299" s="111">
        <v>160001001</v>
      </c>
      <c r="M299" s="110">
        <v>190000</v>
      </c>
      <c r="N299" s="110" t="s">
        <v>52</v>
      </c>
      <c r="O299" s="110">
        <v>51594</v>
      </c>
      <c r="P299" s="110">
        <v>52594</v>
      </c>
      <c r="Q299" s="110">
        <v>530800009</v>
      </c>
    </row>
    <row r="300" spans="1:17" ht="16.5" customHeight="1" x14ac:dyDescent="0.3">
      <c r="A300" s="96" t="b">
        <v>1</v>
      </c>
      <c r="B300" s="97" t="s">
        <v>706</v>
      </c>
      <c r="C300" s="110">
        <v>902131023</v>
      </c>
      <c r="D300" s="110">
        <v>902131022</v>
      </c>
      <c r="E300" s="110">
        <v>902131024</v>
      </c>
      <c r="F300" s="110" t="b">
        <v>0</v>
      </c>
      <c r="G300" s="110" t="s">
        <v>421</v>
      </c>
      <c r="H300" s="110">
        <v>2</v>
      </c>
      <c r="I300" s="110">
        <v>1</v>
      </c>
      <c r="J300" s="110">
        <v>3</v>
      </c>
      <c r="K300" s="110">
        <v>450</v>
      </c>
      <c r="L300" s="111">
        <v>160001001</v>
      </c>
      <c r="M300" s="110">
        <v>240000</v>
      </c>
      <c r="N300" s="110" t="s">
        <v>52</v>
      </c>
      <c r="O300" s="110">
        <v>51595</v>
      </c>
      <c r="P300" s="110">
        <v>52595</v>
      </c>
      <c r="Q300" s="110">
        <v>530800009</v>
      </c>
    </row>
    <row r="301" spans="1:17" ht="16.5" customHeight="1" x14ac:dyDescent="0.3">
      <c r="A301" s="96" t="b">
        <v>1</v>
      </c>
      <c r="B301" s="97" t="s">
        <v>707</v>
      </c>
      <c r="C301" s="110">
        <v>902131024</v>
      </c>
      <c r="D301" s="110">
        <v>902131023</v>
      </c>
      <c r="E301" s="106">
        <v>0</v>
      </c>
      <c r="F301" s="106" t="b">
        <v>0</v>
      </c>
      <c r="G301" s="110" t="s">
        <v>421</v>
      </c>
      <c r="H301" s="110">
        <v>2</v>
      </c>
      <c r="I301" s="110">
        <v>1</v>
      </c>
      <c r="J301" s="110">
        <v>3</v>
      </c>
      <c r="K301" s="110">
        <v>500</v>
      </c>
      <c r="L301" s="111">
        <v>160001001</v>
      </c>
      <c r="M301" s="110">
        <v>300000</v>
      </c>
      <c r="N301" s="110" t="s">
        <v>52</v>
      </c>
      <c r="O301" s="110">
        <v>51596</v>
      </c>
      <c r="P301" s="110">
        <v>52596</v>
      </c>
      <c r="Q301" s="110">
        <v>530800009</v>
      </c>
    </row>
    <row r="302" spans="1:17" ht="16.5" customHeight="1" x14ac:dyDescent="0.3">
      <c r="A302" s="92" t="b">
        <v>1</v>
      </c>
      <c r="B302" s="93" t="s">
        <v>708</v>
      </c>
      <c r="C302" s="108">
        <v>902141001</v>
      </c>
      <c r="D302" s="106">
        <v>0</v>
      </c>
      <c r="E302" s="107">
        <v>902141002</v>
      </c>
      <c r="F302" s="107" t="b">
        <v>0</v>
      </c>
      <c r="G302" s="113" t="s">
        <v>421</v>
      </c>
      <c r="H302" s="106">
        <v>2</v>
      </c>
      <c r="I302" s="106">
        <v>1</v>
      </c>
      <c r="J302" s="106">
        <v>4</v>
      </c>
      <c r="K302" s="106">
        <v>1</v>
      </c>
      <c r="L302" s="108">
        <v>160001001</v>
      </c>
      <c r="M302" s="106">
        <v>5000</v>
      </c>
      <c r="N302" s="113" t="s">
        <v>52</v>
      </c>
      <c r="O302" s="106">
        <v>51597</v>
      </c>
      <c r="P302" s="106">
        <v>52597</v>
      </c>
      <c r="Q302" s="106">
        <v>530800009</v>
      </c>
    </row>
    <row r="303" spans="1:17" ht="16.5" customHeight="1" x14ac:dyDescent="0.3">
      <c r="A303" s="92" t="b">
        <v>1</v>
      </c>
      <c r="B303" s="93" t="s">
        <v>709</v>
      </c>
      <c r="C303" s="107">
        <v>902141002</v>
      </c>
      <c r="D303" s="109">
        <v>902141001</v>
      </c>
      <c r="E303" s="107">
        <v>902141003</v>
      </c>
      <c r="F303" s="107" t="b">
        <v>0</v>
      </c>
      <c r="G303" s="113" t="s">
        <v>421</v>
      </c>
      <c r="H303" s="107">
        <v>2</v>
      </c>
      <c r="I303" s="107">
        <v>1</v>
      </c>
      <c r="J303" s="107">
        <v>4</v>
      </c>
      <c r="K303" s="107">
        <v>5</v>
      </c>
      <c r="L303" s="109">
        <v>160001001</v>
      </c>
      <c r="M303" s="107">
        <v>10000</v>
      </c>
      <c r="N303" s="113" t="s">
        <v>52</v>
      </c>
      <c r="O303" s="107">
        <v>51598</v>
      </c>
      <c r="P303" s="107">
        <v>52598</v>
      </c>
      <c r="Q303" s="113">
        <v>530800009</v>
      </c>
    </row>
    <row r="304" spans="1:17" ht="16.5" customHeight="1" x14ac:dyDescent="0.3">
      <c r="A304" s="92" t="b">
        <v>1</v>
      </c>
      <c r="B304" s="93" t="s">
        <v>710</v>
      </c>
      <c r="C304" s="107">
        <v>902141003</v>
      </c>
      <c r="D304" s="107">
        <v>902141002</v>
      </c>
      <c r="E304" s="107">
        <v>902141004</v>
      </c>
      <c r="F304" s="107" t="b">
        <v>0</v>
      </c>
      <c r="G304" s="113" t="s">
        <v>421</v>
      </c>
      <c r="H304" s="107">
        <v>2</v>
      </c>
      <c r="I304" s="107">
        <v>1</v>
      </c>
      <c r="J304" s="107">
        <v>4</v>
      </c>
      <c r="K304" s="107">
        <v>10</v>
      </c>
      <c r="L304" s="109">
        <v>160001001</v>
      </c>
      <c r="M304" s="107">
        <v>15000</v>
      </c>
      <c r="N304" s="113" t="s">
        <v>52</v>
      </c>
      <c r="O304" s="107">
        <v>51599</v>
      </c>
      <c r="P304" s="107">
        <v>52599</v>
      </c>
      <c r="Q304" s="113">
        <v>530800009</v>
      </c>
    </row>
    <row r="305" spans="1:17" ht="16.5" customHeight="1" x14ac:dyDescent="0.3">
      <c r="A305" s="92" t="b">
        <v>1</v>
      </c>
      <c r="B305" s="93" t="s">
        <v>711</v>
      </c>
      <c r="C305" s="107">
        <v>902141004</v>
      </c>
      <c r="D305" s="107">
        <v>902141003</v>
      </c>
      <c r="E305" s="107">
        <v>902141005</v>
      </c>
      <c r="F305" s="107" t="b">
        <v>0</v>
      </c>
      <c r="G305" s="113" t="s">
        <v>421</v>
      </c>
      <c r="H305" s="107">
        <v>2</v>
      </c>
      <c r="I305" s="107">
        <v>1</v>
      </c>
      <c r="J305" s="107">
        <v>4</v>
      </c>
      <c r="K305" s="107">
        <v>15</v>
      </c>
      <c r="L305" s="109">
        <v>160001001</v>
      </c>
      <c r="M305" s="107">
        <v>20000</v>
      </c>
      <c r="N305" s="113" t="s">
        <v>52</v>
      </c>
      <c r="O305" s="107">
        <v>51600</v>
      </c>
      <c r="P305" s="107">
        <v>52600</v>
      </c>
      <c r="Q305" s="113">
        <v>530800009</v>
      </c>
    </row>
    <row r="306" spans="1:17" ht="16.5" customHeight="1" x14ac:dyDescent="0.3">
      <c r="A306" s="92" t="b">
        <v>1</v>
      </c>
      <c r="B306" s="93" t="s">
        <v>712</v>
      </c>
      <c r="C306" s="107">
        <v>902141005</v>
      </c>
      <c r="D306" s="107">
        <v>902141004</v>
      </c>
      <c r="E306" s="107">
        <v>902141006</v>
      </c>
      <c r="F306" s="107" t="b">
        <v>0</v>
      </c>
      <c r="G306" s="113" t="s">
        <v>421</v>
      </c>
      <c r="H306" s="107">
        <v>2</v>
      </c>
      <c r="I306" s="107">
        <v>1</v>
      </c>
      <c r="J306" s="107">
        <v>4</v>
      </c>
      <c r="K306" s="107">
        <v>20</v>
      </c>
      <c r="L306" s="109">
        <v>160001001</v>
      </c>
      <c r="M306" s="107">
        <v>30000</v>
      </c>
      <c r="N306" s="113" t="s">
        <v>52</v>
      </c>
      <c r="O306" s="107">
        <v>51601</v>
      </c>
      <c r="P306" s="107">
        <v>52601</v>
      </c>
      <c r="Q306" s="113">
        <v>530800009</v>
      </c>
    </row>
    <row r="307" spans="1:17" ht="16.5" customHeight="1" x14ac:dyDescent="0.3">
      <c r="A307" s="92" t="b">
        <v>1</v>
      </c>
      <c r="B307" s="93" t="s">
        <v>713</v>
      </c>
      <c r="C307" s="107">
        <v>902141006</v>
      </c>
      <c r="D307" s="107">
        <v>902141005</v>
      </c>
      <c r="E307" s="107">
        <v>902141007</v>
      </c>
      <c r="F307" s="107" t="b">
        <v>0</v>
      </c>
      <c r="G307" s="113" t="s">
        <v>421</v>
      </c>
      <c r="H307" s="107">
        <v>2</v>
      </c>
      <c r="I307" s="107">
        <v>1</v>
      </c>
      <c r="J307" s="107">
        <v>4</v>
      </c>
      <c r="K307" s="107">
        <v>25</v>
      </c>
      <c r="L307" s="109">
        <v>160001001</v>
      </c>
      <c r="M307" s="107">
        <v>40000</v>
      </c>
      <c r="N307" s="113" t="s">
        <v>52</v>
      </c>
      <c r="O307" s="107">
        <v>51602</v>
      </c>
      <c r="P307" s="107">
        <v>52602</v>
      </c>
      <c r="Q307" s="113">
        <v>530800009</v>
      </c>
    </row>
    <row r="308" spans="1:17" ht="16.5" customHeight="1" x14ac:dyDescent="0.3">
      <c r="A308" s="92" t="b">
        <v>1</v>
      </c>
      <c r="B308" s="93" t="s">
        <v>714</v>
      </c>
      <c r="C308" s="107">
        <v>902141007</v>
      </c>
      <c r="D308" s="107">
        <v>902141006</v>
      </c>
      <c r="E308" s="107">
        <v>902141008</v>
      </c>
      <c r="F308" s="107" t="b">
        <v>0</v>
      </c>
      <c r="G308" s="113" t="s">
        <v>421</v>
      </c>
      <c r="H308" s="107">
        <v>2</v>
      </c>
      <c r="I308" s="107">
        <v>1</v>
      </c>
      <c r="J308" s="107">
        <v>4</v>
      </c>
      <c r="K308" s="107">
        <v>30</v>
      </c>
      <c r="L308" s="109">
        <v>160001001</v>
      </c>
      <c r="M308" s="107">
        <v>50000</v>
      </c>
      <c r="N308" s="113" t="s">
        <v>52</v>
      </c>
      <c r="O308" s="107">
        <v>51603</v>
      </c>
      <c r="P308" s="107">
        <v>52603</v>
      </c>
      <c r="Q308" s="113">
        <v>530800009</v>
      </c>
    </row>
    <row r="309" spans="1:17" ht="16.5" customHeight="1" x14ac:dyDescent="0.3">
      <c r="A309" s="92" t="b">
        <v>1</v>
      </c>
      <c r="B309" s="93" t="s">
        <v>715</v>
      </c>
      <c r="C309" s="107">
        <v>902141008</v>
      </c>
      <c r="D309" s="107">
        <v>902141007</v>
      </c>
      <c r="E309" s="107">
        <v>902141009</v>
      </c>
      <c r="F309" s="107" t="b">
        <v>0</v>
      </c>
      <c r="G309" s="113" t="s">
        <v>421</v>
      </c>
      <c r="H309" s="107">
        <v>2</v>
      </c>
      <c r="I309" s="107">
        <v>1</v>
      </c>
      <c r="J309" s="107">
        <v>4</v>
      </c>
      <c r="K309" s="107">
        <v>35</v>
      </c>
      <c r="L309" s="109">
        <v>160001001</v>
      </c>
      <c r="M309" s="107">
        <v>75000</v>
      </c>
      <c r="N309" s="113" t="s">
        <v>52</v>
      </c>
      <c r="O309" s="107">
        <v>51604</v>
      </c>
      <c r="P309" s="107">
        <v>52604</v>
      </c>
      <c r="Q309" s="113">
        <v>530800009</v>
      </c>
    </row>
    <row r="310" spans="1:17" ht="16.5" customHeight="1" x14ac:dyDescent="0.3">
      <c r="A310" s="92" t="b">
        <v>1</v>
      </c>
      <c r="B310" s="93" t="s">
        <v>716</v>
      </c>
      <c r="C310" s="107">
        <v>902141009</v>
      </c>
      <c r="D310" s="107">
        <v>902141008</v>
      </c>
      <c r="E310" s="107">
        <v>902141010</v>
      </c>
      <c r="F310" s="107" t="b">
        <v>0</v>
      </c>
      <c r="G310" s="113" t="s">
        <v>421</v>
      </c>
      <c r="H310" s="107">
        <v>2</v>
      </c>
      <c r="I310" s="107">
        <v>1</v>
      </c>
      <c r="J310" s="107">
        <v>4</v>
      </c>
      <c r="K310" s="107">
        <v>40</v>
      </c>
      <c r="L310" s="109">
        <v>160001001</v>
      </c>
      <c r="M310" s="107">
        <v>100000</v>
      </c>
      <c r="N310" s="113" t="s">
        <v>52</v>
      </c>
      <c r="O310" s="107">
        <v>51605</v>
      </c>
      <c r="P310" s="107">
        <v>52605</v>
      </c>
      <c r="Q310" s="113">
        <v>530800009</v>
      </c>
    </row>
    <row r="311" spans="1:17" ht="16.5" customHeight="1" x14ac:dyDescent="0.3">
      <c r="A311" s="92" t="b">
        <v>1</v>
      </c>
      <c r="B311" s="93" t="s">
        <v>717</v>
      </c>
      <c r="C311" s="107">
        <v>902141010</v>
      </c>
      <c r="D311" s="107">
        <v>902141009</v>
      </c>
      <c r="E311" s="107">
        <v>902141011</v>
      </c>
      <c r="F311" s="107" t="b">
        <v>0</v>
      </c>
      <c r="G311" s="113" t="s">
        <v>421</v>
      </c>
      <c r="H311" s="107">
        <v>2</v>
      </c>
      <c r="I311" s="107">
        <v>1</v>
      </c>
      <c r="J311" s="107">
        <v>4</v>
      </c>
      <c r="K311" s="107">
        <v>45</v>
      </c>
      <c r="L311" s="109">
        <v>160001001</v>
      </c>
      <c r="M311" s="107">
        <v>125000</v>
      </c>
      <c r="N311" s="113" t="s">
        <v>52</v>
      </c>
      <c r="O311" s="107">
        <v>51606</v>
      </c>
      <c r="P311" s="107">
        <v>52606</v>
      </c>
      <c r="Q311" s="113">
        <v>530800009</v>
      </c>
    </row>
    <row r="312" spans="1:17" ht="16.5" customHeight="1" x14ac:dyDescent="0.3">
      <c r="A312" s="92" t="b">
        <v>1</v>
      </c>
      <c r="B312" s="93" t="s">
        <v>718</v>
      </c>
      <c r="C312" s="107">
        <v>902141011</v>
      </c>
      <c r="D312" s="107">
        <v>902141010</v>
      </c>
      <c r="E312" s="107">
        <v>902141012</v>
      </c>
      <c r="F312" s="107" t="b">
        <v>0</v>
      </c>
      <c r="G312" s="113" t="s">
        <v>421</v>
      </c>
      <c r="H312" s="107">
        <v>2</v>
      </c>
      <c r="I312" s="107">
        <v>1</v>
      </c>
      <c r="J312" s="107">
        <v>4</v>
      </c>
      <c r="K312" s="107">
        <v>50</v>
      </c>
      <c r="L312" s="109">
        <v>160001001</v>
      </c>
      <c r="M312" s="107">
        <v>150000</v>
      </c>
      <c r="N312" s="113" t="s">
        <v>52</v>
      </c>
      <c r="O312" s="107">
        <v>51607</v>
      </c>
      <c r="P312" s="107">
        <v>52607</v>
      </c>
      <c r="Q312" s="113">
        <v>530800009</v>
      </c>
    </row>
    <row r="313" spans="1:17" ht="16.5" customHeight="1" x14ac:dyDescent="0.3">
      <c r="A313" s="92" t="b">
        <v>1</v>
      </c>
      <c r="B313" s="93" t="s">
        <v>719</v>
      </c>
      <c r="C313" s="107">
        <v>902141012</v>
      </c>
      <c r="D313" s="107">
        <v>902141011</v>
      </c>
      <c r="E313" s="107">
        <v>902141013</v>
      </c>
      <c r="F313" s="107" t="b">
        <v>0</v>
      </c>
      <c r="G313" s="113" t="s">
        <v>421</v>
      </c>
      <c r="H313" s="107">
        <v>2</v>
      </c>
      <c r="I313" s="107">
        <v>1</v>
      </c>
      <c r="J313" s="107">
        <v>4</v>
      </c>
      <c r="K313" s="107">
        <v>60</v>
      </c>
      <c r="L313" s="109">
        <v>160001001</v>
      </c>
      <c r="M313" s="107">
        <v>175000</v>
      </c>
      <c r="N313" s="113" t="s">
        <v>52</v>
      </c>
      <c r="O313" s="107">
        <v>51608</v>
      </c>
      <c r="P313" s="107">
        <v>52608</v>
      </c>
      <c r="Q313" s="113">
        <v>530800009</v>
      </c>
    </row>
    <row r="314" spans="1:17" ht="16.5" customHeight="1" x14ac:dyDescent="0.3">
      <c r="A314" s="92" t="b">
        <v>1</v>
      </c>
      <c r="B314" s="93" t="s">
        <v>720</v>
      </c>
      <c r="C314" s="107">
        <v>902141013</v>
      </c>
      <c r="D314" s="107">
        <v>902141012</v>
      </c>
      <c r="E314" s="107">
        <v>902141014</v>
      </c>
      <c r="F314" s="107" t="b">
        <v>0</v>
      </c>
      <c r="G314" s="113" t="s">
        <v>421</v>
      </c>
      <c r="H314" s="107">
        <v>2</v>
      </c>
      <c r="I314" s="107">
        <v>1</v>
      </c>
      <c r="J314" s="107">
        <v>4</v>
      </c>
      <c r="K314" s="107">
        <v>70</v>
      </c>
      <c r="L314" s="109">
        <v>160001001</v>
      </c>
      <c r="M314" s="107">
        <v>200000</v>
      </c>
      <c r="N314" s="113" t="s">
        <v>52</v>
      </c>
      <c r="O314" s="107">
        <v>51609</v>
      </c>
      <c r="P314" s="107">
        <v>52609</v>
      </c>
      <c r="Q314" s="113">
        <v>530800009</v>
      </c>
    </row>
    <row r="315" spans="1:17" ht="16.5" customHeight="1" x14ac:dyDescent="0.3">
      <c r="A315" s="92" t="b">
        <v>1</v>
      </c>
      <c r="B315" s="93" t="s">
        <v>721</v>
      </c>
      <c r="C315" s="107">
        <v>902141014</v>
      </c>
      <c r="D315" s="107">
        <v>902141013</v>
      </c>
      <c r="E315" s="107">
        <v>902141015</v>
      </c>
      <c r="F315" s="107" t="b">
        <v>0</v>
      </c>
      <c r="G315" s="113" t="s">
        <v>421</v>
      </c>
      <c r="H315" s="107">
        <v>2</v>
      </c>
      <c r="I315" s="107">
        <v>1</v>
      </c>
      <c r="J315" s="107">
        <v>4</v>
      </c>
      <c r="K315" s="107">
        <v>80</v>
      </c>
      <c r="L315" s="109">
        <v>160001001</v>
      </c>
      <c r="M315" s="107">
        <v>240000</v>
      </c>
      <c r="N315" s="113" t="s">
        <v>52</v>
      </c>
      <c r="O315" s="107">
        <v>51610</v>
      </c>
      <c r="P315" s="107">
        <v>52610</v>
      </c>
      <c r="Q315" s="113">
        <v>530800009</v>
      </c>
    </row>
    <row r="316" spans="1:17" ht="16.5" customHeight="1" x14ac:dyDescent="0.3">
      <c r="A316" s="92" t="b">
        <v>1</v>
      </c>
      <c r="B316" s="93" t="s">
        <v>722</v>
      </c>
      <c r="C316" s="107">
        <v>902141015</v>
      </c>
      <c r="D316" s="107">
        <v>902141014</v>
      </c>
      <c r="E316" s="107">
        <v>902141016</v>
      </c>
      <c r="F316" s="107" t="b">
        <v>0</v>
      </c>
      <c r="G316" s="113" t="s">
        <v>421</v>
      </c>
      <c r="H316" s="107">
        <v>2</v>
      </c>
      <c r="I316" s="107">
        <v>1</v>
      </c>
      <c r="J316" s="107">
        <v>4</v>
      </c>
      <c r="K316" s="107">
        <v>90</v>
      </c>
      <c r="L316" s="109">
        <v>160001001</v>
      </c>
      <c r="M316" s="107">
        <v>280000</v>
      </c>
      <c r="N316" s="113" t="s">
        <v>52</v>
      </c>
      <c r="O316" s="107">
        <v>51611</v>
      </c>
      <c r="P316" s="107">
        <v>52611</v>
      </c>
      <c r="Q316" s="113">
        <v>530800009</v>
      </c>
    </row>
    <row r="317" spans="1:17" ht="16.5" customHeight="1" x14ac:dyDescent="0.3">
      <c r="A317" s="92" t="b">
        <v>1</v>
      </c>
      <c r="B317" s="93" t="s">
        <v>723</v>
      </c>
      <c r="C317" s="107">
        <v>902141016</v>
      </c>
      <c r="D317" s="107">
        <v>902141015</v>
      </c>
      <c r="E317" s="107">
        <v>902141017</v>
      </c>
      <c r="F317" s="107" t="b">
        <v>0</v>
      </c>
      <c r="G317" s="113" t="s">
        <v>421</v>
      </c>
      <c r="H317" s="107">
        <v>2</v>
      </c>
      <c r="I317" s="107">
        <v>1</v>
      </c>
      <c r="J317" s="107">
        <v>4</v>
      </c>
      <c r="K317" s="107">
        <v>100</v>
      </c>
      <c r="L317" s="109">
        <v>160001001</v>
      </c>
      <c r="M317" s="107">
        <v>320000</v>
      </c>
      <c r="N317" s="113" t="s">
        <v>52</v>
      </c>
      <c r="O317" s="107">
        <v>51612</v>
      </c>
      <c r="P317" s="107">
        <v>52612</v>
      </c>
      <c r="Q317" s="113">
        <v>530800009</v>
      </c>
    </row>
    <row r="318" spans="1:17" ht="16.5" customHeight="1" x14ac:dyDescent="0.3">
      <c r="A318" s="92" t="b">
        <v>1</v>
      </c>
      <c r="B318" s="93" t="s">
        <v>724</v>
      </c>
      <c r="C318" s="107">
        <v>902141017</v>
      </c>
      <c r="D318" s="107">
        <v>902141016</v>
      </c>
      <c r="E318" s="106">
        <v>0</v>
      </c>
      <c r="F318" s="106" t="b">
        <v>0</v>
      </c>
      <c r="G318" s="113" t="s">
        <v>421</v>
      </c>
      <c r="H318" s="107">
        <v>2</v>
      </c>
      <c r="I318" s="107">
        <v>1</v>
      </c>
      <c r="J318" s="107">
        <v>4</v>
      </c>
      <c r="K318" s="107">
        <v>150</v>
      </c>
      <c r="L318" s="109">
        <v>160001001</v>
      </c>
      <c r="M318" s="107">
        <v>360000</v>
      </c>
      <c r="N318" s="113" t="s">
        <v>52</v>
      </c>
      <c r="O318" s="107">
        <v>51613</v>
      </c>
      <c r="P318" s="107">
        <v>52613</v>
      </c>
      <c r="Q318" s="113">
        <v>530800009</v>
      </c>
    </row>
    <row r="319" spans="1:17" ht="16.5" customHeight="1" x14ac:dyDescent="0.3">
      <c r="A319" s="96" t="b">
        <v>1</v>
      </c>
      <c r="B319" s="97" t="s">
        <v>725</v>
      </c>
      <c r="C319" s="108">
        <v>903121001</v>
      </c>
      <c r="D319" s="106">
        <v>0</v>
      </c>
      <c r="E319" s="110">
        <v>903121002</v>
      </c>
      <c r="F319" s="110" t="b">
        <v>0</v>
      </c>
      <c r="G319" s="110" t="s">
        <v>421</v>
      </c>
      <c r="H319" s="106">
        <v>3</v>
      </c>
      <c r="I319" s="106">
        <v>1</v>
      </c>
      <c r="J319" s="106">
        <v>2</v>
      </c>
      <c r="K319" s="106">
        <v>1</v>
      </c>
      <c r="L319" s="108">
        <v>160001001</v>
      </c>
      <c r="M319" s="106">
        <v>5000</v>
      </c>
      <c r="N319" s="110" t="s">
        <v>52</v>
      </c>
      <c r="O319" s="106">
        <v>51614</v>
      </c>
      <c r="P319" s="106">
        <v>52614</v>
      </c>
      <c r="Q319" s="106">
        <v>530800009</v>
      </c>
    </row>
    <row r="320" spans="1:17" ht="16.5" customHeight="1" x14ac:dyDescent="0.3">
      <c r="A320" s="96" t="b">
        <v>1</v>
      </c>
      <c r="B320" s="97" t="s">
        <v>726</v>
      </c>
      <c r="C320" s="110">
        <v>903121002</v>
      </c>
      <c r="D320" s="111">
        <v>903121001</v>
      </c>
      <c r="E320" s="110">
        <v>903121003</v>
      </c>
      <c r="F320" s="110" t="b">
        <v>0</v>
      </c>
      <c r="G320" s="110" t="s">
        <v>421</v>
      </c>
      <c r="H320" s="110">
        <v>3</v>
      </c>
      <c r="I320" s="110">
        <v>1</v>
      </c>
      <c r="J320" s="110">
        <v>2</v>
      </c>
      <c r="K320" s="110">
        <v>10</v>
      </c>
      <c r="L320" s="111">
        <v>160001001</v>
      </c>
      <c r="M320" s="110">
        <v>10000</v>
      </c>
      <c r="N320" s="110" t="s">
        <v>52</v>
      </c>
      <c r="O320" s="110">
        <v>51615</v>
      </c>
      <c r="P320" s="110">
        <v>52615</v>
      </c>
      <c r="Q320" s="110">
        <v>530800009</v>
      </c>
    </row>
    <row r="321" spans="1:17" ht="16.5" customHeight="1" x14ac:dyDescent="0.3">
      <c r="A321" s="96" t="b">
        <v>1</v>
      </c>
      <c r="B321" s="97" t="s">
        <v>727</v>
      </c>
      <c r="C321" s="110">
        <v>903121003</v>
      </c>
      <c r="D321" s="110">
        <v>903121002</v>
      </c>
      <c r="E321" s="110">
        <v>903121004</v>
      </c>
      <c r="F321" s="110" t="b">
        <v>0</v>
      </c>
      <c r="G321" s="110" t="s">
        <v>421</v>
      </c>
      <c r="H321" s="110">
        <v>3</v>
      </c>
      <c r="I321" s="110">
        <v>1</v>
      </c>
      <c r="J321" s="110">
        <v>2</v>
      </c>
      <c r="K321" s="110">
        <v>20</v>
      </c>
      <c r="L321" s="111">
        <v>160001001</v>
      </c>
      <c r="M321" s="110">
        <v>10000</v>
      </c>
      <c r="N321" s="110" t="s">
        <v>52</v>
      </c>
      <c r="O321" s="110">
        <v>51616</v>
      </c>
      <c r="P321" s="110">
        <v>52616</v>
      </c>
      <c r="Q321" s="110">
        <v>530800009</v>
      </c>
    </row>
    <row r="322" spans="1:17" ht="16.5" customHeight="1" x14ac:dyDescent="0.3">
      <c r="A322" s="96" t="b">
        <v>1</v>
      </c>
      <c r="B322" s="97" t="s">
        <v>728</v>
      </c>
      <c r="C322" s="110">
        <v>903121004</v>
      </c>
      <c r="D322" s="110">
        <v>903121003</v>
      </c>
      <c r="E322" s="110">
        <v>903121005</v>
      </c>
      <c r="F322" s="110" t="b">
        <v>0</v>
      </c>
      <c r="G322" s="110" t="s">
        <v>421</v>
      </c>
      <c r="H322" s="110">
        <v>3</v>
      </c>
      <c r="I322" s="110">
        <v>1</v>
      </c>
      <c r="J322" s="110">
        <v>2</v>
      </c>
      <c r="K322" s="110">
        <v>30</v>
      </c>
      <c r="L322" s="111">
        <v>160001001</v>
      </c>
      <c r="M322" s="110">
        <v>15000</v>
      </c>
      <c r="N322" s="110" t="s">
        <v>52</v>
      </c>
      <c r="O322" s="110">
        <v>51617</v>
      </c>
      <c r="P322" s="110">
        <v>52617</v>
      </c>
      <c r="Q322" s="110">
        <v>530800009</v>
      </c>
    </row>
    <row r="323" spans="1:17" ht="16.5" customHeight="1" x14ac:dyDescent="0.3">
      <c r="A323" s="96" t="b">
        <v>1</v>
      </c>
      <c r="B323" s="97" t="s">
        <v>729</v>
      </c>
      <c r="C323" s="110">
        <v>903121005</v>
      </c>
      <c r="D323" s="110">
        <v>903121004</v>
      </c>
      <c r="E323" s="110">
        <v>903121006</v>
      </c>
      <c r="F323" s="110" t="b">
        <v>0</v>
      </c>
      <c r="G323" s="110" t="s">
        <v>421</v>
      </c>
      <c r="H323" s="110">
        <v>3</v>
      </c>
      <c r="I323" s="110">
        <v>1</v>
      </c>
      <c r="J323" s="110">
        <v>2</v>
      </c>
      <c r="K323" s="110">
        <v>50</v>
      </c>
      <c r="L323" s="111">
        <v>160001001</v>
      </c>
      <c r="M323" s="110">
        <v>20000</v>
      </c>
      <c r="N323" s="110" t="s">
        <v>52</v>
      </c>
      <c r="O323" s="110">
        <v>51618</v>
      </c>
      <c r="P323" s="110">
        <v>52618</v>
      </c>
      <c r="Q323" s="110">
        <v>530800009</v>
      </c>
    </row>
    <row r="324" spans="1:17" ht="16.5" customHeight="1" x14ac:dyDescent="0.3">
      <c r="A324" s="96" t="b">
        <v>1</v>
      </c>
      <c r="B324" s="97" t="s">
        <v>730</v>
      </c>
      <c r="C324" s="110">
        <v>903121006</v>
      </c>
      <c r="D324" s="110">
        <v>903121005</v>
      </c>
      <c r="E324" s="110">
        <v>903121007</v>
      </c>
      <c r="F324" s="110" t="b">
        <v>0</v>
      </c>
      <c r="G324" s="110" t="s">
        <v>421</v>
      </c>
      <c r="H324" s="110">
        <v>3</v>
      </c>
      <c r="I324" s="110">
        <v>1</v>
      </c>
      <c r="J324" s="110">
        <v>2</v>
      </c>
      <c r="K324" s="110">
        <v>100</v>
      </c>
      <c r="L324" s="111">
        <v>160001001</v>
      </c>
      <c r="M324" s="110">
        <v>25000</v>
      </c>
      <c r="N324" s="110" t="s">
        <v>52</v>
      </c>
      <c r="O324" s="110">
        <v>51619</v>
      </c>
      <c r="P324" s="110">
        <v>52619</v>
      </c>
      <c r="Q324" s="110">
        <v>530800009</v>
      </c>
    </row>
    <row r="325" spans="1:17" ht="16.5" customHeight="1" x14ac:dyDescent="0.3">
      <c r="A325" s="96" t="b">
        <v>1</v>
      </c>
      <c r="B325" s="97" t="s">
        <v>731</v>
      </c>
      <c r="C325" s="110">
        <v>903121007</v>
      </c>
      <c r="D325" s="110">
        <v>903121006</v>
      </c>
      <c r="E325" s="110">
        <v>903121008</v>
      </c>
      <c r="F325" s="110" t="b">
        <v>0</v>
      </c>
      <c r="G325" s="110" t="s">
        <v>421</v>
      </c>
      <c r="H325" s="110">
        <v>3</v>
      </c>
      <c r="I325" s="110">
        <v>1</v>
      </c>
      <c r="J325" s="110">
        <v>2</v>
      </c>
      <c r="K325" s="110">
        <v>150</v>
      </c>
      <c r="L325" s="111">
        <v>160001001</v>
      </c>
      <c r="M325" s="110">
        <v>30000</v>
      </c>
      <c r="N325" s="110" t="s">
        <v>52</v>
      </c>
      <c r="O325" s="110">
        <v>51620</v>
      </c>
      <c r="P325" s="110">
        <v>52620</v>
      </c>
      <c r="Q325" s="110">
        <v>530800009</v>
      </c>
    </row>
    <row r="326" spans="1:17" ht="16.5" customHeight="1" x14ac:dyDescent="0.3">
      <c r="A326" s="96" t="b">
        <v>1</v>
      </c>
      <c r="B326" s="97" t="s">
        <v>732</v>
      </c>
      <c r="C326" s="110">
        <v>903121008</v>
      </c>
      <c r="D326" s="110">
        <v>903121007</v>
      </c>
      <c r="E326" s="110">
        <v>903121009</v>
      </c>
      <c r="F326" s="110" t="b">
        <v>0</v>
      </c>
      <c r="G326" s="110" t="s">
        <v>421</v>
      </c>
      <c r="H326" s="110">
        <v>3</v>
      </c>
      <c r="I326" s="110">
        <v>1</v>
      </c>
      <c r="J326" s="110">
        <v>2</v>
      </c>
      <c r="K326" s="110">
        <v>200</v>
      </c>
      <c r="L326" s="111">
        <v>160001001</v>
      </c>
      <c r="M326" s="110">
        <v>40000</v>
      </c>
      <c r="N326" s="110" t="s">
        <v>52</v>
      </c>
      <c r="O326" s="110">
        <v>51621</v>
      </c>
      <c r="P326" s="110">
        <v>52621</v>
      </c>
      <c r="Q326" s="110">
        <v>530800009</v>
      </c>
    </row>
    <row r="327" spans="1:17" ht="16.5" customHeight="1" x14ac:dyDescent="0.3">
      <c r="A327" s="96" t="b">
        <v>1</v>
      </c>
      <c r="B327" s="97" t="s">
        <v>733</v>
      </c>
      <c r="C327" s="110">
        <v>903121009</v>
      </c>
      <c r="D327" s="110">
        <v>903121008</v>
      </c>
      <c r="E327" s="110">
        <v>903121010</v>
      </c>
      <c r="F327" s="110" t="b">
        <v>0</v>
      </c>
      <c r="G327" s="110" t="s">
        <v>421</v>
      </c>
      <c r="H327" s="110">
        <v>3</v>
      </c>
      <c r="I327" s="110">
        <v>1</v>
      </c>
      <c r="J327" s="110">
        <v>2</v>
      </c>
      <c r="K327" s="110">
        <v>250</v>
      </c>
      <c r="L327" s="111">
        <v>160001001</v>
      </c>
      <c r="M327" s="110">
        <v>50000</v>
      </c>
      <c r="N327" s="110" t="s">
        <v>52</v>
      </c>
      <c r="O327" s="110">
        <v>51622</v>
      </c>
      <c r="P327" s="110">
        <v>52622</v>
      </c>
      <c r="Q327" s="110">
        <v>530800009</v>
      </c>
    </row>
    <row r="328" spans="1:17" ht="16.5" customHeight="1" x14ac:dyDescent="0.3">
      <c r="A328" s="96" t="b">
        <v>1</v>
      </c>
      <c r="B328" s="97" t="s">
        <v>734</v>
      </c>
      <c r="C328" s="110">
        <v>903121010</v>
      </c>
      <c r="D328" s="110">
        <v>903121009</v>
      </c>
      <c r="E328" s="110">
        <v>903121011</v>
      </c>
      <c r="F328" s="110" t="b">
        <v>0</v>
      </c>
      <c r="G328" s="110" t="s">
        <v>421</v>
      </c>
      <c r="H328" s="110">
        <v>3</v>
      </c>
      <c r="I328" s="110">
        <v>1</v>
      </c>
      <c r="J328" s="110">
        <v>2</v>
      </c>
      <c r="K328" s="110">
        <v>300</v>
      </c>
      <c r="L328" s="111">
        <v>160001001</v>
      </c>
      <c r="M328" s="110">
        <v>60000</v>
      </c>
      <c r="N328" s="110" t="s">
        <v>52</v>
      </c>
      <c r="O328" s="110">
        <v>51623</v>
      </c>
      <c r="P328" s="110">
        <v>52623</v>
      </c>
      <c r="Q328" s="110">
        <v>530800009</v>
      </c>
    </row>
    <row r="329" spans="1:17" ht="16.5" customHeight="1" x14ac:dyDescent="0.3">
      <c r="A329" s="96" t="b">
        <v>1</v>
      </c>
      <c r="B329" s="97" t="s">
        <v>735</v>
      </c>
      <c r="C329" s="110">
        <v>903121011</v>
      </c>
      <c r="D329" s="110">
        <v>903121010</v>
      </c>
      <c r="E329" s="110">
        <v>903121012</v>
      </c>
      <c r="F329" s="110" t="b">
        <v>0</v>
      </c>
      <c r="G329" s="110" t="s">
        <v>421</v>
      </c>
      <c r="H329" s="110">
        <v>3</v>
      </c>
      <c r="I329" s="110">
        <v>1</v>
      </c>
      <c r="J329" s="110">
        <v>2</v>
      </c>
      <c r="K329" s="110">
        <v>350</v>
      </c>
      <c r="L329" s="111">
        <v>160001001</v>
      </c>
      <c r="M329" s="110">
        <v>80000</v>
      </c>
      <c r="N329" s="110" t="s">
        <v>52</v>
      </c>
      <c r="O329" s="110">
        <v>51624</v>
      </c>
      <c r="P329" s="110">
        <v>52624</v>
      </c>
      <c r="Q329" s="110">
        <v>530800009</v>
      </c>
    </row>
    <row r="330" spans="1:17" ht="16.5" customHeight="1" x14ac:dyDescent="0.3">
      <c r="A330" s="96" t="b">
        <v>1</v>
      </c>
      <c r="B330" s="97" t="s">
        <v>736</v>
      </c>
      <c r="C330" s="110">
        <v>903121012</v>
      </c>
      <c r="D330" s="110">
        <v>903121011</v>
      </c>
      <c r="E330" s="110">
        <v>903121013</v>
      </c>
      <c r="F330" s="110" t="b">
        <v>0</v>
      </c>
      <c r="G330" s="110" t="s">
        <v>421</v>
      </c>
      <c r="H330" s="110">
        <v>3</v>
      </c>
      <c r="I330" s="110">
        <v>1</v>
      </c>
      <c r="J330" s="110">
        <v>2</v>
      </c>
      <c r="K330" s="110">
        <v>400</v>
      </c>
      <c r="L330" s="111">
        <v>160001001</v>
      </c>
      <c r="M330" s="110">
        <v>100000</v>
      </c>
      <c r="N330" s="110" t="s">
        <v>52</v>
      </c>
      <c r="O330" s="110">
        <v>51625</v>
      </c>
      <c r="P330" s="110">
        <v>52625</v>
      </c>
      <c r="Q330" s="110">
        <v>530800009</v>
      </c>
    </row>
    <row r="331" spans="1:17" ht="16.5" customHeight="1" x14ac:dyDescent="0.3">
      <c r="A331" s="96" t="b">
        <v>1</v>
      </c>
      <c r="B331" s="97" t="s">
        <v>737</v>
      </c>
      <c r="C331" s="110">
        <v>903121013</v>
      </c>
      <c r="D331" s="110">
        <v>903121012</v>
      </c>
      <c r="E331" s="110">
        <v>903121014</v>
      </c>
      <c r="F331" s="110" t="b">
        <v>0</v>
      </c>
      <c r="G331" s="110" t="s">
        <v>421</v>
      </c>
      <c r="H331" s="110">
        <v>3</v>
      </c>
      <c r="I331" s="110">
        <v>1</v>
      </c>
      <c r="J331" s="110">
        <v>2</v>
      </c>
      <c r="K331" s="110">
        <v>450</v>
      </c>
      <c r="L331" s="111">
        <v>160001001</v>
      </c>
      <c r="M331" s="110">
        <v>120000</v>
      </c>
      <c r="N331" s="110" t="s">
        <v>52</v>
      </c>
      <c r="O331" s="110">
        <v>51626</v>
      </c>
      <c r="P331" s="110">
        <v>52626</v>
      </c>
      <c r="Q331" s="110">
        <v>530800009</v>
      </c>
    </row>
    <row r="332" spans="1:17" ht="16.5" customHeight="1" x14ac:dyDescent="0.3">
      <c r="A332" s="96" t="b">
        <v>1</v>
      </c>
      <c r="B332" s="97" t="s">
        <v>738</v>
      </c>
      <c r="C332" s="110">
        <v>903121014</v>
      </c>
      <c r="D332" s="110">
        <v>903121013</v>
      </c>
      <c r="E332" s="110">
        <v>903121015</v>
      </c>
      <c r="F332" s="110" t="b">
        <v>0</v>
      </c>
      <c r="G332" s="110" t="s">
        <v>421</v>
      </c>
      <c r="H332" s="110">
        <v>3</v>
      </c>
      <c r="I332" s="110">
        <v>1</v>
      </c>
      <c r="J332" s="110">
        <v>2</v>
      </c>
      <c r="K332" s="110">
        <v>500</v>
      </c>
      <c r="L332" s="111">
        <v>160001001</v>
      </c>
      <c r="M332" s="110">
        <v>150000</v>
      </c>
      <c r="N332" s="110" t="s">
        <v>52</v>
      </c>
      <c r="O332" s="110">
        <v>51627</v>
      </c>
      <c r="P332" s="110">
        <v>52627</v>
      </c>
      <c r="Q332" s="110">
        <v>530800009</v>
      </c>
    </row>
    <row r="333" spans="1:17" ht="16.5" customHeight="1" x14ac:dyDescent="0.3">
      <c r="A333" s="96" t="b">
        <v>1</v>
      </c>
      <c r="B333" s="97" t="s">
        <v>739</v>
      </c>
      <c r="C333" s="110">
        <v>903121015</v>
      </c>
      <c r="D333" s="110">
        <v>903121014</v>
      </c>
      <c r="E333" s="110">
        <v>903121016</v>
      </c>
      <c r="F333" s="110" t="b">
        <v>0</v>
      </c>
      <c r="G333" s="110" t="s">
        <v>421</v>
      </c>
      <c r="H333" s="110">
        <v>3</v>
      </c>
      <c r="I333" s="110">
        <v>1</v>
      </c>
      <c r="J333" s="110">
        <v>2</v>
      </c>
      <c r="K333" s="110">
        <v>550</v>
      </c>
      <c r="L333" s="111">
        <v>160001001</v>
      </c>
      <c r="M333" s="110">
        <v>180000</v>
      </c>
      <c r="N333" s="110" t="s">
        <v>52</v>
      </c>
      <c r="O333" s="110">
        <v>51628</v>
      </c>
      <c r="P333" s="110">
        <v>52628</v>
      </c>
      <c r="Q333" s="110">
        <v>530800009</v>
      </c>
    </row>
    <row r="334" spans="1:17" ht="16.5" customHeight="1" x14ac:dyDescent="0.3">
      <c r="A334" s="96" t="b">
        <v>1</v>
      </c>
      <c r="B334" s="97" t="s">
        <v>740</v>
      </c>
      <c r="C334" s="110">
        <v>903121016</v>
      </c>
      <c r="D334" s="110">
        <v>903121015</v>
      </c>
      <c r="E334" s="110">
        <v>903121017</v>
      </c>
      <c r="F334" s="110" t="b">
        <v>0</v>
      </c>
      <c r="G334" s="110" t="s">
        <v>421</v>
      </c>
      <c r="H334" s="110">
        <v>3</v>
      </c>
      <c r="I334" s="110">
        <v>1</v>
      </c>
      <c r="J334" s="110">
        <v>2</v>
      </c>
      <c r="K334" s="110">
        <v>600</v>
      </c>
      <c r="L334" s="111">
        <v>160001001</v>
      </c>
      <c r="M334" s="110">
        <v>210000</v>
      </c>
      <c r="N334" s="110" t="s">
        <v>52</v>
      </c>
      <c r="O334" s="110">
        <v>51629</v>
      </c>
      <c r="P334" s="110">
        <v>52629</v>
      </c>
      <c r="Q334" s="110">
        <v>530800009</v>
      </c>
    </row>
    <row r="335" spans="1:17" ht="16.5" customHeight="1" x14ac:dyDescent="0.3">
      <c r="A335" s="96" t="b">
        <v>1</v>
      </c>
      <c r="B335" s="97" t="s">
        <v>741</v>
      </c>
      <c r="C335" s="110">
        <v>903121017</v>
      </c>
      <c r="D335" s="110">
        <v>903121016</v>
      </c>
      <c r="E335" s="110">
        <v>903121018</v>
      </c>
      <c r="F335" s="110" t="b">
        <v>0</v>
      </c>
      <c r="G335" s="110" t="s">
        <v>421</v>
      </c>
      <c r="H335" s="110">
        <v>3</v>
      </c>
      <c r="I335" s="110">
        <v>1</v>
      </c>
      <c r="J335" s="110">
        <v>2</v>
      </c>
      <c r="K335" s="110">
        <v>650</v>
      </c>
      <c r="L335" s="111">
        <v>160001001</v>
      </c>
      <c r="M335" s="110">
        <v>240000</v>
      </c>
      <c r="N335" s="110" t="s">
        <v>52</v>
      </c>
      <c r="O335" s="110">
        <v>51630</v>
      </c>
      <c r="P335" s="110">
        <v>52630</v>
      </c>
      <c r="Q335" s="110">
        <v>530800009</v>
      </c>
    </row>
    <row r="336" spans="1:17" ht="16.5" customHeight="1" x14ac:dyDescent="0.3">
      <c r="A336" s="96" t="b">
        <v>1</v>
      </c>
      <c r="B336" s="97" t="s">
        <v>742</v>
      </c>
      <c r="C336" s="110">
        <v>903121018</v>
      </c>
      <c r="D336" s="110">
        <v>903121017</v>
      </c>
      <c r="E336" s="110">
        <v>903121019</v>
      </c>
      <c r="F336" s="110" t="b">
        <v>0</v>
      </c>
      <c r="G336" s="110" t="s">
        <v>421</v>
      </c>
      <c r="H336" s="110">
        <v>3</v>
      </c>
      <c r="I336" s="110">
        <v>1</v>
      </c>
      <c r="J336" s="110">
        <v>2</v>
      </c>
      <c r="K336" s="110">
        <v>700</v>
      </c>
      <c r="L336" s="111">
        <v>160001001</v>
      </c>
      <c r="M336" s="110">
        <v>270000</v>
      </c>
      <c r="N336" s="110" t="s">
        <v>52</v>
      </c>
      <c r="O336" s="110">
        <v>51631</v>
      </c>
      <c r="P336" s="110">
        <v>52631</v>
      </c>
      <c r="Q336" s="110">
        <v>530800009</v>
      </c>
    </row>
    <row r="337" spans="1:17" ht="16.5" customHeight="1" x14ac:dyDescent="0.3">
      <c r="A337" s="96" t="b">
        <v>1</v>
      </c>
      <c r="B337" s="97" t="s">
        <v>743</v>
      </c>
      <c r="C337" s="110">
        <v>903121019</v>
      </c>
      <c r="D337" s="110">
        <v>903121018</v>
      </c>
      <c r="E337" s="110">
        <v>903121020</v>
      </c>
      <c r="F337" s="110" t="b">
        <v>0</v>
      </c>
      <c r="G337" s="110" t="s">
        <v>421</v>
      </c>
      <c r="H337" s="110">
        <v>3</v>
      </c>
      <c r="I337" s="110">
        <v>1</v>
      </c>
      <c r="J337" s="110">
        <v>2</v>
      </c>
      <c r="K337" s="110">
        <v>750</v>
      </c>
      <c r="L337" s="111">
        <v>160001001</v>
      </c>
      <c r="M337" s="110">
        <v>300000</v>
      </c>
      <c r="N337" s="110" t="s">
        <v>52</v>
      </c>
      <c r="O337" s="110">
        <v>51632</v>
      </c>
      <c r="P337" s="110">
        <v>52632</v>
      </c>
      <c r="Q337" s="110">
        <v>530800009</v>
      </c>
    </row>
    <row r="338" spans="1:17" ht="16.5" customHeight="1" x14ac:dyDescent="0.3">
      <c r="A338" s="96" t="b">
        <v>1</v>
      </c>
      <c r="B338" s="97" t="s">
        <v>744</v>
      </c>
      <c r="C338" s="110">
        <v>903121020</v>
      </c>
      <c r="D338" s="110">
        <v>903121019</v>
      </c>
      <c r="E338" s="110">
        <v>903121021</v>
      </c>
      <c r="F338" s="110" t="b">
        <v>0</v>
      </c>
      <c r="G338" s="110" t="s">
        <v>421</v>
      </c>
      <c r="H338" s="110">
        <v>3</v>
      </c>
      <c r="I338" s="110">
        <v>1</v>
      </c>
      <c r="J338" s="110">
        <v>2</v>
      </c>
      <c r="K338" s="110">
        <v>800</v>
      </c>
      <c r="L338" s="111">
        <v>160001001</v>
      </c>
      <c r="M338" s="110">
        <v>340000</v>
      </c>
      <c r="N338" s="110" t="s">
        <v>52</v>
      </c>
      <c r="O338" s="110">
        <v>51633</v>
      </c>
      <c r="P338" s="110">
        <v>52633</v>
      </c>
      <c r="Q338" s="110">
        <v>530800009</v>
      </c>
    </row>
    <row r="339" spans="1:17" ht="16.5" customHeight="1" x14ac:dyDescent="0.3">
      <c r="A339" s="96" t="b">
        <v>1</v>
      </c>
      <c r="B339" s="97" t="s">
        <v>745</v>
      </c>
      <c r="C339" s="110">
        <v>903121021</v>
      </c>
      <c r="D339" s="110">
        <v>903121020</v>
      </c>
      <c r="E339" s="110">
        <v>903121022</v>
      </c>
      <c r="F339" s="110" t="b">
        <v>0</v>
      </c>
      <c r="G339" s="110" t="s">
        <v>421</v>
      </c>
      <c r="H339" s="110">
        <v>3</v>
      </c>
      <c r="I339" s="110">
        <v>1</v>
      </c>
      <c r="J339" s="110">
        <v>2</v>
      </c>
      <c r="K339" s="110">
        <v>850</v>
      </c>
      <c r="L339" s="111">
        <v>160001001</v>
      </c>
      <c r="M339" s="110">
        <v>380000</v>
      </c>
      <c r="N339" s="110" t="s">
        <v>52</v>
      </c>
      <c r="O339" s="110">
        <v>51634</v>
      </c>
      <c r="P339" s="110">
        <v>52634</v>
      </c>
      <c r="Q339" s="110">
        <v>530800009</v>
      </c>
    </row>
    <row r="340" spans="1:17" ht="16.5" customHeight="1" x14ac:dyDescent="0.3">
      <c r="A340" s="96" t="b">
        <v>1</v>
      </c>
      <c r="B340" s="97" t="s">
        <v>746</v>
      </c>
      <c r="C340" s="110">
        <v>903121022</v>
      </c>
      <c r="D340" s="110">
        <v>903121021</v>
      </c>
      <c r="E340" s="110">
        <v>903121023</v>
      </c>
      <c r="F340" s="110" t="b">
        <v>0</v>
      </c>
      <c r="G340" s="110" t="s">
        <v>421</v>
      </c>
      <c r="H340" s="110">
        <v>3</v>
      </c>
      <c r="I340" s="110">
        <v>1</v>
      </c>
      <c r="J340" s="110">
        <v>2</v>
      </c>
      <c r="K340" s="110">
        <v>900</v>
      </c>
      <c r="L340" s="111">
        <v>160001001</v>
      </c>
      <c r="M340" s="110">
        <v>420000</v>
      </c>
      <c r="N340" s="110" t="s">
        <v>52</v>
      </c>
      <c r="O340" s="110">
        <v>51635</v>
      </c>
      <c r="P340" s="110">
        <v>52635</v>
      </c>
      <c r="Q340" s="110">
        <v>530800009</v>
      </c>
    </row>
    <row r="341" spans="1:17" ht="16.5" customHeight="1" x14ac:dyDescent="0.3">
      <c r="A341" s="96" t="b">
        <v>1</v>
      </c>
      <c r="B341" s="97" t="s">
        <v>747</v>
      </c>
      <c r="C341" s="110">
        <v>903121023</v>
      </c>
      <c r="D341" s="110">
        <v>903121022</v>
      </c>
      <c r="E341" s="110">
        <v>903121024</v>
      </c>
      <c r="F341" s="110" t="b">
        <v>0</v>
      </c>
      <c r="G341" s="110" t="s">
        <v>421</v>
      </c>
      <c r="H341" s="110">
        <v>3</v>
      </c>
      <c r="I341" s="110">
        <v>1</v>
      </c>
      <c r="J341" s="110">
        <v>2</v>
      </c>
      <c r="K341" s="110">
        <v>950</v>
      </c>
      <c r="L341" s="111">
        <v>160001001</v>
      </c>
      <c r="M341" s="110">
        <v>460000</v>
      </c>
      <c r="N341" s="110" t="s">
        <v>52</v>
      </c>
      <c r="O341" s="110">
        <v>51636</v>
      </c>
      <c r="P341" s="110">
        <v>52636</v>
      </c>
      <c r="Q341" s="110">
        <v>530800009</v>
      </c>
    </row>
    <row r="342" spans="1:17" ht="16.5" customHeight="1" x14ac:dyDescent="0.3">
      <c r="A342" s="96" t="b">
        <v>1</v>
      </c>
      <c r="B342" s="97" t="s">
        <v>748</v>
      </c>
      <c r="C342" s="110">
        <v>903121024</v>
      </c>
      <c r="D342" s="110">
        <v>903121023</v>
      </c>
      <c r="E342" s="106">
        <v>0</v>
      </c>
      <c r="F342" s="106" t="b">
        <v>0</v>
      </c>
      <c r="G342" s="110" t="s">
        <v>421</v>
      </c>
      <c r="H342" s="110">
        <v>3</v>
      </c>
      <c r="I342" s="110">
        <v>1</v>
      </c>
      <c r="J342" s="110">
        <v>2</v>
      </c>
      <c r="K342" s="110">
        <v>1000</v>
      </c>
      <c r="L342" s="111">
        <v>160001001</v>
      </c>
      <c r="M342" s="110">
        <v>500000</v>
      </c>
      <c r="N342" s="110" t="s">
        <v>52</v>
      </c>
      <c r="O342" s="110">
        <v>51637</v>
      </c>
      <c r="P342" s="110">
        <v>52637</v>
      </c>
      <c r="Q342" s="110">
        <v>530800009</v>
      </c>
    </row>
    <row r="343" spans="1:17" ht="16.5" customHeight="1" x14ac:dyDescent="0.3">
      <c r="A343" s="92" t="b">
        <v>1</v>
      </c>
      <c r="B343" s="93" t="s">
        <v>749</v>
      </c>
      <c r="C343" s="108">
        <v>903131001</v>
      </c>
      <c r="D343" s="106">
        <v>0</v>
      </c>
      <c r="E343" s="107">
        <v>903131002</v>
      </c>
      <c r="F343" s="107" t="b">
        <v>0</v>
      </c>
      <c r="G343" s="113" t="s">
        <v>421</v>
      </c>
      <c r="H343" s="106">
        <v>3</v>
      </c>
      <c r="I343" s="106">
        <v>1</v>
      </c>
      <c r="J343" s="106">
        <v>3</v>
      </c>
      <c r="K343" s="106">
        <v>1</v>
      </c>
      <c r="L343" s="108">
        <v>160001001</v>
      </c>
      <c r="M343" s="106">
        <v>10000</v>
      </c>
      <c r="N343" s="113" t="s">
        <v>52</v>
      </c>
      <c r="O343" s="106">
        <v>51638</v>
      </c>
      <c r="P343" s="106">
        <v>52638</v>
      </c>
      <c r="Q343" s="106">
        <v>530800009</v>
      </c>
    </row>
    <row r="344" spans="1:17" ht="16.5" customHeight="1" x14ac:dyDescent="0.3">
      <c r="A344" s="92" t="b">
        <v>1</v>
      </c>
      <c r="B344" s="93" t="s">
        <v>750</v>
      </c>
      <c r="C344" s="107">
        <v>903131002</v>
      </c>
      <c r="D344" s="109">
        <v>903131001</v>
      </c>
      <c r="E344" s="107">
        <v>903131003</v>
      </c>
      <c r="F344" s="107" t="b">
        <v>0</v>
      </c>
      <c r="G344" s="113" t="s">
        <v>421</v>
      </c>
      <c r="H344" s="107">
        <v>3</v>
      </c>
      <c r="I344" s="107">
        <v>1</v>
      </c>
      <c r="J344" s="107">
        <v>3</v>
      </c>
      <c r="K344" s="107">
        <v>10</v>
      </c>
      <c r="L344" s="109">
        <v>160001001</v>
      </c>
      <c r="M344" s="107">
        <v>20000</v>
      </c>
      <c r="N344" s="113" t="s">
        <v>52</v>
      </c>
      <c r="O344" s="107">
        <v>51639</v>
      </c>
      <c r="P344" s="107">
        <v>52639</v>
      </c>
      <c r="Q344" s="113">
        <v>530800009</v>
      </c>
    </row>
    <row r="345" spans="1:17" ht="16.5" customHeight="1" x14ac:dyDescent="0.3">
      <c r="A345" s="92" t="b">
        <v>1</v>
      </c>
      <c r="B345" s="93" t="s">
        <v>751</v>
      </c>
      <c r="C345" s="107">
        <v>903131003</v>
      </c>
      <c r="D345" s="107">
        <v>903131002</v>
      </c>
      <c r="E345" s="107">
        <v>903131004</v>
      </c>
      <c r="F345" s="107" t="b">
        <v>0</v>
      </c>
      <c r="G345" s="113" t="s">
        <v>421</v>
      </c>
      <c r="H345" s="107">
        <v>3</v>
      </c>
      <c r="I345" s="107">
        <v>1</v>
      </c>
      <c r="J345" s="107">
        <v>3</v>
      </c>
      <c r="K345" s="107">
        <v>20</v>
      </c>
      <c r="L345" s="109">
        <v>160001001</v>
      </c>
      <c r="M345" s="107">
        <v>40000</v>
      </c>
      <c r="N345" s="113" t="s">
        <v>52</v>
      </c>
      <c r="O345" s="107">
        <v>51640</v>
      </c>
      <c r="P345" s="107">
        <v>52640</v>
      </c>
      <c r="Q345" s="113">
        <v>530800009</v>
      </c>
    </row>
    <row r="346" spans="1:17" ht="16.5" customHeight="1" x14ac:dyDescent="0.3">
      <c r="A346" s="92" t="b">
        <v>1</v>
      </c>
      <c r="B346" s="93" t="s">
        <v>752</v>
      </c>
      <c r="C346" s="107">
        <v>903131004</v>
      </c>
      <c r="D346" s="107">
        <v>903131003</v>
      </c>
      <c r="E346" s="107">
        <v>903131005</v>
      </c>
      <c r="F346" s="107" t="b">
        <v>0</v>
      </c>
      <c r="G346" s="113" t="s">
        <v>421</v>
      </c>
      <c r="H346" s="107">
        <v>3</v>
      </c>
      <c r="I346" s="107">
        <v>1</v>
      </c>
      <c r="J346" s="107">
        <v>3</v>
      </c>
      <c r="K346" s="107">
        <v>30</v>
      </c>
      <c r="L346" s="109">
        <v>160001001</v>
      </c>
      <c r="M346" s="107">
        <v>30000</v>
      </c>
      <c r="N346" s="113" t="s">
        <v>52</v>
      </c>
      <c r="O346" s="107">
        <v>51641</v>
      </c>
      <c r="P346" s="107">
        <v>52641</v>
      </c>
      <c r="Q346" s="113">
        <v>530800009</v>
      </c>
    </row>
    <row r="347" spans="1:17" ht="16.5" customHeight="1" x14ac:dyDescent="0.3">
      <c r="A347" s="92" t="b">
        <v>1</v>
      </c>
      <c r="B347" s="93" t="s">
        <v>753</v>
      </c>
      <c r="C347" s="107">
        <v>903131005</v>
      </c>
      <c r="D347" s="107">
        <v>903131004</v>
      </c>
      <c r="E347" s="107">
        <v>903131006</v>
      </c>
      <c r="F347" s="107" t="b">
        <v>0</v>
      </c>
      <c r="G347" s="113" t="s">
        <v>421</v>
      </c>
      <c r="H347" s="107">
        <v>3</v>
      </c>
      <c r="I347" s="107">
        <v>1</v>
      </c>
      <c r="J347" s="107">
        <v>3</v>
      </c>
      <c r="K347" s="107">
        <v>50</v>
      </c>
      <c r="L347" s="109">
        <v>160001001</v>
      </c>
      <c r="M347" s="107">
        <v>50000</v>
      </c>
      <c r="N347" s="113" t="s">
        <v>52</v>
      </c>
      <c r="O347" s="107">
        <v>51642</v>
      </c>
      <c r="P347" s="107">
        <v>52642</v>
      </c>
      <c r="Q347" s="113">
        <v>530800009</v>
      </c>
    </row>
    <row r="348" spans="1:17" ht="16.5" customHeight="1" x14ac:dyDescent="0.3">
      <c r="A348" s="92" t="b">
        <v>1</v>
      </c>
      <c r="B348" s="93" t="s">
        <v>754</v>
      </c>
      <c r="C348" s="107">
        <v>903131006</v>
      </c>
      <c r="D348" s="107">
        <v>903131005</v>
      </c>
      <c r="E348" s="107">
        <v>903131007</v>
      </c>
      <c r="F348" s="107" t="b">
        <v>0</v>
      </c>
      <c r="G348" s="113" t="s">
        <v>421</v>
      </c>
      <c r="H348" s="107">
        <v>3</v>
      </c>
      <c r="I348" s="107">
        <v>1</v>
      </c>
      <c r="J348" s="107">
        <v>3</v>
      </c>
      <c r="K348" s="107">
        <v>100</v>
      </c>
      <c r="L348" s="109">
        <v>160001001</v>
      </c>
      <c r="M348" s="107">
        <v>75000</v>
      </c>
      <c r="N348" s="113" t="s">
        <v>52</v>
      </c>
      <c r="O348" s="107">
        <v>51643</v>
      </c>
      <c r="P348" s="107">
        <v>52643</v>
      </c>
      <c r="Q348" s="113">
        <v>530800009</v>
      </c>
    </row>
    <row r="349" spans="1:17" ht="16.5" customHeight="1" x14ac:dyDescent="0.3">
      <c r="A349" s="92" t="b">
        <v>1</v>
      </c>
      <c r="B349" s="93" t="s">
        <v>755</v>
      </c>
      <c r="C349" s="107">
        <v>903131007</v>
      </c>
      <c r="D349" s="107">
        <v>903131006</v>
      </c>
      <c r="E349" s="107">
        <v>903131008</v>
      </c>
      <c r="F349" s="107" t="b">
        <v>0</v>
      </c>
      <c r="G349" s="113" t="s">
        <v>421</v>
      </c>
      <c r="H349" s="107">
        <v>3</v>
      </c>
      <c r="I349" s="107">
        <v>1</v>
      </c>
      <c r="J349" s="107">
        <v>3</v>
      </c>
      <c r="K349" s="107">
        <v>150</v>
      </c>
      <c r="L349" s="109">
        <v>160001001</v>
      </c>
      <c r="M349" s="107">
        <v>100000</v>
      </c>
      <c r="N349" s="113" t="s">
        <v>52</v>
      </c>
      <c r="O349" s="107">
        <v>51644</v>
      </c>
      <c r="P349" s="107">
        <v>52644</v>
      </c>
      <c r="Q349" s="113">
        <v>530800009</v>
      </c>
    </row>
    <row r="350" spans="1:17" ht="16.5" customHeight="1" x14ac:dyDescent="0.3">
      <c r="A350" s="92" t="b">
        <v>1</v>
      </c>
      <c r="B350" s="93" t="s">
        <v>756</v>
      </c>
      <c r="C350" s="107">
        <v>903131008</v>
      </c>
      <c r="D350" s="107">
        <v>903131007</v>
      </c>
      <c r="E350" s="107">
        <v>903131009</v>
      </c>
      <c r="F350" s="107" t="b">
        <v>0</v>
      </c>
      <c r="G350" s="113" t="s">
        <v>421</v>
      </c>
      <c r="H350" s="107">
        <v>3</v>
      </c>
      <c r="I350" s="107">
        <v>1</v>
      </c>
      <c r="J350" s="107">
        <v>3</v>
      </c>
      <c r="K350" s="107">
        <v>200</v>
      </c>
      <c r="L350" s="109">
        <v>160001001</v>
      </c>
      <c r="M350" s="107">
        <v>125000</v>
      </c>
      <c r="N350" s="113" t="s">
        <v>52</v>
      </c>
      <c r="O350" s="107">
        <v>51645</v>
      </c>
      <c r="P350" s="107">
        <v>52645</v>
      </c>
      <c r="Q350" s="113">
        <v>530800009</v>
      </c>
    </row>
    <row r="351" spans="1:17" ht="16.5" customHeight="1" x14ac:dyDescent="0.3">
      <c r="A351" s="92" t="b">
        <v>1</v>
      </c>
      <c r="B351" s="93" t="s">
        <v>757</v>
      </c>
      <c r="C351" s="107">
        <v>903131009</v>
      </c>
      <c r="D351" s="107">
        <v>903131008</v>
      </c>
      <c r="E351" s="107">
        <v>903131010</v>
      </c>
      <c r="F351" s="107" t="b">
        <v>0</v>
      </c>
      <c r="G351" s="113" t="s">
        <v>421</v>
      </c>
      <c r="H351" s="107">
        <v>3</v>
      </c>
      <c r="I351" s="107">
        <v>1</v>
      </c>
      <c r="J351" s="107">
        <v>3</v>
      </c>
      <c r="K351" s="107">
        <v>250</v>
      </c>
      <c r="L351" s="109">
        <v>160001001</v>
      </c>
      <c r="M351" s="107">
        <v>150000</v>
      </c>
      <c r="N351" s="113" t="s">
        <v>52</v>
      </c>
      <c r="O351" s="107">
        <v>51646</v>
      </c>
      <c r="P351" s="107">
        <v>52646</v>
      </c>
      <c r="Q351" s="113">
        <v>530800009</v>
      </c>
    </row>
    <row r="352" spans="1:17" ht="16.5" customHeight="1" x14ac:dyDescent="0.3">
      <c r="A352" s="92" t="b">
        <v>1</v>
      </c>
      <c r="B352" s="93" t="s">
        <v>758</v>
      </c>
      <c r="C352" s="107">
        <v>903131010</v>
      </c>
      <c r="D352" s="107">
        <v>903131009</v>
      </c>
      <c r="E352" s="107">
        <v>903131011</v>
      </c>
      <c r="F352" s="107" t="b">
        <v>0</v>
      </c>
      <c r="G352" s="113" t="s">
        <v>421</v>
      </c>
      <c r="H352" s="107">
        <v>3</v>
      </c>
      <c r="I352" s="107">
        <v>1</v>
      </c>
      <c r="J352" s="107">
        <v>3</v>
      </c>
      <c r="K352" s="107">
        <v>300</v>
      </c>
      <c r="L352" s="109">
        <v>160001001</v>
      </c>
      <c r="M352" s="107">
        <v>180000</v>
      </c>
      <c r="N352" s="113" t="s">
        <v>52</v>
      </c>
      <c r="O352" s="107">
        <v>51647</v>
      </c>
      <c r="P352" s="107">
        <v>52647</v>
      </c>
      <c r="Q352" s="113">
        <v>530800009</v>
      </c>
    </row>
    <row r="353" spans="1:17" ht="16.5" customHeight="1" x14ac:dyDescent="0.3">
      <c r="A353" s="92" t="b">
        <v>1</v>
      </c>
      <c r="B353" s="93" t="s">
        <v>759</v>
      </c>
      <c r="C353" s="107">
        <v>903131011</v>
      </c>
      <c r="D353" s="107">
        <v>903131010</v>
      </c>
      <c r="E353" s="107">
        <v>903131012</v>
      </c>
      <c r="F353" s="107" t="b">
        <v>0</v>
      </c>
      <c r="G353" s="113" t="s">
        <v>421</v>
      </c>
      <c r="H353" s="107">
        <v>3</v>
      </c>
      <c r="I353" s="107">
        <v>1</v>
      </c>
      <c r="J353" s="107">
        <v>3</v>
      </c>
      <c r="K353" s="107">
        <v>350</v>
      </c>
      <c r="L353" s="109">
        <v>160001001</v>
      </c>
      <c r="M353" s="107">
        <v>210000</v>
      </c>
      <c r="N353" s="113" t="s">
        <v>52</v>
      </c>
      <c r="O353" s="107">
        <v>51648</v>
      </c>
      <c r="P353" s="107">
        <v>52648</v>
      </c>
      <c r="Q353" s="113">
        <v>530800009</v>
      </c>
    </row>
    <row r="354" spans="1:17" ht="16.5" customHeight="1" x14ac:dyDescent="0.3">
      <c r="A354" s="92" t="b">
        <v>1</v>
      </c>
      <c r="B354" s="93" t="s">
        <v>760</v>
      </c>
      <c r="C354" s="107">
        <v>903131012</v>
      </c>
      <c r="D354" s="107">
        <v>903131011</v>
      </c>
      <c r="E354" s="107">
        <v>903131013</v>
      </c>
      <c r="F354" s="107" t="b">
        <v>0</v>
      </c>
      <c r="G354" s="113" t="s">
        <v>421</v>
      </c>
      <c r="H354" s="107">
        <v>3</v>
      </c>
      <c r="I354" s="107">
        <v>1</v>
      </c>
      <c r="J354" s="107">
        <v>3</v>
      </c>
      <c r="K354" s="107">
        <v>400</v>
      </c>
      <c r="L354" s="109">
        <v>160001001</v>
      </c>
      <c r="M354" s="107">
        <v>240000</v>
      </c>
      <c r="N354" s="113" t="s">
        <v>52</v>
      </c>
      <c r="O354" s="107">
        <v>51649</v>
      </c>
      <c r="P354" s="107">
        <v>52649</v>
      </c>
      <c r="Q354" s="113">
        <v>530800009</v>
      </c>
    </row>
    <row r="355" spans="1:17" ht="16.5" customHeight="1" x14ac:dyDescent="0.3">
      <c r="A355" s="92" t="b">
        <v>1</v>
      </c>
      <c r="B355" s="93" t="s">
        <v>761</v>
      </c>
      <c r="C355" s="107">
        <v>903131013</v>
      </c>
      <c r="D355" s="107">
        <v>903131012</v>
      </c>
      <c r="E355" s="107">
        <v>903131014</v>
      </c>
      <c r="F355" s="107" t="b">
        <v>0</v>
      </c>
      <c r="G355" s="113" t="s">
        <v>421</v>
      </c>
      <c r="H355" s="107">
        <v>3</v>
      </c>
      <c r="I355" s="107">
        <v>1</v>
      </c>
      <c r="J355" s="107">
        <v>3</v>
      </c>
      <c r="K355" s="107">
        <v>450</v>
      </c>
      <c r="L355" s="109">
        <v>160001001</v>
      </c>
      <c r="M355" s="107">
        <v>270000</v>
      </c>
      <c r="N355" s="113" t="s">
        <v>52</v>
      </c>
      <c r="O355" s="107">
        <v>51650</v>
      </c>
      <c r="P355" s="107">
        <v>52650</v>
      </c>
      <c r="Q355" s="113">
        <v>530800009</v>
      </c>
    </row>
    <row r="356" spans="1:17" ht="16.5" customHeight="1" x14ac:dyDescent="0.3">
      <c r="A356" s="92" t="b">
        <v>1</v>
      </c>
      <c r="B356" s="93" t="s">
        <v>762</v>
      </c>
      <c r="C356" s="107">
        <v>903131014</v>
      </c>
      <c r="D356" s="107">
        <v>903131013</v>
      </c>
      <c r="E356" s="107">
        <v>903131015</v>
      </c>
      <c r="F356" s="107" t="b">
        <v>0</v>
      </c>
      <c r="G356" s="113" t="s">
        <v>421</v>
      </c>
      <c r="H356" s="107">
        <v>3</v>
      </c>
      <c r="I356" s="107">
        <v>1</v>
      </c>
      <c r="J356" s="107">
        <v>3</v>
      </c>
      <c r="K356" s="107">
        <v>500</v>
      </c>
      <c r="L356" s="109">
        <v>160001001</v>
      </c>
      <c r="M356" s="107">
        <v>300000</v>
      </c>
      <c r="N356" s="113" t="s">
        <v>52</v>
      </c>
      <c r="O356" s="107">
        <v>51651</v>
      </c>
      <c r="P356" s="107">
        <v>52651</v>
      </c>
      <c r="Q356" s="113">
        <v>530800009</v>
      </c>
    </row>
    <row r="357" spans="1:17" ht="16.5" customHeight="1" x14ac:dyDescent="0.3">
      <c r="A357" s="92" t="b">
        <v>1</v>
      </c>
      <c r="B357" s="93" t="s">
        <v>763</v>
      </c>
      <c r="C357" s="107">
        <v>903131015</v>
      </c>
      <c r="D357" s="107">
        <v>903131014</v>
      </c>
      <c r="E357" s="107">
        <v>903131016</v>
      </c>
      <c r="F357" s="107" t="b">
        <v>0</v>
      </c>
      <c r="G357" s="113" t="s">
        <v>421</v>
      </c>
      <c r="H357" s="107">
        <v>3</v>
      </c>
      <c r="I357" s="107">
        <v>1</v>
      </c>
      <c r="J357" s="107">
        <v>3</v>
      </c>
      <c r="K357" s="107">
        <v>550</v>
      </c>
      <c r="L357" s="109">
        <v>160001001</v>
      </c>
      <c r="M357" s="107">
        <v>340000</v>
      </c>
      <c r="N357" s="113" t="s">
        <v>52</v>
      </c>
      <c r="O357" s="107">
        <v>51652</v>
      </c>
      <c r="P357" s="107">
        <v>52652</v>
      </c>
      <c r="Q357" s="113">
        <v>530800009</v>
      </c>
    </row>
    <row r="358" spans="1:17" ht="16.5" customHeight="1" x14ac:dyDescent="0.3">
      <c r="A358" s="92" t="b">
        <v>1</v>
      </c>
      <c r="B358" s="93" t="s">
        <v>764</v>
      </c>
      <c r="C358" s="107">
        <v>903131016</v>
      </c>
      <c r="D358" s="107">
        <v>903131015</v>
      </c>
      <c r="E358" s="107">
        <v>903131017</v>
      </c>
      <c r="F358" s="107" t="b">
        <v>0</v>
      </c>
      <c r="G358" s="113" t="s">
        <v>421</v>
      </c>
      <c r="H358" s="107">
        <v>3</v>
      </c>
      <c r="I358" s="107">
        <v>1</v>
      </c>
      <c r="J358" s="107">
        <v>3</v>
      </c>
      <c r="K358" s="107">
        <v>600</v>
      </c>
      <c r="L358" s="109">
        <v>160001001</v>
      </c>
      <c r="M358" s="107">
        <v>380000</v>
      </c>
      <c r="N358" s="113" t="s">
        <v>52</v>
      </c>
      <c r="O358" s="107">
        <v>51653</v>
      </c>
      <c r="P358" s="107">
        <v>52653</v>
      </c>
      <c r="Q358" s="113">
        <v>530800009</v>
      </c>
    </row>
    <row r="359" spans="1:17" ht="16.5" customHeight="1" x14ac:dyDescent="0.3">
      <c r="A359" s="92" t="b">
        <v>1</v>
      </c>
      <c r="B359" s="93" t="s">
        <v>765</v>
      </c>
      <c r="C359" s="107">
        <v>903131017</v>
      </c>
      <c r="D359" s="107">
        <v>903131016</v>
      </c>
      <c r="E359" s="107">
        <v>903131018</v>
      </c>
      <c r="F359" s="107" t="b">
        <v>0</v>
      </c>
      <c r="G359" s="113" t="s">
        <v>421</v>
      </c>
      <c r="H359" s="107">
        <v>3</v>
      </c>
      <c r="I359" s="107">
        <v>1</v>
      </c>
      <c r="J359" s="107">
        <v>3</v>
      </c>
      <c r="K359" s="107">
        <v>650</v>
      </c>
      <c r="L359" s="109">
        <v>160001001</v>
      </c>
      <c r="M359" s="107">
        <v>420000</v>
      </c>
      <c r="N359" s="113" t="s">
        <v>52</v>
      </c>
      <c r="O359" s="107">
        <v>51654</v>
      </c>
      <c r="P359" s="107">
        <v>52654</v>
      </c>
      <c r="Q359" s="113">
        <v>530800009</v>
      </c>
    </row>
    <row r="360" spans="1:17" ht="16.5" customHeight="1" x14ac:dyDescent="0.3">
      <c r="A360" s="92" t="b">
        <v>1</v>
      </c>
      <c r="B360" s="93" t="s">
        <v>766</v>
      </c>
      <c r="C360" s="107">
        <v>903131018</v>
      </c>
      <c r="D360" s="107">
        <v>903131017</v>
      </c>
      <c r="E360" s="107">
        <v>903131019</v>
      </c>
      <c r="F360" s="107" t="b">
        <v>0</v>
      </c>
      <c r="G360" s="113" t="s">
        <v>421</v>
      </c>
      <c r="H360" s="107">
        <v>3</v>
      </c>
      <c r="I360" s="107">
        <v>1</v>
      </c>
      <c r="J360" s="107">
        <v>3</v>
      </c>
      <c r="K360" s="107">
        <v>700</v>
      </c>
      <c r="L360" s="109">
        <v>160001001</v>
      </c>
      <c r="M360" s="107">
        <v>460000</v>
      </c>
      <c r="N360" s="113" t="s">
        <v>52</v>
      </c>
      <c r="O360" s="107">
        <v>51655</v>
      </c>
      <c r="P360" s="107">
        <v>52655</v>
      </c>
      <c r="Q360" s="113">
        <v>530800009</v>
      </c>
    </row>
    <row r="361" spans="1:17" ht="16.5" customHeight="1" x14ac:dyDescent="0.3">
      <c r="A361" s="92" t="b">
        <v>1</v>
      </c>
      <c r="B361" s="93" t="s">
        <v>767</v>
      </c>
      <c r="C361" s="107">
        <v>903131019</v>
      </c>
      <c r="D361" s="107">
        <v>903131018</v>
      </c>
      <c r="E361" s="107">
        <v>903131020</v>
      </c>
      <c r="F361" s="107" t="b">
        <v>0</v>
      </c>
      <c r="G361" s="113" t="s">
        <v>421</v>
      </c>
      <c r="H361" s="107">
        <v>3</v>
      </c>
      <c r="I361" s="107">
        <v>1</v>
      </c>
      <c r="J361" s="107">
        <v>3</v>
      </c>
      <c r="K361" s="107">
        <v>750</v>
      </c>
      <c r="L361" s="109">
        <v>160001001</v>
      </c>
      <c r="M361" s="107">
        <v>500000</v>
      </c>
      <c r="N361" s="113" t="s">
        <v>52</v>
      </c>
      <c r="O361" s="107">
        <v>51656</v>
      </c>
      <c r="P361" s="107">
        <v>52656</v>
      </c>
      <c r="Q361" s="113">
        <v>530800009</v>
      </c>
    </row>
    <row r="362" spans="1:17" ht="16.5" customHeight="1" x14ac:dyDescent="0.3">
      <c r="A362" s="92" t="b">
        <v>1</v>
      </c>
      <c r="B362" s="93" t="s">
        <v>768</v>
      </c>
      <c r="C362" s="107">
        <v>903131020</v>
      </c>
      <c r="D362" s="107">
        <v>903131019</v>
      </c>
      <c r="E362" s="107">
        <v>903131021</v>
      </c>
      <c r="F362" s="107" t="b">
        <v>0</v>
      </c>
      <c r="G362" s="113" t="s">
        <v>421</v>
      </c>
      <c r="H362" s="107">
        <v>3</v>
      </c>
      <c r="I362" s="107">
        <v>1</v>
      </c>
      <c r="J362" s="107">
        <v>3</v>
      </c>
      <c r="K362" s="107">
        <v>800</v>
      </c>
      <c r="L362" s="109">
        <v>160001001</v>
      </c>
      <c r="M362" s="107">
        <v>550000</v>
      </c>
      <c r="N362" s="113" t="s">
        <v>52</v>
      </c>
      <c r="O362" s="107">
        <v>51657</v>
      </c>
      <c r="P362" s="107">
        <v>52657</v>
      </c>
      <c r="Q362" s="113">
        <v>530800009</v>
      </c>
    </row>
    <row r="363" spans="1:17" ht="16.5" customHeight="1" x14ac:dyDescent="0.3">
      <c r="A363" s="92" t="b">
        <v>1</v>
      </c>
      <c r="B363" s="93" t="s">
        <v>769</v>
      </c>
      <c r="C363" s="107">
        <v>903131021</v>
      </c>
      <c r="D363" s="107">
        <v>903131020</v>
      </c>
      <c r="E363" s="107">
        <v>903131022</v>
      </c>
      <c r="F363" s="107" t="b">
        <v>0</v>
      </c>
      <c r="G363" s="113" t="s">
        <v>421</v>
      </c>
      <c r="H363" s="107">
        <v>3</v>
      </c>
      <c r="I363" s="107">
        <v>1</v>
      </c>
      <c r="J363" s="107">
        <v>3</v>
      </c>
      <c r="K363" s="107">
        <v>850</v>
      </c>
      <c r="L363" s="109">
        <v>160001001</v>
      </c>
      <c r="M363" s="107">
        <v>600000</v>
      </c>
      <c r="N363" s="113" t="s">
        <v>52</v>
      </c>
      <c r="O363" s="107">
        <v>51658</v>
      </c>
      <c r="P363" s="107">
        <v>52658</v>
      </c>
      <c r="Q363" s="113">
        <v>530800009</v>
      </c>
    </row>
    <row r="364" spans="1:17" ht="16.5" customHeight="1" x14ac:dyDescent="0.3">
      <c r="A364" s="92" t="b">
        <v>1</v>
      </c>
      <c r="B364" s="93" t="s">
        <v>770</v>
      </c>
      <c r="C364" s="107">
        <v>903131022</v>
      </c>
      <c r="D364" s="107">
        <v>903131021</v>
      </c>
      <c r="E364" s="107">
        <v>903131023</v>
      </c>
      <c r="F364" s="107" t="b">
        <v>0</v>
      </c>
      <c r="G364" s="113" t="s">
        <v>421</v>
      </c>
      <c r="H364" s="107">
        <v>3</v>
      </c>
      <c r="I364" s="107">
        <v>1</v>
      </c>
      <c r="J364" s="107">
        <v>3</v>
      </c>
      <c r="K364" s="107">
        <v>900</v>
      </c>
      <c r="L364" s="109">
        <v>160001001</v>
      </c>
      <c r="M364" s="107">
        <v>650000</v>
      </c>
      <c r="N364" s="113" t="s">
        <v>52</v>
      </c>
      <c r="O364" s="107">
        <v>51659</v>
      </c>
      <c r="P364" s="107">
        <v>52659</v>
      </c>
      <c r="Q364" s="113">
        <v>530800009</v>
      </c>
    </row>
    <row r="365" spans="1:17" ht="16.5" customHeight="1" x14ac:dyDescent="0.3">
      <c r="A365" s="92" t="b">
        <v>1</v>
      </c>
      <c r="B365" s="93" t="s">
        <v>771</v>
      </c>
      <c r="C365" s="107">
        <v>903131023</v>
      </c>
      <c r="D365" s="107">
        <v>903131022</v>
      </c>
      <c r="E365" s="107">
        <v>903131024</v>
      </c>
      <c r="F365" s="107" t="b">
        <v>0</v>
      </c>
      <c r="G365" s="113" t="s">
        <v>421</v>
      </c>
      <c r="H365" s="107">
        <v>3</v>
      </c>
      <c r="I365" s="107">
        <v>1</v>
      </c>
      <c r="J365" s="107">
        <v>3</v>
      </c>
      <c r="K365" s="107">
        <v>950</v>
      </c>
      <c r="L365" s="109">
        <v>160001001</v>
      </c>
      <c r="M365" s="107">
        <v>700000</v>
      </c>
      <c r="N365" s="113" t="s">
        <v>52</v>
      </c>
      <c r="O365" s="107">
        <v>51660</v>
      </c>
      <c r="P365" s="107">
        <v>52660</v>
      </c>
      <c r="Q365" s="113">
        <v>530800009</v>
      </c>
    </row>
    <row r="366" spans="1:17" ht="16.5" customHeight="1" x14ac:dyDescent="0.3">
      <c r="A366" s="92" t="b">
        <v>1</v>
      </c>
      <c r="B366" s="93" t="s">
        <v>772</v>
      </c>
      <c r="C366" s="107">
        <v>903131024</v>
      </c>
      <c r="D366" s="107">
        <v>903131023</v>
      </c>
      <c r="E366" s="106">
        <v>0</v>
      </c>
      <c r="F366" s="106" t="b">
        <v>0</v>
      </c>
      <c r="G366" s="113" t="s">
        <v>421</v>
      </c>
      <c r="H366" s="107">
        <v>3</v>
      </c>
      <c r="I366" s="107">
        <v>1</v>
      </c>
      <c r="J366" s="107">
        <v>3</v>
      </c>
      <c r="K366" s="107">
        <v>1000</v>
      </c>
      <c r="L366" s="109">
        <v>160001001</v>
      </c>
      <c r="M366" s="107">
        <v>750000</v>
      </c>
      <c r="N366" s="113" t="s">
        <v>52</v>
      </c>
      <c r="O366" s="107">
        <v>51661</v>
      </c>
      <c r="P366" s="107">
        <v>52661</v>
      </c>
      <c r="Q366" s="113">
        <v>530800009</v>
      </c>
    </row>
    <row r="367" spans="1:17" ht="16.5" customHeight="1" x14ac:dyDescent="0.3">
      <c r="A367" s="96" t="b">
        <v>1</v>
      </c>
      <c r="B367" s="97" t="s">
        <v>773</v>
      </c>
      <c r="C367" s="108">
        <v>903141001</v>
      </c>
      <c r="D367" s="106">
        <v>0</v>
      </c>
      <c r="E367" s="110">
        <v>903141002</v>
      </c>
      <c r="F367" s="110" t="b">
        <v>0</v>
      </c>
      <c r="G367" s="110" t="s">
        <v>421</v>
      </c>
      <c r="H367" s="106">
        <v>3</v>
      </c>
      <c r="I367" s="106">
        <v>1</v>
      </c>
      <c r="J367" s="106">
        <v>4</v>
      </c>
      <c r="K367" s="106">
        <v>1</v>
      </c>
      <c r="L367" s="108">
        <v>160001001</v>
      </c>
      <c r="M367" s="106">
        <v>20000</v>
      </c>
      <c r="N367" s="110" t="s">
        <v>52</v>
      </c>
      <c r="O367" s="106">
        <v>51662</v>
      </c>
      <c r="P367" s="106">
        <v>52662</v>
      </c>
      <c r="Q367" s="106">
        <v>530800009</v>
      </c>
    </row>
    <row r="368" spans="1:17" ht="16.5" customHeight="1" x14ac:dyDescent="0.3">
      <c r="A368" s="96" t="b">
        <v>1</v>
      </c>
      <c r="B368" s="97" t="s">
        <v>774</v>
      </c>
      <c r="C368" s="110">
        <v>903141002</v>
      </c>
      <c r="D368" s="111">
        <v>903141001</v>
      </c>
      <c r="E368" s="110">
        <v>903141003</v>
      </c>
      <c r="F368" s="110" t="b">
        <v>0</v>
      </c>
      <c r="G368" s="110" t="s">
        <v>421</v>
      </c>
      <c r="H368" s="110">
        <v>3</v>
      </c>
      <c r="I368" s="110">
        <v>1</v>
      </c>
      <c r="J368" s="110">
        <v>4</v>
      </c>
      <c r="K368" s="110">
        <v>10</v>
      </c>
      <c r="L368" s="111">
        <v>160001001</v>
      </c>
      <c r="M368" s="110">
        <v>40000</v>
      </c>
      <c r="N368" s="110" t="s">
        <v>52</v>
      </c>
      <c r="O368" s="110">
        <v>51663</v>
      </c>
      <c r="P368" s="110">
        <v>52663</v>
      </c>
      <c r="Q368" s="110">
        <v>530800009</v>
      </c>
    </row>
    <row r="369" spans="1:17" ht="16.5" customHeight="1" x14ac:dyDescent="0.3">
      <c r="A369" s="96" t="b">
        <v>1</v>
      </c>
      <c r="B369" s="97" t="s">
        <v>775</v>
      </c>
      <c r="C369" s="110">
        <v>903141003</v>
      </c>
      <c r="D369" s="110">
        <v>903141002</v>
      </c>
      <c r="E369" s="110">
        <v>903141004</v>
      </c>
      <c r="F369" s="110" t="b">
        <v>0</v>
      </c>
      <c r="G369" s="110" t="s">
        <v>421</v>
      </c>
      <c r="H369" s="110">
        <v>3</v>
      </c>
      <c r="I369" s="110">
        <v>1</v>
      </c>
      <c r="J369" s="110">
        <v>4</v>
      </c>
      <c r="K369" s="110">
        <v>20</v>
      </c>
      <c r="L369" s="111">
        <v>160001001</v>
      </c>
      <c r="M369" s="110">
        <v>80000</v>
      </c>
      <c r="N369" s="110" t="s">
        <v>52</v>
      </c>
      <c r="O369" s="110">
        <v>51664</v>
      </c>
      <c r="P369" s="110">
        <v>52664</v>
      </c>
      <c r="Q369" s="110">
        <v>530800009</v>
      </c>
    </row>
    <row r="370" spans="1:17" ht="16.5" customHeight="1" x14ac:dyDescent="0.3">
      <c r="A370" s="96" t="b">
        <v>1</v>
      </c>
      <c r="B370" s="97" t="s">
        <v>776</v>
      </c>
      <c r="C370" s="110">
        <v>903141004</v>
      </c>
      <c r="D370" s="110">
        <v>903141003</v>
      </c>
      <c r="E370" s="110">
        <v>903141005</v>
      </c>
      <c r="F370" s="110" t="b">
        <v>0</v>
      </c>
      <c r="G370" s="110" t="s">
        <v>421</v>
      </c>
      <c r="H370" s="110">
        <v>3</v>
      </c>
      <c r="I370" s="110">
        <v>1</v>
      </c>
      <c r="J370" s="110">
        <v>4</v>
      </c>
      <c r="K370" s="110">
        <v>30</v>
      </c>
      <c r="L370" s="111">
        <v>160001001</v>
      </c>
      <c r="M370" s="110">
        <v>60000</v>
      </c>
      <c r="N370" s="110" t="s">
        <v>52</v>
      </c>
      <c r="O370" s="110">
        <v>51665</v>
      </c>
      <c r="P370" s="110">
        <v>52665</v>
      </c>
      <c r="Q370" s="110">
        <v>530800009</v>
      </c>
    </row>
    <row r="371" spans="1:17" ht="16.5" customHeight="1" x14ac:dyDescent="0.3">
      <c r="A371" s="96" t="b">
        <v>1</v>
      </c>
      <c r="B371" s="97" t="s">
        <v>777</v>
      </c>
      <c r="C371" s="110">
        <v>903141005</v>
      </c>
      <c r="D371" s="110">
        <v>903141004</v>
      </c>
      <c r="E371" s="110">
        <v>903141006</v>
      </c>
      <c r="F371" s="110" t="b">
        <v>0</v>
      </c>
      <c r="G371" s="110" t="s">
        <v>421</v>
      </c>
      <c r="H371" s="110">
        <v>3</v>
      </c>
      <c r="I371" s="110">
        <v>1</v>
      </c>
      <c r="J371" s="110">
        <v>4</v>
      </c>
      <c r="K371" s="110">
        <v>50</v>
      </c>
      <c r="L371" s="111">
        <v>160001001</v>
      </c>
      <c r="M371" s="110">
        <v>90000</v>
      </c>
      <c r="N371" s="110" t="s">
        <v>52</v>
      </c>
      <c r="O371" s="110">
        <v>51666</v>
      </c>
      <c r="P371" s="110">
        <v>52666</v>
      </c>
      <c r="Q371" s="110">
        <v>530800009</v>
      </c>
    </row>
    <row r="372" spans="1:17" ht="16.5" customHeight="1" x14ac:dyDescent="0.3">
      <c r="A372" s="96" t="b">
        <v>1</v>
      </c>
      <c r="B372" s="97" t="s">
        <v>778</v>
      </c>
      <c r="C372" s="110">
        <v>903141006</v>
      </c>
      <c r="D372" s="110">
        <v>903141005</v>
      </c>
      <c r="E372" s="110">
        <v>903141007</v>
      </c>
      <c r="F372" s="110" t="b">
        <v>0</v>
      </c>
      <c r="G372" s="110" t="s">
        <v>421</v>
      </c>
      <c r="H372" s="110">
        <v>3</v>
      </c>
      <c r="I372" s="110">
        <v>1</v>
      </c>
      <c r="J372" s="110">
        <v>4</v>
      </c>
      <c r="K372" s="110">
        <v>100</v>
      </c>
      <c r="L372" s="111">
        <v>160001001</v>
      </c>
      <c r="M372" s="110">
        <v>120000</v>
      </c>
      <c r="N372" s="110" t="s">
        <v>52</v>
      </c>
      <c r="O372" s="110">
        <v>51667</v>
      </c>
      <c r="P372" s="110">
        <v>52667</v>
      </c>
      <c r="Q372" s="110">
        <v>530800009</v>
      </c>
    </row>
    <row r="373" spans="1:17" ht="16.5" customHeight="1" x14ac:dyDescent="0.3">
      <c r="A373" s="96" t="b">
        <v>1</v>
      </c>
      <c r="B373" s="97" t="s">
        <v>779</v>
      </c>
      <c r="C373" s="110">
        <v>903141007</v>
      </c>
      <c r="D373" s="110">
        <v>903141006</v>
      </c>
      <c r="E373" s="110">
        <v>903141008</v>
      </c>
      <c r="F373" s="110" t="b">
        <v>0</v>
      </c>
      <c r="G373" s="110" t="s">
        <v>421</v>
      </c>
      <c r="H373" s="110">
        <v>3</v>
      </c>
      <c r="I373" s="110">
        <v>1</v>
      </c>
      <c r="J373" s="110">
        <v>4</v>
      </c>
      <c r="K373" s="110">
        <v>150</v>
      </c>
      <c r="L373" s="111">
        <v>160001001</v>
      </c>
      <c r="M373" s="110">
        <v>150000</v>
      </c>
      <c r="N373" s="110" t="s">
        <v>52</v>
      </c>
      <c r="O373" s="110">
        <v>51668</v>
      </c>
      <c r="P373" s="110">
        <v>52668</v>
      </c>
      <c r="Q373" s="110">
        <v>530800009</v>
      </c>
    </row>
    <row r="374" spans="1:17" ht="16.5" customHeight="1" x14ac:dyDescent="0.3">
      <c r="A374" s="96" t="b">
        <v>1</v>
      </c>
      <c r="B374" s="97" t="s">
        <v>780</v>
      </c>
      <c r="C374" s="110">
        <v>903141008</v>
      </c>
      <c r="D374" s="110">
        <v>903141007</v>
      </c>
      <c r="E374" s="110">
        <v>903141009</v>
      </c>
      <c r="F374" s="110" t="b">
        <v>0</v>
      </c>
      <c r="G374" s="110" t="s">
        <v>421</v>
      </c>
      <c r="H374" s="110">
        <v>3</v>
      </c>
      <c r="I374" s="110">
        <v>1</v>
      </c>
      <c r="J374" s="110">
        <v>4</v>
      </c>
      <c r="K374" s="110">
        <v>200</v>
      </c>
      <c r="L374" s="111">
        <v>160001001</v>
      </c>
      <c r="M374" s="110">
        <v>180000</v>
      </c>
      <c r="N374" s="110" t="s">
        <v>52</v>
      </c>
      <c r="O374" s="110">
        <v>51669</v>
      </c>
      <c r="P374" s="110">
        <v>52669</v>
      </c>
      <c r="Q374" s="110">
        <v>530800009</v>
      </c>
    </row>
    <row r="375" spans="1:17" ht="16.5" customHeight="1" x14ac:dyDescent="0.3">
      <c r="A375" s="96" t="b">
        <v>1</v>
      </c>
      <c r="B375" s="97" t="s">
        <v>781</v>
      </c>
      <c r="C375" s="110">
        <v>903141009</v>
      </c>
      <c r="D375" s="110">
        <v>903141008</v>
      </c>
      <c r="E375" s="110">
        <v>903141010</v>
      </c>
      <c r="F375" s="110" t="b">
        <v>0</v>
      </c>
      <c r="G375" s="110" t="s">
        <v>421</v>
      </c>
      <c r="H375" s="110">
        <v>3</v>
      </c>
      <c r="I375" s="110">
        <v>1</v>
      </c>
      <c r="J375" s="110">
        <v>4</v>
      </c>
      <c r="K375" s="110">
        <v>250</v>
      </c>
      <c r="L375" s="111">
        <v>160001001</v>
      </c>
      <c r="M375" s="110">
        <v>220000</v>
      </c>
      <c r="N375" s="110" t="s">
        <v>52</v>
      </c>
      <c r="O375" s="110">
        <v>51670</v>
      </c>
      <c r="P375" s="110">
        <v>52670</v>
      </c>
      <c r="Q375" s="110">
        <v>530800009</v>
      </c>
    </row>
    <row r="376" spans="1:17" ht="16.5" customHeight="1" x14ac:dyDescent="0.3">
      <c r="A376" s="96" t="b">
        <v>1</v>
      </c>
      <c r="B376" s="97" t="s">
        <v>782</v>
      </c>
      <c r="C376" s="110">
        <v>903141010</v>
      </c>
      <c r="D376" s="110">
        <v>903141009</v>
      </c>
      <c r="E376" s="110">
        <v>903141011</v>
      </c>
      <c r="F376" s="110" t="b">
        <v>0</v>
      </c>
      <c r="G376" s="110" t="s">
        <v>421</v>
      </c>
      <c r="H376" s="110">
        <v>3</v>
      </c>
      <c r="I376" s="110">
        <v>1</v>
      </c>
      <c r="J376" s="110">
        <v>4</v>
      </c>
      <c r="K376" s="110">
        <v>300</v>
      </c>
      <c r="L376" s="111">
        <v>160001001</v>
      </c>
      <c r="M376" s="110">
        <v>260000</v>
      </c>
      <c r="N376" s="110" t="s">
        <v>52</v>
      </c>
      <c r="O376" s="110">
        <v>51671</v>
      </c>
      <c r="P376" s="110">
        <v>52671</v>
      </c>
      <c r="Q376" s="110">
        <v>530800009</v>
      </c>
    </row>
    <row r="377" spans="1:17" ht="16.5" customHeight="1" x14ac:dyDescent="0.3">
      <c r="A377" s="96" t="b">
        <v>1</v>
      </c>
      <c r="B377" s="97" t="s">
        <v>783</v>
      </c>
      <c r="C377" s="110">
        <v>903141011</v>
      </c>
      <c r="D377" s="110">
        <v>903141010</v>
      </c>
      <c r="E377" s="110">
        <v>903141012</v>
      </c>
      <c r="F377" s="110" t="b">
        <v>0</v>
      </c>
      <c r="G377" s="110" t="s">
        <v>421</v>
      </c>
      <c r="H377" s="110">
        <v>3</v>
      </c>
      <c r="I377" s="110">
        <v>1</v>
      </c>
      <c r="J377" s="110">
        <v>4</v>
      </c>
      <c r="K377" s="110">
        <v>350</v>
      </c>
      <c r="L377" s="111">
        <v>160001001</v>
      </c>
      <c r="M377" s="110">
        <v>300000</v>
      </c>
      <c r="N377" s="110" t="s">
        <v>52</v>
      </c>
      <c r="O377" s="110">
        <v>51672</v>
      </c>
      <c r="P377" s="110">
        <v>52672</v>
      </c>
      <c r="Q377" s="110">
        <v>530800009</v>
      </c>
    </row>
    <row r="378" spans="1:17" ht="16.5" customHeight="1" x14ac:dyDescent="0.3">
      <c r="A378" s="96" t="b">
        <v>1</v>
      </c>
      <c r="B378" s="97" t="s">
        <v>784</v>
      </c>
      <c r="C378" s="110">
        <v>903141012</v>
      </c>
      <c r="D378" s="110">
        <v>903141011</v>
      </c>
      <c r="E378" s="110">
        <v>903141013</v>
      </c>
      <c r="F378" s="110" t="b">
        <v>0</v>
      </c>
      <c r="G378" s="110" t="s">
        <v>421</v>
      </c>
      <c r="H378" s="110">
        <v>3</v>
      </c>
      <c r="I378" s="110">
        <v>1</v>
      </c>
      <c r="J378" s="110">
        <v>4</v>
      </c>
      <c r="K378" s="110">
        <v>400</v>
      </c>
      <c r="L378" s="111">
        <v>160001001</v>
      </c>
      <c r="M378" s="110">
        <v>350000</v>
      </c>
      <c r="N378" s="110" t="s">
        <v>52</v>
      </c>
      <c r="O378" s="110">
        <v>51673</v>
      </c>
      <c r="P378" s="110">
        <v>52673</v>
      </c>
      <c r="Q378" s="110">
        <v>530800009</v>
      </c>
    </row>
    <row r="379" spans="1:17" ht="16.5" customHeight="1" x14ac:dyDescent="0.3">
      <c r="A379" s="96" t="b">
        <v>1</v>
      </c>
      <c r="B379" s="97" t="s">
        <v>785</v>
      </c>
      <c r="C379" s="110">
        <v>903141013</v>
      </c>
      <c r="D379" s="110">
        <v>903141012</v>
      </c>
      <c r="E379" s="110">
        <v>903141014</v>
      </c>
      <c r="F379" s="110" t="b">
        <v>0</v>
      </c>
      <c r="G379" s="110" t="s">
        <v>421</v>
      </c>
      <c r="H379" s="110">
        <v>3</v>
      </c>
      <c r="I379" s="110">
        <v>1</v>
      </c>
      <c r="J379" s="110">
        <v>4</v>
      </c>
      <c r="K379" s="110">
        <v>450</v>
      </c>
      <c r="L379" s="111">
        <v>160001001</v>
      </c>
      <c r="M379" s="110">
        <v>400000</v>
      </c>
      <c r="N379" s="110" t="s">
        <v>52</v>
      </c>
      <c r="O379" s="110">
        <v>51674</v>
      </c>
      <c r="P379" s="110">
        <v>52674</v>
      </c>
      <c r="Q379" s="110">
        <v>530800009</v>
      </c>
    </row>
    <row r="380" spans="1:17" ht="16.5" customHeight="1" x14ac:dyDescent="0.3">
      <c r="A380" s="96" t="b">
        <v>1</v>
      </c>
      <c r="B380" s="97" t="s">
        <v>786</v>
      </c>
      <c r="C380" s="110">
        <v>903141014</v>
      </c>
      <c r="D380" s="110">
        <v>903141013</v>
      </c>
      <c r="E380" s="106">
        <v>0</v>
      </c>
      <c r="F380" s="106" t="b">
        <v>0</v>
      </c>
      <c r="G380" s="110" t="s">
        <v>421</v>
      </c>
      <c r="H380" s="110">
        <v>3</v>
      </c>
      <c r="I380" s="110">
        <v>1</v>
      </c>
      <c r="J380" s="110">
        <v>4</v>
      </c>
      <c r="K380" s="110">
        <v>500</v>
      </c>
      <c r="L380" s="111">
        <v>160001001</v>
      </c>
      <c r="M380" s="110">
        <v>450000</v>
      </c>
      <c r="N380" s="110" t="s">
        <v>52</v>
      </c>
      <c r="O380" s="110">
        <v>51675</v>
      </c>
      <c r="P380" s="110">
        <v>52675</v>
      </c>
      <c r="Q380" s="110">
        <v>530800009</v>
      </c>
    </row>
    <row r="381" spans="1:17" ht="16.5" customHeight="1" x14ac:dyDescent="0.3">
      <c r="A381" s="100" t="b">
        <v>0</v>
      </c>
      <c r="B381" s="101" t="s">
        <v>787</v>
      </c>
      <c r="C381" s="108">
        <v>903151001</v>
      </c>
      <c r="D381" s="106">
        <v>0</v>
      </c>
      <c r="E381" s="107">
        <v>903151002</v>
      </c>
      <c r="F381" s="107" t="b">
        <v>0</v>
      </c>
      <c r="G381" s="113" t="s">
        <v>421</v>
      </c>
      <c r="H381" s="106">
        <v>3</v>
      </c>
      <c r="I381" s="106">
        <v>1</v>
      </c>
      <c r="J381" s="106">
        <v>5</v>
      </c>
      <c r="K381" s="106">
        <v>1</v>
      </c>
      <c r="L381" s="108">
        <v>160001001</v>
      </c>
      <c r="M381" s="106">
        <v>2000</v>
      </c>
      <c r="N381" s="115" t="s">
        <v>52</v>
      </c>
      <c r="O381" s="106">
        <v>51676</v>
      </c>
      <c r="P381" s="106">
        <v>52676</v>
      </c>
      <c r="Q381" s="106">
        <v>530800009</v>
      </c>
    </row>
    <row r="382" spans="1:17" ht="16.5" customHeight="1" x14ac:dyDescent="0.3">
      <c r="A382" s="100" t="b">
        <v>0</v>
      </c>
      <c r="B382" s="101" t="s">
        <v>788</v>
      </c>
      <c r="C382" s="115">
        <v>903151002</v>
      </c>
      <c r="D382" s="116">
        <v>903151001</v>
      </c>
      <c r="E382" s="115">
        <v>903151003</v>
      </c>
      <c r="F382" s="115" t="b">
        <v>0</v>
      </c>
      <c r="G382" s="115" t="s">
        <v>421</v>
      </c>
      <c r="H382" s="115">
        <v>3</v>
      </c>
      <c r="I382" s="115">
        <v>1</v>
      </c>
      <c r="J382" s="115">
        <v>5</v>
      </c>
      <c r="K382" s="115">
        <v>5</v>
      </c>
      <c r="L382" s="116">
        <v>160001001</v>
      </c>
      <c r="M382" s="115">
        <v>4000</v>
      </c>
      <c r="N382" s="115" t="s">
        <v>52</v>
      </c>
      <c r="O382" s="115">
        <v>51677</v>
      </c>
      <c r="P382" s="115">
        <v>52677</v>
      </c>
      <c r="Q382" s="115">
        <v>530800009</v>
      </c>
    </row>
    <row r="383" spans="1:17" ht="16.5" customHeight="1" x14ac:dyDescent="0.3">
      <c r="A383" s="100" t="b">
        <v>0</v>
      </c>
      <c r="B383" s="101" t="s">
        <v>789</v>
      </c>
      <c r="C383" s="115">
        <v>903151003</v>
      </c>
      <c r="D383" s="115">
        <v>903151002</v>
      </c>
      <c r="E383" s="115">
        <v>903151004</v>
      </c>
      <c r="F383" s="115" t="b">
        <v>0</v>
      </c>
      <c r="G383" s="115" t="s">
        <v>421</v>
      </c>
      <c r="H383" s="115">
        <v>3</v>
      </c>
      <c r="I383" s="115">
        <v>1</v>
      </c>
      <c r="J383" s="115">
        <v>5</v>
      </c>
      <c r="K383" s="115">
        <v>10</v>
      </c>
      <c r="L383" s="116">
        <v>160001001</v>
      </c>
      <c r="M383" s="115">
        <v>6000</v>
      </c>
      <c r="N383" s="115" t="s">
        <v>52</v>
      </c>
      <c r="O383" s="115">
        <v>51678</v>
      </c>
      <c r="P383" s="115">
        <v>52678</v>
      </c>
      <c r="Q383" s="115">
        <v>530800009</v>
      </c>
    </row>
    <row r="384" spans="1:17" ht="16.5" customHeight="1" x14ac:dyDescent="0.3">
      <c r="A384" s="100" t="b">
        <v>0</v>
      </c>
      <c r="B384" s="101" t="s">
        <v>790</v>
      </c>
      <c r="C384" s="115">
        <v>903151004</v>
      </c>
      <c r="D384" s="115">
        <v>903151003</v>
      </c>
      <c r="E384" s="115">
        <v>903151005</v>
      </c>
      <c r="F384" s="115" t="b">
        <v>0</v>
      </c>
      <c r="G384" s="115" t="s">
        <v>421</v>
      </c>
      <c r="H384" s="115">
        <v>3</v>
      </c>
      <c r="I384" s="115">
        <v>1</v>
      </c>
      <c r="J384" s="115">
        <v>5</v>
      </c>
      <c r="K384" s="115">
        <v>15</v>
      </c>
      <c r="L384" s="116">
        <v>160001001</v>
      </c>
      <c r="M384" s="115">
        <v>8000</v>
      </c>
      <c r="N384" s="115" t="s">
        <v>52</v>
      </c>
      <c r="O384" s="115">
        <v>51679</v>
      </c>
      <c r="P384" s="115">
        <v>52679</v>
      </c>
      <c r="Q384" s="115">
        <v>530800009</v>
      </c>
    </row>
    <row r="385" spans="1:17" ht="16.5" customHeight="1" x14ac:dyDescent="0.3">
      <c r="A385" s="100" t="b">
        <v>0</v>
      </c>
      <c r="B385" s="101" t="s">
        <v>791</v>
      </c>
      <c r="C385" s="115">
        <v>903151005</v>
      </c>
      <c r="D385" s="115">
        <v>903151004</v>
      </c>
      <c r="E385" s="115">
        <v>903151006</v>
      </c>
      <c r="F385" s="115" t="b">
        <v>0</v>
      </c>
      <c r="G385" s="115" t="s">
        <v>421</v>
      </c>
      <c r="H385" s="115">
        <v>3</v>
      </c>
      <c r="I385" s="115">
        <v>1</v>
      </c>
      <c r="J385" s="115">
        <v>5</v>
      </c>
      <c r="K385" s="115">
        <v>20</v>
      </c>
      <c r="L385" s="116">
        <v>160001001</v>
      </c>
      <c r="M385" s="115">
        <v>12000</v>
      </c>
      <c r="N385" s="115" t="s">
        <v>52</v>
      </c>
      <c r="O385" s="115">
        <v>51680</v>
      </c>
      <c r="P385" s="115">
        <v>52680</v>
      </c>
      <c r="Q385" s="115">
        <v>530800009</v>
      </c>
    </row>
    <row r="386" spans="1:17" ht="16.5" customHeight="1" x14ac:dyDescent="0.3">
      <c r="A386" s="100" t="b">
        <v>0</v>
      </c>
      <c r="B386" s="101" t="s">
        <v>792</v>
      </c>
      <c r="C386" s="115">
        <v>903151006</v>
      </c>
      <c r="D386" s="115">
        <v>903151005</v>
      </c>
      <c r="E386" s="115">
        <v>903151007</v>
      </c>
      <c r="F386" s="115" t="b">
        <v>0</v>
      </c>
      <c r="G386" s="115" t="s">
        <v>421</v>
      </c>
      <c r="H386" s="115">
        <v>3</v>
      </c>
      <c r="I386" s="115">
        <v>1</v>
      </c>
      <c r="J386" s="115">
        <v>5</v>
      </c>
      <c r="K386" s="115">
        <v>25</v>
      </c>
      <c r="L386" s="116">
        <v>160001001</v>
      </c>
      <c r="M386" s="115">
        <v>16000</v>
      </c>
      <c r="N386" s="115" t="s">
        <v>52</v>
      </c>
      <c r="O386" s="115">
        <v>51681</v>
      </c>
      <c r="P386" s="115">
        <v>52681</v>
      </c>
      <c r="Q386" s="115">
        <v>530800009</v>
      </c>
    </row>
    <row r="387" spans="1:17" ht="16.5" customHeight="1" x14ac:dyDescent="0.3">
      <c r="A387" s="100" t="b">
        <v>0</v>
      </c>
      <c r="B387" s="101" t="s">
        <v>793</v>
      </c>
      <c r="C387" s="115">
        <v>903151007</v>
      </c>
      <c r="D387" s="115">
        <v>903151006</v>
      </c>
      <c r="E387" s="115">
        <v>903151008</v>
      </c>
      <c r="F387" s="115" t="b">
        <v>0</v>
      </c>
      <c r="G387" s="115" t="s">
        <v>421</v>
      </c>
      <c r="H387" s="115">
        <v>3</v>
      </c>
      <c r="I387" s="115">
        <v>1</v>
      </c>
      <c r="J387" s="115">
        <v>5</v>
      </c>
      <c r="K387" s="115">
        <v>30</v>
      </c>
      <c r="L387" s="116">
        <v>160001001</v>
      </c>
      <c r="M387" s="115">
        <v>20000</v>
      </c>
      <c r="N387" s="115" t="s">
        <v>52</v>
      </c>
      <c r="O387" s="115">
        <v>51682</v>
      </c>
      <c r="P387" s="115">
        <v>52682</v>
      </c>
      <c r="Q387" s="115">
        <v>530800009</v>
      </c>
    </row>
    <row r="388" spans="1:17" ht="16.5" customHeight="1" x14ac:dyDescent="0.3">
      <c r="A388" s="100" t="b">
        <v>0</v>
      </c>
      <c r="B388" s="101" t="s">
        <v>794</v>
      </c>
      <c r="C388" s="115">
        <v>903151008</v>
      </c>
      <c r="D388" s="115">
        <v>903151007</v>
      </c>
      <c r="E388" s="115">
        <v>903151009</v>
      </c>
      <c r="F388" s="115" t="b">
        <v>0</v>
      </c>
      <c r="G388" s="115" t="s">
        <v>421</v>
      </c>
      <c r="H388" s="115">
        <v>3</v>
      </c>
      <c r="I388" s="115">
        <v>1</v>
      </c>
      <c r="J388" s="115">
        <v>5</v>
      </c>
      <c r="K388" s="115">
        <v>35</v>
      </c>
      <c r="L388" s="116">
        <v>160001001</v>
      </c>
      <c r="M388" s="115">
        <v>24000</v>
      </c>
      <c r="N388" s="115" t="s">
        <v>52</v>
      </c>
      <c r="O388" s="115">
        <v>51683</v>
      </c>
      <c r="P388" s="115">
        <v>52683</v>
      </c>
      <c r="Q388" s="115">
        <v>530800009</v>
      </c>
    </row>
    <row r="389" spans="1:17" ht="16.5" customHeight="1" x14ac:dyDescent="0.3">
      <c r="A389" s="100" t="b">
        <v>0</v>
      </c>
      <c r="B389" s="101" t="s">
        <v>795</v>
      </c>
      <c r="C389" s="115">
        <v>903151009</v>
      </c>
      <c r="D389" s="115">
        <v>903151008</v>
      </c>
      <c r="E389" s="115">
        <v>903151010</v>
      </c>
      <c r="F389" s="115" t="b">
        <v>0</v>
      </c>
      <c r="G389" s="115" t="s">
        <v>421</v>
      </c>
      <c r="H389" s="115">
        <v>3</v>
      </c>
      <c r="I389" s="115">
        <v>1</v>
      </c>
      <c r="J389" s="115">
        <v>5</v>
      </c>
      <c r="K389" s="115">
        <v>40</v>
      </c>
      <c r="L389" s="116">
        <v>160001001</v>
      </c>
      <c r="M389" s="115">
        <v>28000</v>
      </c>
      <c r="N389" s="115" t="s">
        <v>52</v>
      </c>
      <c r="O389" s="115">
        <v>51684</v>
      </c>
      <c r="P389" s="115">
        <v>52684</v>
      </c>
      <c r="Q389" s="115">
        <v>530800009</v>
      </c>
    </row>
    <row r="390" spans="1:17" ht="16.5" customHeight="1" x14ac:dyDescent="0.3">
      <c r="A390" s="100" t="b">
        <v>0</v>
      </c>
      <c r="B390" s="101" t="s">
        <v>796</v>
      </c>
      <c r="C390" s="115">
        <v>903151010</v>
      </c>
      <c r="D390" s="115">
        <v>903151009</v>
      </c>
      <c r="E390" s="115">
        <v>903151011</v>
      </c>
      <c r="F390" s="115" t="b">
        <v>0</v>
      </c>
      <c r="G390" s="115" t="s">
        <v>421</v>
      </c>
      <c r="H390" s="115">
        <v>3</v>
      </c>
      <c r="I390" s="115">
        <v>1</v>
      </c>
      <c r="J390" s="115">
        <v>5</v>
      </c>
      <c r="K390" s="115">
        <v>45</v>
      </c>
      <c r="L390" s="116">
        <v>160001001</v>
      </c>
      <c r="M390" s="115">
        <v>32000</v>
      </c>
      <c r="N390" s="115" t="s">
        <v>52</v>
      </c>
      <c r="O390" s="115">
        <v>51685</v>
      </c>
      <c r="P390" s="115">
        <v>52685</v>
      </c>
      <c r="Q390" s="115">
        <v>530800009</v>
      </c>
    </row>
    <row r="391" spans="1:17" ht="16.5" customHeight="1" x14ac:dyDescent="0.3">
      <c r="A391" s="100" t="b">
        <v>0</v>
      </c>
      <c r="B391" s="101" t="s">
        <v>797</v>
      </c>
      <c r="C391" s="115">
        <v>903151011</v>
      </c>
      <c r="D391" s="115">
        <v>903151010</v>
      </c>
      <c r="E391" s="115">
        <v>903151012</v>
      </c>
      <c r="F391" s="115" t="b">
        <v>0</v>
      </c>
      <c r="G391" s="115" t="s">
        <v>421</v>
      </c>
      <c r="H391" s="115">
        <v>3</v>
      </c>
      <c r="I391" s="115">
        <v>1</v>
      </c>
      <c r="J391" s="115">
        <v>5</v>
      </c>
      <c r="K391" s="115">
        <v>50</v>
      </c>
      <c r="L391" s="116">
        <v>160001001</v>
      </c>
      <c r="M391" s="115">
        <v>38000</v>
      </c>
      <c r="N391" s="115" t="s">
        <v>52</v>
      </c>
      <c r="O391" s="115">
        <v>51686</v>
      </c>
      <c r="P391" s="115">
        <v>52686</v>
      </c>
      <c r="Q391" s="115">
        <v>530800009</v>
      </c>
    </row>
    <row r="392" spans="1:17" ht="16.5" customHeight="1" x14ac:dyDescent="0.3">
      <c r="A392" s="100" t="b">
        <v>0</v>
      </c>
      <c r="B392" s="101" t="s">
        <v>798</v>
      </c>
      <c r="C392" s="115">
        <v>903151012</v>
      </c>
      <c r="D392" s="115">
        <v>903151011</v>
      </c>
      <c r="E392" s="115">
        <v>903151013</v>
      </c>
      <c r="F392" s="115" t="b">
        <v>0</v>
      </c>
      <c r="G392" s="115" t="s">
        <v>421</v>
      </c>
      <c r="H392" s="115">
        <v>3</v>
      </c>
      <c r="I392" s="115">
        <v>1</v>
      </c>
      <c r="J392" s="115">
        <v>5</v>
      </c>
      <c r="K392" s="115">
        <v>55</v>
      </c>
      <c r="L392" s="116">
        <v>160001001</v>
      </c>
      <c r="M392" s="115">
        <v>44000</v>
      </c>
      <c r="N392" s="115" t="s">
        <v>52</v>
      </c>
      <c r="O392" s="115">
        <v>51687</v>
      </c>
      <c r="P392" s="115">
        <v>52687</v>
      </c>
      <c r="Q392" s="115">
        <v>530800009</v>
      </c>
    </row>
    <row r="393" spans="1:17" ht="16.5" customHeight="1" x14ac:dyDescent="0.3">
      <c r="A393" s="100" t="b">
        <v>0</v>
      </c>
      <c r="B393" s="101" t="s">
        <v>799</v>
      </c>
      <c r="C393" s="115">
        <v>903151013</v>
      </c>
      <c r="D393" s="115">
        <v>903151012</v>
      </c>
      <c r="E393" s="115">
        <v>903151014</v>
      </c>
      <c r="F393" s="115" t="b">
        <v>0</v>
      </c>
      <c r="G393" s="115" t="s">
        <v>421</v>
      </c>
      <c r="H393" s="115">
        <v>3</v>
      </c>
      <c r="I393" s="115">
        <v>1</v>
      </c>
      <c r="J393" s="115">
        <v>5</v>
      </c>
      <c r="K393" s="115">
        <v>60</v>
      </c>
      <c r="L393" s="116">
        <v>160001001</v>
      </c>
      <c r="M393" s="115">
        <v>50000</v>
      </c>
      <c r="N393" s="115" t="s">
        <v>52</v>
      </c>
      <c r="O393" s="115">
        <v>51688</v>
      </c>
      <c r="P393" s="115">
        <v>52688</v>
      </c>
      <c r="Q393" s="115">
        <v>530800009</v>
      </c>
    </row>
    <row r="394" spans="1:17" ht="16.5" customHeight="1" x14ac:dyDescent="0.3">
      <c r="A394" s="100" t="b">
        <v>0</v>
      </c>
      <c r="B394" s="101" t="s">
        <v>800</v>
      </c>
      <c r="C394" s="115">
        <v>903151014</v>
      </c>
      <c r="D394" s="115">
        <v>903151013</v>
      </c>
      <c r="E394" s="115">
        <v>903151015</v>
      </c>
      <c r="F394" s="115" t="b">
        <v>0</v>
      </c>
      <c r="G394" s="115" t="s">
        <v>421</v>
      </c>
      <c r="H394" s="115">
        <v>3</v>
      </c>
      <c r="I394" s="115">
        <v>1</v>
      </c>
      <c r="J394" s="115">
        <v>5</v>
      </c>
      <c r="K394" s="115">
        <v>65</v>
      </c>
      <c r="L394" s="116">
        <v>160001001</v>
      </c>
      <c r="M394" s="115">
        <v>56000</v>
      </c>
      <c r="N394" s="115" t="s">
        <v>52</v>
      </c>
      <c r="O394" s="115">
        <v>51689</v>
      </c>
      <c r="P394" s="115">
        <v>52689</v>
      </c>
      <c r="Q394" s="115">
        <v>530800009</v>
      </c>
    </row>
    <row r="395" spans="1:17" ht="16.5" customHeight="1" x14ac:dyDescent="0.3">
      <c r="A395" s="100" t="b">
        <v>0</v>
      </c>
      <c r="B395" s="101" t="s">
        <v>801</v>
      </c>
      <c r="C395" s="115">
        <v>903151015</v>
      </c>
      <c r="D395" s="115">
        <v>903151014</v>
      </c>
      <c r="E395" s="115">
        <v>903151016</v>
      </c>
      <c r="F395" s="115" t="b">
        <v>0</v>
      </c>
      <c r="G395" s="115" t="s">
        <v>421</v>
      </c>
      <c r="H395" s="115">
        <v>3</v>
      </c>
      <c r="I395" s="115">
        <v>1</v>
      </c>
      <c r="J395" s="115">
        <v>5</v>
      </c>
      <c r="K395" s="115">
        <v>70</v>
      </c>
      <c r="L395" s="116">
        <v>160001001</v>
      </c>
      <c r="M395" s="115">
        <v>62000</v>
      </c>
      <c r="N395" s="115" t="s">
        <v>52</v>
      </c>
      <c r="O395" s="115">
        <v>51690</v>
      </c>
      <c r="P395" s="115">
        <v>52690</v>
      </c>
      <c r="Q395" s="115">
        <v>530800009</v>
      </c>
    </row>
    <row r="396" spans="1:17" ht="16.5" customHeight="1" x14ac:dyDescent="0.3">
      <c r="A396" s="100" t="b">
        <v>0</v>
      </c>
      <c r="B396" s="101" t="s">
        <v>802</v>
      </c>
      <c r="C396" s="115">
        <v>903151016</v>
      </c>
      <c r="D396" s="115">
        <v>903151015</v>
      </c>
      <c r="E396" s="115">
        <v>903151017</v>
      </c>
      <c r="F396" s="115" t="b">
        <v>0</v>
      </c>
      <c r="G396" s="115" t="s">
        <v>421</v>
      </c>
      <c r="H396" s="115">
        <v>3</v>
      </c>
      <c r="I396" s="115">
        <v>1</v>
      </c>
      <c r="J396" s="115">
        <v>5</v>
      </c>
      <c r="K396" s="115">
        <v>75</v>
      </c>
      <c r="L396" s="116">
        <v>160001001</v>
      </c>
      <c r="M396" s="115">
        <v>70000</v>
      </c>
      <c r="N396" s="115" t="s">
        <v>52</v>
      </c>
      <c r="O396" s="115">
        <v>51691</v>
      </c>
      <c r="P396" s="115">
        <v>52691</v>
      </c>
      <c r="Q396" s="115">
        <v>530800009</v>
      </c>
    </row>
    <row r="397" spans="1:17" ht="16.5" customHeight="1" x14ac:dyDescent="0.3">
      <c r="A397" s="100" t="b">
        <v>0</v>
      </c>
      <c r="B397" s="101" t="s">
        <v>803</v>
      </c>
      <c r="C397" s="115">
        <v>903151017</v>
      </c>
      <c r="D397" s="115">
        <v>903151016</v>
      </c>
      <c r="E397" s="115">
        <v>903151018</v>
      </c>
      <c r="F397" s="115" t="b">
        <v>0</v>
      </c>
      <c r="G397" s="115" t="s">
        <v>421</v>
      </c>
      <c r="H397" s="115">
        <v>3</v>
      </c>
      <c r="I397" s="115">
        <v>1</v>
      </c>
      <c r="J397" s="115">
        <v>5</v>
      </c>
      <c r="K397" s="115">
        <v>80</v>
      </c>
      <c r="L397" s="116">
        <v>160001001</v>
      </c>
      <c r="M397" s="115">
        <v>78000</v>
      </c>
      <c r="N397" s="115" t="s">
        <v>52</v>
      </c>
      <c r="O397" s="115">
        <v>51692</v>
      </c>
      <c r="P397" s="115">
        <v>52692</v>
      </c>
      <c r="Q397" s="115">
        <v>530800009</v>
      </c>
    </row>
    <row r="398" spans="1:17" ht="16.5" customHeight="1" x14ac:dyDescent="0.3">
      <c r="A398" s="100" t="b">
        <v>0</v>
      </c>
      <c r="B398" s="101" t="s">
        <v>804</v>
      </c>
      <c r="C398" s="115">
        <v>903151018</v>
      </c>
      <c r="D398" s="115">
        <v>903151017</v>
      </c>
      <c r="E398" s="115">
        <v>903151019</v>
      </c>
      <c r="F398" s="115" t="b">
        <v>0</v>
      </c>
      <c r="G398" s="115" t="s">
        <v>421</v>
      </c>
      <c r="H398" s="115">
        <v>3</v>
      </c>
      <c r="I398" s="115">
        <v>1</v>
      </c>
      <c r="J398" s="115">
        <v>5</v>
      </c>
      <c r="K398" s="115">
        <v>85</v>
      </c>
      <c r="L398" s="116">
        <v>160001001</v>
      </c>
      <c r="M398" s="115">
        <v>86000</v>
      </c>
      <c r="N398" s="115" t="s">
        <v>52</v>
      </c>
      <c r="O398" s="115">
        <v>51693</v>
      </c>
      <c r="P398" s="115">
        <v>52693</v>
      </c>
      <c r="Q398" s="115">
        <v>530800009</v>
      </c>
    </row>
    <row r="399" spans="1:17" ht="16.5" customHeight="1" x14ac:dyDescent="0.3">
      <c r="A399" s="100" t="b">
        <v>0</v>
      </c>
      <c r="B399" s="101" t="s">
        <v>805</v>
      </c>
      <c r="C399" s="115">
        <v>903151019</v>
      </c>
      <c r="D399" s="115">
        <v>903151018</v>
      </c>
      <c r="E399" s="115">
        <v>903151020</v>
      </c>
      <c r="F399" s="115" t="b">
        <v>0</v>
      </c>
      <c r="G399" s="115" t="s">
        <v>421</v>
      </c>
      <c r="H399" s="115">
        <v>3</v>
      </c>
      <c r="I399" s="115">
        <v>1</v>
      </c>
      <c r="J399" s="115">
        <v>5</v>
      </c>
      <c r="K399" s="115">
        <v>90</v>
      </c>
      <c r="L399" s="116">
        <v>160001001</v>
      </c>
      <c r="M399" s="115">
        <v>94000</v>
      </c>
      <c r="N399" s="115" t="s">
        <v>52</v>
      </c>
      <c r="O399" s="115">
        <v>51694</v>
      </c>
      <c r="P399" s="115">
        <v>52694</v>
      </c>
      <c r="Q399" s="115">
        <v>530800009</v>
      </c>
    </row>
    <row r="400" spans="1:17" ht="16.5" customHeight="1" x14ac:dyDescent="0.3">
      <c r="A400" s="100" t="b">
        <v>0</v>
      </c>
      <c r="B400" s="101" t="s">
        <v>806</v>
      </c>
      <c r="C400" s="115">
        <v>903151020</v>
      </c>
      <c r="D400" s="115">
        <v>903151019</v>
      </c>
      <c r="E400" s="115">
        <v>903151021</v>
      </c>
      <c r="F400" s="115" t="b">
        <v>0</v>
      </c>
      <c r="G400" s="115" t="s">
        <v>421</v>
      </c>
      <c r="H400" s="115">
        <v>3</v>
      </c>
      <c r="I400" s="115">
        <v>1</v>
      </c>
      <c r="J400" s="115">
        <v>5</v>
      </c>
      <c r="K400" s="115">
        <v>95</v>
      </c>
      <c r="L400" s="116">
        <v>160001001</v>
      </c>
      <c r="M400" s="115">
        <v>102000</v>
      </c>
      <c r="N400" s="115" t="s">
        <v>52</v>
      </c>
      <c r="O400" s="115">
        <v>51695</v>
      </c>
      <c r="P400" s="115">
        <v>52695</v>
      </c>
      <c r="Q400" s="115">
        <v>530800009</v>
      </c>
    </row>
    <row r="401" spans="1:17" ht="16.5" customHeight="1" x14ac:dyDescent="0.3">
      <c r="A401" s="100" t="b">
        <v>0</v>
      </c>
      <c r="B401" s="101" t="s">
        <v>807</v>
      </c>
      <c r="C401" s="115">
        <v>903151021</v>
      </c>
      <c r="D401" s="115">
        <v>903151020</v>
      </c>
      <c r="E401" s="115">
        <v>903151022</v>
      </c>
      <c r="F401" s="115" t="b">
        <v>0</v>
      </c>
      <c r="G401" s="115" t="s">
        <v>421</v>
      </c>
      <c r="H401" s="115">
        <v>3</v>
      </c>
      <c r="I401" s="115">
        <v>1</v>
      </c>
      <c r="J401" s="115">
        <v>5</v>
      </c>
      <c r="K401" s="115">
        <v>100</v>
      </c>
      <c r="L401" s="116">
        <v>160001001</v>
      </c>
      <c r="M401" s="115">
        <v>110000</v>
      </c>
      <c r="N401" s="115" t="s">
        <v>52</v>
      </c>
      <c r="O401" s="115">
        <v>51696</v>
      </c>
      <c r="P401" s="115">
        <v>52696</v>
      </c>
      <c r="Q401" s="115">
        <v>530800009</v>
      </c>
    </row>
    <row r="402" spans="1:17" ht="16.5" customHeight="1" x14ac:dyDescent="0.3">
      <c r="A402" s="100" t="b">
        <v>0</v>
      </c>
      <c r="B402" s="101" t="s">
        <v>808</v>
      </c>
      <c r="C402" s="115">
        <v>903151022</v>
      </c>
      <c r="D402" s="115">
        <v>903151021</v>
      </c>
      <c r="E402" s="115">
        <v>903151023</v>
      </c>
      <c r="F402" s="115" t="b">
        <v>0</v>
      </c>
      <c r="G402" s="115" t="s">
        <v>421</v>
      </c>
      <c r="H402" s="115">
        <v>3</v>
      </c>
      <c r="I402" s="115">
        <v>1</v>
      </c>
      <c r="J402" s="115">
        <v>5</v>
      </c>
      <c r="K402" s="115">
        <v>150</v>
      </c>
      <c r="L402" s="116">
        <v>160001001</v>
      </c>
      <c r="M402" s="115">
        <v>120000</v>
      </c>
      <c r="N402" s="115" t="s">
        <v>52</v>
      </c>
      <c r="O402" s="115">
        <v>51697</v>
      </c>
      <c r="P402" s="115">
        <v>52697</v>
      </c>
      <c r="Q402" s="115">
        <v>530800009</v>
      </c>
    </row>
    <row r="403" spans="1:17" ht="16.5" customHeight="1" x14ac:dyDescent="0.3">
      <c r="A403" s="100" t="b">
        <v>0</v>
      </c>
      <c r="B403" s="101" t="s">
        <v>809</v>
      </c>
      <c r="C403" s="115">
        <v>903151023</v>
      </c>
      <c r="D403" s="115">
        <v>903151022</v>
      </c>
      <c r="E403" s="115">
        <v>903151024</v>
      </c>
      <c r="F403" s="115" t="b">
        <v>0</v>
      </c>
      <c r="G403" s="115" t="s">
        <v>421</v>
      </c>
      <c r="H403" s="115">
        <v>3</v>
      </c>
      <c r="I403" s="115">
        <v>1</v>
      </c>
      <c r="J403" s="115">
        <v>5</v>
      </c>
      <c r="K403" s="115">
        <v>200</v>
      </c>
      <c r="L403" s="116">
        <v>160001001</v>
      </c>
      <c r="M403" s="115">
        <v>130000</v>
      </c>
      <c r="N403" s="115" t="s">
        <v>52</v>
      </c>
      <c r="O403" s="115">
        <v>51698</v>
      </c>
      <c r="P403" s="115">
        <v>52698</v>
      </c>
      <c r="Q403" s="115">
        <v>530800009</v>
      </c>
    </row>
    <row r="404" spans="1:17" ht="16.5" customHeight="1" x14ac:dyDescent="0.3">
      <c r="A404" s="100" t="b">
        <v>0</v>
      </c>
      <c r="B404" s="101" t="s">
        <v>810</v>
      </c>
      <c r="C404" s="115">
        <v>903151024</v>
      </c>
      <c r="D404" s="115">
        <v>903151023</v>
      </c>
      <c r="E404" s="115">
        <v>903151025</v>
      </c>
      <c r="F404" s="115" t="b">
        <v>0</v>
      </c>
      <c r="G404" s="115" t="s">
        <v>421</v>
      </c>
      <c r="H404" s="115">
        <v>3</v>
      </c>
      <c r="I404" s="115">
        <v>1</v>
      </c>
      <c r="J404" s="115">
        <v>5</v>
      </c>
      <c r="K404" s="115">
        <v>250</v>
      </c>
      <c r="L404" s="116">
        <v>160001001</v>
      </c>
      <c r="M404" s="115">
        <v>140000</v>
      </c>
      <c r="N404" s="115" t="s">
        <v>52</v>
      </c>
      <c r="O404" s="115">
        <v>51699</v>
      </c>
      <c r="P404" s="115">
        <v>52699</v>
      </c>
      <c r="Q404" s="115">
        <v>530800009</v>
      </c>
    </row>
    <row r="405" spans="1:17" ht="16.5" customHeight="1" x14ac:dyDescent="0.3">
      <c r="A405" s="100" t="b">
        <v>0</v>
      </c>
      <c r="B405" s="101" t="s">
        <v>811</v>
      </c>
      <c r="C405" s="115">
        <v>903151025</v>
      </c>
      <c r="D405" s="115">
        <v>903151024</v>
      </c>
      <c r="E405" s="115">
        <v>903151026</v>
      </c>
      <c r="F405" s="115" t="b">
        <v>0</v>
      </c>
      <c r="G405" s="115" t="s">
        <v>421</v>
      </c>
      <c r="H405" s="115">
        <v>3</v>
      </c>
      <c r="I405" s="115">
        <v>1</v>
      </c>
      <c r="J405" s="115">
        <v>5</v>
      </c>
      <c r="K405" s="115">
        <v>300</v>
      </c>
      <c r="L405" s="116">
        <v>160001001</v>
      </c>
      <c r="M405" s="115">
        <v>150000</v>
      </c>
      <c r="N405" s="115" t="s">
        <v>52</v>
      </c>
      <c r="O405" s="115">
        <v>51700</v>
      </c>
      <c r="P405" s="115">
        <v>52700</v>
      </c>
      <c r="Q405" s="115">
        <v>530800009</v>
      </c>
    </row>
    <row r="406" spans="1:17" ht="16.5" customHeight="1" x14ac:dyDescent="0.3">
      <c r="A406" s="100" t="b">
        <v>0</v>
      </c>
      <c r="B406" s="101" t="s">
        <v>812</v>
      </c>
      <c r="C406" s="115">
        <v>903151026</v>
      </c>
      <c r="D406" s="115">
        <v>903151025</v>
      </c>
      <c r="E406" s="115">
        <v>903151027</v>
      </c>
      <c r="F406" s="115" t="b">
        <v>0</v>
      </c>
      <c r="G406" s="115" t="s">
        <v>421</v>
      </c>
      <c r="H406" s="115">
        <v>3</v>
      </c>
      <c r="I406" s="115">
        <v>1</v>
      </c>
      <c r="J406" s="115">
        <v>5</v>
      </c>
      <c r="K406" s="115">
        <v>350</v>
      </c>
      <c r="L406" s="116">
        <v>160001001</v>
      </c>
      <c r="M406" s="115">
        <v>160000</v>
      </c>
      <c r="N406" s="115" t="s">
        <v>52</v>
      </c>
      <c r="O406" s="115">
        <v>51701</v>
      </c>
      <c r="P406" s="115">
        <v>52701</v>
      </c>
      <c r="Q406" s="115">
        <v>530800009</v>
      </c>
    </row>
    <row r="407" spans="1:17" ht="16.5" customHeight="1" x14ac:dyDescent="0.3">
      <c r="A407" s="100" t="b">
        <v>0</v>
      </c>
      <c r="B407" s="101" t="s">
        <v>813</v>
      </c>
      <c r="C407" s="115">
        <v>903151027</v>
      </c>
      <c r="D407" s="115">
        <v>903151026</v>
      </c>
      <c r="E407" s="115">
        <v>903151028</v>
      </c>
      <c r="F407" s="115" t="b">
        <v>0</v>
      </c>
      <c r="G407" s="115" t="s">
        <v>421</v>
      </c>
      <c r="H407" s="115">
        <v>3</v>
      </c>
      <c r="I407" s="115">
        <v>1</v>
      </c>
      <c r="J407" s="115">
        <v>5</v>
      </c>
      <c r="K407" s="115">
        <v>400</v>
      </c>
      <c r="L407" s="116">
        <v>160001001</v>
      </c>
      <c r="M407" s="115">
        <v>170000</v>
      </c>
      <c r="N407" s="115" t="s">
        <v>52</v>
      </c>
      <c r="O407" s="115">
        <v>51702</v>
      </c>
      <c r="P407" s="115">
        <v>52702</v>
      </c>
      <c r="Q407" s="115">
        <v>530800009</v>
      </c>
    </row>
    <row r="408" spans="1:17" ht="16.5" customHeight="1" x14ac:dyDescent="0.3">
      <c r="A408" s="100" t="b">
        <v>0</v>
      </c>
      <c r="B408" s="101" t="s">
        <v>814</v>
      </c>
      <c r="C408" s="115">
        <v>903151028</v>
      </c>
      <c r="D408" s="115">
        <v>903151027</v>
      </c>
      <c r="E408" s="115">
        <v>903151029</v>
      </c>
      <c r="F408" s="115" t="b">
        <v>0</v>
      </c>
      <c r="G408" s="115" t="s">
        <v>421</v>
      </c>
      <c r="H408" s="115">
        <v>3</v>
      </c>
      <c r="I408" s="115">
        <v>1</v>
      </c>
      <c r="J408" s="115">
        <v>5</v>
      </c>
      <c r="K408" s="115">
        <v>450</v>
      </c>
      <c r="L408" s="116">
        <v>160001001</v>
      </c>
      <c r="M408" s="115">
        <v>180000</v>
      </c>
      <c r="N408" s="115" t="s">
        <v>52</v>
      </c>
      <c r="O408" s="115">
        <v>51703</v>
      </c>
      <c r="P408" s="115">
        <v>52703</v>
      </c>
      <c r="Q408" s="115">
        <v>530800009</v>
      </c>
    </row>
    <row r="409" spans="1:17" ht="16.5" customHeight="1" x14ac:dyDescent="0.3">
      <c r="A409" s="100" t="b">
        <v>0</v>
      </c>
      <c r="B409" s="101" t="s">
        <v>815</v>
      </c>
      <c r="C409" s="115">
        <v>903151029</v>
      </c>
      <c r="D409" s="115">
        <v>903151028</v>
      </c>
      <c r="E409" s="115">
        <v>903151030</v>
      </c>
      <c r="F409" s="115" t="b">
        <v>0</v>
      </c>
      <c r="G409" s="115" t="s">
        <v>421</v>
      </c>
      <c r="H409" s="115">
        <v>3</v>
      </c>
      <c r="I409" s="115">
        <v>1</v>
      </c>
      <c r="J409" s="115">
        <v>5</v>
      </c>
      <c r="K409" s="115">
        <v>500</v>
      </c>
      <c r="L409" s="116">
        <v>160001001</v>
      </c>
      <c r="M409" s="115">
        <v>190000</v>
      </c>
      <c r="N409" s="115" t="s">
        <v>52</v>
      </c>
      <c r="O409" s="115">
        <v>51704</v>
      </c>
      <c r="P409" s="115">
        <v>52704</v>
      </c>
      <c r="Q409" s="115">
        <v>530800009</v>
      </c>
    </row>
    <row r="410" spans="1:17" ht="16.5" customHeight="1" x14ac:dyDescent="0.3">
      <c r="A410" s="100" t="b">
        <v>0</v>
      </c>
      <c r="B410" s="101" t="s">
        <v>816</v>
      </c>
      <c r="C410" s="115">
        <v>903151030</v>
      </c>
      <c r="D410" s="115">
        <v>903151029</v>
      </c>
      <c r="E410" s="115">
        <v>903151031</v>
      </c>
      <c r="F410" s="115" t="b">
        <v>0</v>
      </c>
      <c r="G410" s="115" t="s">
        <v>421</v>
      </c>
      <c r="H410" s="115">
        <v>3</v>
      </c>
      <c r="I410" s="115">
        <v>1</v>
      </c>
      <c r="J410" s="115">
        <v>5</v>
      </c>
      <c r="K410" s="115">
        <v>550</v>
      </c>
      <c r="L410" s="116">
        <v>160001001</v>
      </c>
      <c r="M410" s="115">
        <v>200000</v>
      </c>
      <c r="N410" s="115" t="s">
        <v>52</v>
      </c>
      <c r="O410" s="115">
        <v>51705</v>
      </c>
      <c r="P410" s="115">
        <v>52705</v>
      </c>
      <c r="Q410" s="115">
        <v>530800009</v>
      </c>
    </row>
    <row r="411" spans="1:17" ht="16.5" customHeight="1" x14ac:dyDescent="0.3">
      <c r="A411" s="100" t="b">
        <v>0</v>
      </c>
      <c r="B411" s="101" t="s">
        <v>817</v>
      </c>
      <c r="C411" s="115">
        <v>903151031</v>
      </c>
      <c r="D411" s="115">
        <v>903151030</v>
      </c>
      <c r="E411" s="115">
        <v>903151032</v>
      </c>
      <c r="F411" s="115" t="b">
        <v>0</v>
      </c>
      <c r="G411" s="115" t="s">
        <v>421</v>
      </c>
      <c r="H411" s="115">
        <v>3</v>
      </c>
      <c r="I411" s="115">
        <v>1</v>
      </c>
      <c r="J411" s="115">
        <v>5</v>
      </c>
      <c r="K411" s="115">
        <v>600</v>
      </c>
      <c r="L411" s="116">
        <v>160001001</v>
      </c>
      <c r="M411" s="115">
        <v>210000</v>
      </c>
      <c r="N411" s="115" t="s">
        <v>52</v>
      </c>
      <c r="O411" s="115">
        <v>51706</v>
      </c>
      <c r="P411" s="115">
        <v>52706</v>
      </c>
      <c r="Q411" s="115">
        <v>530800009</v>
      </c>
    </row>
    <row r="412" spans="1:17" ht="16.5" customHeight="1" x14ac:dyDescent="0.3">
      <c r="A412" s="100" t="b">
        <v>0</v>
      </c>
      <c r="B412" s="101" t="s">
        <v>818</v>
      </c>
      <c r="C412" s="115">
        <v>903151032</v>
      </c>
      <c r="D412" s="115">
        <v>903151031</v>
      </c>
      <c r="E412" s="115">
        <v>903151033</v>
      </c>
      <c r="F412" s="115" t="b">
        <v>0</v>
      </c>
      <c r="G412" s="115" t="s">
        <v>421</v>
      </c>
      <c r="H412" s="115">
        <v>3</v>
      </c>
      <c r="I412" s="115">
        <v>1</v>
      </c>
      <c r="J412" s="115">
        <v>5</v>
      </c>
      <c r="K412" s="115">
        <v>650</v>
      </c>
      <c r="L412" s="116">
        <v>160001001</v>
      </c>
      <c r="M412" s="115">
        <v>220000</v>
      </c>
      <c r="N412" s="115" t="s">
        <v>52</v>
      </c>
      <c r="O412" s="115">
        <v>51707</v>
      </c>
      <c r="P412" s="115">
        <v>52707</v>
      </c>
      <c r="Q412" s="115">
        <v>530800009</v>
      </c>
    </row>
    <row r="413" spans="1:17" ht="16.5" customHeight="1" x14ac:dyDescent="0.3">
      <c r="A413" s="100" t="b">
        <v>0</v>
      </c>
      <c r="B413" s="101" t="s">
        <v>819</v>
      </c>
      <c r="C413" s="115">
        <v>903151033</v>
      </c>
      <c r="D413" s="115">
        <v>903151032</v>
      </c>
      <c r="E413" s="115">
        <v>903151034</v>
      </c>
      <c r="F413" s="115" t="b">
        <v>0</v>
      </c>
      <c r="G413" s="115" t="s">
        <v>421</v>
      </c>
      <c r="H413" s="115">
        <v>3</v>
      </c>
      <c r="I413" s="115">
        <v>1</v>
      </c>
      <c r="J413" s="115">
        <v>5</v>
      </c>
      <c r="K413" s="115">
        <v>700</v>
      </c>
      <c r="L413" s="116">
        <v>160001001</v>
      </c>
      <c r="M413" s="115">
        <v>230000</v>
      </c>
      <c r="N413" s="115" t="s">
        <v>52</v>
      </c>
      <c r="O413" s="115">
        <v>51708</v>
      </c>
      <c r="P413" s="115">
        <v>52708</v>
      </c>
      <c r="Q413" s="115">
        <v>530800009</v>
      </c>
    </row>
    <row r="414" spans="1:17" ht="16.5" customHeight="1" x14ac:dyDescent="0.3">
      <c r="A414" s="100" t="b">
        <v>0</v>
      </c>
      <c r="B414" s="101" t="s">
        <v>820</v>
      </c>
      <c r="C414" s="115">
        <v>903151034</v>
      </c>
      <c r="D414" s="115">
        <v>903151033</v>
      </c>
      <c r="E414" s="115">
        <v>903151035</v>
      </c>
      <c r="F414" s="115" t="b">
        <v>0</v>
      </c>
      <c r="G414" s="115" t="s">
        <v>421</v>
      </c>
      <c r="H414" s="115">
        <v>3</v>
      </c>
      <c r="I414" s="115">
        <v>1</v>
      </c>
      <c r="J414" s="115">
        <v>5</v>
      </c>
      <c r="K414" s="115">
        <v>750</v>
      </c>
      <c r="L414" s="116">
        <v>160001001</v>
      </c>
      <c r="M414" s="115">
        <v>240000</v>
      </c>
      <c r="N414" s="115" t="s">
        <v>52</v>
      </c>
      <c r="O414" s="115">
        <v>51709</v>
      </c>
      <c r="P414" s="115">
        <v>52709</v>
      </c>
      <c r="Q414" s="115">
        <v>530800009</v>
      </c>
    </row>
    <row r="415" spans="1:17" ht="16.5" customHeight="1" x14ac:dyDescent="0.3">
      <c r="A415" s="100" t="b">
        <v>0</v>
      </c>
      <c r="B415" s="101" t="s">
        <v>821</v>
      </c>
      <c r="C415" s="115">
        <v>903151035</v>
      </c>
      <c r="D415" s="115">
        <v>903151034</v>
      </c>
      <c r="E415" s="115">
        <v>903151036</v>
      </c>
      <c r="F415" s="115" t="b">
        <v>0</v>
      </c>
      <c r="G415" s="115" t="s">
        <v>421</v>
      </c>
      <c r="H415" s="115">
        <v>3</v>
      </c>
      <c r="I415" s="115">
        <v>1</v>
      </c>
      <c r="J415" s="115">
        <v>5</v>
      </c>
      <c r="K415" s="115">
        <v>800</v>
      </c>
      <c r="L415" s="116">
        <v>160001001</v>
      </c>
      <c r="M415" s="115">
        <v>250000</v>
      </c>
      <c r="N415" s="115" t="s">
        <v>52</v>
      </c>
      <c r="O415" s="115">
        <v>51710</v>
      </c>
      <c r="P415" s="115">
        <v>52710</v>
      </c>
      <c r="Q415" s="115">
        <v>530800009</v>
      </c>
    </row>
    <row r="416" spans="1:17" ht="16.5" customHeight="1" x14ac:dyDescent="0.3">
      <c r="A416" s="100" t="b">
        <v>0</v>
      </c>
      <c r="B416" s="101" t="s">
        <v>822</v>
      </c>
      <c r="C416" s="115">
        <v>903151036</v>
      </c>
      <c r="D416" s="115">
        <v>903151035</v>
      </c>
      <c r="E416" s="115">
        <v>903151037</v>
      </c>
      <c r="F416" s="115" t="b">
        <v>0</v>
      </c>
      <c r="G416" s="115" t="s">
        <v>421</v>
      </c>
      <c r="H416" s="115">
        <v>3</v>
      </c>
      <c r="I416" s="115">
        <v>1</v>
      </c>
      <c r="J416" s="115">
        <v>5</v>
      </c>
      <c r="K416" s="115">
        <v>850</v>
      </c>
      <c r="L416" s="116">
        <v>160001001</v>
      </c>
      <c r="M416" s="115">
        <v>260000</v>
      </c>
      <c r="N416" s="115" t="s">
        <v>52</v>
      </c>
      <c r="O416" s="115">
        <v>51711</v>
      </c>
      <c r="P416" s="115">
        <v>52711</v>
      </c>
      <c r="Q416" s="115">
        <v>530800009</v>
      </c>
    </row>
    <row r="417" spans="1:22" ht="16.5" customHeight="1" x14ac:dyDescent="0.3">
      <c r="A417" s="100" t="b">
        <v>0</v>
      </c>
      <c r="B417" s="101" t="s">
        <v>823</v>
      </c>
      <c r="C417" s="115">
        <v>903151037</v>
      </c>
      <c r="D417" s="115">
        <v>903151036</v>
      </c>
      <c r="E417" s="115">
        <v>903151038</v>
      </c>
      <c r="F417" s="115" t="b">
        <v>0</v>
      </c>
      <c r="G417" s="115" t="s">
        <v>421</v>
      </c>
      <c r="H417" s="115">
        <v>3</v>
      </c>
      <c r="I417" s="115">
        <v>1</v>
      </c>
      <c r="J417" s="115">
        <v>5</v>
      </c>
      <c r="K417" s="115">
        <v>900</v>
      </c>
      <c r="L417" s="116">
        <v>160001001</v>
      </c>
      <c r="M417" s="115">
        <v>270000</v>
      </c>
      <c r="N417" s="115" t="s">
        <v>52</v>
      </c>
      <c r="O417" s="115">
        <v>51712</v>
      </c>
      <c r="P417" s="115">
        <v>52712</v>
      </c>
      <c r="Q417" s="115">
        <v>530800009</v>
      </c>
    </row>
    <row r="418" spans="1:22" ht="16.5" customHeight="1" x14ac:dyDescent="0.3">
      <c r="A418" s="100" t="b">
        <v>0</v>
      </c>
      <c r="B418" s="101" t="s">
        <v>824</v>
      </c>
      <c r="C418" s="115">
        <v>903151038</v>
      </c>
      <c r="D418" s="115">
        <v>903151037</v>
      </c>
      <c r="E418" s="115">
        <v>903151039</v>
      </c>
      <c r="F418" s="115" t="b">
        <v>0</v>
      </c>
      <c r="G418" s="115" t="s">
        <v>421</v>
      </c>
      <c r="H418" s="115">
        <v>3</v>
      </c>
      <c r="I418" s="115">
        <v>1</v>
      </c>
      <c r="J418" s="115">
        <v>5</v>
      </c>
      <c r="K418" s="115">
        <v>950</v>
      </c>
      <c r="L418" s="116">
        <v>160001001</v>
      </c>
      <c r="M418" s="115">
        <v>280000</v>
      </c>
      <c r="N418" s="115" t="s">
        <v>52</v>
      </c>
      <c r="O418" s="115">
        <v>51713</v>
      </c>
      <c r="P418" s="115">
        <v>52713</v>
      </c>
      <c r="Q418" s="115">
        <v>530800009</v>
      </c>
    </row>
    <row r="419" spans="1:22" ht="16.5" customHeight="1" x14ac:dyDescent="0.3">
      <c r="A419" s="100" t="b">
        <v>0</v>
      </c>
      <c r="B419" s="101" t="s">
        <v>825</v>
      </c>
      <c r="C419" s="115">
        <v>903151039</v>
      </c>
      <c r="D419" s="115">
        <v>903151038</v>
      </c>
      <c r="E419" s="115">
        <v>0</v>
      </c>
      <c r="F419" s="115" t="b">
        <v>0</v>
      </c>
      <c r="G419" s="115" t="s">
        <v>421</v>
      </c>
      <c r="H419" s="115">
        <v>3</v>
      </c>
      <c r="I419" s="115">
        <v>1</v>
      </c>
      <c r="J419" s="115">
        <v>5</v>
      </c>
      <c r="K419" s="115">
        <v>1000</v>
      </c>
      <c r="L419" s="116">
        <v>160001001</v>
      </c>
      <c r="M419" s="117">
        <v>290000</v>
      </c>
      <c r="N419" s="115" t="s">
        <v>52</v>
      </c>
      <c r="O419" s="115">
        <v>51714</v>
      </c>
      <c r="P419" s="115">
        <v>52714</v>
      </c>
      <c r="Q419" s="115">
        <v>530800009</v>
      </c>
    </row>
    <row r="420" spans="1:22" ht="16.5" customHeight="1" x14ac:dyDescent="0.3">
      <c r="A420" s="99" t="b">
        <v>1</v>
      </c>
      <c r="B420" s="102" t="s">
        <v>826</v>
      </c>
      <c r="C420" s="112">
        <v>908231001</v>
      </c>
      <c r="D420" s="118">
        <v>0</v>
      </c>
      <c r="E420" s="112">
        <v>908231002</v>
      </c>
      <c r="F420" s="118" t="b">
        <v>0</v>
      </c>
      <c r="G420" s="113" t="s">
        <v>421</v>
      </c>
      <c r="H420" s="113">
        <v>7</v>
      </c>
      <c r="I420" s="113">
        <v>1</v>
      </c>
      <c r="J420" s="113">
        <v>5</v>
      </c>
      <c r="K420" s="119">
        <v>3</v>
      </c>
      <c r="L420" s="120">
        <v>160002005</v>
      </c>
      <c r="M420" s="121">
        <v>20</v>
      </c>
      <c r="N420" s="122" t="s">
        <v>827</v>
      </c>
      <c r="O420" s="112">
        <v>51801</v>
      </c>
      <c r="P420" s="112">
        <v>52801</v>
      </c>
      <c r="Q420" s="106">
        <v>530800005</v>
      </c>
      <c r="S420" s="99">
        <v>908231001</v>
      </c>
      <c r="T420" s="103">
        <v>0</v>
      </c>
      <c r="U420" s="99">
        <v>908231002</v>
      </c>
      <c r="V420" s="103" t="b">
        <v>0</v>
      </c>
    </row>
    <row r="421" spans="1:22" ht="16.5" customHeight="1" x14ac:dyDescent="0.3">
      <c r="A421" s="99" t="b">
        <v>1</v>
      </c>
      <c r="B421" s="102" t="s">
        <v>828</v>
      </c>
      <c r="C421" s="112">
        <v>908231002</v>
      </c>
      <c r="D421" s="112">
        <v>908231001</v>
      </c>
      <c r="E421" s="112">
        <v>908231003</v>
      </c>
      <c r="F421" s="112" t="b">
        <v>1</v>
      </c>
      <c r="G421" s="113" t="s">
        <v>421</v>
      </c>
      <c r="H421" s="113">
        <v>7</v>
      </c>
      <c r="I421" s="113">
        <v>1</v>
      </c>
      <c r="J421" s="113">
        <v>10</v>
      </c>
      <c r="K421" s="119">
        <v>3</v>
      </c>
      <c r="L421" s="123">
        <v>160001002</v>
      </c>
      <c r="M421" s="121">
        <v>100</v>
      </c>
      <c r="N421" s="124" t="s">
        <v>54</v>
      </c>
      <c r="O421" s="112">
        <v>51802</v>
      </c>
      <c r="P421" s="112">
        <v>52802</v>
      </c>
      <c r="Q421" s="113">
        <v>530800005</v>
      </c>
      <c r="S421" s="99">
        <v>908231002</v>
      </c>
      <c r="T421" s="99">
        <v>908231001</v>
      </c>
      <c r="U421" s="99">
        <v>908231003</v>
      </c>
      <c r="V421" s="99" t="b">
        <v>1</v>
      </c>
    </row>
    <row r="422" spans="1:22" ht="16.5" customHeight="1" x14ac:dyDescent="0.3">
      <c r="A422" s="99" t="b">
        <v>1</v>
      </c>
      <c r="B422" s="102" t="s">
        <v>829</v>
      </c>
      <c r="C422" s="112">
        <v>908231003</v>
      </c>
      <c r="D422" s="112">
        <v>908231002</v>
      </c>
      <c r="E422" s="112">
        <v>908231004</v>
      </c>
      <c r="F422" s="112" t="b">
        <v>1</v>
      </c>
      <c r="G422" s="113" t="s">
        <v>421</v>
      </c>
      <c r="H422" s="113">
        <v>7</v>
      </c>
      <c r="I422" s="113">
        <v>1</v>
      </c>
      <c r="J422" s="113">
        <v>15</v>
      </c>
      <c r="K422" s="125">
        <v>5</v>
      </c>
      <c r="L422" s="126">
        <v>160000601</v>
      </c>
      <c r="M422" s="127">
        <v>3</v>
      </c>
      <c r="N422" s="124" t="s">
        <v>830</v>
      </c>
      <c r="O422" s="112">
        <v>51803</v>
      </c>
      <c r="P422" s="112">
        <v>52803</v>
      </c>
      <c r="Q422" s="113">
        <v>530800005</v>
      </c>
      <c r="S422" s="99">
        <v>908231003</v>
      </c>
      <c r="T422" s="99">
        <v>908231002</v>
      </c>
      <c r="U422" s="99">
        <v>908231004</v>
      </c>
      <c r="V422" s="99" t="b">
        <v>1</v>
      </c>
    </row>
    <row r="423" spans="1:22" ht="16.5" customHeight="1" x14ac:dyDescent="0.3">
      <c r="A423" s="99" t="b">
        <v>1</v>
      </c>
      <c r="B423" s="102" t="s">
        <v>831</v>
      </c>
      <c r="C423" s="112">
        <v>908231004</v>
      </c>
      <c r="D423" s="112">
        <v>908231003</v>
      </c>
      <c r="E423" s="112">
        <v>908231005</v>
      </c>
      <c r="F423" s="112" t="b">
        <v>1</v>
      </c>
      <c r="G423" s="113" t="s">
        <v>421</v>
      </c>
      <c r="H423" s="113">
        <v>7</v>
      </c>
      <c r="I423" s="113">
        <v>1</v>
      </c>
      <c r="J423" s="113">
        <v>20</v>
      </c>
      <c r="K423" s="125">
        <v>5</v>
      </c>
      <c r="L423" s="123">
        <v>160000602</v>
      </c>
      <c r="M423" s="121">
        <v>3</v>
      </c>
      <c r="N423" s="124" t="s">
        <v>832</v>
      </c>
      <c r="O423" s="112">
        <v>51804</v>
      </c>
      <c r="P423" s="112">
        <v>52804</v>
      </c>
      <c r="Q423" s="113">
        <v>530800005</v>
      </c>
      <c r="S423" s="99">
        <v>908231004</v>
      </c>
      <c r="T423" s="99">
        <v>908231003</v>
      </c>
      <c r="U423" s="99">
        <v>908231005</v>
      </c>
      <c r="V423" s="99" t="b">
        <v>1</v>
      </c>
    </row>
    <row r="424" spans="1:22" ht="16.5" customHeight="1" x14ac:dyDescent="0.3">
      <c r="A424" s="99" t="b">
        <v>1</v>
      </c>
      <c r="B424" s="102" t="s">
        <v>833</v>
      </c>
      <c r="C424" s="112">
        <v>908231005</v>
      </c>
      <c r="D424" s="112">
        <v>908231004</v>
      </c>
      <c r="E424" s="112">
        <v>908231006</v>
      </c>
      <c r="F424" s="112" t="b">
        <v>1</v>
      </c>
      <c r="G424" s="113" t="s">
        <v>421</v>
      </c>
      <c r="H424" s="113">
        <v>7</v>
      </c>
      <c r="I424" s="113">
        <v>1</v>
      </c>
      <c r="J424" s="113">
        <v>25</v>
      </c>
      <c r="K424" s="119">
        <v>7</v>
      </c>
      <c r="L424" s="128">
        <v>156103012</v>
      </c>
      <c r="M424" s="129">
        <v>1</v>
      </c>
      <c r="N424" s="130" t="s">
        <v>84</v>
      </c>
      <c r="O424" s="112">
        <v>51805</v>
      </c>
      <c r="P424" s="112">
        <v>52805</v>
      </c>
      <c r="Q424" s="113">
        <v>530800005</v>
      </c>
      <c r="S424" s="99">
        <v>908231005</v>
      </c>
      <c r="T424" s="99">
        <v>908231004</v>
      </c>
      <c r="U424" s="99">
        <v>908231006</v>
      </c>
      <c r="V424" s="99" t="b">
        <v>1</v>
      </c>
    </row>
    <row r="425" spans="1:22" ht="16.5" customHeight="1" x14ac:dyDescent="0.3">
      <c r="A425" s="99" t="b">
        <v>1</v>
      </c>
      <c r="B425" s="102" t="s">
        <v>834</v>
      </c>
      <c r="C425" s="112">
        <v>908231006</v>
      </c>
      <c r="D425" s="112">
        <v>908231005</v>
      </c>
      <c r="E425" s="112">
        <v>908231007</v>
      </c>
      <c r="F425" s="112" t="b">
        <v>1</v>
      </c>
      <c r="G425" s="113" t="s">
        <v>421</v>
      </c>
      <c r="H425" s="113">
        <v>7</v>
      </c>
      <c r="I425" s="113">
        <v>1</v>
      </c>
      <c r="J425" s="113">
        <v>30</v>
      </c>
      <c r="K425" s="131">
        <v>5</v>
      </c>
      <c r="L425" s="120">
        <v>160002005</v>
      </c>
      <c r="M425" s="121">
        <v>30</v>
      </c>
      <c r="N425" s="122" t="s">
        <v>827</v>
      </c>
      <c r="O425" s="112">
        <v>51806</v>
      </c>
      <c r="P425" s="112">
        <v>52806</v>
      </c>
      <c r="Q425" s="113">
        <v>530800005</v>
      </c>
      <c r="S425" s="99">
        <v>908231006</v>
      </c>
      <c r="T425" s="99">
        <v>908231005</v>
      </c>
      <c r="U425" s="99">
        <v>908231007</v>
      </c>
      <c r="V425" s="99" t="b">
        <v>1</v>
      </c>
    </row>
    <row r="426" spans="1:22" ht="16.5" customHeight="1" x14ac:dyDescent="0.3">
      <c r="A426" s="99" t="b">
        <v>1</v>
      </c>
      <c r="B426" s="102" t="s">
        <v>835</v>
      </c>
      <c r="C426" s="112">
        <v>908231007</v>
      </c>
      <c r="D426" s="112">
        <v>908231006</v>
      </c>
      <c r="E426" s="112">
        <v>908231008</v>
      </c>
      <c r="F426" s="112" t="b">
        <v>1</v>
      </c>
      <c r="G426" s="113" t="s">
        <v>421</v>
      </c>
      <c r="H426" s="113">
        <v>7</v>
      </c>
      <c r="I426" s="113">
        <v>1</v>
      </c>
      <c r="J426" s="113">
        <v>35</v>
      </c>
      <c r="K426" s="131">
        <v>5</v>
      </c>
      <c r="L426" s="123">
        <v>160000603</v>
      </c>
      <c r="M426" s="121">
        <v>3</v>
      </c>
      <c r="N426" s="122" t="s">
        <v>836</v>
      </c>
      <c r="O426" s="112">
        <v>51807</v>
      </c>
      <c r="P426" s="112">
        <v>52807</v>
      </c>
      <c r="Q426" s="113">
        <v>530800005</v>
      </c>
      <c r="S426" s="99">
        <v>908231007</v>
      </c>
      <c r="T426" s="99">
        <v>908231006</v>
      </c>
      <c r="U426" s="99">
        <v>908231008</v>
      </c>
      <c r="V426" s="99" t="b">
        <v>1</v>
      </c>
    </row>
    <row r="427" spans="1:22" ht="16.5" customHeight="1" x14ac:dyDescent="0.3">
      <c r="A427" s="99" t="b">
        <v>1</v>
      </c>
      <c r="B427" s="102" t="s">
        <v>837</v>
      </c>
      <c r="C427" s="112">
        <v>908231008</v>
      </c>
      <c r="D427" s="112">
        <v>908231007</v>
      </c>
      <c r="E427" s="112">
        <v>908231009</v>
      </c>
      <c r="F427" s="112" t="b">
        <v>1</v>
      </c>
      <c r="G427" s="113" t="s">
        <v>421</v>
      </c>
      <c r="H427" s="113">
        <v>7</v>
      </c>
      <c r="I427" s="113">
        <v>1</v>
      </c>
      <c r="J427" s="113">
        <v>40</v>
      </c>
      <c r="K427" s="132">
        <v>7</v>
      </c>
      <c r="L427" s="133">
        <v>160006007</v>
      </c>
      <c r="M427" s="134">
        <v>3</v>
      </c>
      <c r="N427" s="124" t="s">
        <v>838</v>
      </c>
      <c r="O427" s="112">
        <v>51808</v>
      </c>
      <c r="P427" s="112">
        <v>52808</v>
      </c>
      <c r="Q427" s="113">
        <v>530800005</v>
      </c>
      <c r="S427" s="99">
        <v>908231008</v>
      </c>
      <c r="T427" s="99">
        <v>908231007</v>
      </c>
      <c r="U427" s="99">
        <v>908231009</v>
      </c>
      <c r="V427" s="99" t="b">
        <v>1</v>
      </c>
    </row>
    <row r="428" spans="1:22" ht="16.5" customHeight="1" x14ac:dyDescent="0.3">
      <c r="A428" s="99" t="b">
        <v>1</v>
      </c>
      <c r="B428" s="102" t="s">
        <v>839</v>
      </c>
      <c r="C428" s="112">
        <v>908231009</v>
      </c>
      <c r="D428" s="112">
        <v>908231008</v>
      </c>
      <c r="E428" s="112">
        <v>908231010</v>
      </c>
      <c r="F428" s="112" t="b">
        <v>1</v>
      </c>
      <c r="G428" s="113" t="s">
        <v>421</v>
      </c>
      <c r="H428" s="113">
        <v>7</v>
      </c>
      <c r="I428" s="113">
        <v>1</v>
      </c>
      <c r="J428" s="113">
        <v>45</v>
      </c>
      <c r="K428" s="132">
        <v>7</v>
      </c>
      <c r="L428" s="133">
        <v>160006008</v>
      </c>
      <c r="M428" s="134">
        <v>3</v>
      </c>
      <c r="N428" s="124" t="s">
        <v>838</v>
      </c>
      <c r="O428" s="112">
        <v>51809</v>
      </c>
      <c r="P428" s="112">
        <v>52809</v>
      </c>
      <c r="Q428" s="113">
        <v>530800005</v>
      </c>
      <c r="S428" s="99">
        <v>908231009</v>
      </c>
      <c r="T428" s="99">
        <v>908231008</v>
      </c>
      <c r="U428" s="99">
        <v>908231010</v>
      </c>
      <c r="V428" s="99" t="b">
        <v>1</v>
      </c>
    </row>
    <row r="429" spans="1:22" ht="16.5" customHeight="1" x14ac:dyDescent="0.3">
      <c r="A429" s="99" t="b">
        <v>1</v>
      </c>
      <c r="B429" s="102" t="s">
        <v>840</v>
      </c>
      <c r="C429" s="112">
        <v>908231010</v>
      </c>
      <c r="D429" s="112">
        <v>908231009</v>
      </c>
      <c r="E429" s="112">
        <v>908231011</v>
      </c>
      <c r="F429" s="112" t="b">
        <v>1</v>
      </c>
      <c r="G429" s="113" t="s">
        <v>421</v>
      </c>
      <c r="H429" s="113">
        <v>7</v>
      </c>
      <c r="I429" s="113">
        <v>1</v>
      </c>
      <c r="J429" s="113">
        <v>50</v>
      </c>
      <c r="K429" s="131">
        <v>11</v>
      </c>
      <c r="L429" s="128">
        <v>156102012</v>
      </c>
      <c r="M429" s="129">
        <v>1</v>
      </c>
      <c r="N429" s="130" t="s">
        <v>84</v>
      </c>
      <c r="O429" s="112">
        <v>51810</v>
      </c>
      <c r="P429" s="112">
        <v>52810</v>
      </c>
      <c r="Q429" s="113">
        <v>530800005</v>
      </c>
      <c r="S429" s="99">
        <v>908231010</v>
      </c>
      <c r="T429" s="99">
        <v>908231009</v>
      </c>
      <c r="U429" s="99">
        <v>908231011</v>
      </c>
      <c r="V429" s="99" t="b">
        <v>1</v>
      </c>
    </row>
    <row r="430" spans="1:22" ht="16.5" customHeight="1" x14ac:dyDescent="0.3">
      <c r="A430" s="99" t="b">
        <v>1</v>
      </c>
      <c r="B430" s="102" t="s">
        <v>841</v>
      </c>
      <c r="C430" s="112">
        <v>908231011</v>
      </c>
      <c r="D430" s="112">
        <v>908231010</v>
      </c>
      <c r="E430" s="112">
        <v>908231012</v>
      </c>
      <c r="F430" s="112" t="b">
        <v>1</v>
      </c>
      <c r="G430" s="113" t="s">
        <v>421</v>
      </c>
      <c r="H430" s="113">
        <v>7</v>
      </c>
      <c r="I430" s="113">
        <v>1</v>
      </c>
      <c r="J430" s="113">
        <v>55</v>
      </c>
      <c r="K430" s="135">
        <v>7</v>
      </c>
      <c r="L430" s="120">
        <v>160002005</v>
      </c>
      <c r="M430" s="121">
        <v>40</v>
      </c>
      <c r="N430" s="124" t="s">
        <v>827</v>
      </c>
      <c r="O430" s="112">
        <v>51811</v>
      </c>
      <c r="P430" s="112">
        <v>52811</v>
      </c>
      <c r="Q430" s="113">
        <v>530800005</v>
      </c>
      <c r="S430" s="99">
        <v>908231011</v>
      </c>
      <c r="T430" s="99">
        <v>908231010</v>
      </c>
      <c r="U430" s="99">
        <v>908231012</v>
      </c>
      <c r="V430" s="99" t="b">
        <v>1</v>
      </c>
    </row>
    <row r="431" spans="1:22" ht="16.5" customHeight="1" x14ac:dyDescent="0.3">
      <c r="A431" s="99" t="b">
        <v>1</v>
      </c>
      <c r="B431" s="102" t="s">
        <v>842</v>
      </c>
      <c r="C431" s="112">
        <v>908231012</v>
      </c>
      <c r="D431" s="112">
        <v>908231011</v>
      </c>
      <c r="E431" s="112">
        <v>908231013</v>
      </c>
      <c r="F431" s="112" t="b">
        <v>1</v>
      </c>
      <c r="G431" s="113" t="s">
        <v>421</v>
      </c>
      <c r="H431" s="113">
        <v>7</v>
      </c>
      <c r="I431" s="113">
        <v>1</v>
      </c>
      <c r="J431" s="113">
        <v>60</v>
      </c>
      <c r="K431" s="135">
        <v>7</v>
      </c>
      <c r="L431" s="123">
        <v>160000602</v>
      </c>
      <c r="M431" s="121">
        <v>5</v>
      </c>
      <c r="N431" s="124" t="s">
        <v>832</v>
      </c>
      <c r="O431" s="112">
        <v>51812</v>
      </c>
      <c r="P431" s="112">
        <v>52812</v>
      </c>
      <c r="Q431" s="113">
        <v>530800005</v>
      </c>
      <c r="S431" s="99">
        <v>908231012</v>
      </c>
      <c r="T431" s="99">
        <v>908231011</v>
      </c>
      <c r="U431" s="99">
        <v>908231013</v>
      </c>
      <c r="V431" s="99" t="b">
        <v>1</v>
      </c>
    </row>
    <row r="432" spans="1:22" ht="16.5" customHeight="1" x14ac:dyDescent="0.3">
      <c r="A432" s="99" t="b">
        <v>1</v>
      </c>
      <c r="B432" s="102" t="s">
        <v>843</v>
      </c>
      <c r="C432" s="112">
        <v>908231013</v>
      </c>
      <c r="D432" s="112">
        <v>908231012</v>
      </c>
      <c r="E432" s="112">
        <v>908231014</v>
      </c>
      <c r="F432" s="112" t="b">
        <v>1</v>
      </c>
      <c r="G432" s="113" t="s">
        <v>421</v>
      </c>
      <c r="H432" s="113">
        <v>7</v>
      </c>
      <c r="I432" s="113">
        <v>1</v>
      </c>
      <c r="J432" s="113">
        <v>65</v>
      </c>
      <c r="K432" s="125">
        <v>11</v>
      </c>
      <c r="L432" s="136">
        <v>160006002</v>
      </c>
      <c r="M432" s="137">
        <v>5</v>
      </c>
      <c r="N432" s="124" t="s">
        <v>838</v>
      </c>
      <c r="O432" s="112">
        <v>51813</v>
      </c>
      <c r="P432" s="112">
        <v>52813</v>
      </c>
      <c r="Q432" s="113">
        <v>530800005</v>
      </c>
      <c r="S432" s="99">
        <v>908231013</v>
      </c>
      <c r="T432" s="99">
        <v>908231012</v>
      </c>
      <c r="U432" s="99">
        <v>908231014</v>
      </c>
      <c r="V432" s="99" t="b">
        <v>1</v>
      </c>
    </row>
    <row r="433" spans="1:22" ht="16.5" customHeight="1" x14ac:dyDescent="0.3">
      <c r="A433" s="99" t="b">
        <v>1</v>
      </c>
      <c r="B433" s="102" t="s">
        <v>844</v>
      </c>
      <c r="C433" s="112">
        <v>908231014</v>
      </c>
      <c r="D433" s="112">
        <v>908231013</v>
      </c>
      <c r="E433" s="112">
        <v>908231015</v>
      </c>
      <c r="F433" s="112" t="b">
        <v>1</v>
      </c>
      <c r="G433" s="113" t="s">
        <v>421</v>
      </c>
      <c r="H433" s="113">
        <v>7</v>
      </c>
      <c r="I433" s="113">
        <v>1</v>
      </c>
      <c r="J433" s="113">
        <v>70</v>
      </c>
      <c r="K433" s="125">
        <v>11</v>
      </c>
      <c r="L433" s="136">
        <v>160006003</v>
      </c>
      <c r="M433" s="137">
        <v>5</v>
      </c>
      <c r="N433" s="124" t="s">
        <v>838</v>
      </c>
      <c r="O433" s="112">
        <v>51814</v>
      </c>
      <c r="P433" s="112">
        <v>52814</v>
      </c>
      <c r="Q433" s="113">
        <v>530800005</v>
      </c>
      <c r="S433" s="99">
        <v>908231014</v>
      </c>
      <c r="T433" s="99">
        <v>908231013</v>
      </c>
      <c r="U433" s="99">
        <v>908231015</v>
      </c>
      <c r="V433" s="99" t="b">
        <v>1</v>
      </c>
    </row>
    <row r="434" spans="1:22" ht="16.5" customHeight="1" x14ac:dyDescent="0.3">
      <c r="A434" s="99" t="b">
        <v>1</v>
      </c>
      <c r="B434" s="102" t="s">
        <v>845</v>
      </c>
      <c r="C434" s="112">
        <v>908231015</v>
      </c>
      <c r="D434" s="112">
        <v>908231014</v>
      </c>
      <c r="E434" s="112">
        <v>908231016</v>
      </c>
      <c r="F434" s="112" t="b">
        <v>1</v>
      </c>
      <c r="G434" s="113" t="s">
        <v>421</v>
      </c>
      <c r="H434" s="113">
        <v>7</v>
      </c>
      <c r="I434" s="113">
        <v>1</v>
      </c>
      <c r="J434" s="113">
        <v>75</v>
      </c>
      <c r="K434" s="135">
        <v>13</v>
      </c>
      <c r="L434" s="128">
        <v>156102012</v>
      </c>
      <c r="M434" s="129">
        <v>2</v>
      </c>
      <c r="N434" s="130" t="s">
        <v>84</v>
      </c>
      <c r="O434" s="112">
        <v>51815</v>
      </c>
      <c r="P434" s="112">
        <v>52815</v>
      </c>
      <c r="Q434" s="113">
        <v>530800005</v>
      </c>
      <c r="S434" s="99">
        <v>908231015</v>
      </c>
      <c r="T434" s="99">
        <v>908231014</v>
      </c>
      <c r="U434" s="99">
        <v>908231016</v>
      </c>
      <c r="V434" s="99" t="b">
        <v>1</v>
      </c>
    </row>
    <row r="435" spans="1:22" ht="16.5" customHeight="1" x14ac:dyDescent="0.3">
      <c r="A435" s="99" t="b">
        <v>1</v>
      </c>
      <c r="B435" s="102" t="s">
        <v>846</v>
      </c>
      <c r="C435" s="112">
        <v>908231016</v>
      </c>
      <c r="D435" s="112">
        <v>908231015</v>
      </c>
      <c r="E435" s="112">
        <v>908231017</v>
      </c>
      <c r="F435" s="112" t="b">
        <v>1</v>
      </c>
      <c r="G435" s="113" t="s">
        <v>421</v>
      </c>
      <c r="H435" s="113">
        <v>7</v>
      </c>
      <c r="I435" s="113">
        <v>1</v>
      </c>
      <c r="J435" s="113">
        <v>80</v>
      </c>
      <c r="K435" s="131">
        <v>11</v>
      </c>
      <c r="L435" s="120">
        <v>160002005</v>
      </c>
      <c r="M435" s="121">
        <v>50</v>
      </c>
      <c r="N435" s="124" t="s">
        <v>827</v>
      </c>
      <c r="O435" s="112">
        <v>51816</v>
      </c>
      <c r="P435" s="112">
        <v>52816</v>
      </c>
      <c r="Q435" s="113">
        <v>530800005</v>
      </c>
      <c r="S435" s="99">
        <v>908231016</v>
      </c>
      <c r="T435" s="99">
        <v>908231015</v>
      </c>
      <c r="U435" s="99">
        <v>908231017</v>
      </c>
      <c r="V435" s="99" t="b">
        <v>1</v>
      </c>
    </row>
    <row r="436" spans="1:22" ht="16.5" customHeight="1" x14ac:dyDescent="0.3">
      <c r="A436" s="99" t="b">
        <v>1</v>
      </c>
      <c r="B436" s="102" t="s">
        <v>847</v>
      </c>
      <c r="C436" s="112">
        <v>908231017</v>
      </c>
      <c r="D436" s="112">
        <v>908231016</v>
      </c>
      <c r="E436" s="112">
        <v>908231018</v>
      </c>
      <c r="F436" s="112" t="b">
        <v>1</v>
      </c>
      <c r="G436" s="113" t="s">
        <v>421</v>
      </c>
      <c r="H436" s="113">
        <v>7</v>
      </c>
      <c r="I436" s="113">
        <v>1</v>
      </c>
      <c r="J436" s="113">
        <v>85</v>
      </c>
      <c r="K436" s="131">
        <v>11</v>
      </c>
      <c r="L436" s="138">
        <v>160006004</v>
      </c>
      <c r="M436" s="137">
        <v>5</v>
      </c>
      <c r="N436" s="124" t="s">
        <v>838</v>
      </c>
      <c r="O436" s="112">
        <v>51817</v>
      </c>
      <c r="P436" s="112">
        <v>52817</v>
      </c>
      <c r="Q436" s="113">
        <v>530800005</v>
      </c>
      <c r="S436" s="99">
        <v>908231017</v>
      </c>
      <c r="T436" s="99">
        <v>908231016</v>
      </c>
      <c r="U436" s="99">
        <v>908231018</v>
      </c>
      <c r="V436" s="99" t="b">
        <v>1</v>
      </c>
    </row>
    <row r="437" spans="1:22" ht="16.5" customHeight="1" x14ac:dyDescent="0.3">
      <c r="A437" s="99" t="b">
        <v>1</v>
      </c>
      <c r="B437" s="102" t="s">
        <v>848</v>
      </c>
      <c r="C437" s="112">
        <v>908231018</v>
      </c>
      <c r="D437" s="112">
        <v>908231017</v>
      </c>
      <c r="E437" s="112">
        <v>908231019</v>
      </c>
      <c r="F437" s="112" t="b">
        <v>1</v>
      </c>
      <c r="G437" s="113" t="s">
        <v>421</v>
      </c>
      <c r="H437" s="113">
        <v>7</v>
      </c>
      <c r="I437" s="113">
        <v>1</v>
      </c>
      <c r="J437" s="113">
        <v>90</v>
      </c>
      <c r="K437" s="132">
        <v>13</v>
      </c>
      <c r="L437" s="138">
        <v>160006005</v>
      </c>
      <c r="M437" s="137">
        <v>5</v>
      </c>
      <c r="N437" s="124" t="s">
        <v>838</v>
      </c>
      <c r="O437" s="112">
        <v>51818</v>
      </c>
      <c r="P437" s="112">
        <v>52818</v>
      </c>
      <c r="Q437" s="113">
        <v>530800005</v>
      </c>
      <c r="S437" s="99">
        <v>908231018</v>
      </c>
      <c r="T437" s="99">
        <v>908231017</v>
      </c>
      <c r="U437" s="99">
        <v>908231019</v>
      </c>
      <c r="V437" s="99" t="b">
        <v>1</v>
      </c>
    </row>
    <row r="438" spans="1:22" ht="16.5" customHeight="1" x14ac:dyDescent="0.3">
      <c r="A438" s="99" t="b">
        <v>1</v>
      </c>
      <c r="B438" s="102" t="s">
        <v>849</v>
      </c>
      <c r="C438" s="112">
        <v>908231019</v>
      </c>
      <c r="D438" s="112">
        <v>908231018</v>
      </c>
      <c r="E438" s="112">
        <v>908231020</v>
      </c>
      <c r="F438" s="112" t="b">
        <v>1</v>
      </c>
      <c r="G438" s="113" t="s">
        <v>421</v>
      </c>
      <c r="H438" s="113">
        <v>7</v>
      </c>
      <c r="I438" s="113">
        <v>1</v>
      </c>
      <c r="J438" s="113">
        <v>95</v>
      </c>
      <c r="K438" s="132">
        <v>13</v>
      </c>
      <c r="L438" s="136">
        <v>160006006</v>
      </c>
      <c r="M438" s="137">
        <v>5</v>
      </c>
      <c r="N438" s="124" t="s">
        <v>838</v>
      </c>
      <c r="O438" s="112">
        <v>51819</v>
      </c>
      <c r="P438" s="112">
        <v>52819</v>
      </c>
      <c r="Q438" s="113">
        <v>530800005</v>
      </c>
      <c r="S438" s="99">
        <v>908231019</v>
      </c>
      <c r="T438" s="99">
        <v>908231018</v>
      </c>
      <c r="U438" s="99">
        <v>908231020</v>
      </c>
      <c r="V438" s="99" t="b">
        <v>1</v>
      </c>
    </row>
    <row r="439" spans="1:22" ht="16.5" customHeight="1" x14ac:dyDescent="0.3">
      <c r="A439" s="99" t="b">
        <v>1</v>
      </c>
      <c r="B439" s="102" t="s">
        <v>850</v>
      </c>
      <c r="C439" s="112">
        <v>908231020</v>
      </c>
      <c r="D439" s="112">
        <v>908231019</v>
      </c>
      <c r="E439" s="112">
        <v>908231021</v>
      </c>
      <c r="F439" s="112" t="b">
        <v>1</v>
      </c>
      <c r="G439" s="113" t="s">
        <v>421</v>
      </c>
      <c r="H439" s="113">
        <v>7</v>
      </c>
      <c r="I439" s="113">
        <v>1</v>
      </c>
      <c r="J439" s="113">
        <v>100</v>
      </c>
      <c r="K439" s="131">
        <v>17</v>
      </c>
      <c r="L439" s="139">
        <v>156113014</v>
      </c>
      <c r="M439" s="129">
        <v>1</v>
      </c>
      <c r="N439" s="130" t="s">
        <v>84</v>
      </c>
      <c r="O439" s="112">
        <v>51820</v>
      </c>
      <c r="P439" s="112">
        <v>52820</v>
      </c>
      <c r="Q439" s="113">
        <v>530800005</v>
      </c>
      <c r="S439" s="99">
        <v>908231020</v>
      </c>
      <c r="T439" s="99">
        <v>908231019</v>
      </c>
      <c r="U439" s="99">
        <v>908231021</v>
      </c>
      <c r="V439" s="99" t="b">
        <v>1</v>
      </c>
    </row>
    <row r="440" spans="1:22" ht="16.5" customHeight="1" x14ac:dyDescent="0.3">
      <c r="A440" s="99" t="b">
        <v>1</v>
      </c>
      <c r="B440" s="102" t="s">
        <v>851</v>
      </c>
      <c r="C440" s="112">
        <v>908231021</v>
      </c>
      <c r="D440" s="112">
        <v>908231020</v>
      </c>
      <c r="E440" s="112">
        <v>908231022</v>
      </c>
      <c r="F440" s="112" t="b">
        <v>1</v>
      </c>
      <c r="G440" s="113" t="s">
        <v>421</v>
      </c>
      <c r="H440" s="113">
        <v>7</v>
      </c>
      <c r="I440" s="113">
        <v>1</v>
      </c>
      <c r="J440" s="113">
        <v>105</v>
      </c>
      <c r="K440" s="135">
        <v>13</v>
      </c>
      <c r="L440" s="120">
        <v>160002005</v>
      </c>
      <c r="M440" s="121">
        <v>70</v>
      </c>
      <c r="N440" s="124" t="s">
        <v>827</v>
      </c>
      <c r="O440" s="112">
        <v>51821</v>
      </c>
      <c r="P440" s="112">
        <v>52821</v>
      </c>
      <c r="Q440" s="113">
        <v>530800005</v>
      </c>
      <c r="S440" s="99">
        <v>908231021</v>
      </c>
      <c r="T440" s="99">
        <v>908231020</v>
      </c>
      <c r="U440" s="99">
        <v>908231022</v>
      </c>
      <c r="V440" s="99" t="b">
        <v>1</v>
      </c>
    </row>
    <row r="441" spans="1:22" ht="16.5" customHeight="1" x14ac:dyDescent="0.3">
      <c r="A441" s="99" t="b">
        <v>1</v>
      </c>
      <c r="B441" s="102" t="s">
        <v>852</v>
      </c>
      <c r="C441" s="112">
        <v>908231022</v>
      </c>
      <c r="D441" s="112">
        <v>908231021</v>
      </c>
      <c r="E441" s="112">
        <v>908231023</v>
      </c>
      <c r="F441" s="112" t="b">
        <v>1</v>
      </c>
      <c r="G441" s="113" t="s">
        <v>421</v>
      </c>
      <c r="H441" s="113">
        <v>7</v>
      </c>
      <c r="I441" s="113">
        <v>1</v>
      </c>
      <c r="J441" s="113">
        <v>110</v>
      </c>
      <c r="K441" s="135">
        <v>13</v>
      </c>
      <c r="L441" s="140">
        <v>160006001</v>
      </c>
      <c r="M441" s="141">
        <v>5</v>
      </c>
      <c r="N441" s="124" t="s">
        <v>838</v>
      </c>
      <c r="O441" s="112">
        <v>51822</v>
      </c>
      <c r="P441" s="112">
        <v>52822</v>
      </c>
      <c r="Q441" s="113">
        <v>530800005</v>
      </c>
      <c r="S441" s="99">
        <v>908231022</v>
      </c>
      <c r="T441" s="99">
        <v>908231021</v>
      </c>
      <c r="U441" s="99">
        <v>908231023</v>
      </c>
      <c r="V441" s="99" t="b">
        <v>1</v>
      </c>
    </row>
    <row r="442" spans="1:22" ht="16.5" customHeight="1" x14ac:dyDescent="0.3">
      <c r="A442" s="99" t="b">
        <v>1</v>
      </c>
      <c r="B442" s="102" t="s">
        <v>853</v>
      </c>
      <c r="C442" s="112">
        <v>908231023</v>
      </c>
      <c r="D442" s="112">
        <v>908231022</v>
      </c>
      <c r="E442" s="112">
        <v>908231024</v>
      </c>
      <c r="F442" s="112" t="b">
        <v>1</v>
      </c>
      <c r="G442" s="113" t="s">
        <v>421</v>
      </c>
      <c r="H442" s="113">
        <v>7</v>
      </c>
      <c r="I442" s="113">
        <v>1</v>
      </c>
      <c r="J442" s="113">
        <v>115</v>
      </c>
      <c r="K442" s="125">
        <v>17</v>
      </c>
      <c r="L442" s="126">
        <v>160000601</v>
      </c>
      <c r="M442" s="127">
        <v>7</v>
      </c>
      <c r="N442" s="124" t="s">
        <v>830</v>
      </c>
      <c r="O442" s="112">
        <v>51823</v>
      </c>
      <c r="P442" s="112">
        <v>52823</v>
      </c>
      <c r="Q442" s="113">
        <v>530800005</v>
      </c>
      <c r="S442" s="99">
        <v>908231023</v>
      </c>
      <c r="T442" s="99">
        <v>908231022</v>
      </c>
      <c r="U442" s="99">
        <v>908231024</v>
      </c>
      <c r="V442" s="99" t="b">
        <v>1</v>
      </c>
    </row>
    <row r="443" spans="1:22" ht="16.5" customHeight="1" x14ac:dyDescent="0.3">
      <c r="A443" s="99" t="b">
        <v>1</v>
      </c>
      <c r="B443" s="102" t="s">
        <v>854</v>
      </c>
      <c r="C443" s="112">
        <v>908231024</v>
      </c>
      <c r="D443" s="112">
        <v>908231023</v>
      </c>
      <c r="E443" s="112">
        <v>908231025</v>
      </c>
      <c r="F443" s="112" t="b">
        <v>1</v>
      </c>
      <c r="G443" s="113" t="s">
        <v>421</v>
      </c>
      <c r="H443" s="113">
        <v>7</v>
      </c>
      <c r="I443" s="113">
        <v>1</v>
      </c>
      <c r="J443" s="113">
        <v>120</v>
      </c>
      <c r="K443" s="125">
        <v>17</v>
      </c>
      <c r="L443" s="123">
        <v>160000602</v>
      </c>
      <c r="M443" s="121">
        <v>7</v>
      </c>
      <c r="N443" s="124" t="s">
        <v>832</v>
      </c>
      <c r="O443" s="112">
        <v>51824</v>
      </c>
      <c r="P443" s="112">
        <v>52824</v>
      </c>
      <c r="Q443" s="113">
        <v>530800005</v>
      </c>
      <c r="S443" s="99">
        <v>908231024</v>
      </c>
      <c r="T443" s="99">
        <v>908231023</v>
      </c>
      <c r="U443" s="99">
        <v>908231025</v>
      </c>
      <c r="V443" s="99" t="b">
        <v>1</v>
      </c>
    </row>
    <row r="444" spans="1:22" ht="16.5" customHeight="1" x14ac:dyDescent="0.3">
      <c r="A444" s="99" t="b">
        <v>1</v>
      </c>
      <c r="B444" s="102" t="s">
        <v>855</v>
      </c>
      <c r="C444" s="112">
        <v>908231025</v>
      </c>
      <c r="D444" s="112">
        <v>908231024</v>
      </c>
      <c r="E444" s="112">
        <v>908231026</v>
      </c>
      <c r="F444" s="112" t="b">
        <v>1</v>
      </c>
      <c r="G444" s="113" t="s">
        <v>421</v>
      </c>
      <c r="H444" s="113">
        <v>7</v>
      </c>
      <c r="I444" s="113">
        <v>1</v>
      </c>
      <c r="J444" s="113">
        <v>125</v>
      </c>
      <c r="K444" s="135">
        <v>23</v>
      </c>
      <c r="L444" s="142">
        <v>156103013</v>
      </c>
      <c r="M444" s="129">
        <v>1</v>
      </c>
      <c r="N444" s="130" t="s">
        <v>84</v>
      </c>
      <c r="O444" s="112">
        <v>51825</v>
      </c>
      <c r="P444" s="112">
        <v>52825</v>
      </c>
      <c r="Q444" s="113">
        <v>530800005</v>
      </c>
      <c r="S444" s="99">
        <v>908231025</v>
      </c>
      <c r="T444" s="99">
        <v>908231024</v>
      </c>
      <c r="U444" s="99">
        <v>908231026</v>
      </c>
      <c r="V444" s="99" t="b">
        <v>1</v>
      </c>
    </row>
    <row r="445" spans="1:22" ht="16.5" customHeight="1" x14ac:dyDescent="0.3">
      <c r="A445" s="99" t="b">
        <v>1</v>
      </c>
      <c r="B445" s="102" t="s">
        <v>856</v>
      </c>
      <c r="C445" s="112">
        <v>908231026</v>
      </c>
      <c r="D445" s="112">
        <v>908231025</v>
      </c>
      <c r="E445" s="112">
        <v>908231027</v>
      </c>
      <c r="F445" s="112" t="b">
        <v>1</v>
      </c>
      <c r="G445" s="113" t="s">
        <v>421</v>
      </c>
      <c r="H445" s="113">
        <v>7</v>
      </c>
      <c r="I445" s="113">
        <v>1</v>
      </c>
      <c r="J445" s="143">
        <v>130</v>
      </c>
      <c r="K445" s="144">
        <v>17</v>
      </c>
      <c r="L445" s="120">
        <v>160002005</v>
      </c>
      <c r="M445" s="121">
        <v>100</v>
      </c>
      <c r="N445" s="124" t="s">
        <v>827</v>
      </c>
      <c r="O445" s="112">
        <v>51826</v>
      </c>
      <c r="P445" s="112">
        <v>52826</v>
      </c>
      <c r="Q445" s="113">
        <v>530800005</v>
      </c>
      <c r="S445" s="99">
        <v>908231026</v>
      </c>
      <c r="T445" s="99">
        <v>908231025</v>
      </c>
      <c r="U445" s="99">
        <v>908231027</v>
      </c>
      <c r="V445" s="99" t="b">
        <v>1</v>
      </c>
    </row>
    <row r="446" spans="1:22" ht="16.5" customHeight="1" x14ac:dyDescent="0.3">
      <c r="A446" s="99" t="b">
        <v>1</v>
      </c>
      <c r="B446" s="102" t="s">
        <v>857</v>
      </c>
      <c r="C446" s="112">
        <v>908231027</v>
      </c>
      <c r="D446" s="112">
        <v>908231026</v>
      </c>
      <c r="E446" s="112">
        <v>908231028</v>
      </c>
      <c r="F446" s="112" t="b">
        <v>1</v>
      </c>
      <c r="G446" s="113" t="s">
        <v>421</v>
      </c>
      <c r="H446" s="113">
        <v>7</v>
      </c>
      <c r="I446" s="113">
        <v>1</v>
      </c>
      <c r="J446" s="113">
        <v>135</v>
      </c>
      <c r="K446" s="144">
        <v>23</v>
      </c>
      <c r="L446" s="145">
        <v>160003958</v>
      </c>
      <c r="M446" s="145">
        <v>2</v>
      </c>
      <c r="N446" s="145" t="s">
        <v>400</v>
      </c>
      <c r="O446" s="112">
        <v>51827</v>
      </c>
      <c r="P446" s="112">
        <v>52827</v>
      </c>
      <c r="Q446" s="113">
        <v>530800005</v>
      </c>
      <c r="S446" s="99">
        <v>908231027</v>
      </c>
      <c r="T446" s="99">
        <v>908231026</v>
      </c>
      <c r="U446" s="99">
        <v>908231028</v>
      </c>
      <c r="V446" s="99" t="b">
        <v>1</v>
      </c>
    </row>
    <row r="447" spans="1:22" ht="16.5" customHeight="1" x14ac:dyDescent="0.3">
      <c r="A447" s="99" t="b">
        <v>1</v>
      </c>
      <c r="B447" s="102" t="s">
        <v>858</v>
      </c>
      <c r="C447" s="112">
        <v>908231028</v>
      </c>
      <c r="D447" s="112">
        <v>908231027</v>
      </c>
      <c r="E447" s="112">
        <v>908231029</v>
      </c>
      <c r="F447" s="112" t="b">
        <v>1</v>
      </c>
      <c r="G447" s="113" t="s">
        <v>421</v>
      </c>
      <c r="H447" s="113">
        <v>7</v>
      </c>
      <c r="I447" s="113">
        <v>1</v>
      </c>
      <c r="J447" s="143">
        <v>140</v>
      </c>
      <c r="K447" s="144">
        <v>19</v>
      </c>
      <c r="L447" s="146">
        <v>156113028</v>
      </c>
      <c r="M447" s="159">
        <v>2</v>
      </c>
      <c r="N447" s="147" t="s">
        <v>84</v>
      </c>
      <c r="O447" s="112">
        <v>51828</v>
      </c>
      <c r="P447" s="112">
        <v>52828</v>
      </c>
      <c r="Q447" s="113">
        <v>530800005</v>
      </c>
      <c r="S447" s="99">
        <v>908231028</v>
      </c>
      <c r="T447" s="99">
        <v>908231027</v>
      </c>
      <c r="U447" s="99">
        <v>908231029</v>
      </c>
      <c r="V447" s="99" t="b">
        <v>1</v>
      </c>
    </row>
    <row r="448" spans="1:22" ht="16.5" customHeight="1" x14ac:dyDescent="0.3">
      <c r="A448" s="99" t="b">
        <v>1</v>
      </c>
      <c r="B448" s="102" t="s">
        <v>859</v>
      </c>
      <c r="C448" s="112">
        <v>908231029</v>
      </c>
      <c r="D448" s="112">
        <v>908231028</v>
      </c>
      <c r="E448" s="112">
        <v>908231030</v>
      </c>
      <c r="F448" s="112" t="b">
        <v>1</v>
      </c>
      <c r="G448" s="113" t="s">
        <v>421</v>
      </c>
      <c r="H448" s="113">
        <v>7</v>
      </c>
      <c r="I448" s="113">
        <v>1</v>
      </c>
      <c r="J448" s="113">
        <v>145</v>
      </c>
      <c r="K448" s="144">
        <v>19</v>
      </c>
      <c r="L448" s="123">
        <v>160000603</v>
      </c>
      <c r="M448" s="121">
        <v>30</v>
      </c>
      <c r="N448" s="122" t="s">
        <v>836</v>
      </c>
      <c r="O448" s="112">
        <v>51829</v>
      </c>
      <c r="P448" s="112">
        <v>52829</v>
      </c>
      <c r="Q448" s="113">
        <v>530800005</v>
      </c>
      <c r="S448" s="99">
        <v>908231029</v>
      </c>
      <c r="T448" s="99">
        <v>908231028</v>
      </c>
      <c r="U448" s="99">
        <v>908231030</v>
      </c>
      <c r="V448" s="99" t="b">
        <v>1</v>
      </c>
    </row>
    <row r="449" spans="1:22" ht="16.5" customHeight="1" x14ac:dyDescent="0.3">
      <c r="A449" s="99" t="b">
        <v>1</v>
      </c>
      <c r="B449" s="102" t="s">
        <v>860</v>
      </c>
      <c r="C449" s="112">
        <v>908231030</v>
      </c>
      <c r="D449" s="112">
        <v>908231029</v>
      </c>
      <c r="E449" s="112">
        <v>908231031</v>
      </c>
      <c r="F449" s="112" t="b">
        <v>1</v>
      </c>
      <c r="G449" s="113" t="s">
        <v>421</v>
      </c>
      <c r="H449" s="113">
        <v>7</v>
      </c>
      <c r="I449" s="113">
        <v>1</v>
      </c>
      <c r="J449" s="143">
        <v>150</v>
      </c>
      <c r="K449" s="148">
        <v>21</v>
      </c>
      <c r="L449" s="149">
        <v>156113024</v>
      </c>
      <c r="M449" s="149">
        <v>15</v>
      </c>
      <c r="N449" s="150" t="s">
        <v>84</v>
      </c>
      <c r="O449" s="112">
        <v>51830</v>
      </c>
      <c r="P449" s="112">
        <v>52830</v>
      </c>
      <c r="Q449" s="113">
        <v>530800005</v>
      </c>
      <c r="S449" s="99">
        <v>908231030</v>
      </c>
      <c r="T449" s="99">
        <v>908231029</v>
      </c>
      <c r="U449" s="99">
        <v>908231031</v>
      </c>
      <c r="V449" s="99" t="b">
        <v>1</v>
      </c>
    </row>
    <row r="450" spans="1:22" ht="16.5" customHeight="1" x14ac:dyDescent="0.3">
      <c r="A450" s="99" t="b">
        <v>1</v>
      </c>
      <c r="B450" s="102" t="s">
        <v>861</v>
      </c>
      <c r="C450" s="112">
        <v>908231031</v>
      </c>
      <c r="D450" s="112">
        <v>908231030</v>
      </c>
      <c r="E450" s="112">
        <v>908231032</v>
      </c>
      <c r="F450" s="112" t="b">
        <v>1</v>
      </c>
      <c r="G450" s="113" t="s">
        <v>421</v>
      </c>
      <c r="H450" s="113">
        <v>7</v>
      </c>
      <c r="I450" s="113">
        <v>1</v>
      </c>
      <c r="J450" s="113">
        <v>155</v>
      </c>
      <c r="K450" s="144">
        <v>21</v>
      </c>
      <c r="L450" s="120">
        <v>160002005</v>
      </c>
      <c r="M450" s="120">
        <v>125</v>
      </c>
      <c r="N450" s="124" t="s">
        <v>827</v>
      </c>
      <c r="O450" s="112">
        <v>51831</v>
      </c>
      <c r="P450" s="112">
        <v>52831</v>
      </c>
      <c r="Q450" s="113">
        <v>530800005</v>
      </c>
      <c r="S450" s="99">
        <v>908231031</v>
      </c>
      <c r="T450" s="99">
        <v>908231030</v>
      </c>
      <c r="U450" s="99">
        <v>908231032</v>
      </c>
      <c r="V450" s="99" t="b">
        <v>1</v>
      </c>
    </row>
    <row r="451" spans="1:22" ht="16.5" customHeight="1" x14ac:dyDescent="0.3">
      <c r="A451" s="99" t="b">
        <v>1</v>
      </c>
      <c r="B451" s="102" t="s">
        <v>862</v>
      </c>
      <c r="C451" s="112">
        <v>908231032</v>
      </c>
      <c r="D451" s="112">
        <v>908231031</v>
      </c>
      <c r="E451" s="112">
        <v>908231033</v>
      </c>
      <c r="F451" s="112" t="b">
        <v>1</v>
      </c>
      <c r="G451" s="113" t="s">
        <v>421</v>
      </c>
      <c r="H451" s="113">
        <v>7</v>
      </c>
      <c r="I451" s="113">
        <v>1</v>
      </c>
      <c r="J451" s="143">
        <v>160</v>
      </c>
      <c r="K451" s="144">
        <v>25</v>
      </c>
      <c r="L451" s="145">
        <v>160003958</v>
      </c>
      <c r="M451" s="145">
        <v>3</v>
      </c>
      <c r="N451" s="145" t="s">
        <v>400</v>
      </c>
      <c r="O451" s="112">
        <v>51832</v>
      </c>
      <c r="P451" s="112">
        <v>52832</v>
      </c>
      <c r="Q451" s="113">
        <v>530800005</v>
      </c>
      <c r="S451" s="99">
        <v>908231032</v>
      </c>
      <c r="T451" s="99">
        <v>908231031</v>
      </c>
      <c r="U451" s="99">
        <v>908231033</v>
      </c>
      <c r="V451" s="99" t="b">
        <v>1</v>
      </c>
    </row>
    <row r="452" spans="1:22" ht="16.5" customHeight="1" x14ac:dyDescent="0.3">
      <c r="A452" s="99" t="b">
        <v>1</v>
      </c>
      <c r="B452" s="102" t="s">
        <v>863</v>
      </c>
      <c r="C452" s="112">
        <v>908231033</v>
      </c>
      <c r="D452" s="112">
        <v>908231032</v>
      </c>
      <c r="E452" s="112">
        <v>908231034</v>
      </c>
      <c r="F452" s="112" t="b">
        <v>1</v>
      </c>
      <c r="G452" s="113" t="s">
        <v>421</v>
      </c>
      <c r="H452" s="113">
        <v>7</v>
      </c>
      <c r="I452" s="113">
        <v>1</v>
      </c>
      <c r="J452" s="113">
        <v>165</v>
      </c>
      <c r="K452" s="144">
        <v>21</v>
      </c>
      <c r="L452" s="146">
        <v>156113028</v>
      </c>
      <c r="M452" s="159">
        <v>3</v>
      </c>
      <c r="N452" s="147" t="s">
        <v>84</v>
      </c>
      <c r="O452" s="112">
        <v>51833</v>
      </c>
      <c r="P452" s="112">
        <v>52833</v>
      </c>
      <c r="Q452" s="113">
        <v>530800005</v>
      </c>
      <c r="S452" s="99">
        <v>908231033</v>
      </c>
      <c r="T452" s="99">
        <v>908231032</v>
      </c>
      <c r="U452" s="99">
        <v>908231034</v>
      </c>
      <c r="V452" s="99" t="b">
        <v>1</v>
      </c>
    </row>
    <row r="453" spans="1:22" ht="16.5" customHeight="1" x14ac:dyDescent="0.3">
      <c r="A453" s="99" t="b">
        <v>1</v>
      </c>
      <c r="B453" s="102" t="s">
        <v>864</v>
      </c>
      <c r="C453" s="112">
        <v>908231034</v>
      </c>
      <c r="D453" s="112">
        <v>908231033</v>
      </c>
      <c r="E453" s="112">
        <v>908231035</v>
      </c>
      <c r="F453" s="112" t="b">
        <v>1</v>
      </c>
      <c r="G453" s="113" t="s">
        <v>421</v>
      </c>
      <c r="H453" s="113">
        <v>7</v>
      </c>
      <c r="I453" s="113">
        <v>1</v>
      </c>
      <c r="J453" s="143">
        <v>170</v>
      </c>
      <c r="K453" s="144">
        <v>21</v>
      </c>
      <c r="L453" s="126">
        <v>160000601</v>
      </c>
      <c r="M453" s="120">
        <v>50</v>
      </c>
      <c r="N453" s="151" t="s">
        <v>830</v>
      </c>
      <c r="O453" s="112">
        <v>51834</v>
      </c>
      <c r="P453" s="112">
        <v>52834</v>
      </c>
      <c r="Q453" s="113">
        <v>530800005</v>
      </c>
      <c r="S453" s="99">
        <v>908231034</v>
      </c>
      <c r="T453" s="99">
        <v>908231033</v>
      </c>
      <c r="U453" s="99">
        <v>908231035</v>
      </c>
      <c r="V453" s="99" t="b">
        <v>1</v>
      </c>
    </row>
    <row r="454" spans="1:22" ht="16.5" customHeight="1" x14ac:dyDescent="0.3">
      <c r="A454" s="99" t="b">
        <v>1</v>
      </c>
      <c r="B454" s="102" t="s">
        <v>865</v>
      </c>
      <c r="C454" s="112">
        <v>908231035</v>
      </c>
      <c r="D454" s="112">
        <v>908231034</v>
      </c>
      <c r="E454" s="112">
        <v>908231036</v>
      </c>
      <c r="F454" s="112" t="b">
        <v>1</v>
      </c>
      <c r="G454" s="113" t="s">
        <v>421</v>
      </c>
      <c r="H454" s="113">
        <v>7</v>
      </c>
      <c r="I454" s="113">
        <v>1</v>
      </c>
      <c r="J454" s="113">
        <v>175</v>
      </c>
      <c r="K454" s="148">
        <v>23</v>
      </c>
      <c r="L454" s="152">
        <v>156113024</v>
      </c>
      <c r="M454" s="152">
        <v>30</v>
      </c>
      <c r="N454" s="150" t="s">
        <v>84</v>
      </c>
      <c r="O454" s="153">
        <v>51835</v>
      </c>
      <c r="P454" s="112">
        <v>52835</v>
      </c>
      <c r="Q454" s="113">
        <v>530800005</v>
      </c>
      <c r="S454" s="99">
        <v>908231035</v>
      </c>
      <c r="T454" s="99">
        <v>908231034</v>
      </c>
      <c r="U454" s="99">
        <v>908231036</v>
      </c>
      <c r="V454" s="99" t="b">
        <v>1</v>
      </c>
    </row>
    <row r="455" spans="1:22" ht="16.5" customHeight="1" x14ac:dyDescent="0.3">
      <c r="A455" s="99" t="b">
        <v>1</v>
      </c>
      <c r="B455" s="102" t="s">
        <v>866</v>
      </c>
      <c r="C455" s="112">
        <v>908231036</v>
      </c>
      <c r="D455" s="112">
        <v>908231035</v>
      </c>
      <c r="E455" s="112">
        <v>908231037</v>
      </c>
      <c r="F455" s="112" t="b">
        <v>1</v>
      </c>
      <c r="G455" s="113" t="s">
        <v>421</v>
      </c>
      <c r="H455" s="113">
        <v>7</v>
      </c>
      <c r="I455" s="113">
        <v>1</v>
      </c>
      <c r="J455" s="143">
        <v>180</v>
      </c>
      <c r="K455" s="144">
        <v>23</v>
      </c>
      <c r="L455" s="120">
        <v>160002005</v>
      </c>
      <c r="M455" s="120">
        <v>150</v>
      </c>
      <c r="N455" s="154" t="s">
        <v>827</v>
      </c>
      <c r="O455" s="112">
        <v>51836</v>
      </c>
      <c r="P455" s="112">
        <v>52836</v>
      </c>
      <c r="Q455" s="113">
        <v>530800005</v>
      </c>
      <c r="S455" s="99">
        <v>908231036</v>
      </c>
      <c r="T455" s="99">
        <v>908231035</v>
      </c>
      <c r="U455" s="99">
        <v>908231037</v>
      </c>
      <c r="V455" s="99" t="b">
        <v>1</v>
      </c>
    </row>
    <row r="456" spans="1:22" ht="16.5" customHeight="1" x14ac:dyDescent="0.3">
      <c r="A456" s="99" t="b">
        <v>1</v>
      </c>
      <c r="B456" s="102" t="s">
        <v>867</v>
      </c>
      <c r="C456" s="112">
        <v>908231037</v>
      </c>
      <c r="D456" s="112">
        <v>908231036</v>
      </c>
      <c r="E456" s="112">
        <v>908231038</v>
      </c>
      <c r="F456" s="112" t="b">
        <v>1</v>
      </c>
      <c r="G456" s="113" t="s">
        <v>421</v>
      </c>
      <c r="H456" s="113">
        <v>7</v>
      </c>
      <c r="I456" s="113">
        <v>1</v>
      </c>
      <c r="J456" s="113">
        <v>185</v>
      </c>
      <c r="K456" s="144">
        <v>27</v>
      </c>
      <c r="L456" s="145">
        <v>160003958</v>
      </c>
      <c r="M456" s="145">
        <v>5</v>
      </c>
      <c r="N456" s="145" t="s">
        <v>400</v>
      </c>
      <c r="O456" s="112">
        <v>51837</v>
      </c>
      <c r="P456" s="112">
        <v>52837</v>
      </c>
      <c r="Q456" s="113">
        <v>530800005</v>
      </c>
      <c r="S456" s="99">
        <v>908231037</v>
      </c>
      <c r="T456" s="99">
        <v>908231036</v>
      </c>
      <c r="U456" s="99">
        <v>908231038</v>
      </c>
      <c r="V456" s="99" t="b">
        <v>1</v>
      </c>
    </row>
    <row r="457" spans="1:22" ht="16.5" customHeight="1" x14ac:dyDescent="0.3">
      <c r="A457" s="99" t="b">
        <v>1</v>
      </c>
      <c r="B457" s="102" t="s">
        <v>868</v>
      </c>
      <c r="C457" s="112">
        <v>908231038</v>
      </c>
      <c r="D457" s="112">
        <v>908231037</v>
      </c>
      <c r="E457" s="112">
        <v>908231039</v>
      </c>
      <c r="F457" s="112" t="b">
        <v>1</v>
      </c>
      <c r="G457" s="113" t="s">
        <v>421</v>
      </c>
      <c r="H457" s="113">
        <v>7</v>
      </c>
      <c r="I457" s="113">
        <v>1</v>
      </c>
      <c r="J457" s="143">
        <v>190</v>
      </c>
      <c r="K457" s="144">
        <v>23</v>
      </c>
      <c r="L457" s="146">
        <v>156113028</v>
      </c>
      <c r="M457" s="159">
        <v>5</v>
      </c>
      <c r="N457" s="147" t="s">
        <v>84</v>
      </c>
      <c r="O457" s="112">
        <v>51838</v>
      </c>
      <c r="P457" s="112">
        <v>52838</v>
      </c>
      <c r="Q457" s="113">
        <v>530800005</v>
      </c>
      <c r="S457" s="99">
        <v>908231038</v>
      </c>
      <c r="T457" s="99">
        <v>908231037</v>
      </c>
      <c r="U457" s="99">
        <v>908231039</v>
      </c>
      <c r="V457" s="99" t="b">
        <v>1</v>
      </c>
    </row>
    <row r="458" spans="1:22" ht="16.5" customHeight="1" x14ac:dyDescent="0.3">
      <c r="A458" s="99" t="b">
        <v>1</v>
      </c>
      <c r="B458" s="102" t="s">
        <v>869</v>
      </c>
      <c r="C458" s="112">
        <v>908231039</v>
      </c>
      <c r="D458" s="112">
        <v>908231038</v>
      </c>
      <c r="E458" s="112">
        <v>908231040</v>
      </c>
      <c r="F458" s="112" t="b">
        <v>1</v>
      </c>
      <c r="G458" s="113" t="s">
        <v>421</v>
      </c>
      <c r="H458" s="113">
        <v>7</v>
      </c>
      <c r="I458" s="113">
        <v>1</v>
      </c>
      <c r="J458" s="113">
        <v>195</v>
      </c>
      <c r="K458" s="144">
        <v>23</v>
      </c>
      <c r="L458" s="123">
        <v>160000602</v>
      </c>
      <c r="M458" s="155">
        <v>100</v>
      </c>
      <c r="N458" s="124" t="s">
        <v>832</v>
      </c>
      <c r="O458" s="112">
        <v>51839</v>
      </c>
      <c r="P458" s="112">
        <v>52839</v>
      </c>
      <c r="Q458" s="113">
        <v>530800005</v>
      </c>
      <c r="S458" s="99">
        <v>908231039</v>
      </c>
      <c r="T458" s="99">
        <v>908231038</v>
      </c>
      <c r="U458" s="99">
        <v>908231040</v>
      </c>
      <c r="V458" s="99" t="b">
        <v>1</v>
      </c>
    </row>
    <row r="459" spans="1:22" ht="16.5" customHeight="1" x14ac:dyDescent="0.3">
      <c r="A459" s="99" t="b">
        <v>1</v>
      </c>
      <c r="B459" s="102" t="s">
        <v>870</v>
      </c>
      <c r="C459" s="112">
        <v>908231040</v>
      </c>
      <c r="D459" s="112">
        <v>908231039</v>
      </c>
      <c r="E459" s="106">
        <v>0</v>
      </c>
      <c r="F459" s="106" t="b">
        <v>1</v>
      </c>
      <c r="G459" s="113" t="s">
        <v>421</v>
      </c>
      <c r="H459" s="113">
        <v>7</v>
      </c>
      <c r="I459" s="113">
        <v>1</v>
      </c>
      <c r="J459" s="143">
        <v>200</v>
      </c>
      <c r="K459" s="148">
        <v>25</v>
      </c>
      <c r="L459" s="156">
        <v>156113024</v>
      </c>
      <c r="M459" s="157">
        <v>45</v>
      </c>
      <c r="N459" s="150" t="s">
        <v>84</v>
      </c>
      <c r="O459" s="112">
        <v>51840</v>
      </c>
      <c r="P459" s="112">
        <v>52840</v>
      </c>
      <c r="Q459" s="113">
        <v>530800005</v>
      </c>
      <c r="S459" s="99">
        <v>908231040</v>
      </c>
      <c r="T459" s="99">
        <v>908231039</v>
      </c>
      <c r="U459" s="81">
        <v>0</v>
      </c>
      <c r="V459" s="81" t="b">
        <v>1</v>
      </c>
    </row>
    <row r="460" spans="1:22" ht="16.5" customHeight="1" x14ac:dyDescent="0.3">
      <c r="A460" s="96" t="b">
        <v>1</v>
      </c>
      <c r="B460" s="97" t="s">
        <v>871</v>
      </c>
      <c r="C460" s="94">
        <v>902011001</v>
      </c>
      <c r="D460" s="81">
        <v>0</v>
      </c>
      <c r="E460" s="98">
        <v>902011002</v>
      </c>
      <c r="F460" s="96" t="b">
        <v>0</v>
      </c>
      <c r="G460" s="96" t="s">
        <v>421</v>
      </c>
      <c r="H460" s="81">
        <v>2</v>
      </c>
      <c r="I460" s="81">
        <v>1</v>
      </c>
      <c r="J460" s="81">
        <v>10</v>
      </c>
      <c r="K460" s="81">
        <v>1</v>
      </c>
      <c r="L460" s="94">
        <v>160001002</v>
      </c>
      <c r="M460" s="81">
        <v>5</v>
      </c>
      <c r="N460" s="81" t="s">
        <v>54</v>
      </c>
      <c r="O460" s="81">
        <v>86001</v>
      </c>
      <c r="P460" s="81">
        <v>87001</v>
      </c>
      <c r="Q460" s="81">
        <v>530800009</v>
      </c>
    </row>
    <row r="461" spans="1:22" ht="16.5" customHeight="1" x14ac:dyDescent="0.3">
      <c r="A461" s="96" t="b">
        <v>1</v>
      </c>
      <c r="B461" s="97" t="s">
        <v>872</v>
      </c>
      <c r="C461" s="98">
        <v>902011002</v>
      </c>
      <c r="D461" s="96">
        <v>902011001</v>
      </c>
      <c r="E461" s="98">
        <v>902011003</v>
      </c>
      <c r="F461" s="96" t="b">
        <v>0</v>
      </c>
      <c r="G461" s="96" t="s">
        <v>421</v>
      </c>
      <c r="H461" s="96">
        <v>2</v>
      </c>
      <c r="I461" s="96">
        <v>1</v>
      </c>
      <c r="J461" s="96">
        <v>10</v>
      </c>
      <c r="K461" s="96">
        <v>2</v>
      </c>
      <c r="L461" s="96">
        <v>160001002</v>
      </c>
      <c r="M461" s="96">
        <v>5</v>
      </c>
      <c r="N461" s="96" t="s">
        <v>54</v>
      </c>
      <c r="O461" s="96">
        <v>86002</v>
      </c>
      <c r="P461" s="96">
        <v>87002</v>
      </c>
      <c r="Q461" s="96">
        <v>530800009</v>
      </c>
    </row>
    <row r="462" spans="1:22" ht="16.5" customHeight="1" x14ac:dyDescent="0.3">
      <c r="A462" s="96" t="b">
        <v>1</v>
      </c>
      <c r="B462" s="97" t="s">
        <v>873</v>
      </c>
      <c r="C462" s="98">
        <v>902011003</v>
      </c>
      <c r="D462" s="96">
        <v>902011002</v>
      </c>
      <c r="E462" s="98">
        <v>902011004</v>
      </c>
      <c r="F462" s="96" t="b">
        <v>0</v>
      </c>
      <c r="G462" s="96" t="s">
        <v>421</v>
      </c>
      <c r="H462" s="96">
        <v>2</v>
      </c>
      <c r="I462" s="96">
        <v>1</v>
      </c>
      <c r="J462" s="96">
        <v>10</v>
      </c>
      <c r="K462" s="96">
        <v>3</v>
      </c>
      <c r="L462" s="96">
        <v>160001002</v>
      </c>
      <c r="M462" s="96">
        <v>5</v>
      </c>
      <c r="N462" s="96" t="s">
        <v>54</v>
      </c>
      <c r="O462" s="96">
        <v>86003</v>
      </c>
      <c r="P462" s="96">
        <v>87003</v>
      </c>
      <c r="Q462" s="96">
        <v>530800009</v>
      </c>
    </row>
    <row r="463" spans="1:22" ht="16.5" customHeight="1" x14ac:dyDescent="0.3">
      <c r="A463" s="96" t="b">
        <v>1</v>
      </c>
      <c r="B463" s="97" t="s">
        <v>874</v>
      </c>
      <c r="C463" s="98">
        <v>902011004</v>
      </c>
      <c r="D463" s="96">
        <v>902011003</v>
      </c>
      <c r="E463" s="98">
        <v>902011005</v>
      </c>
      <c r="F463" s="96" t="b">
        <v>0</v>
      </c>
      <c r="G463" s="96" t="s">
        <v>421</v>
      </c>
      <c r="H463" s="96">
        <v>2</v>
      </c>
      <c r="I463" s="96">
        <v>1</v>
      </c>
      <c r="J463" s="96">
        <v>10</v>
      </c>
      <c r="K463" s="96">
        <v>4</v>
      </c>
      <c r="L463" s="96">
        <v>160001002</v>
      </c>
      <c r="M463" s="96">
        <v>5</v>
      </c>
      <c r="N463" s="96" t="s">
        <v>54</v>
      </c>
      <c r="O463" s="96">
        <v>86004</v>
      </c>
      <c r="P463" s="96">
        <v>87004</v>
      </c>
      <c r="Q463" s="96">
        <v>530800009</v>
      </c>
    </row>
    <row r="464" spans="1:22" ht="16.5" customHeight="1" x14ac:dyDescent="0.3">
      <c r="A464" s="96" t="b">
        <v>1</v>
      </c>
      <c r="B464" s="97" t="s">
        <v>875</v>
      </c>
      <c r="C464" s="98">
        <v>902011005</v>
      </c>
      <c r="D464" s="96">
        <v>902011004</v>
      </c>
      <c r="E464" s="98">
        <v>902011006</v>
      </c>
      <c r="F464" s="96" t="b">
        <v>0</v>
      </c>
      <c r="G464" s="96" t="s">
        <v>421</v>
      </c>
      <c r="H464" s="96">
        <v>2</v>
      </c>
      <c r="I464" s="96">
        <v>1</v>
      </c>
      <c r="J464" s="96">
        <v>10</v>
      </c>
      <c r="K464" s="96">
        <v>5</v>
      </c>
      <c r="L464" s="96">
        <v>160001002</v>
      </c>
      <c r="M464" s="96">
        <v>5</v>
      </c>
      <c r="N464" s="96" t="s">
        <v>54</v>
      </c>
      <c r="O464" s="96">
        <v>86005</v>
      </c>
      <c r="P464" s="96">
        <v>87005</v>
      </c>
      <c r="Q464" s="96">
        <v>530800009</v>
      </c>
    </row>
    <row r="465" spans="1:17" ht="16.5" customHeight="1" x14ac:dyDescent="0.3">
      <c r="A465" s="96" t="b">
        <v>1</v>
      </c>
      <c r="B465" s="97" t="s">
        <v>876</v>
      </c>
      <c r="C465" s="98">
        <v>902011006</v>
      </c>
      <c r="D465" s="96">
        <v>902011005</v>
      </c>
      <c r="E465" s="98">
        <v>902011007</v>
      </c>
      <c r="F465" s="96" t="b">
        <v>0</v>
      </c>
      <c r="G465" s="96" t="s">
        <v>421</v>
      </c>
      <c r="H465" s="96">
        <v>2</v>
      </c>
      <c r="I465" s="96">
        <v>1</v>
      </c>
      <c r="J465" s="96">
        <v>10</v>
      </c>
      <c r="K465" s="96">
        <v>6</v>
      </c>
      <c r="L465" s="96">
        <v>160001002</v>
      </c>
      <c r="M465" s="96">
        <v>5</v>
      </c>
      <c r="N465" s="96" t="s">
        <v>54</v>
      </c>
      <c r="O465" s="96">
        <v>86006</v>
      </c>
      <c r="P465" s="96">
        <v>87006</v>
      </c>
      <c r="Q465" s="96">
        <v>530800009</v>
      </c>
    </row>
    <row r="466" spans="1:17" ht="16.5" customHeight="1" x14ac:dyDescent="0.3">
      <c r="A466" s="96" t="b">
        <v>1</v>
      </c>
      <c r="B466" s="97" t="s">
        <v>877</v>
      </c>
      <c r="C466" s="98">
        <v>902011007</v>
      </c>
      <c r="D466" s="96">
        <v>902011006</v>
      </c>
      <c r="E466" s="98">
        <v>902011008</v>
      </c>
      <c r="F466" s="96" t="b">
        <v>0</v>
      </c>
      <c r="G466" s="96" t="s">
        <v>421</v>
      </c>
      <c r="H466" s="96">
        <v>2</v>
      </c>
      <c r="I466" s="96">
        <v>1</v>
      </c>
      <c r="J466" s="96">
        <v>10</v>
      </c>
      <c r="K466" s="96">
        <v>7</v>
      </c>
      <c r="L466" s="96">
        <v>160001002</v>
      </c>
      <c r="M466" s="96">
        <v>5</v>
      </c>
      <c r="N466" s="96" t="s">
        <v>54</v>
      </c>
      <c r="O466" s="96">
        <v>86007</v>
      </c>
      <c r="P466" s="96">
        <v>87007</v>
      </c>
      <c r="Q466" s="96">
        <v>530800009</v>
      </c>
    </row>
    <row r="467" spans="1:17" ht="16.5" customHeight="1" x14ac:dyDescent="0.3">
      <c r="A467" s="96" t="b">
        <v>1</v>
      </c>
      <c r="B467" s="97" t="s">
        <v>878</v>
      </c>
      <c r="C467" s="98">
        <v>902011008</v>
      </c>
      <c r="D467" s="96">
        <v>902011007</v>
      </c>
      <c r="E467" s="98">
        <v>902011009</v>
      </c>
      <c r="F467" s="96" t="b">
        <v>0</v>
      </c>
      <c r="G467" s="96" t="s">
        <v>421</v>
      </c>
      <c r="H467" s="96">
        <v>2</v>
      </c>
      <c r="I467" s="96">
        <v>1</v>
      </c>
      <c r="J467" s="96">
        <v>10</v>
      </c>
      <c r="K467" s="96">
        <v>8</v>
      </c>
      <c r="L467" s="96">
        <v>160001002</v>
      </c>
      <c r="M467" s="96">
        <v>5</v>
      </c>
      <c r="N467" s="96" t="s">
        <v>54</v>
      </c>
      <c r="O467" s="96">
        <v>86008</v>
      </c>
      <c r="P467" s="96">
        <v>87008</v>
      </c>
      <c r="Q467" s="96">
        <v>530800009</v>
      </c>
    </row>
    <row r="468" spans="1:17" ht="16.5" customHeight="1" x14ac:dyDescent="0.3">
      <c r="A468" s="96" t="b">
        <v>1</v>
      </c>
      <c r="B468" s="97" t="s">
        <v>879</v>
      </c>
      <c r="C468" s="98">
        <v>902011009</v>
      </c>
      <c r="D468" s="96">
        <v>902011008</v>
      </c>
      <c r="E468" s="98">
        <v>902011010</v>
      </c>
      <c r="F468" s="96" t="b">
        <v>0</v>
      </c>
      <c r="G468" s="96" t="s">
        <v>421</v>
      </c>
      <c r="H468" s="96">
        <v>2</v>
      </c>
      <c r="I468" s="96">
        <v>1</v>
      </c>
      <c r="J468" s="96">
        <v>10</v>
      </c>
      <c r="K468" s="96">
        <v>9</v>
      </c>
      <c r="L468" s="96">
        <v>160001002</v>
      </c>
      <c r="M468" s="96">
        <v>5</v>
      </c>
      <c r="N468" s="96" t="s">
        <v>54</v>
      </c>
      <c r="O468" s="96">
        <v>86009</v>
      </c>
      <c r="P468" s="96">
        <v>87009</v>
      </c>
      <c r="Q468" s="96">
        <v>530800009</v>
      </c>
    </row>
    <row r="469" spans="1:17" ht="16.5" customHeight="1" x14ac:dyDescent="0.3">
      <c r="A469" s="96" t="b">
        <v>1</v>
      </c>
      <c r="B469" s="97" t="s">
        <v>880</v>
      </c>
      <c r="C469" s="98">
        <v>902011010</v>
      </c>
      <c r="D469" s="96">
        <v>902011009</v>
      </c>
      <c r="E469" s="81">
        <v>0</v>
      </c>
      <c r="F469" s="96" t="b">
        <v>0</v>
      </c>
      <c r="G469" s="96" t="s">
        <v>421</v>
      </c>
      <c r="H469" s="96">
        <v>2</v>
      </c>
      <c r="I469" s="96">
        <v>1</v>
      </c>
      <c r="J469" s="96">
        <v>10</v>
      </c>
      <c r="K469" s="96">
        <v>10</v>
      </c>
      <c r="L469" s="96">
        <v>160001002</v>
      </c>
      <c r="M469" s="96">
        <v>5</v>
      </c>
      <c r="N469" s="96" t="s">
        <v>54</v>
      </c>
      <c r="O469" s="96">
        <v>86010</v>
      </c>
      <c r="P469" s="96">
        <v>87010</v>
      </c>
      <c r="Q469" s="96">
        <v>530800009</v>
      </c>
    </row>
    <row r="470" spans="1:17" ht="16.5" customHeight="1" x14ac:dyDescent="0.3">
      <c r="A470" s="92" t="b">
        <v>1</v>
      </c>
      <c r="B470" s="93" t="s">
        <v>881</v>
      </c>
      <c r="C470" s="94">
        <v>909010101</v>
      </c>
      <c r="D470" s="81">
        <v>0</v>
      </c>
      <c r="E470" s="95">
        <v>909010102</v>
      </c>
      <c r="F470" s="92" t="b">
        <v>0</v>
      </c>
      <c r="G470" s="80" t="s">
        <v>421</v>
      </c>
      <c r="H470" s="81">
        <v>9</v>
      </c>
      <c r="I470" s="81">
        <v>1</v>
      </c>
      <c r="J470" s="81">
        <v>1</v>
      </c>
      <c r="K470" s="81">
        <v>5</v>
      </c>
      <c r="L470" s="94">
        <v>160001002</v>
      </c>
      <c r="M470" s="81">
        <v>5</v>
      </c>
      <c r="N470" s="81" t="s">
        <v>54</v>
      </c>
      <c r="O470" s="81">
        <v>86011</v>
      </c>
      <c r="P470" s="81">
        <v>87011</v>
      </c>
      <c r="Q470" s="81">
        <v>530800011</v>
      </c>
    </row>
    <row r="471" spans="1:17" ht="16.5" customHeight="1" x14ac:dyDescent="0.3">
      <c r="A471" s="92" t="b">
        <v>1</v>
      </c>
      <c r="B471" s="93" t="s">
        <v>882</v>
      </c>
      <c r="C471" s="95">
        <v>909010102</v>
      </c>
      <c r="D471" s="92">
        <v>909010101</v>
      </c>
      <c r="E471" s="95">
        <v>909010103</v>
      </c>
      <c r="F471" s="92" t="b">
        <v>0</v>
      </c>
      <c r="G471" s="80" t="s">
        <v>421</v>
      </c>
      <c r="H471" s="92">
        <v>9</v>
      </c>
      <c r="I471" s="92">
        <v>1</v>
      </c>
      <c r="J471" s="92">
        <v>1</v>
      </c>
      <c r="K471" s="92">
        <v>10</v>
      </c>
      <c r="L471" s="92">
        <v>160001002</v>
      </c>
      <c r="M471" s="92">
        <v>5</v>
      </c>
      <c r="N471" s="92" t="s">
        <v>54</v>
      </c>
      <c r="O471" s="92">
        <v>86012</v>
      </c>
      <c r="P471" s="92">
        <v>87012</v>
      </c>
      <c r="Q471" s="92">
        <v>530800011</v>
      </c>
    </row>
    <row r="472" spans="1:17" ht="16.5" customHeight="1" x14ac:dyDescent="0.3">
      <c r="A472" s="92" t="b">
        <v>1</v>
      </c>
      <c r="B472" s="93" t="s">
        <v>883</v>
      </c>
      <c r="C472" s="95">
        <v>909010103</v>
      </c>
      <c r="D472" s="92">
        <v>909010102</v>
      </c>
      <c r="E472" s="95">
        <v>909010104</v>
      </c>
      <c r="F472" s="92" t="b">
        <v>0</v>
      </c>
      <c r="G472" s="80" t="s">
        <v>421</v>
      </c>
      <c r="H472" s="92">
        <v>9</v>
      </c>
      <c r="I472" s="92">
        <v>1</v>
      </c>
      <c r="J472" s="92">
        <v>1</v>
      </c>
      <c r="K472" s="92">
        <v>15</v>
      </c>
      <c r="L472" s="92">
        <v>160001002</v>
      </c>
      <c r="M472" s="92">
        <v>5</v>
      </c>
      <c r="N472" s="92" t="s">
        <v>54</v>
      </c>
      <c r="O472" s="92">
        <v>86013</v>
      </c>
      <c r="P472" s="92">
        <v>87013</v>
      </c>
      <c r="Q472" s="92">
        <v>530800011</v>
      </c>
    </row>
    <row r="473" spans="1:17" ht="16.5" customHeight="1" x14ac:dyDescent="0.3">
      <c r="A473" s="92" t="b">
        <v>1</v>
      </c>
      <c r="B473" s="93" t="s">
        <v>884</v>
      </c>
      <c r="C473" s="95">
        <v>909010104</v>
      </c>
      <c r="D473" s="92">
        <v>909010103</v>
      </c>
      <c r="E473" s="95">
        <v>909010105</v>
      </c>
      <c r="F473" s="92" t="b">
        <v>0</v>
      </c>
      <c r="G473" s="80" t="s">
        <v>421</v>
      </c>
      <c r="H473" s="92">
        <v>9</v>
      </c>
      <c r="I473" s="92">
        <v>1</v>
      </c>
      <c r="J473" s="92">
        <v>1</v>
      </c>
      <c r="K473" s="92">
        <v>20</v>
      </c>
      <c r="L473" s="92">
        <v>160001002</v>
      </c>
      <c r="M473" s="92">
        <v>5</v>
      </c>
      <c r="N473" s="92" t="s">
        <v>54</v>
      </c>
      <c r="O473" s="92">
        <v>86014</v>
      </c>
      <c r="P473" s="92">
        <v>87014</v>
      </c>
      <c r="Q473" s="92">
        <v>530800011</v>
      </c>
    </row>
    <row r="474" spans="1:17" ht="16.5" customHeight="1" x14ac:dyDescent="0.3">
      <c r="A474" s="92" t="b">
        <v>1</v>
      </c>
      <c r="B474" s="93" t="s">
        <v>885</v>
      </c>
      <c r="C474" s="95">
        <v>909010105</v>
      </c>
      <c r="D474" s="92">
        <v>909010104</v>
      </c>
      <c r="E474" s="95">
        <v>909010106</v>
      </c>
      <c r="F474" s="92" t="b">
        <v>0</v>
      </c>
      <c r="G474" s="80" t="s">
        <v>421</v>
      </c>
      <c r="H474" s="92">
        <v>9</v>
      </c>
      <c r="I474" s="92">
        <v>1</v>
      </c>
      <c r="J474" s="92">
        <v>1</v>
      </c>
      <c r="K474" s="92">
        <v>25</v>
      </c>
      <c r="L474" s="92">
        <v>160001002</v>
      </c>
      <c r="M474" s="92">
        <v>5</v>
      </c>
      <c r="N474" s="92" t="s">
        <v>54</v>
      </c>
      <c r="O474" s="92">
        <v>86015</v>
      </c>
      <c r="P474" s="92">
        <v>87015</v>
      </c>
      <c r="Q474" s="92">
        <v>530800011</v>
      </c>
    </row>
    <row r="475" spans="1:17" ht="16.5" customHeight="1" x14ac:dyDescent="0.3">
      <c r="A475" s="92" t="b">
        <v>1</v>
      </c>
      <c r="B475" s="93" t="s">
        <v>886</v>
      </c>
      <c r="C475" s="95">
        <v>909010106</v>
      </c>
      <c r="D475" s="92">
        <v>909010105</v>
      </c>
      <c r="E475" s="95">
        <v>909010107</v>
      </c>
      <c r="F475" s="92" t="b">
        <v>0</v>
      </c>
      <c r="G475" s="80" t="s">
        <v>421</v>
      </c>
      <c r="H475" s="92">
        <v>9</v>
      </c>
      <c r="I475" s="92">
        <v>1</v>
      </c>
      <c r="J475" s="92">
        <v>1</v>
      </c>
      <c r="K475" s="92">
        <v>30</v>
      </c>
      <c r="L475" s="92">
        <v>160001002</v>
      </c>
      <c r="M475" s="92">
        <v>5</v>
      </c>
      <c r="N475" s="92" t="s">
        <v>54</v>
      </c>
      <c r="O475" s="92">
        <v>86016</v>
      </c>
      <c r="P475" s="92">
        <v>87016</v>
      </c>
      <c r="Q475" s="92">
        <v>530800011</v>
      </c>
    </row>
    <row r="476" spans="1:17" ht="16.5" customHeight="1" x14ac:dyDescent="0.3">
      <c r="A476" s="92" t="b">
        <v>1</v>
      </c>
      <c r="B476" s="93" t="s">
        <v>887</v>
      </c>
      <c r="C476" s="95">
        <v>909010107</v>
      </c>
      <c r="D476" s="92">
        <v>909010106</v>
      </c>
      <c r="E476" s="95">
        <v>909010108</v>
      </c>
      <c r="F476" s="92" t="b">
        <v>0</v>
      </c>
      <c r="G476" s="80" t="s">
        <v>421</v>
      </c>
      <c r="H476" s="92">
        <v>9</v>
      </c>
      <c r="I476" s="92">
        <v>1</v>
      </c>
      <c r="J476" s="92">
        <v>1</v>
      </c>
      <c r="K476" s="92">
        <v>35</v>
      </c>
      <c r="L476" s="92">
        <v>160001002</v>
      </c>
      <c r="M476" s="92">
        <v>5</v>
      </c>
      <c r="N476" s="92" t="s">
        <v>54</v>
      </c>
      <c r="O476" s="92">
        <v>86017</v>
      </c>
      <c r="P476" s="92">
        <v>87017</v>
      </c>
      <c r="Q476" s="92">
        <v>530800011</v>
      </c>
    </row>
    <row r="477" spans="1:17" ht="16.5" customHeight="1" x14ac:dyDescent="0.3">
      <c r="A477" s="92" t="b">
        <v>1</v>
      </c>
      <c r="B477" s="93" t="s">
        <v>888</v>
      </c>
      <c r="C477" s="95">
        <v>909010108</v>
      </c>
      <c r="D477" s="92">
        <v>909010107</v>
      </c>
      <c r="E477" s="95">
        <v>909010109</v>
      </c>
      <c r="F477" s="92" t="b">
        <v>0</v>
      </c>
      <c r="G477" s="80" t="s">
        <v>421</v>
      </c>
      <c r="H477" s="92">
        <v>9</v>
      </c>
      <c r="I477" s="92">
        <v>1</v>
      </c>
      <c r="J477" s="92">
        <v>1</v>
      </c>
      <c r="K477" s="92">
        <v>40</v>
      </c>
      <c r="L477" s="92">
        <v>160001002</v>
      </c>
      <c r="M477" s="92">
        <v>5</v>
      </c>
      <c r="N477" s="92" t="s">
        <v>54</v>
      </c>
      <c r="O477" s="92">
        <v>86018</v>
      </c>
      <c r="P477" s="92">
        <v>87018</v>
      </c>
      <c r="Q477" s="92">
        <v>530800011</v>
      </c>
    </row>
    <row r="478" spans="1:17" ht="16.5" customHeight="1" x14ac:dyDescent="0.3">
      <c r="A478" s="92" t="b">
        <v>1</v>
      </c>
      <c r="B478" s="93" t="s">
        <v>889</v>
      </c>
      <c r="C478" s="95">
        <v>909010109</v>
      </c>
      <c r="D478" s="92">
        <v>909010108</v>
      </c>
      <c r="E478" s="95">
        <v>909010110</v>
      </c>
      <c r="F478" s="92" t="b">
        <v>0</v>
      </c>
      <c r="G478" s="80" t="s">
        <v>421</v>
      </c>
      <c r="H478" s="92">
        <v>9</v>
      </c>
      <c r="I478" s="92">
        <v>1</v>
      </c>
      <c r="J478" s="92">
        <v>1</v>
      </c>
      <c r="K478" s="92">
        <v>45</v>
      </c>
      <c r="L478" s="92">
        <v>160001002</v>
      </c>
      <c r="M478" s="92">
        <v>5</v>
      </c>
      <c r="N478" s="92" t="s">
        <v>54</v>
      </c>
      <c r="O478" s="92">
        <v>86019</v>
      </c>
      <c r="P478" s="92">
        <v>87019</v>
      </c>
      <c r="Q478" s="92">
        <v>530800011</v>
      </c>
    </row>
    <row r="479" spans="1:17" ht="16.5" customHeight="1" x14ac:dyDescent="0.3">
      <c r="A479" s="92" t="b">
        <v>1</v>
      </c>
      <c r="B479" s="93" t="s">
        <v>890</v>
      </c>
      <c r="C479" s="95">
        <v>909010110</v>
      </c>
      <c r="D479" s="92">
        <v>909010109</v>
      </c>
      <c r="E479" s="81">
        <v>0</v>
      </c>
      <c r="F479" s="92" t="b">
        <v>0</v>
      </c>
      <c r="G479" s="80" t="s">
        <v>421</v>
      </c>
      <c r="H479" s="92">
        <v>9</v>
      </c>
      <c r="I479" s="92">
        <v>1</v>
      </c>
      <c r="J479" s="92">
        <v>1</v>
      </c>
      <c r="K479" s="92">
        <v>50</v>
      </c>
      <c r="L479" s="92">
        <v>160001002</v>
      </c>
      <c r="M479" s="92">
        <v>5</v>
      </c>
      <c r="N479" s="92" t="s">
        <v>54</v>
      </c>
      <c r="O479" s="92">
        <v>86020</v>
      </c>
      <c r="P479" s="92">
        <v>87020</v>
      </c>
      <c r="Q479" s="92">
        <v>530800011</v>
      </c>
    </row>
    <row r="480" spans="1:17" ht="16.5" customHeight="1" x14ac:dyDescent="0.3">
      <c r="A480" s="96" t="b">
        <v>1</v>
      </c>
      <c r="B480" s="97" t="s">
        <v>891</v>
      </c>
      <c r="C480" s="94">
        <v>910010101</v>
      </c>
      <c r="D480" s="81">
        <v>0</v>
      </c>
      <c r="E480" s="98">
        <v>910010102</v>
      </c>
      <c r="F480" s="96" t="b">
        <v>0</v>
      </c>
      <c r="G480" s="96" t="s">
        <v>421</v>
      </c>
      <c r="H480" s="81">
        <v>10</v>
      </c>
      <c r="I480" s="81">
        <v>1</v>
      </c>
      <c r="J480" s="81">
        <v>1</v>
      </c>
      <c r="K480" s="81">
        <v>4</v>
      </c>
      <c r="L480" s="94">
        <v>160001002</v>
      </c>
      <c r="M480" s="81">
        <v>5</v>
      </c>
      <c r="N480" s="81" t="s">
        <v>54</v>
      </c>
      <c r="O480" s="81">
        <v>86021</v>
      </c>
      <c r="P480" s="81">
        <v>87021</v>
      </c>
      <c r="Q480" s="81">
        <v>530800019</v>
      </c>
    </row>
    <row r="481" spans="1:17" ht="16.5" customHeight="1" x14ac:dyDescent="0.3">
      <c r="A481" s="96" t="b">
        <v>1</v>
      </c>
      <c r="B481" s="97" t="s">
        <v>892</v>
      </c>
      <c r="C481" s="98">
        <v>910010102</v>
      </c>
      <c r="D481" s="96">
        <v>910010101</v>
      </c>
      <c r="E481" s="98">
        <v>910010103</v>
      </c>
      <c r="F481" s="96" t="b">
        <v>0</v>
      </c>
      <c r="G481" s="96" t="s">
        <v>421</v>
      </c>
      <c r="H481" s="96">
        <v>10</v>
      </c>
      <c r="I481" s="96">
        <v>1</v>
      </c>
      <c r="J481" s="96">
        <v>1</v>
      </c>
      <c r="K481" s="96">
        <v>8</v>
      </c>
      <c r="L481" s="96">
        <v>160001002</v>
      </c>
      <c r="M481" s="96">
        <v>5</v>
      </c>
      <c r="N481" s="96" t="s">
        <v>54</v>
      </c>
      <c r="O481" s="96">
        <v>86022</v>
      </c>
      <c r="P481" s="96">
        <v>87022</v>
      </c>
      <c r="Q481" s="96">
        <v>530800019</v>
      </c>
    </row>
    <row r="482" spans="1:17" ht="16.5" customHeight="1" x14ac:dyDescent="0.3">
      <c r="A482" s="96" t="b">
        <v>1</v>
      </c>
      <c r="B482" s="97" t="s">
        <v>893</v>
      </c>
      <c r="C482" s="98">
        <v>910010103</v>
      </c>
      <c r="D482" s="96">
        <v>910010102</v>
      </c>
      <c r="E482" s="98">
        <v>910010104</v>
      </c>
      <c r="F482" s="96" t="b">
        <v>0</v>
      </c>
      <c r="G482" s="96" t="s">
        <v>421</v>
      </c>
      <c r="H482" s="96">
        <v>10</v>
      </c>
      <c r="I482" s="96">
        <v>1</v>
      </c>
      <c r="J482" s="96">
        <v>1</v>
      </c>
      <c r="K482" s="96">
        <v>12</v>
      </c>
      <c r="L482" s="96">
        <v>160001002</v>
      </c>
      <c r="M482" s="96">
        <v>5</v>
      </c>
      <c r="N482" s="96" t="s">
        <v>54</v>
      </c>
      <c r="O482" s="96">
        <v>86023</v>
      </c>
      <c r="P482" s="96">
        <v>87023</v>
      </c>
      <c r="Q482" s="96">
        <v>530800019</v>
      </c>
    </row>
    <row r="483" spans="1:17" ht="16.5" customHeight="1" x14ac:dyDescent="0.3">
      <c r="A483" s="96" t="b">
        <v>1</v>
      </c>
      <c r="B483" s="97" t="s">
        <v>894</v>
      </c>
      <c r="C483" s="98">
        <v>910010104</v>
      </c>
      <c r="D483" s="96">
        <v>910010103</v>
      </c>
      <c r="E483" s="98">
        <v>910010105</v>
      </c>
      <c r="F483" s="96" t="b">
        <v>0</v>
      </c>
      <c r="G483" s="96" t="s">
        <v>421</v>
      </c>
      <c r="H483" s="96">
        <v>10</v>
      </c>
      <c r="I483" s="96">
        <v>1</v>
      </c>
      <c r="J483" s="96">
        <v>1</v>
      </c>
      <c r="K483" s="96">
        <v>16</v>
      </c>
      <c r="L483" s="96">
        <v>160001002</v>
      </c>
      <c r="M483" s="96">
        <v>5</v>
      </c>
      <c r="N483" s="96" t="s">
        <v>54</v>
      </c>
      <c r="O483" s="96">
        <v>86024</v>
      </c>
      <c r="P483" s="96">
        <v>87024</v>
      </c>
      <c r="Q483" s="96">
        <v>530800019</v>
      </c>
    </row>
    <row r="484" spans="1:17" ht="16.5" customHeight="1" x14ac:dyDescent="0.3">
      <c r="A484" s="96" t="b">
        <v>1</v>
      </c>
      <c r="B484" s="97" t="s">
        <v>895</v>
      </c>
      <c r="C484" s="98">
        <v>910010105</v>
      </c>
      <c r="D484" s="96">
        <v>910010104</v>
      </c>
      <c r="E484" s="98">
        <v>910010106</v>
      </c>
      <c r="F484" s="96" t="b">
        <v>0</v>
      </c>
      <c r="G484" s="96" t="s">
        <v>421</v>
      </c>
      <c r="H484" s="96">
        <v>10</v>
      </c>
      <c r="I484" s="96">
        <v>1</v>
      </c>
      <c r="J484" s="96">
        <v>1</v>
      </c>
      <c r="K484" s="96">
        <v>20</v>
      </c>
      <c r="L484" s="96">
        <v>160001002</v>
      </c>
      <c r="M484" s="96">
        <v>5</v>
      </c>
      <c r="N484" s="96" t="s">
        <v>54</v>
      </c>
      <c r="O484" s="96">
        <v>86025</v>
      </c>
      <c r="P484" s="96">
        <v>87025</v>
      </c>
      <c r="Q484" s="96">
        <v>530800019</v>
      </c>
    </row>
    <row r="485" spans="1:17" ht="16.5" customHeight="1" x14ac:dyDescent="0.3">
      <c r="A485" s="96" t="b">
        <v>1</v>
      </c>
      <c r="B485" s="97" t="s">
        <v>896</v>
      </c>
      <c r="C485" s="98">
        <v>910010106</v>
      </c>
      <c r="D485" s="96">
        <v>910010105</v>
      </c>
      <c r="E485" s="98">
        <v>910010107</v>
      </c>
      <c r="F485" s="96" t="b">
        <v>0</v>
      </c>
      <c r="G485" s="96" t="s">
        <v>421</v>
      </c>
      <c r="H485" s="96">
        <v>10</v>
      </c>
      <c r="I485" s="96">
        <v>1</v>
      </c>
      <c r="J485" s="96">
        <v>1</v>
      </c>
      <c r="K485" s="96">
        <v>24</v>
      </c>
      <c r="L485" s="96">
        <v>160001002</v>
      </c>
      <c r="M485" s="96">
        <v>5</v>
      </c>
      <c r="N485" s="96" t="s">
        <v>54</v>
      </c>
      <c r="O485" s="96">
        <v>86026</v>
      </c>
      <c r="P485" s="96">
        <v>87026</v>
      </c>
      <c r="Q485" s="96">
        <v>530800019</v>
      </c>
    </row>
    <row r="486" spans="1:17" ht="16.5" customHeight="1" x14ac:dyDescent="0.3">
      <c r="A486" s="96" t="b">
        <v>1</v>
      </c>
      <c r="B486" s="97" t="s">
        <v>897</v>
      </c>
      <c r="C486" s="98">
        <v>910010107</v>
      </c>
      <c r="D486" s="96">
        <v>910010106</v>
      </c>
      <c r="E486" s="98">
        <v>910010108</v>
      </c>
      <c r="F486" s="96" t="b">
        <v>0</v>
      </c>
      <c r="G486" s="96" t="s">
        <v>421</v>
      </c>
      <c r="H486" s="96">
        <v>10</v>
      </c>
      <c r="I486" s="96">
        <v>1</v>
      </c>
      <c r="J486" s="96">
        <v>1</v>
      </c>
      <c r="K486" s="96">
        <v>28</v>
      </c>
      <c r="L486" s="96">
        <v>160001002</v>
      </c>
      <c r="M486" s="96">
        <v>5</v>
      </c>
      <c r="N486" s="96" t="s">
        <v>54</v>
      </c>
      <c r="O486" s="96">
        <v>86027</v>
      </c>
      <c r="P486" s="96">
        <v>87027</v>
      </c>
      <c r="Q486" s="96">
        <v>530800019</v>
      </c>
    </row>
    <row r="487" spans="1:17" ht="16.5" customHeight="1" x14ac:dyDescent="0.3">
      <c r="A487" s="96" t="b">
        <v>1</v>
      </c>
      <c r="B487" s="97" t="s">
        <v>898</v>
      </c>
      <c r="C487" s="98">
        <v>910010108</v>
      </c>
      <c r="D487" s="96">
        <v>910010107</v>
      </c>
      <c r="E487" s="98">
        <v>910010109</v>
      </c>
      <c r="F487" s="96" t="b">
        <v>0</v>
      </c>
      <c r="G487" s="96" t="s">
        <v>421</v>
      </c>
      <c r="H487" s="96">
        <v>10</v>
      </c>
      <c r="I487" s="96">
        <v>1</v>
      </c>
      <c r="J487" s="96">
        <v>1</v>
      </c>
      <c r="K487" s="96">
        <v>32</v>
      </c>
      <c r="L487" s="96">
        <v>160001002</v>
      </c>
      <c r="M487" s="96">
        <v>5</v>
      </c>
      <c r="N487" s="96" t="s">
        <v>54</v>
      </c>
      <c r="O487" s="96">
        <v>86028</v>
      </c>
      <c r="P487" s="96">
        <v>87028</v>
      </c>
      <c r="Q487" s="96">
        <v>530800019</v>
      </c>
    </row>
    <row r="488" spans="1:17" ht="16.5" customHeight="1" x14ac:dyDescent="0.3">
      <c r="A488" s="96" t="b">
        <v>1</v>
      </c>
      <c r="B488" s="97" t="s">
        <v>899</v>
      </c>
      <c r="C488" s="98">
        <v>910010109</v>
      </c>
      <c r="D488" s="96">
        <v>910010108</v>
      </c>
      <c r="E488" s="98">
        <v>910010110</v>
      </c>
      <c r="F488" s="96" t="b">
        <v>0</v>
      </c>
      <c r="G488" s="96" t="s">
        <v>421</v>
      </c>
      <c r="H488" s="96">
        <v>10</v>
      </c>
      <c r="I488" s="96">
        <v>1</v>
      </c>
      <c r="J488" s="96">
        <v>1</v>
      </c>
      <c r="K488" s="96">
        <v>36</v>
      </c>
      <c r="L488" s="96">
        <v>160001002</v>
      </c>
      <c r="M488" s="96">
        <v>5</v>
      </c>
      <c r="N488" s="96" t="s">
        <v>54</v>
      </c>
      <c r="O488" s="96">
        <v>86029</v>
      </c>
      <c r="P488" s="96">
        <v>87029</v>
      </c>
      <c r="Q488" s="96">
        <v>530800019</v>
      </c>
    </row>
    <row r="489" spans="1:17" ht="16.5" customHeight="1" x14ac:dyDescent="0.3">
      <c r="A489" s="96" t="b">
        <v>1</v>
      </c>
      <c r="B489" s="97" t="s">
        <v>900</v>
      </c>
      <c r="C489" s="98">
        <v>910010110</v>
      </c>
      <c r="D489" s="96">
        <v>910010109</v>
      </c>
      <c r="E489" s="98">
        <v>910010111</v>
      </c>
      <c r="F489" s="96" t="b">
        <v>0</v>
      </c>
      <c r="G489" s="96" t="s">
        <v>421</v>
      </c>
      <c r="H489" s="96">
        <v>10</v>
      </c>
      <c r="I489" s="96">
        <v>1</v>
      </c>
      <c r="J489" s="96">
        <v>1</v>
      </c>
      <c r="K489" s="96">
        <v>40</v>
      </c>
      <c r="L489" s="96">
        <v>160001002</v>
      </c>
      <c r="M489" s="96">
        <v>5</v>
      </c>
      <c r="N489" s="96" t="s">
        <v>54</v>
      </c>
      <c r="O489" s="96">
        <v>86030</v>
      </c>
      <c r="P489" s="96">
        <v>87030</v>
      </c>
      <c r="Q489" s="96">
        <v>530800019</v>
      </c>
    </row>
    <row r="490" spans="1:17" ht="16.5" customHeight="1" x14ac:dyDescent="0.3">
      <c r="A490" s="96" t="b">
        <v>1</v>
      </c>
      <c r="B490" s="97" t="s">
        <v>901</v>
      </c>
      <c r="C490" s="98">
        <v>910010111</v>
      </c>
      <c r="D490" s="96">
        <v>910010110</v>
      </c>
      <c r="E490" s="98">
        <v>910010112</v>
      </c>
      <c r="F490" s="96" t="b">
        <v>0</v>
      </c>
      <c r="G490" s="96" t="s">
        <v>421</v>
      </c>
      <c r="H490" s="96">
        <v>10</v>
      </c>
      <c r="I490" s="96">
        <v>1</v>
      </c>
      <c r="J490" s="96">
        <v>1</v>
      </c>
      <c r="K490" s="96">
        <v>44</v>
      </c>
      <c r="L490" s="96">
        <v>160001002</v>
      </c>
      <c r="M490" s="96">
        <v>5</v>
      </c>
      <c r="N490" s="96" t="s">
        <v>54</v>
      </c>
      <c r="O490" s="96">
        <v>86031</v>
      </c>
      <c r="P490" s="96">
        <v>87031</v>
      </c>
      <c r="Q490" s="96">
        <v>530800019</v>
      </c>
    </row>
    <row r="491" spans="1:17" ht="16.5" customHeight="1" x14ac:dyDescent="0.3">
      <c r="A491" s="96" t="b">
        <v>1</v>
      </c>
      <c r="B491" s="97" t="s">
        <v>902</v>
      </c>
      <c r="C491" s="98">
        <v>910010112</v>
      </c>
      <c r="D491" s="96">
        <v>910010111</v>
      </c>
      <c r="E491" s="98">
        <v>910010113</v>
      </c>
      <c r="F491" s="96" t="b">
        <v>0</v>
      </c>
      <c r="G491" s="96" t="s">
        <v>421</v>
      </c>
      <c r="H491" s="96">
        <v>10</v>
      </c>
      <c r="I491" s="96">
        <v>1</v>
      </c>
      <c r="J491" s="96">
        <v>1</v>
      </c>
      <c r="K491" s="96">
        <v>48</v>
      </c>
      <c r="L491" s="96">
        <v>160001002</v>
      </c>
      <c r="M491" s="96">
        <v>5</v>
      </c>
      <c r="N491" s="96" t="s">
        <v>54</v>
      </c>
      <c r="O491" s="96">
        <v>86032</v>
      </c>
      <c r="P491" s="96">
        <v>87032</v>
      </c>
      <c r="Q491" s="96">
        <v>530800019</v>
      </c>
    </row>
    <row r="492" spans="1:17" ht="16.5" customHeight="1" x14ac:dyDescent="0.3">
      <c r="A492" s="96" t="b">
        <v>1</v>
      </c>
      <c r="B492" s="97" t="s">
        <v>903</v>
      </c>
      <c r="C492" s="98">
        <v>910010113</v>
      </c>
      <c r="D492" s="96">
        <v>910010112</v>
      </c>
      <c r="E492" s="98">
        <v>910010114</v>
      </c>
      <c r="F492" s="96" t="b">
        <v>0</v>
      </c>
      <c r="G492" s="96" t="s">
        <v>421</v>
      </c>
      <c r="H492" s="96">
        <v>10</v>
      </c>
      <c r="I492" s="96">
        <v>1</v>
      </c>
      <c r="J492" s="96">
        <v>1</v>
      </c>
      <c r="K492" s="96">
        <v>52</v>
      </c>
      <c r="L492" s="96">
        <v>160001002</v>
      </c>
      <c r="M492" s="96">
        <v>5</v>
      </c>
      <c r="N492" s="96" t="s">
        <v>54</v>
      </c>
      <c r="O492" s="96">
        <v>86033</v>
      </c>
      <c r="P492" s="96">
        <v>87033</v>
      </c>
      <c r="Q492" s="96">
        <v>530800019</v>
      </c>
    </row>
    <row r="493" spans="1:17" ht="16.5" customHeight="1" x14ac:dyDescent="0.3">
      <c r="A493" s="96" t="b">
        <v>1</v>
      </c>
      <c r="B493" s="97" t="s">
        <v>904</v>
      </c>
      <c r="C493" s="98">
        <v>910010114</v>
      </c>
      <c r="D493" s="96">
        <v>910010113</v>
      </c>
      <c r="E493" s="98">
        <v>910010115</v>
      </c>
      <c r="F493" s="96" t="b">
        <v>0</v>
      </c>
      <c r="G493" s="96" t="s">
        <v>421</v>
      </c>
      <c r="H493" s="96">
        <v>10</v>
      </c>
      <c r="I493" s="96">
        <v>1</v>
      </c>
      <c r="J493" s="96">
        <v>1</v>
      </c>
      <c r="K493" s="96">
        <v>56</v>
      </c>
      <c r="L493" s="96">
        <v>160001002</v>
      </c>
      <c r="M493" s="96">
        <v>5</v>
      </c>
      <c r="N493" s="96" t="s">
        <v>54</v>
      </c>
      <c r="O493" s="96">
        <v>86034</v>
      </c>
      <c r="P493" s="96">
        <v>87034</v>
      </c>
      <c r="Q493" s="96">
        <v>530800019</v>
      </c>
    </row>
    <row r="494" spans="1:17" ht="16.5" customHeight="1" x14ac:dyDescent="0.3">
      <c r="A494" s="96" t="b">
        <v>1</v>
      </c>
      <c r="B494" s="97" t="s">
        <v>905</v>
      </c>
      <c r="C494" s="98">
        <v>910010115</v>
      </c>
      <c r="D494" s="96">
        <v>910010114</v>
      </c>
      <c r="E494" s="98">
        <v>910010116</v>
      </c>
      <c r="F494" s="96" t="b">
        <v>0</v>
      </c>
      <c r="G494" s="96" t="s">
        <v>421</v>
      </c>
      <c r="H494" s="96">
        <v>10</v>
      </c>
      <c r="I494" s="96">
        <v>1</v>
      </c>
      <c r="J494" s="96">
        <v>1</v>
      </c>
      <c r="K494" s="96">
        <v>60</v>
      </c>
      <c r="L494" s="96">
        <v>160001002</v>
      </c>
      <c r="M494" s="96">
        <v>5</v>
      </c>
      <c r="N494" s="96" t="s">
        <v>54</v>
      </c>
      <c r="O494" s="96">
        <v>86035</v>
      </c>
      <c r="P494" s="96">
        <v>87035</v>
      </c>
      <c r="Q494" s="96">
        <v>530800019</v>
      </c>
    </row>
    <row r="495" spans="1:17" ht="16.5" customHeight="1" x14ac:dyDescent="0.3">
      <c r="A495" s="96" t="b">
        <v>1</v>
      </c>
      <c r="B495" s="97" t="s">
        <v>906</v>
      </c>
      <c r="C495" s="98">
        <v>910010116</v>
      </c>
      <c r="D495" s="96">
        <v>910010115</v>
      </c>
      <c r="E495" s="98">
        <v>910010117</v>
      </c>
      <c r="F495" s="96" t="b">
        <v>0</v>
      </c>
      <c r="G495" s="96" t="s">
        <v>421</v>
      </c>
      <c r="H495" s="96">
        <v>10</v>
      </c>
      <c r="I495" s="96">
        <v>1</v>
      </c>
      <c r="J495" s="96">
        <v>1</v>
      </c>
      <c r="K495" s="96">
        <v>64</v>
      </c>
      <c r="L495" s="96">
        <v>160001002</v>
      </c>
      <c r="M495" s="96">
        <v>5</v>
      </c>
      <c r="N495" s="96" t="s">
        <v>54</v>
      </c>
      <c r="O495" s="96">
        <v>86036</v>
      </c>
      <c r="P495" s="96">
        <v>87036</v>
      </c>
      <c r="Q495" s="96">
        <v>530800019</v>
      </c>
    </row>
    <row r="496" spans="1:17" ht="16.5" customHeight="1" x14ac:dyDescent="0.3">
      <c r="A496" s="96" t="b">
        <v>1</v>
      </c>
      <c r="B496" s="97" t="s">
        <v>907</v>
      </c>
      <c r="C496" s="98">
        <v>910010117</v>
      </c>
      <c r="D496" s="96">
        <v>910010116</v>
      </c>
      <c r="E496" s="98">
        <v>910010118</v>
      </c>
      <c r="F496" s="96" t="b">
        <v>0</v>
      </c>
      <c r="G496" s="96" t="s">
        <v>421</v>
      </c>
      <c r="H496" s="96">
        <v>10</v>
      </c>
      <c r="I496" s="96">
        <v>1</v>
      </c>
      <c r="J496" s="96">
        <v>1</v>
      </c>
      <c r="K496" s="96">
        <v>68</v>
      </c>
      <c r="L496" s="96">
        <v>160001002</v>
      </c>
      <c r="M496" s="96">
        <v>5</v>
      </c>
      <c r="N496" s="96" t="s">
        <v>54</v>
      </c>
      <c r="O496" s="96">
        <v>86037</v>
      </c>
      <c r="P496" s="96">
        <v>87037</v>
      </c>
      <c r="Q496" s="96">
        <v>530800019</v>
      </c>
    </row>
    <row r="497" spans="1:17" ht="16.5" customHeight="1" x14ac:dyDescent="0.3">
      <c r="A497" s="96" t="b">
        <v>1</v>
      </c>
      <c r="B497" s="97" t="s">
        <v>908</v>
      </c>
      <c r="C497" s="98">
        <v>910010118</v>
      </c>
      <c r="D497" s="96">
        <v>910010117</v>
      </c>
      <c r="E497" s="98">
        <v>910010119</v>
      </c>
      <c r="F497" s="96" t="b">
        <v>0</v>
      </c>
      <c r="G497" s="96" t="s">
        <v>421</v>
      </c>
      <c r="H497" s="96">
        <v>10</v>
      </c>
      <c r="I497" s="96">
        <v>1</v>
      </c>
      <c r="J497" s="96">
        <v>1</v>
      </c>
      <c r="K497" s="96">
        <v>72</v>
      </c>
      <c r="L497" s="96">
        <v>160001002</v>
      </c>
      <c r="M497" s="96">
        <v>5</v>
      </c>
      <c r="N497" s="96" t="s">
        <v>54</v>
      </c>
      <c r="O497" s="96">
        <v>86038</v>
      </c>
      <c r="P497" s="96">
        <v>87038</v>
      </c>
      <c r="Q497" s="96">
        <v>530800019</v>
      </c>
    </row>
    <row r="498" spans="1:17" ht="16.5" customHeight="1" x14ac:dyDescent="0.3">
      <c r="A498" s="96" t="b">
        <v>1</v>
      </c>
      <c r="B498" s="97" t="s">
        <v>909</v>
      </c>
      <c r="C498" s="98">
        <v>910010119</v>
      </c>
      <c r="D498" s="96">
        <v>910010118</v>
      </c>
      <c r="E498" s="98">
        <v>910010120</v>
      </c>
      <c r="F498" s="96" t="b">
        <v>0</v>
      </c>
      <c r="G498" s="96" t="s">
        <v>421</v>
      </c>
      <c r="H498" s="96">
        <v>10</v>
      </c>
      <c r="I498" s="96">
        <v>1</v>
      </c>
      <c r="J498" s="96">
        <v>1</v>
      </c>
      <c r="K498" s="96">
        <v>76</v>
      </c>
      <c r="L498" s="96">
        <v>160001002</v>
      </c>
      <c r="M498" s="96">
        <v>5</v>
      </c>
      <c r="N498" s="96" t="s">
        <v>54</v>
      </c>
      <c r="O498" s="96">
        <v>86039</v>
      </c>
      <c r="P498" s="96">
        <v>87039</v>
      </c>
      <c r="Q498" s="96">
        <v>530800019</v>
      </c>
    </row>
    <row r="499" spans="1:17" ht="16.5" customHeight="1" x14ac:dyDescent="0.3">
      <c r="A499" s="96" t="b">
        <v>1</v>
      </c>
      <c r="B499" s="97" t="s">
        <v>910</v>
      </c>
      <c r="C499" s="98">
        <v>910010120</v>
      </c>
      <c r="D499" s="98">
        <v>910010119</v>
      </c>
      <c r="E499" s="81">
        <v>0</v>
      </c>
      <c r="F499" s="96" t="b">
        <v>0</v>
      </c>
      <c r="G499" s="96" t="s">
        <v>421</v>
      </c>
      <c r="H499" s="96">
        <v>10</v>
      </c>
      <c r="I499" s="96">
        <v>1</v>
      </c>
      <c r="J499" s="96">
        <v>1</v>
      </c>
      <c r="K499" s="96">
        <v>80</v>
      </c>
      <c r="L499" s="96">
        <v>160001002</v>
      </c>
      <c r="M499" s="96">
        <v>5</v>
      </c>
      <c r="N499" s="96" t="s">
        <v>54</v>
      </c>
      <c r="O499" s="96">
        <v>86040</v>
      </c>
      <c r="P499" s="96">
        <v>87040</v>
      </c>
      <c r="Q499" s="96">
        <v>530800019</v>
      </c>
    </row>
    <row r="500" spans="1:17" ht="16.5" customHeight="1" x14ac:dyDescent="0.3">
      <c r="A500" s="92" t="b">
        <v>1</v>
      </c>
      <c r="B500" s="93" t="s">
        <v>911</v>
      </c>
      <c r="C500" s="94">
        <v>910020201</v>
      </c>
      <c r="D500" s="81">
        <v>0</v>
      </c>
      <c r="E500" s="95">
        <v>910020202</v>
      </c>
      <c r="F500" s="92" t="b">
        <v>0</v>
      </c>
      <c r="G500" s="80" t="s">
        <v>421</v>
      </c>
      <c r="H500" s="81">
        <v>10</v>
      </c>
      <c r="I500" s="81">
        <v>2</v>
      </c>
      <c r="J500" s="81">
        <v>2</v>
      </c>
      <c r="K500" s="81">
        <v>1</v>
      </c>
      <c r="L500" s="94">
        <v>160001001</v>
      </c>
      <c r="M500" s="81">
        <v>5</v>
      </c>
      <c r="N500" s="81" t="s">
        <v>52</v>
      </c>
      <c r="O500" s="81">
        <v>86041</v>
      </c>
      <c r="P500" s="81">
        <v>87041</v>
      </c>
      <c r="Q500" s="81">
        <v>530800019</v>
      </c>
    </row>
    <row r="501" spans="1:17" ht="16.5" customHeight="1" x14ac:dyDescent="0.3">
      <c r="A501" s="92" t="b">
        <v>1</v>
      </c>
      <c r="B501" s="93" t="s">
        <v>912</v>
      </c>
      <c r="C501" s="95">
        <v>910020202</v>
      </c>
      <c r="D501" s="92">
        <v>910020201</v>
      </c>
      <c r="E501" s="95">
        <v>910020203</v>
      </c>
      <c r="F501" s="92" t="b">
        <v>0</v>
      </c>
      <c r="G501" s="80" t="s">
        <v>421</v>
      </c>
      <c r="H501" s="92">
        <v>10</v>
      </c>
      <c r="I501" s="92">
        <v>2</v>
      </c>
      <c r="J501" s="92">
        <v>2</v>
      </c>
      <c r="K501" s="92">
        <v>2</v>
      </c>
      <c r="L501" s="92">
        <v>160001001</v>
      </c>
      <c r="M501" s="92">
        <v>5</v>
      </c>
      <c r="N501" s="92" t="s">
        <v>52</v>
      </c>
      <c r="O501" s="92">
        <v>86042</v>
      </c>
      <c r="P501" s="92">
        <v>87042</v>
      </c>
      <c r="Q501" s="92">
        <v>530800019</v>
      </c>
    </row>
    <row r="502" spans="1:17" ht="16.5" customHeight="1" x14ac:dyDescent="0.3">
      <c r="A502" s="92" t="b">
        <v>1</v>
      </c>
      <c r="B502" s="93" t="s">
        <v>913</v>
      </c>
      <c r="C502" s="95">
        <v>910020203</v>
      </c>
      <c r="D502" s="92">
        <v>910020202</v>
      </c>
      <c r="E502" s="95">
        <v>910020204</v>
      </c>
      <c r="F502" s="92" t="b">
        <v>0</v>
      </c>
      <c r="G502" s="80" t="s">
        <v>421</v>
      </c>
      <c r="H502" s="92">
        <v>10</v>
      </c>
      <c r="I502" s="92">
        <v>2</v>
      </c>
      <c r="J502" s="92">
        <v>2</v>
      </c>
      <c r="K502" s="92">
        <v>3</v>
      </c>
      <c r="L502" s="92">
        <v>160001001</v>
      </c>
      <c r="M502" s="92">
        <v>5</v>
      </c>
      <c r="N502" s="92" t="s">
        <v>52</v>
      </c>
      <c r="O502" s="92">
        <v>86043</v>
      </c>
      <c r="P502" s="92">
        <v>87043</v>
      </c>
      <c r="Q502" s="92">
        <v>530800019</v>
      </c>
    </row>
    <row r="503" spans="1:17" ht="16.5" customHeight="1" x14ac:dyDescent="0.3">
      <c r="A503" s="92" t="b">
        <v>1</v>
      </c>
      <c r="B503" s="93" t="s">
        <v>914</v>
      </c>
      <c r="C503" s="95">
        <v>910020204</v>
      </c>
      <c r="D503" s="92">
        <v>910020203</v>
      </c>
      <c r="E503" s="95">
        <v>910020205</v>
      </c>
      <c r="F503" s="92" t="b">
        <v>0</v>
      </c>
      <c r="G503" s="80" t="s">
        <v>421</v>
      </c>
      <c r="H503" s="92">
        <v>10</v>
      </c>
      <c r="I503" s="92">
        <v>2</v>
      </c>
      <c r="J503" s="92">
        <v>2</v>
      </c>
      <c r="K503" s="92">
        <v>4</v>
      </c>
      <c r="L503" s="92">
        <v>160001001</v>
      </c>
      <c r="M503" s="92">
        <v>5</v>
      </c>
      <c r="N503" s="92" t="s">
        <v>52</v>
      </c>
      <c r="O503" s="92">
        <v>86044</v>
      </c>
      <c r="P503" s="92">
        <v>87044</v>
      </c>
      <c r="Q503" s="92">
        <v>530800019</v>
      </c>
    </row>
    <row r="504" spans="1:17" ht="16.5" customHeight="1" x14ac:dyDescent="0.3">
      <c r="A504" s="92" t="b">
        <v>1</v>
      </c>
      <c r="B504" s="93" t="s">
        <v>915</v>
      </c>
      <c r="C504" s="95">
        <v>910020205</v>
      </c>
      <c r="D504" s="92">
        <v>910020204</v>
      </c>
      <c r="E504" s="95">
        <v>910020206</v>
      </c>
      <c r="F504" s="92" t="b">
        <v>0</v>
      </c>
      <c r="G504" s="80" t="s">
        <v>421</v>
      </c>
      <c r="H504" s="92">
        <v>10</v>
      </c>
      <c r="I504" s="92">
        <v>2</v>
      </c>
      <c r="J504" s="92">
        <v>2</v>
      </c>
      <c r="K504" s="92">
        <v>5</v>
      </c>
      <c r="L504" s="92">
        <v>160001001</v>
      </c>
      <c r="M504" s="92">
        <v>5</v>
      </c>
      <c r="N504" s="92" t="s">
        <v>52</v>
      </c>
      <c r="O504" s="92">
        <v>86045</v>
      </c>
      <c r="P504" s="92">
        <v>87045</v>
      </c>
      <c r="Q504" s="92">
        <v>530800019</v>
      </c>
    </row>
    <row r="505" spans="1:17" ht="16.5" customHeight="1" x14ac:dyDescent="0.3">
      <c r="A505" s="92" t="b">
        <v>1</v>
      </c>
      <c r="B505" s="93" t="s">
        <v>916</v>
      </c>
      <c r="C505" s="95">
        <v>910020206</v>
      </c>
      <c r="D505" s="92">
        <v>910020205</v>
      </c>
      <c r="E505" s="95">
        <v>910020207</v>
      </c>
      <c r="F505" s="92" t="b">
        <v>0</v>
      </c>
      <c r="G505" s="80" t="s">
        <v>421</v>
      </c>
      <c r="H505" s="92">
        <v>10</v>
      </c>
      <c r="I505" s="92">
        <v>2</v>
      </c>
      <c r="J505" s="92">
        <v>2</v>
      </c>
      <c r="K505" s="92">
        <v>6</v>
      </c>
      <c r="L505" s="92">
        <v>160001001</v>
      </c>
      <c r="M505" s="92">
        <v>5</v>
      </c>
      <c r="N505" s="92" t="s">
        <v>52</v>
      </c>
      <c r="O505" s="92">
        <v>86046</v>
      </c>
      <c r="P505" s="92">
        <v>87046</v>
      </c>
      <c r="Q505" s="92">
        <v>530800019</v>
      </c>
    </row>
    <row r="506" spans="1:17" ht="16.5" customHeight="1" x14ac:dyDescent="0.3">
      <c r="A506" s="92" t="b">
        <v>1</v>
      </c>
      <c r="B506" s="93" t="s">
        <v>917</v>
      </c>
      <c r="C506" s="95">
        <v>910020207</v>
      </c>
      <c r="D506" s="92">
        <v>910020206</v>
      </c>
      <c r="E506" s="95">
        <v>910020208</v>
      </c>
      <c r="F506" s="92" t="b">
        <v>0</v>
      </c>
      <c r="G506" s="80" t="s">
        <v>421</v>
      </c>
      <c r="H506" s="92">
        <v>10</v>
      </c>
      <c r="I506" s="92">
        <v>2</v>
      </c>
      <c r="J506" s="92">
        <v>2</v>
      </c>
      <c r="K506" s="92">
        <v>7</v>
      </c>
      <c r="L506" s="92">
        <v>160001001</v>
      </c>
      <c r="M506" s="92">
        <v>5</v>
      </c>
      <c r="N506" s="92" t="s">
        <v>52</v>
      </c>
      <c r="O506" s="92">
        <v>86047</v>
      </c>
      <c r="P506" s="92">
        <v>87047</v>
      </c>
      <c r="Q506" s="92">
        <v>530800019</v>
      </c>
    </row>
    <row r="507" spans="1:17" ht="16.5" customHeight="1" x14ac:dyDescent="0.3">
      <c r="A507" s="92" t="b">
        <v>1</v>
      </c>
      <c r="B507" s="93" t="s">
        <v>918</v>
      </c>
      <c r="C507" s="95">
        <v>910020208</v>
      </c>
      <c r="D507" s="92">
        <v>910020207</v>
      </c>
      <c r="E507" s="95">
        <v>910020209</v>
      </c>
      <c r="F507" s="92" t="b">
        <v>0</v>
      </c>
      <c r="G507" s="80" t="s">
        <v>421</v>
      </c>
      <c r="H507" s="92">
        <v>10</v>
      </c>
      <c r="I507" s="92">
        <v>2</v>
      </c>
      <c r="J507" s="92">
        <v>2</v>
      </c>
      <c r="K507" s="92">
        <v>8</v>
      </c>
      <c r="L507" s="92">
        <v>160001001</v>
      </c>
      <c r="M507" s="92">
        <v>5</v>
      </c>
      <c r="N507" s="92" t="s">
        <v>52</v>
      </c>
      <c r="O507" s="92">
        <v>86048</v>
      </c>
      <c r="P507" s="92">
        <v>87048</v>
      </c>
      <c r="Q507" s="92">
        <v>530800019</v>
      </c>
    </row>
    <row r="508" spans="1:17" ht="16.5" customHeight="1" x14ac:dyDescent="0.3">
      <c r="A508" s="92" t="b">
        <v>1</v>
      </c>
      <c r="B508" s="93" t="s">
        <v>919</v>
      </c>
      <c r="C508" s="95">
        <v>910020209</v>
      </c>
      <c r="D508" s="92">
        <v>910020208</v>
      </c>
      <c r="E508" s="95">
        <v>910020210</v>
      </c>
      <c r="F508" s="92" t="b">
        <v>0</v>
      </c>
      <c r="G508" s="80" t="s">
        <v>421</v>
      </c>
      <c r="H508" s="92">
        <v>10</v>
      </c>
      <c r="I508" s="92">
        <v>2</v>
      </c>
      <c r="J508" s="92">
        <v>2</v>
      </c>
      <c r="K508" s="92">
        <v>9</v>
      </c>
      <c r="L508" s="92">
        <v>160001001</v>
      </c>
      <c r="M508" s="92">
        <v>5</v>
      </c>
      <c r="N508" s="92" t="s">
        <v>52</v>
      </c>
      <c r="O508" s="92">
        <v>86049</v>
      </c>
      <c r="P508" s="92">
        <v>87049</v>
      </c>
      <c r="Q508" s="92">
        <v>530800019</v>
      </c>
    </row>
    <row r="509" spans="1:17" ht="16.5" customHeight="1" x14ac:dyDescent="0.3">
      <c r="A509" s="92" t="b">
        <v>1</v>
      </c>
      <c r="B509" s="93" t="s">
        <v>920</v>
      </c>
      <c r="C509" s="95">
        <v>910020210</v>
      </c>
      <c r="D509" s="92">
        <v>910020209</v>
      </c>
      <c r="E509" s="95">
        <v>910020211</v>
      </c>
      <c r="F509" s="92" t="b">
        <v>0</v>
      </c>
      <c r="G509" s="80" t="s">
        <v>421</v>
      </c>
      <c r="H509" s="92">
        <v>10</v>
      </c>
      <c r="I509" s="92">
        <v>2</v>
      </c>
      <c r="J509" s="92">
        <v>2</v>
      </c>
      <c r="K509" s="92">
        <v>10</v>
      </c>
      <c r="L509" s="92">
        <v>160001001</v>
      </c>
      <c r="M509" s="92">
        <v>5</v>
      </c>
      <c r="N509" s="92" t="s">
        <v>52</v>
      </c>
      <c r="O509" s="92">
        <v>86050</v>
      </c>
      <c r="P509" s="92">
        <v>87050</v>
      </c>
      <c r="Q509" s="92">
        <v>530800019</v>
      </c>
    </row>
    <row r="510" spans="1:17" ht="16.5" customHeight="1" x14ac:dyDescent="0.3">
      <c r="A510" s="92" t="b">
        <v>1</v>
      </c>
      <c r="B510" s="93" t="s">
        <v>921</v>
      </c>
      <c r="C510" s="95">
        <v>910020211</v>
      </c>
      <c r="D510" s="92">
        <v>910020210</v>
      </c>
      <c r="E510" s="95">
        <v>910020212</v>
      </c>
      <c r="F510" s="92" t="b">
        <v>0</v>
      </c>
      <c r="G510" s="80" t="s">
        <v>421</v>
      </c>
      <c r="H510" s="92">
        <v>10</v>
      </c>
      <c r="I510" s="92">
        <v>2</v>
      </c>
      <c r="J510" s="92">
        <v>2</v>
      </c>
      <c r="K510" s="92">
        <v>11</v>
      </c>
      <c r="L510" s="92">
        <v>160001001</v>
      </c>
      <c r="M510" s="92">
        <v>5</v>
      </c>
      <c r="N510" s="92" t="s">
        <v>52</v>
      </c>
      <c r="O510" s="92">
        <v>86051</v>
      </c>
      <c r="P510" s="92">
        <v>87051</v>
      </c>
      <c r="Q510" s="92">
        <v>530800019</v>
      </c>
    </row>
    <row r="511" spans="1:17" ht="16.5" customHeight="1" x14ac:dyDescent="0.3">
      <c r="A511" s="92" t="b">
        <v>1</v>
      </c>
      <c r="B511" s="93" t="s">
        <v>922</v>
      </c>
      <c r="C511" s="95">
        <v>910020212</v>
      </c>
      <c r="D511" s="92">
        <v>910020211</v>
      </c>
      <c r="E511" s="95">
        <v>910020213</v>
      </c>
      <c r="F511" s="92" t="b">
        <v>0</v>
      </c>
      <c r="G511" s="80" t="s">
        <v>421</v>
      </c>
      <c r="H511" s="92">
        <v>10</v>
      </c>
      <c r="I511" s="92">
        <v>2</v>
      </c>
      <c r="J511" s="92">
        <v>2</v>
      </c>
      <c r="K511" s="92">
        <v>12</v>
      </c>
      <c r="L511" s="92">
        <v>160001001</v>
      </c>
      <c r="M511" s="92">
        <v>5</v>
      </c>
      <c r="N511" s="92" t="s">
        <v>52</v>
      </c>
      <c r="O511" s="92">
        <v>86052</v>
      </c>
      <c r="P511" s="92">
        <v>87052</v>
      </c>
      <c r="Q511" s="92">
        <v>530800019</v>
      </c>
    </row>
    <row r="512" spans="1:17" ht="16.5" customHeight="1" x14ac:dyDescent="0.3">
      <c r="A512" s="92" t="b">
        <v>1</v>
      </c>
      <c r="B512" s="93" t="s">
        <v>923</v>
      </c>
      <c r="C512" s="95">
        <v>910020213</v>
      </c>
      <c r="D512" s="92">
        <v>910020212</v>
      </c>
      <c r="E512" s="95">
        <v>910020214</v>
      </c>
      <c r="F512" s="92" t="b">
        <v>0</v>
      </c>
      <c r="G512" s="80" t="s">
        <v>421</v>
      </c>
      <c r="H512" s="92">
        <v>10</v>
      </c>
      <c r="I512" s="92">
        <v>2</v>
      </c>
      <c r="J512" s="92">
        <v>2</v>
      </c>
      <c r="K512" s="92">
        <v>13</v>
      </c>
      <c r="L512" s="92">
        <v>160001001</v>
      </c>
      <c r="M512" s="92">
        <v>5</v>
      </c>
      <c r="N512" s="92" t="s">
        <v>52</v>
      </c>
      <c r="O512" s="92">
        <v>86053</v>
      </c>
      <c r="P512" s="92">
        <v>87053</v>
      </c>
      <c r="Q512" s="92">
        <v>530800019</v>
      </c>
    </row>
    <row r="513" spans="1:17" ht="16.5" customHeight="1" x14ac:dyDescent="0.3">
      <c r="A513" s="92" t="b">
        <v>1</v>
      </c>
      <c r="B513" s="93" t="s">
        <v>924</v>
      </c>
      <c r="C513" s="95">
        <v>910020214</v>
      </c>
      <c r="D513" s="92">
        <v>910020213</v>
      </c>
      <c r="E513" s="95">
        <v>910020215</v>
      </c>
      <c r="F513" s="92" t="b">
        <v>0</v>
      </c>
      <c r="G513" s="80" t="s">
        <v>421</v>
      </c>
      <c r="H513" s="92">
        <v>10</v>
      </c>
      <c r="I513" s="92">
        <v>2</v>
      </c>
      <c r="J513" s="92">
        <v>2</v>
      </c>
      <c r="K513" s="92">
        <v>14</v>
      </c>
      <c r="L513" s="92">
        <v>160001001</v>
      </c>
      <c r="M513" s="92">
        <v>5</v>
      </c>
      <c r="N513" s="92" t="s">
        <v>52</v>
      </c>
      <c r="O513" s="92">
        <v>86054</v>
      </c>
      <c r="P513" s="92">
        <v>87054</v>
      </c>
      <c r="Q513" s="92">
        <v>530800019</v>
      </c>
    </row>
    <row r="514" spans="1:17" ht="16.5" customHeight="1" x14ac:dyDescent="0.3">
      <c r="A514" s="92" t="b">
        <v>1</v>
      </c>
      <c r="B514" s="93" t="s">
        <v>925</v>
      </c>
      <c r="C514" s="95">
        <v>910020215</v>
      </c>
      <c r="D514" s="92">
        <v>910020214</v>
      </c>
      <c r="E514" s="95">
        <v>910020216</v>
      </c>
      <c r="F514" s="92" t="b">
        <v>0</v>
      </c>
      <c r="G514" s="80" t="s">
        <v>421</v>
      </c>
      <c r="H514" s="92">
        <v>10</v>
      </c>
      <c r="I514" s="92">
        <v>2</v>
      </c>
      <c r="J514" s="92">
        <v>2</v>
      </c>
      <c r="K514" s="92">
        <v>15</v>
      </c>
      <c r="L514" s="92">
        <v>160001001</v>
      </c>
      <c r="M514" s="92">
        <v>5</v>
      </c>
      <c r="N514" s="92" t="s">
        <v>52</v>
      </c>
      <c r="O514" s="92">
        <v>86055</v>
      </c>
      <c r="P514" s="92">
        <v>87055</v>
      </c>
      <c r="Q514" s="92">
        <v>530800019</v>
      </c>
    </row>
    <row r="515" spans="1:17" ht="16.5" customHeight="1" x14ac:dyDescent="0.3">
      <c r="A515" s="92" t="b">
        <v>1</v>
      </c>
      <c r="B515" s="93" t="s">
        <v>926</v>
      </c>
      <c r="C515" s="95">
        <v>910020216</v>
      </c>
      <c r="D515" s="92">
        <v>910020215</v>
      </c>
      <c r="E515" s="95">
        <v>910020217</v>
      </c>
      <c r="F515" s="92" t="b">
        <v>0</v>
      </c>
      <c r="G515" s="80" t="s">
        <v>421</v>
      </c>
      <c r="H515" s="92">
        <v>10</v>
      </c>
      <c r="I515" s="92">
        <v>2</v>
      </c>
      <c r="J515" s="92">
        <v>2</v>
      </c>
      <c r="K515" s="92">
        <v>16</v>
      </c>
      <c r="L515" s="92">
        <v>160001001</v>
      </c>
      <c r="M515" s="92">
        <v>5</v>
      </c>
      <c r="N515" s="92" t="s">
        <v>52</v>
      </c>
      <c r="O515" s="92">
        <v>86056</v>
      </c>
      <c r="P515" s="92">
        <v>87056</v>
      </c>
      <c r="Q515" s="92">
        <v>530800019</v>
      </c>
    </row>
    <row r="516" spans="1:17" ht="16.5" customHeight="1" x14ac:dyDescent="0.3">
      <c r="A516" s="92" t="b">
        <v>1</v>
      </c>
      <c r="B516" s="93" t="s">
        <v>927</v>
      </c>
      <c r="C516" s="95">
        <v>910020217</v>
      </c>
      <c r="D516" s="92">
        <v>910020216</v>
      </c>
      <c r="E516" s="95">
        <v>910020218</v>
      </c>
      <c r="F516" s="92" t="b">
        <v>0</v>
      </c>
      <c r="G516" s="80" t="s">
        <v>421</v>
      </c>
      <c r="H516" s="92">
        <v>10</v>
      </c>
      <c r="I516" s="92">
        <v>2</v>
      </c>
      <c r="J516" s="92">
        <v>2</v>
      </c>
      <c r="K516" s="92">
        <v>17</v>
      </c>
      <c r="L516" s="92">
        <v>160001001</v>
      </c>
      <c r="M516" s="92">
        <v>5</v>
      </c>
      <c r="N516" s="92" t="s">
        <v>52</v>
      </c>
      <c r="O516" s="92">
        <v>86057</v>
      </c>
      <c r="P516" s="92">
        <v>87057</v>
      </c>
      <c r="Q516" s="92">
        <v>530800019</v>
      </c>
    </row>
    <row r="517" spans="1:17" ht="16.5" customHeight="1" x14ac:dyDescent="0.3">
      <c r="A517" s="92" t="b">
        <v>1</v>
      </c>
      <c r="B517" s="93" t="s">
        <v>928</v>
      </c>
      <c r="C517" s="95">
        <v>910020218</v>
      </c>
      <c r="D517" s="92">
        <v>910020217</v>
      </c>
      <c r="E517" s="95">
        <v>910020219</v>
      </c>
      <c r="F517" s="92" t="b">
        <v>0</v>
      </c>
      <c r="G517" s="80" t="s">
        <v>421</v>
      </c>
      <c r="H517" s="92">
        <v>10</v>
      </c>
      <c r="I517" s="92">
        <v>2</v>
      </c>
      <c r="J517" s="92">
        <v>2</v>
      </c>
      <c r="K517" s="92">
        <v>18</v>
      </c>
      <c r="L517" s="92">
        <v>160001001</v>
      </c>
      <c r="M517" s="92">
        <v>5</v>
      </c>
      <c r="N517" s="92" t="s">
        <v>52</v>
      </c>
      <c r="O517" s="92">
        <v>86058</v>
      </c>
      <c r="P517" s="92">
        <v>87058</v>
      </c>
      <c r="Q517" s="92">
        <v>530800019</v>
      </c>
    </row>
    <row r="518" spans="1:17" ht="16.5" customHeight="1" x14ac:dyDescent="0.3">
      <c r="A518" s="92" t="b">
        <v>1</v>
      </c>
      <c r="B518" s="93" t="s">
        <v>929</v>
      </c>
      <c r="C518" s="95">
        <v>910020219</v>
      </c>
      <c r="D518" s="92">
        <v>910020218</v>
      </c>
      <c r="E518" s="95">
        <v>910020220</v>
      </c>
      <c r="F518" s="92" t="b">
        <v>0</v>
      </c>
      <c r="G518" s="80" t="s">
        <v>421</v>
      </c>
      <c r="H518" s="92">
        <v>10</v>
      </c>
      <c r="I518" s="92">
        <v>2</v>
      </c>
      <c r="J518" s="92">
        <v>2</v>
      </c>
      <c r="K518" s="92">
        <v>19</v>
      </c>
      <c r="L518" s="92">
        <v>160001001</v>
      </c>
      <c r="M518" s="92">
        <v>5</v>
      </c>
      <c r="N518" s="92" t="s">
        <v>52</v>
      </c>
      <c r="O518" s="92">
        <v>86059</v>
      </c>
      <c r="P518" s="92">
        <v>87059</v>
      </c>
      <c r="Q518" s="92">
        <v>530800019</v>
      </c>
    </row>
    <row r="519" spans="1:17" ht="16.5" customHeight="1" x14ac:dyDescent="0.3">
      <c r="A519" s="92" t="b">
        <v>1</v>
      </c>
      <c r="B519" s="93" t="s">
        <v>930</v>
      </c>
      <c r="C519" s="95">
        <v>910020220</v>
      </c>
      <c r="D519" s="95">
        <v>910020219</v>
      </c>
      <c r="E519" s="81">
        <v>0</v>
      </c>
      <c r="F519" s="92" t="b">
        <v>0</v>
      </c>
      <c r="G519" s="80" t="s">
        <v>421</v>
      </c>
      <c r="H519" s="92">
        <v>10</v>
      </c>
      <c r="I519" s="92">
        <v>2</v>
      </c>
      <c r="J519" s="92">
        <v>2</v>
      </c>
      <c r="K519" s="92">
        <v>20</v>
      </c>
      <c r="L519" s="92">
        <v>160001001</v>
      </c>
      <c r="M519" s="92">
        <v>5</v>
      </c>
      <c r="N519" s="92" t="s">
        <v>52</v>
      </c>
      <c r="O519" s="92">
        <v>86060</v>
      </c>
      <c r="P519" s="92">
        <v>87060</v>
      </c>
      <c r="Q519" s="92">
        <v>530800019</v>
      </c>
    </row>
    <row r="520" spans="1:17" ht="16.5" customHeight="1" x14ac:dyDescent="0.3">
      <c r="A520" s="96" t="b">
        <v>1</v>
      </c>
      <c r="B520" s="97" t="s">
        <v>931</v>
      </c>
      <c r="C520" s="94">
        <v>911010101</v>
      </c>
      <c r="D520" s="81">
        <v>0</v>
      </c>
      <c r="E520" s="98">
        <v>911010102</v>
      </c>
      <c r="F520" s="96" t="b">
        <v>0</v>
      </c>
      <c r="G520" s="96" t="s">
        <v>421</v>
      </c>
      <c r="H520" s="81">
        <v>11</v>
      </c>
      <c r="I520" s="81">
        <v>1</v>
      </c>
      <c r="J520" s="81">
        <v>1</v>
      </c>
      <c r="K520" s="81">
        <v>1</v>
      </c>
      <c r="L520" s="94">
        <v>160001001</v>
      </c>
      <c r="M520" s="81">
        <v>5</v>
      </c>
      <c r="N520" s="81" t="s">
        <v>52</v>
      </c>
      <c r="O520" s="81">
        <v>86061</v>
      </c>
      <c r="P520" s="81">
        <v>87061</v>
      </c>
      <c r="Q520" s="81">
        <v>530800009</v>
      </c>
    </row>
    <row r="521" spans="1:17" ht="16.5" customHeight="1" x14ac:dyDescent="0.3">
      <c r="A521" s="96" t="b">
        <v>1</v>
      </c>
      <c r="B521" s="97" t="s">
        <v>932</v>
      </c>
      <c r="C521" s="98">
        <v>911010102</v>
      </c>
      <c r="D521" s="96">
        <v>911010101</v>
      </c>
      <c r="E521" s="98">
        <v>911010103</v>
      </c>
      <c r="F521" s="96" t="b">
        <v>0</v>
      </c>
      <c r="G521" s="96" t="s">
        <v>421</v>
      </c>
      <c r="H521" s="96">
        <v>11</v>
      </c>
      <c r="I521" s="96">
        <v>1</v>
      </c>
      <c r="J521" s="96">
        <v>1</v>
      </c>
      <c r="K521" s="96">
        <v>5</v>
      </c>
      <c r="L521" s="96">
        <v>160001001</v>
      </c>
      <c r="M521" s="96">
        <v>5</v>
      </c>
      <c r="N521" s="96" t="s">
        <v>52</v>
      </c>
      <c r="O521" s="96">
        <v>86062</v>
      </c>
      <c r="P521" s="96">
        <v>87062</v>
      </c>
      <c r="Q521" s="96">
        <v>530800009</v>
      </c>
    </row>
    <row r="522" spans="1:17" ht="16.5" customHeight="1" x14ac:dyDescent="0.3">
      <c r="A522" s="96" t="b">
        <v>1</v>
      </c>
      <c r="B522" s="97" t="s">
        <v>933</v>
      </c>
      <c r="C522" s="98">
        <v>911010103</v>
      </c>
      <c r="D522" s="96">
        <v>911010102</v>
      </c>
      <c r="E522" s="98">
        <v>911010104</v>
      </c>
      <c r="F522" s="96" t="b">
        <v>0</v>
      </c>
      <c r="G522" s="96" t="s">
        <v>421</v>
      </c>
      <c r="H522" s="96">
        <v>11</v>
      </c>
      <c r="I522" s="96">
        <v>1</v>
      </c>
      <c r="J522" s="96">
        <v>1</v>
      </c>
      <c r="K522" s="96">
        <v>10</v>
      </c>
      <c r="L522" s="96">
        <v>160001001</v>
      </c>
      <c r="M522" s="96">
        <v>5</v>
      </c>
      <c r="N522" s="96" t="s">
        <v>52</v>
      </c>
      <c r="O522" s="96">
        <v>86063</v>
      </c>
      <c r="P522" s="96">
        <v>87063</v>
      </c>
      <c r="Q522" s="96">
        <v>530800009</v>
      </c>
    </row>
    <row r="523" spans="1:17" ht="16.5" customHeight="1" x14ac:dyDescent="0.3">
      <c r="A523" s="96" t="b">
        <v>1</v>
      </c>
      <c r="B523" s="97" t="s">
        <v>934</v>
      </c>
      <c r="C523" s="98">
        <v>911010104</v>
      </c>
      <c r="D523" s="96">
        <v>911010103</v>
      </c>
      <c r="E523" s="98">
        <v>911010105</v>
      </c>
      <c r="F523" s="96" t="b">
        <v>0</v>
      </c>
      <c r="G523" s="96" t="s">
        <v>421</v>
      </c>
      <c r="H523" s="96">
        <v>11</v>
      </c>
      <c r="I523" s="96">
        <v>1</v>
      </c>
      <c r="J523" s="96">
        <v>1</v>
      </c>
      <c r="K523" s="96">
        <v>15</v>
      </c>
      <c r="L523" s="96">
        <v>160001001</v>
      </c>
      <c r="M523" s="96">
        <v>5</v>
      </c>
      <c r="N523" s="96" t="s">
        <v>52</v>
      </c>
      <c r="O523" s="96">
        <v>86064</v>
      </c>
      <c r="P523" s="96">
        <v>87064</v>
      </c>
      <c r="Q523" s="96">
        <v>530800009</v>
      </c>
    </row>
    <row r="524" spans="1:17" ht="16.5" customHeight="1" x14ac:dyDescent="0.3">
      <c r="A524" s="96" t="b">
        <v>1</v>
      </c>
      <c r="B524" s="97" t="s">
        <v>935</v>
      </c>
      <c r="C524" s="98">
        <v>911010105</v>
      </c>
      <c r="D524" s="96">
        <v>911010104</v>
      </c>
      <c r="E524" s="98">
        <v>911010106</v>
      </c>
      <c r="F524" s="96" t="b">
        <v>0</v>
      </c>
      <c r="G524" s="96" t="s">
        <v>421</v>
      </c>
      <c r="H524" s="96">
        <v>11</v>
      </c>
      <c r="I524" s="96">
        <v>1</v>
      </c>
      <c r="J524" s="96">
        <v>1</v>
      </c>
      <c r="K524" s="96">
        <v>20</v>
      </c>
      <c r="L524" s="96">
        <v>160001001</v>
      </c>
      <c r="M524" s="96">
        <v>5</v>
      </c>
      <c r="N524" s="96" t="s">
        <v>52</v>
      </c>
      <c r="O524" s="96">
        <v>86065</v>
      </c>
      <c r="P524" s="96">
        <v>87065</v>
      </c>
      <c r="Q524" s="96">
        <v>530800009</v>
      </c>
    </row>
    <row r="525" spans="1:17" ht="16.5" customHeight="1" x14ac:dyDescent="0.3">
      <c r="A525" s="96" t="b">
        <v>1</v>
      </c>
      <c r="B525" s="97" t="s">
        <v>936</v>
      </c>
      <c r="C525" s="98">
        <v>911010106</v>
      </c>
      <c r="D525" s="96">
        <v>911010105</v>
      </c>
      <c r="E525" s="98">
        <v>911010107</v>
      </c>
      <c r="F525" s="96" t="b">
        <v>0</v>
      </c>
      <c r="G525" s="96" t="s">
        <v>421</v>
      </c>
      <c r="H525" s="96">
        <v>11</v>
      </c>
      <c r="I525" s="96">
        <v>1</v>
      </c>
      <c r="J525" s="96">
        <v>1</v>
      </c>
      <c r="K525" s="96">
        <v>25</v>
      </c>
      <c r="L525" s="96">
        <v>160001001</v>
      </c>
      <c r="M525" s="96">
        <v>5</v>
      </c>
      <c r="N525" s="96" t="s">
        <v>52</v>
      </c>
      <c r="O525" s="96">
        <v>86066</v>
      </c>
      <c r="P525" s="96">
        <v>87066</v>
      </c>
      <c r="Q525" s="96">
        <v>530800009</v>
      </c>
    </row>
    <row r="526" spans="1:17" ht="16.5" customHeight="1" x14ac:dyDescent="0.3">
      <c r="A526" s="96" t="b">
        <v>1</v>
      </c>
      <c r="B526" s="97" t="s">
        <v>937</v>
      </c>
      <c r="C526" s="98">
        <v>911010107</v>
      </c>
      <c r="D526" s="96">
        <v>911010106</v>
      </c>
      <c r="E526" s="98">
        <v>911010108</v>
      </c>
      <c r="F526" s="96" t="b">
        <v>0</v>
      </c>
      <c r="G526" s="96" t="s">
        <v>421</v>
      </c>
      <c r="H526" s="96">
        <v>11</v>
      </c>
      <c r="I526" s="96">
        <v>1</v>
      </c>
      <c r="J526" s="96">
        <v>1</v>
      </c>
      <c r="K526" s="96">
        <v>30</v>
      </c>
      <c r="L526" s="96">
        <v>160001001</v>
      </c>
      <c r="M526" s="96">
        <v>5</v>
      </c>
      <c r="N526" s="96" t="s">
        <v>52</v>
      </c>
      <c r="O526" s="96">
        <v>86067</v>
      </c>
      <c r="P526" s="96">
        <v>87067</v>
      </c>
      <c r="Q526" s="96">
        <v>530800009</v>
      </c>
    </row>
    <row r="527" spans="1:17" ht="16.5" customHeight="1" x14ac:dyDescent="0.3">
      <c r="A527" s="96" t="b">
        <v>1</v>
      </c>
      <c r="B527" s="97" t="s">
        <v>938</v>
      </c>
      <c r="C527" s="98">
        <v>911010108</v>
      </c>
      <c r="D527" s="96">
        <v>911010107</v>
      </c>
      <c r="E527" s="98">
        <v>911010109</v>
      </c>
      <c r="F527" s="96" t="b">
        <v>0</v>
      </c>
      <c r="G527" s="96" t="s">
        <v>421</v>
      </c>
      <c r="H527" s="96">
        <v>11</v>
      </c>
      <c r="I527" s="96">
        <v>1</v>
      </c>
      <c r="J527" s="96">
        <v>1</v>
      </c>
      <c r="K527" s="96">
        <v>35</v>
      </c>
      <c r="L527" s="96">
        <v>160001001</v>
      </c>
      <c r="M527" s="96">
        <v>5</v>
      </c>
      <c r="N527" s="96" t="s">
        <v>52</v>
      </c>
      <c r="O527" s="96">
        <v>86068</v>
      </c>
      <c r="P527" s="96">
        <v>87068</v>
      </c>
      <c r="Q527" s="96">
        <v>530800009</v>
      </c>
    </row>
    <row r="528" spans="1:17" ht="16.5" customHeight="1" x14ac:dyDescent="0.3">
      <c r="A528" s="96" t="b">
        <v>1</v>
      </c>
      <c r="B528" s="97" t="s">
        <v>939</v>
      </c>
      <c r="C528" s="98">
        <v>911010109</v>
      </c>
      <c r="D528" s="96">
        <v>911010108</v>
      </c>
      <c r="E528" s="98">
        <v>911010110</v>
      </c>
      <c r="F528" s="96" t="b">
        <v>0</v>
      </c>
      <c r="G528" s="96" t="s">
        <v>421</v>
      </c>
      <c r="H528" s="96">
        <v>11</v>
      </c>
      <c r="I528" s="96">
        <v>1</v>
      </c>
      <c r="J528" s="96">
        <v>1</v>
      </c>
      <c r="K528" s="96">
        <v>40</v>
      </c>
      <c r="L528" s="96">
        <v>160001001</v>
      </c>
      <c r="M528" s="96">
        <v>5</v>
      </c>
      <c r="N528" s="96" t="s">
        <v>52</v>
      </c>
      <c r="O528" s="96">
        <v>86069</v>
      </c>
      <c r="P528" s="96">
        <v>87069</v>
      </c>
      <c r="Q528" s="96">
        <v>530800009</v>
      </c>
    </row>
    <row r="529" spans="1:17" ht="16.5" customHeight="1" x14ac:dyDescent="0.3">
      <c r="A529" s="96" t="b">
        <v>1</v>
      </c>
      <c r="B529" s="97" t="s">
        <v>940</v>
      </c>
      <c r="C529" s="98">
        <v>911010110</v>
      </c>
      <c r="D529" s="96">
        <v>911010109</v>
      </c>
      <c r="E529" s="98">
        <v>911010111</v>
      </c>
      <c r="F529" s="96" t="b">
        <v>0</v>
      </c>
      <c r="G529" s="96" t="s">
        <v>421</v>
      </c>
      <c r="H529" s="96">
        <v>11</v>
      </c>
      <c r="I529" s="96">
        <v>1</v>
      </c>
      <c r="J529" s="96">
        <v>1</v>
      </c>
      <c r="K529" s="96">
        <v>45</v>
      </c>
      <c r="L529" s="96">
        <v>160001001</v>
      </c>
      <c r="M529" s="96">
        <v>5</v>
      </c>
      <c r="N529" s="96" t="s">
        <v>52</v>
      </c>
      <c r="O529" s="96">
        <v>86070</v>
      </c>
      <c r="P529" s="96">
        <v>87070</v>
      </c>
      <c r="Q529" s="96">
        <v>530800009</v>
      </c>
    </row>
    <row r="530" spans="1:17" ht="16.5" customHeight="1" x14ac:dyDescent="0.3">
      <c r="A530" s="96" t="b">
        <v>1</v>
      </c>
      <c r="B530" s="97" t="s">
        <v>941</v>
      </c>
      <c r="C530" s="98">
        <v>911010111</v>
      </c>
      <c r="D530" s="96">
        <v>911010110</v>
      </c>
      <c r="E530" s="98">
        <v>911010112</v>
      </c>
      <c r="F530" s="96" t="b">
        <v>0</v>
      </c>
      <c r="G530" s="96" t="s">
        <v>421</v>
      </c>
      <c r="H530" s="96">
        <v>11</v>
      </c>
      <c r="I530" s="96">
        <v>1</v>
      </c>
      <c r="J530" s="96">
        <v>1</v>
      </c>
      <c r="K530" s="96">
        <v>50</v>
      </c>
      <c r="L530" s="96">
        <v>160001001</v>
      </c>
      <c r="M530" s="96">
        <v>5</v>
      </c>
      <c r="N530" s="96" t="s">
        <v>52</v>
      </c>
      <c r="O530" s="96">
        <v>86071</v>
      </c>
      <c r="P530" s="96">
        <v>87071</v>
      </c>
      <c r="Q530" s="96">
        <v>530800009</v>
      </c>
    </row>
    <row r="531" spans="1:17" ht="16.5" customHeight="1" x14ac:dyDescent="0.3">
      <c r="A531" s="96" t="b">
        <v>1</v>
      </c>
      <c r="B531" s="97" t="s">
        <v>942</v>
      </c>
      <c r="C531" s="98">
        <v>911010112</v>
      </c>
      <c r="D531" s="96">
        <v>911010111</v>
      </c>
      <c r="E531" s="98">
        <v>911010113</v>
      </c>
      <c r="F531" s="96" t="b">
        <v>0</v>
      </c>
      <c r="G531" s="96" t="s">
        <v>421</v>
      </c>
      <c r="H531" s="96">
        <v>11</v>
      </c>
      <c r="I531" s="96">
        <v>1</v>
      </c>
      <c r="J531" s="96">
        <v>1</v>
      </c>
      <c r="K531" s="96">
        <v>100</v>
      </c>
      <c r="L531" s="96">
        <v>160001001</v>
      </c>
      <c r="M531" s="96">
        <v>5</v>
      </c>
      <c r="N531" s="96" t="s">
        <v>52</v>
      </c>
      <c r="O531" s="96">
        <v>86072</v>
      </c>
      <c r="P531" s="96">
        <v>87072</v>
      </c>
      <c r="Q531" s="96">
        <v>530800009</v>
      </c>
    </row>
    <row r="532" spans="1:17" ht="16.5" customHeight="1" x14ac:dyDescent="0.3">
      <c r="A532" s="96" t="b">
        <v>1</v>
      </c>
      <c r="B532" s="97" t="s">
        <v>943</v>
      </c>
      <c r="C532" s="98">
        <v>911010113</v>
      </c>
      <c r="D532" s="96">
        <v>911010112</v>
      </c>
      <c r="E532" s="98">
        <v>911010114</v>
      </c>
      <c r="F532" s="96" t="b">
        <v>0</v>
      </c>
      <c r="G532" s="96" t="s">
        <v>421</v>
      </c>
      <c r="H532" s="96">
        <v>11</v>
      </c>
      <c r="I532" s="96">
        <v>1</v>
      </c>
      <c r="J532" s="96">
        <v>1</v>
      </c>
      <c r="K532" s="96">
        <v>150</v>
      </c>
      <c r="L532" s="96">
        <v>160001001</v>
      </c>
      <c r="M532" s="96">
        <v>5</v>
      </c>
      <c r="N532" s="96" t="s">
        <v>52</v>
      </c>
      <c r="O532" s="96">
        <v>86073</v>
      </c>
      <c r="P532" s="96">
        <v>87073</v>
      </c>
      <c r="Q532" s="96">
        <v>530800009</v>
      </c>
    </row>
    <row r="533" spans="1:17" ht="16.5" customHeight="1" x14ac:dyDescent="0.3">
      <c r="A533" s="96" t="b">
        <v>1</v>
      </c>
      <c r="B533" s="97" t="s">
        <v>944</v>
      </c>
      <c r="C533" s="98">
        <v>911010114</v>
      </c>
      <c r="D533" s="96">
        <v>911010113</v>
      </c>
      <c r="E533" s="98">
        <v>911010115</v>
      </c>
      <c r="F533" s="96" t="b">
        <v>0</v>
      </c>
      <c r="G533" s="96" t="s">
        <v>421</v>
      </c>
      <c r="H533" s="96">
        <v>11</v>
      </c>
      <c r="I533" s="96">
        <v>1</v>
      </c>
      <c r="J533" s="96">
        <v>1</v>
      </c>
      <c r="K533" s="96">
        <v>200</v>
      </c>
      <c r="L533" s="96">
        <v>160001001</v>
      </c>
      <c r="M533" s="96">
        <v>5</v>
      </c>
      <c r="N533" s="96" t="s">
        <v>52</v>
      </c>
      <c r="O533" s="96">
        <v>86074</v>
      </c>
      <c r="P533" s="96">
        <v>87074</v>
      </c>
      <c r="Q533" s="96">
        <v>530800009</v>
      </c>
    </row>
    <row r="534" spans="1:17" ht="16.5" customHeight="1" x14ac:dyDescent="0.3">
      <c r="A534" s="96" t="b">
        <v>1</v>
      </c>
      <c r="B534" s="97" t="s">
        <v>945</v>
      </c>
      <c r="C534" s="98">
        <v>911010115</v>
      </c>
      <c r="D534" s="96">
        <v>911010114</v>
      </c>
      <c r="E534" s="98">
        <v>911010116</v>
      </c>
      <c r="F534" s="96" t="b">
        <v>0</v>
      </c>
      <c r="G534" s="96" t="s">
        <v>421</v>
      </c>
      <c r="H534" s="96">
        <v>11</v>
      </c>
      <c r="I534" s="96">
        <v>1</v>
      </c>
      <c r="J534" s="96">
        <v>1</v>
      </c>
      <c r="K534" s="96">
        <v>250</v>
      </c>
      <c r="L534" s="96">
        <v>160001001</v>
      </c>
      <c r="M534" s="96">
        <v>5</v>
      </c>
      <c r="N534" s="96" t="s">
        <v>52</v>
      </c>
      <c r="O534" s="96">
        <v>86075</v>
      </c>
      <c r="P534" s="96">
        <v>87075</v>
      </c>
      <c r="Q534" s="96">
        <v>530800009</v>
      </c>
    </row>
    <row r="535" spans="1:17" ht="16.5" customHeight="1" x14ac:dyDescent="0.3">
      <c r="A535" s="96" t="b">
        <v>1</v>
      </c>
      <c r="B535" s="97" t="s">
        <v>946</v>
      </c>
      <c r="C535" s="98">
        <v>911010116</v>
      </c>
      <c r="D535" s="96">
        <v>911010115</v>
      </c>
      <c r="E535" s="98">
        <v>911010117</v>
      </c>
      <c r="F535" s="96" t="b">
        <v>0</v>
      </c>
      <c r="G535" s="96" t="s">
        <v>421</v>
      </c>
      <c r="H535" s="96">
        <v>11</v>
      </c>
      <c r="I535" s="96">
        <v>1</v>
      </c>
      <c r="J535" s="96">
        <v>1</v>
      </c>
      <c r="K535" s="96">
        <v>300</v>
      </c>
      <c r="L535" s="96">
        <v>160001001</v>
      </c>
      <c r="M535" s="96">
        <v>5</v>
      </c>
      <c r="N535" s="96" t="s">
        <v>52</v>
      </c>
      <c r="O535" s="96">
        <v>86076</v>
      </c>
      <c r="P535" s="96">
        <v>87076</v>
      </c>
      <c r="Q535" s="96">
        <v>530800009</v>
      </c>
    </row>
    <row r="536" spans="1:17" ht="16.5" customHeight="1" x14ac:dyDescent="0.3">
      <c r="A536" s="96" t="b">
        <v>1</v>
      </c>
      <c r="B536" s="97" t="s">
        <v>947</v>
      </c>
      <c r="C536" s="98">
        <v>911010117</v>
      </c>
      <c r="D536" s="96">
        <v>911010116</v>
      </c>
      <c r="E536" s="98">
        <v>911010118</v>
      </c>
      <c r="F536" s="96" t="b">
        <v>0</v>
      </c>
      <c r="G536" s="96" t="s">
        <v>421</v>
      </c>
      <c r="H536" s="96">
        <v>11</v>
      </c>
      <c r="I536" s="96">
        <v>1</v>
      </c>
      <c r="J536" s="96">
        <v>1</v>
      </c>
      <c r="K536" s="96">
        <v>350</v>
      </c>
      <c r="L536" s="96">
        <v>160001001</v>
      </c>
      <c r="M536" s="96">
        <v>5</v>
      </c>
      <c r="N536" s="96" t="s">
        <v>52</v>
      </c>
      <c r="O536" s="96">
        <v>86077</v>
      </c>
      <c r="P536" s="96">
        <v>87077</v>
      </c>
      <c r="Q536" s="96">
        <v>530800009</v>
      </c>
    </row>
    <row r="537" spans="1:17" ht="16.5" customHeight="1" x14ac:dyDescent="0.3">
      <c r="A537" s="96" t="b">
        <v>1</v>
      </c>
      <c r="B537" s="97" t="s">
        <v>948</v>
      </c>
      <c r="C537" s="98">
        <v>911010118</v>
      </c>
      <c r="D537" s="96">
        <v>911010117</v>
      </c>
      <c r="E537" s="98">
        <v>911010119</v>
      </c>
      <c r="F537" s="96" t="b">
        <v>0</v>
      </c>
      <c r="G537" s="96" t="s">
        <v>421</v>
      </c>
      <c r="H537" s="96">
        <v>11</v>
      </c>
      <c r="I537" s="96">
        <v>1</v>
      </c>
      <c r="J537" s="96">
        <v>1</v>
      </c>
      <c r="K537" s="96">
        <v>400</v>
      </c>
      <c r="L537" s="96">
        <v>160001001</v>
      </c>
      <c r="M537" s="96">
        <v>5</v>
      </c>
      <c r="N537" s="96" t="s">
        <v>52</v>
      </c>
      <c r="O537" s="96">
        <v>86078</v>
      </c>
      <c r="P537" s="96">
        <v>87078</v>
      </c>
      <c r="Q537" s="96">
        <v>530800009</v>
      </c>
    </row>
    <row r="538" spans="1:17" ht="16.5" customHeight="1" x14ac:dyDescent="0.3">
      <c r="A538" s="96" t="b">
        <v>1</v>
      </c>
      <c r="B538" s="97" t="s">
        <v>949</v>
      </c>
      <c r="C538" s="98">
        <v>911010119</v>
      </c>
      <c r="D538" s="96">
        <v>911010118</v>
      </c>
      <c r="E538" s="98">
        <v>911010120</v>
      </c>
      <c r="F538" s="96" t="b">
        <v>0</v>
      </c>
      <c r="G538" s="96" t="s">
        <v>421</v>
      </c>
      <c r="H538" s="96">
        <v>11</v>
      </c>
      <c r="I538" s="96">
        <v>1</v>
      </c>
      <c r="J538" s="96">
        <v>1</v>
      </c>
      <c r="K538" s="96">
        <v>450</v>
      </c>
      <c r="L538" s="96">
        <v>160001001</v>
      </c>
      <c r="M538" s="96">
        <v>5</v>
      </c>
      <c r="N538" s="96" t="s">
        <v>52</v>
      </c>
      <c r="O538" s="96">
        <v>86079</v>
      </c>
      <c r="P538" s="96">
        <v>87079</v>
      </c>
      <c r="Q538" s="96">
        <v>530800009</v>
      </c>
    </row>
    <row r="539" spans="1:17" ht="16.5" customHeight="1" x14ac:dyDescent="0.3">
      <c r="A539" s="96" t="b">
        <v>1</v>
      </c>
      <c r="B539" s="97" t="s">
        <v>950</v>
      </c>
      <c r="C539" s="98">
        <v>911010120</v>
      </c>
      <c r="D539" s="96">
        <v>911010119</v>
      </c>
      <c r="E539" s="98">
        <v>911010121</v>
      </c>
      <c r="F539" s="96" t="b">
        <v>0</v>
      </c>
      <c r="G539" s="96" t="s">
        <v>421</v>
      </c>
      <c r="H539" s="96">
        <v>11</v>
      </c>
      <c r="I539" s="96">
        <v>1</v>
      </c>
      <c r="J539" s="96">
        <v>1</v>
      </c>
      <c r="K539" s="96">
        <v>500</v>
      </c>
      <c r="L539" s="96">
        <v>160001001</v>
      </c>
      <c r="M539" s="96">
        <v>5</v>
      </c>
      <c r="N539" s="96" t="s">
        <v>52</v>
      </c>
      <c r="O539" s="96">
        <v>86080</v>
      </c>
      <c r="P539" s="96">
        <v>87080</v>
      </c>
      <c r="Q539" s="96">
        <v>530800009</v>
      </c>
    </row>
    <row r="540" spans="1:17" ht="16.5" customHeight="1" x14ac:dyDescent="0.3">
      <c r="A540" s="96" t="b">
        <v>1</v>
      </c>
      <c r="B540" s="97" t="s">
        <v>951</v>
      </c>
      <c r="C540" s="98">
        <v>911010121</v>
      </c>
      <c r="D540" s="96">
        <v>911010120</v>
      </c>
      <c r="E540" s="98">
        <v>911010122</v>
      </c>
      <c r="F540" s="96" t="b">
        <v>0</v>
      </c>
      <c r="G540" s="96" t="s">
        <v>421</v>
      </c>
      <c r="H540" s="96">
        <v>11</v>
      </c>
      <c r="I540" s="96">
        <v>1</v>
      </c>
      <c r="J540" s="96">
        <v>1</v>
      </c>
      <c r="K540" s="96">
        <v>550</v>
      </c>
      <c r="L540" s="96">
        <v>160001001</v>
      </c>
      <c r="M540" s="96">
        <v>5</v>
      </c>
      <c r="N540" s="96" t="s">
        <v>52</v>
      </c>
      <c r="O540" s="96">
        <v>86081</v>
      </c>
      <c r="P540" s="96">
        <v>87081</v>
      </c>
      <c r="Q540" s="96">
        <v>530800009</v>
      </c>
    </row>
    <row r="541" spans="1:17" ht="16.5" customHeight="1" x14ac:dyDescent="0.3">
      <c r="A541" s="96" t="b">
        <v>1</v>
      </c>
      <c r="B541" s="97" t="s">
        <v>952</v>
      </c>
      <c r="C541" s="98">
        <v>911010122</v>
      </c>
      <c r="D541" s="96">
        <v>911010121</v>
      </c>
      <c r="E541" s="98">
        <v>911010123</v>
      </c>
      <c r="F541" s="96" t="b">
        <v>0</v>
      </c>
      <c r="G541" s="96" t="s">
        <v>421</v>
      </c>
      <c r="H541" s="96">
        <v>11</v>
      </c>
      <c r="I541" s="96">
        <v>1</v>
      </c>
      <c r="J541" s="96">
        <v>1</v>
      </c>
      <c r="K541" s="96">
        <v>600</v>
      </c>
      <c r="L541" s="96">
        <v>160001001</v>
      </c>
      <c r="M541" s="96">
        <v>5</v>
      </c>
      <c r="N541" s="96" t="s">
        <v>52</v>
      </c>
      <c r="O541" s="96">
        <v>86082</v>
      </c>
      <c r="P541" s="96">
        <v>87082</v>
      </c>
      <c r="Q541" s="96">
        <v>530800009</v>
      </c>
    </row>
    <row r="542" spans="1:17" ht="16.5" customHeight="1" x14ac:dyDescent="0.3">
      <c r="A542" s="96" t="b">
        <v>1</v>
      </c>
      <c r="B542" s="97" t="s">
        <v>953</v>
      </c>
      <c r="C542" s="98">
        <v>911010123</v>
      </c>
      <c r="D542" s="96">
        <v>911010122</v>
      </c>
      <c r="E542" s="98">
        <v>911010124</v>
      </c>
      <c r="F542" s="96" t="b">
        <v>0</v>
      </c>
      <c r="G542" s="96" t="s">
        <v>421</v>
      </c>
      <c r="H542" s="96">
        <v>11</v>
      </c>
      <c r="I542" s="96">
        <v>1</v>
      </c>
      <c r="J542" s="96">
        <v>1</v>
      </c>
      <c r="K542" s="96">
        <v>650</v>
      </c>
      <c r="L542" s="96">
        <v>160001001</v>
      </c>
      <c r="M542" s="96">
        <v>5</v>
      </c>
      <c r="N542" s="96" t="s">
        <v>52</v>
      </c>
      <c r="O542" s="96">
        <v>86083</v>
      </c>
      <c r="P542" s="96">
        <v>87083</v>
      </c>
      <c r="Q542" s="96">
        <v>530800009</v>
      </c>
    </row>
    <row r="543" spans="1:17" ht="16.5" customHeight="1" x14ac:dyDescent="0.3">
      <c r="A543" s="96" t="b">
        <v>1</v>
      </c>
      <c r="B543" s="97" t="s">
        <v>954</v>
      </c>
      <c r="C543" s="98">
        <v>911010124</v>
      </c>
      <c r="D543" s="96">
        <v>911010123</v>
      </c>
      <c r="E543" s="98">
        <v>911010125</v>
      </c>
      <c r="F543" s="96" t="b">
        <v>0</v>
      </c>
      <c r="G543" s="96" t="s">
        <v>421</v>
      </c>
      <c r="H543" s="96">
        <v>11</v>
      </c>
      <c r="I543" s="96">
        <v>1</v>
      </c>
      <c r="J543" s="96">
        <v>1</v>
      </c>
      <c r="K543" s="96">
        <v>700</v>
      </c>
      <c r="L543" s="96">
        <v>160001001</v>
      </c>
      <c r="M543" s="96">
        <v>5</v>
      </c>
      <c r="N543" s="96" t="s">
        <v>52</v>
      </c>
      <c r="O543" s="96">
        <v>86084</v>
      </c>
      <c r="P543" s="96">
        <v>87084</v>
      </c>
      <c r="Q543" s="96">
        <v>530800009</v>
      </c>
    </row>
    <row r="544" spans="1:17" ht="16.5" customHeight="1" x14ac:dyDescent="0.3">
      <c r="A544" s="96" t="b">
        <v>1</v>
      </c>
      <c r="B544" s="97" t="s">
        <v>955</v>
      </c>
      <c r="C544" s="98">
        <v>911010125</v>
      </c>
      <c r="D544" s="96">
        <v>911010124</v>
      </c>
      <c r="E544" s="98">
        <v>911010126</v>
      </c>
      <c r="F544" s="96" t="b">
        <v>0</v>
      </c>
      <c r="G544" s="96" t="s">
        <v>421</v>
      </c>
      <c r="H544" s="96">
        <v>11</v>
      </c>
      <c r="I544" s="96">
        <v>1</v>
      </c>
      <c r="J544" s="96">
        <v>1</v>
      </c>
      <c r="K544" s="96">
        <v>750</v>
      </c>
      <c r="L544" s="96">
        <v>160001001</v>
      </c>
      <c r="M544" s="96">
        <v>5</v>
      </c>
      <c r="N544" s="96" t="s">
        <v>52</v>
      </c>
      <c r="O544" s="96">
        <v>86085</v>
      </c>
      <c r="P544" s="96">
        <v>87085</v>
      </c>
      <c r="Q544" s="96">
        <v>530800009</v>
      </c>
    </row>
    <row r="545" spans="1:17" ht="16.5" customHeight="1" x14ac:dyDescent="0.3">
      <c r="A545" s="96" t="b">
        <v>1</v>
      </c>
      <c r="B545" s="97" t="s">
        <v>956</v>
      </c>
      <c r="C545" s="98">
        <v>911010126</v>
      </c>
      <c r="D545" s="96">
        <v>911010125</v>
      </c>
      <c r="E545" s="98">
        <v>911010127</v>
      </c>
      <c r="F545" s="96" t="b">
        <v>0</v>
      </c>
      <c r="G545" s="96" t="s">
        <v>421</v>
      </c>
      <c r="H545" s="96">
        <v>11</v>
      </c>
      <c r="I545" s="96">
        <v>1</v>
      </c>
      <c r="J545" s="96">
        <v>1</v>
      </c>
      <c r="K545" s="96">
        <v>800</v>
      </c>
      <c r="L545" s="96">
        <v>160001001</v>
      </c>
      <c r="M545" s="96">
        <v>5</v>
      </c>
      <c r="N545" s="96" t="s">
        <v>52</v>
      </c>
      <c r="O545" s="96">
        <v>86086</v>
      </c>
      <c r="P545" s="96">
        <v>87086</v>
      </c>
      <c r="Q545" s="96">
        <v>530800009</v>
      </c>
    </row>
    <row r="546" spans="1:17" ht="16.5" customHeight="1" x14ac:dyDescent="0.3">
      <c r="A546" s="96" t="b">
        <v>1</v>
      </c>
      <c r="B546" s="97" t="s">
        <v>957</v>
      </c>
      <c r="C546" s="98">
        <v>911010127</v>
      </c>
      <c r="D546" s="96">
        <v>911010126</v>
      </c>
      <c r="E546" s="98">
        <v>911010128</v>
      </c>
      <c r="F546" s="96" t="b">
        <v>0</v>
      </c>
      <c r="G546" s="96" t="s">
        <v>421</v>
      </c>
      <c r="H546" s="96">
        <v>11</v>
      </c>
      <c r="I546" s="96">
        <v>1</v>
      </c>
      <c r="J546" s="96">
        <v>1</v>
      </c>
      <c r="K546" s="96">
        <v>850</v>
      </c>
      <c r="L546" s="96">
        <v>160001001</v>
      </c>
      <c r="M546" s="96">
        <v>5</v>
      </c>
      <c r="N546" s="96" t="s">
        <v>52</v>
      </c>
      <c r="O546" s="96">
        <v>86087</v>
      </c>
      <c r="P546" s="96">
        <v>87087</v>
      </c>
      <c r="Q546" s="96">
        <v>530800009</v>
      </c>
    </row>
    <row r="547" spans="1:17" ht="16.5" customHeight="1" x14ac:dyDescent="0.3">
      <c r="A547" s="96" t="b">
        <v>1</v>
      </c>
      <c r="B547" s="97" t="s">
        <v>958</v>
      </c>
      <c r="C547" s="98">
        <v>911010128</v>
      </c>
      <c r="D547" s="96">
        <v>911010127</v>
      </c>
      <c r="E547" s="98">
        <v>911010129</v>
      </c>
      <c r="F547" s="96" t="b">
        <v>0</v>
      </c>
      <c r="G547" s="96" t="s">
        <v>421</v>
      </c>
      <c r="H547" s="96">
        <v>11</v>
      </c>
      <c r="I547" s="96">
        <v>1</v>
      </c>
      <c r="J547" s="96">
        <v>1</v>
      </c>
      <c r="K547" s="96">
        <v>900</v>
      </c>
      <c r="L547" s="96">
        <v>160001001</v>
      </c>
      <c r="M547" s="96">
        <v>5</v>
      </c>
      <c r="N547" s="96" t="s">
        <v>52</v>
      </c>
      <c r="O547" s="96">
        <v>86088</v>
      </c>
      <c r="P547" s="96">
        <v>87088</v>
      </c>
      <c r="Q547" s="96">
        <v>530800009</v>
      </c>
    </row>
    <row r="548" spans="1:17" ht="16.5" customHeight="1" x14ac:dyDescent="0.3">
      <c r="A548" s="96" t="b">
        <v>1</v>
      </c>
      <c r="B548" s="97" t="s">
        <v>959</v>
      </c>
      <c r="C548" s="98">
        <v>911010129</v>
      </c>
      <c r="D548" s="96">
        <v>911010128</v>
      </c>
      <c r="E548" s="98">
        <v>911010130</v>
      </c>
      <c r="F548" s="96" t="b">
        <v>0</v>
      </c>
      <c r="G548" s="96" t="s">
        <v>421</v>
      </c>
      <c r="H548" s="96">
        <v>11</v>
      </c>
      <c r="I548" s="96">
        <v>1</v>
      </c>
      <c r="J548" s="96">
        <v>1</v>
      </c>
      <c r="K548" s="96">
        <v>950</v>
      </c>
      <c r="L548" s="96">
        <v>160001001</v>
      </c>
      <c r="M548" s="96">
        <v>5</v>
      </c>
      <c r="N548" s="96" t="s">
        <v>52</v>
      </c>
      <c r="O548" s="96">
        <v>86089</v>
      </c>
      <c r="P548" s="96">
        <v>87089</v>
      </c>
      <c r="Q548" s="96">
        <v>530800009</v>
      </c>
    </row>
    <row r="549" spans="1:17" ht="16.5" customHeight="1" x14ac:dyDescent="0.3">
      <c r="A549" s="96" t="b">
        <v>1</v>
      </c>
      <c r="B549" s="97" t="s">
        <v>960</v>
      </c>
      <c r="C549" s="98">
        <v>911010130</v>
      </c>
      <c r="D549" s="98">
        <v>911010129</v>
      </c>
      <c r="E549" s="81">
        <v>0</v>
      </c>
      <c r="F549" s="96" t="b">
        <v>0</v>
      </c>
      <c r="G549" s="96" t="s">
        <v>421</v>
      </c>
      <c r="H549" s="96">
        <v>11</v>
      </c>
      <c r="I549" s="96">
        <v>1</v>
      </c>
      <c r="J549" s="96">
        <v>1</v>
      </c>
      <c r="K549" s="96">
        <v>1000</v>
      </c>
      <c r="L549" s="96">
        <v>160001001</v>
      </c>
      <c r="M549" s="96">
        <v>5</v>
      </c>
      <c r="N549" s="96" t="s">
        <v>52</v>
      </c>
      <c r="O549" s="96">
        <v>86090</v>
      </c>
      <c r="P549" s="96">
        <v>87090</v>
      </c>
      <c r="Q549" s="96">
        <v>530800009</v>
      </c>
    </row>
    <row r="550" spans="1:17" ht="16.5" customHeight="1" x14ac:dyDescent="0.3">
      <c r="A550" s="92" t="b">
        <v>1</v>
      </c>
      <c r="B550" s="93" t="s">
        <v>1290</v>
      </c>
      <c r="C550" s="94">
        <v>912010101</v>
      </c>
      <c r="D550" s="81">
        <v>0</v>
      </c>
      <c r="E550" s="95">
        <v>912010102</v>
      </c>
      <c r="F550" s="92" t="b">
        <v>0</v>
      </c>
      <c r="G550" s="80" t="s">
        <v>421</v>
      </c>
      <c r="H550" s="81">
        <v>12</v>
      </c>
      <c r="I550" s="81">
        <v>1</v>
      </c>
      <c r="J550" s="81">
        <v>1</v>
      </c>
      <c r="K550" s="81">
        <v>10</v>
      </c>
      <c r="L550" s="94">
        <v>160001002</v>
      </c>
      <c r="M550" s="81">
        <v>5</v>
      </c>
      <c r="N550" s="81" t="s">
        <v>54</v>
      </c>
      <c r="O550" s="81">
        <v>86091</v>
      </c>
      <c r="P550" s="81">
        <v>87091</v>
      </c>
      <c r="Q550" s="81">
        <v>530800019</v>
      </c>
    </row>
    <row r="551" spans="1:17" ht="16.5" customHeight="1" x14ac:dyDescent="0.3">
      <c r="A551" s="92" t="b">
        <v>1</v>
      </c>
      <c r="B551" s="93" t="s">
        <v>1291</v>
      </c>
      <c r="C551" s="95">
        <v>912010102</v>
      </c>
      <c r="D551" s="92">
        <v>912010101</v>
      </c>
      <c r="E551" s="95">
        <v>912010103</v>
      </c>
      <c r="F551" s="92" t="b">
        <v>0</v>
      </c>
      <c r="G551" s="80" t="s">
        <v>421</v>
      </c>
      <c r="H551" s="92">
        <v>12</v>
      </c>
      <c r="I551" s="92">
        <v>1</v>
      </c>
      <c r="J551" s="92">
        <v>1</v>
      </c>
      <c r="K551" s="92">
        <v>20</v>
      </c>
      <c r="L551" s="92">
        <v>160001002</v>
      </c>
      <c r="M551" s="92">
        <v>5</v>
      </c>
      <c r="N551" s="92" t="s">
        <v>54</v>
      </c>
      <c r="O551" s="92">
        <v>86092</v>
      </c>
      <c r="P551" s="92">
        <v>87092</v>
      </c>
      <c r="Q551" s="92">
        <v>530800019</v>
      </c>
    </row>
    <row r="552" spans="1:17" ht="16.5" customHeight="1" x14ac:dyDescent="0.3">
      <c r="A552" s="92" t="b">
        <v>1</v>
      </c>
      <c r="B552" s="93" t="s">
        <v>1292</v>
      </c>
      <c r="C552" s="95">
        <v>912010103</v>
      </c>
      <c r="D552" s="92">
        <v>912010102</v>
      </c>
      <c r="E552" s="95">
        <v>912010104</v>
      </c>
      <c r="F552" s="92" t="b">
        <v>0</v>
      </c>
      <c r="G552" s="80" t="s">
        <v>421</v>
      </c>
      <c r="H552" s="92">
        <v>12</v>
      </c>
      <c r="I552" s="92">
        <v>1</v>
      </c>
      <c r="J552" s="92">
        <v>1</v>
      </c>
      <c r="K552" s="92">
        <v>30</v>
      </c>
      <c r="L552" s="92">
        <v>160001002</v>
      </c>
      <c r="M552" s="92">
        <v>5</v>
      </c>
      <c r="N552" s="92" t="s">
        <v>54</v>
      </c>
      <c r="O552" s="92">
        <v>86093</v>
      </c>
      <c r="P552" s="92">
        <v>87093</v>
      </c>
      <c r="Q552" s="92">
        <v>530800019</v>
      </c>
    </row>
    <row r="553" spans="1:17" ht="16.5" customHeight="1" x14ac:dyDescent="0.3">
      <c r="A553" s="92" t="b">
        <v>1</v>
      </c>
      <c r="B553" s="93" t="s">
        <v>1293</v>
      </c>
      <c r="C553" s="95">
        <v>912010104</v>
      </c>
      <c r="D553" s="92">
        <v>912010103</v>
      </c>
      <c r="E553" s="95">
        <v>912010105</v>
      </c>
      <c r="F553" s="92" t="b">
        <v>0</v>
      </c>
      <c r="G553" s="80" t="s">
        <v>421</v>
      </c>
      <c r="H553" s="92">
        <v>12</v>
      </c>
      <c r="I553" s="92">
        <v>1</v>
      </c>
      <c r="J553" s="92">
        <v>1</v>
      </c>
      <c r="K553" s="92">
        <v>40</v>
      </c>
      <c r="L553" s="92">
        <v>160001002</v>
      </c>
      <c r="M553" s="92">
        <v>5</v>
      </c>
      <c r="N553" s="92" t="s">
        <v>54</v>
      </c>
      <c r="O553" s="92">
        <v>86094</v>
      </c>
      <c r="P553" s="92">
        <v>87094</v>
      </c>
      <c r="Q553" s="92">
        <v>530800019</v>
      </c>
    </row>
    <row r="554" spans="1:17" ht="16.5" customHeight="1" x14ac:dyDescent="0.3">
      <c r="A554" s="92" t="b">
        <v>1</v>
      </c>
      <c r="B554" s="93" t="s">
        <v>1294</v>
      </c>
      <c r="C554" s="95">
        <v>912010105</v>
      </c>
      <c r="D554" s="92">
        <v>912010104</v>
      </c>
      <c r="E554" s="95">
        <v>912010106</v>
      </c>
      <c r="F554" s="92" t="b">
        <v>0</v>
      </c>
      <c r="G554" s="80" t="s">
        <v>421</v>
      </c>
      <c r="H554" s="92">
        <v>12</v>
      </c>
      <c r="I554" s="92">
        <v>1</v>
      </c>
      <c r="J554" s="92">
        <v>1</v>
      </c>
      <c r="K554" s="92">
        <v>50</v>
      </c>
      <c r="L554" s="92">
        <v>160001002</v>
      </c>
      <c r="M554" s="92">
        <v>5</v>
      </c>
      <c r="N554" s="92" t="s">
        <v>54</v>
      </c>
      <c r="O554" s="92">
        <v>86095</v>
      </c>
      <c r="P554" s="92">
        <v>87095</v>
      </c>
      <c r="Q554" s="92">
        <v>530800019</v>
      </c>
    </row>
    <row r="555" spans="1:17" ht="16.5" customHeight="1" x14ac:dyDescent="0.3">
      <c r="A555" s="92" t="b">
        <v>1</v>
      </c>
      <c r="B555" s="93" t="s">
        <v>1295</v>
      </c>
      <c r="C555" s="95">
        <v>912010106</v>
      </c>
      <c r="D555" s="92">
        <v>912010105</v>
      </c>
      <c r="E555" s="95">
        <v>912010107</v>
      </c>
      <c r="F555" s="92" t="b">
        <v>0</v>
      </c>
      <c r="G555" s="80" t="s">
        <v>421</v>
      </c>
      <c r="H555" s="92">
        <v>12</v>
      </c>
      <c r="I555" s="92">
        <v>1</v>
      </c>
      <c r="J555" s="92">
        <v>1</v>
      </c>
      <c r="K555" s="92">
        <v>60</v>
      </c>
      <c r="L555" s="92">
        <v>160001002</v>
      </c>
      <c r="M555" s="92">
        <v>5</v>
      </c>
      <c r="N555" s="92" t="s">
        <v>54</v>
      </c>
      <c r="O555" s="92">
        <v>86096</v>
      </c>
      <c r="P555" s="92">
        <v>87096</v>
      </c>
      <c r="Q555" s="92">
        <v>530800019</v>
      </c>
    </row>
    <row r="556" spans="1:17" ht="16.5" customHeight="1" x14ac:dyDescent="0.3">
      <c r="A556" s="92" t="b">
        <v>1</v>
      </c>
      <c r="B556" s="93" t="s">
        <v>1296</v>
      </c>
      <c r="C556" s="95">
        <v>912010107</v>
      </c>
      <c r="D556" s="92">
        <v>912010106</v>
      </c>
      <c r="E556" s="95">
        <v>912010108</v>
      </c>
      <c r="F556" s="92" t="b">
        <v>0</v>
      </c>
      <c r="G556" s="80" t="s">
        <v>421</v>
      </c>
      <c r="H556" s="92">
        <v>12</v>
      </c>
      <c r="I556" s="92">
        <v>1</v>
      </c>
      <c r="J556" s="92">
        <v>1</v>
      </c>
      <c r="K556" s="92">
        <v>70</v>
      </c>
      <c r="L556" s="92">
        <v>160001002</v>
      </c>
      <c r="M556" s="92">
        <v>5</v>
      </c>
      <c r="N556" s="92" t="s">
        <v>54</v>
      </c>
      <c r="O556" s="92">
        <v>86097</v>
      </c>
      <c r="P556" s="92">
        <v>87097</v>
      </c>
      <c r="Q556" s="92">
        <v>530800019</v>
      </c>
    </row>
    <row r="557" spans="1:17" ht="16.5" customHeight="1" x14ac:dyDescent="0.3">
      <c r="A557" s="92" t="b">
        <v>1</v>
      </c>
      <c r="B557" s="93" t="s">
        <v>1297</v>
      </c>
      <c r="C557" s="95">
        <v>912010108</v>
      </c>
      <c r="D557" s="92">
        <v>912010107</v>
      </c>
      <c r="E557" s="95">
        <v>912010109</v>
      </c>
      <c r="F557" s="92" t="b">
        <v>0</v>
      </c>
      <c r="G557" s="80" t="s">
        <v>421</v>
      </c>
      <c r="H557" s="92">
        <v>12</v>
      </c>
      <c r="I557" s="92">
        <v>1</v>
      </c>
      <c r="J557" s="92">
        <v>1</v>
      </c>
      <c r="K557" s="92">
        <v>80</v>
      </c>
      <c r="L557" s="92">
        <v>160001002</v>
      </c>
      <c r="M557" s="92">
        <v>5</v>
      </c>
      <c r="N557" s="92" t="s">
        <v>54</v>
      </c>
      <c r="O557" s="92">
        <v>86098</v>
      </c>
      <c r="P557" s="92">
        <v>87098</v>
      </c>
      <c r="Q557" s="92">
        <v>530800019</v>
      </c>
    </row>
    <row r="558" spans="1:17" ht="16.5" customHeight="1" x14ac:dyDescent="0.3">
      <c r="A558" s="92" t="b">
        <v>1</v>
      </c>
      <c r="B558" s="93" t="s">
        <v>1298</v>
      </c>
      <c r="C558" s="95">
        <v>912010109</v>
      </c>
      <c r="D558" s="92">
        <v>912010108</v>
      </c>
      <c r="E558" s="95">
        <v>912010110</v>
      </c>
      <c r="F558" s="92" t="b">
        <v>0</v>
      </c>
      <c r="G558" s="80" t="s">
        <v>421</v>
      </c>
      <c r="H558" s="92">
        <v>12</v>
      </c>
      <c r="I558" s="92">
        <v>1</v>
      </c>
      <c r="J558" s="92">
        <v>1</v>
      </c>
      <c r="K558" s="92">
        <v>90</v>
      </c>
      <c r="L558" s="92">
        <v>160001002</v>
      </c>
      <c r="M558" s="92">
        <v>5</v>
      </c>
      <c r="N558" s="92" t="s">
        <v>54</v>
      </c>
      <c r="O558" s="92">
        <v>86099</v>
      </c>
      <c r="P558" s="92">
        <v>87099</v>
      </c>
      <c r="Q558" s="92">
        <v>530800019</v>
      </c>
    </row>
    <row r="559" spans="1:17" ht="16.5" customHeight="1" x14ac:dyDescent="0.3">
      <c r="A559" s="92" t="b">
        <v>1</v>
      </c>
      <c r="B559" s="93" t="s">
        <v>1299</v>
      </c>
      <c r="C559" s="95">
        <v>912010110</v>
      </c>
      <c r="D559" s="95">
        <v>912010109</v>
      </c>
      <c r="E559" s="81">
        <v>0</v>
      </c>
      <c r="F559" s="92" t="b">
        <v>0</v>
      </c>
      <c r="G559" s="80" t="s">
        <v>421</v>
      </c>
      <c r="H559" s="92">
        <v>12</v>
      </c>
      <c r="I559" s="92">
        <v>1</v>
      </c>
      <c r="J559" s="92">
        <v>1</v>
      </c>
      <c r="K559" s="92">
        <v>100</v>
      </c>
      <c r="L559" s="92">
        <v>160001002</v>
      </c>
      <c r="M559" s="92">
        <v>5</v>
      </c>
      <c r="N559" s="92" t="s">
        <v>54</v>
      </c>
      <c r="O559" s="92">
        <v>86110</v>
      </c>
      <c r="P559" s="92">
        <v>87110</v>
      </c>
      <c r="Q559" s="92">
        <v>530800019</v>
      </c>
    </row>
    <row r="560" spans="1:17" ht="16.5" customHeight="1" x14ac:dyDescent="0.3">
      <c r="A560" s="96" t="b">
        <v>1</v>
      </c>
      <c r="B560" s="97" t="s">
        <v>1300</v>
      </c>
      <c r="C560" s="94">
        <v>912010101</v>
      </c>
      <c r="D560" s="81">
        <v>0</v>
      </c>
      <c r="E560" s="98">
        <v>912010102</v>
      </c>
      <c r="F560" s="96" t="b">
        <v>0</v>
      </c>
      <c r="G560" s="96" t="s">
        <v>421</v>
      </c>
      <c r="H560" s="81">
        <v>12</v>
      </c>
      <c r="I560" s="81">
        <v>2</v>
      </c>
      <c r="J560" s="81">
        <v>1</v>
      </c>
      <c r="K560" s="81">
        <v>10</v>
      </c>
      <c r="L560" s="94">
        <v>160001002</v>
      </c>
      <c r="M560" s="81">
        <v>5</v>
      </c>
      <c r="N560" s="81" t="s">
        <v>54</v>
      </c>
      <c r="O560" s="81">
        <v>86091</v>
      </c>
      <c r="P560" s="81">
        <v>87091</v>
      </c>
      <c r="Q560" s="81">
        <v>530800019</v>
      </c>
    </row>
    <row r="561" spans="1:17" ht="16.5" customHeight="1" x14ac:dyDescent="0.3">
      <c r="A561" s="96" t="b">
        <v>1</v>
      </c>
      <c r="B561" s="97" t="s">
        <v>1301</v>
      </c>
      <c r="C561" s="98">
        <v>912010102</v>
      </c>
      <c r="D561" s="96">
        <v>912010101</v>
      </c>
      <c r="E561" s="98">
        <v>912010103</v>
      </c>
      <c r="F561" s="96" t="b">
        <v>0</v>
      </c>
      <c r="G561" s="96" t="s">
        <v>421</v>
      </c>
      <c r="H561" s="96">
        <v>12</v>
      </c>
      <c r="I561" s="96">
        <v>2</v>
      </c>
      <c r="J561" s="96">
        <v>1</v>
      </c>
      <c r="K561" s="96">
        <v>20</v>
      </c>
      <c r="L561" s="96">
        <v>160001002</v>
      </c>
      <c r="M561" s="96">
        <v>5</v>
      </c>
      <c r="N561" s="96" t="s">
        <v>54</v>
      </c>
      <c r="O561" s="96">
        <v>86092</v>
      </c>
      <c r="P561" s="96">
        <v>87092</v>
      </c>
      <c r="Q561" s="96">
        <v>530800019</v>
      </c>
    </row>
    <row r="562" spans="1:17" ht="16.5" customHeight="1" x14ac:dyDescent="0.3">
      <c r="A562" s="96" t="b">
        <v>1</v>
      </c>
      <c r="B562" s="97" t="s">
        <v>1302</v>
      </c>
      <c r="C562" s="98">
        <v>912010103</v>
      </c>
      <c r="D562" s="96">
        <v>912010102</v>
      </c>
      <c r="E562" s="98">
        <v>912010104</v>
      </c>
      <c r="F562" s="96" t="b">
        <v>0</v>
      </c>
      <c r="G562" s="96" t="s">
        <v>421</v>
      </c>
      <c r="H562" s="96">
        <v>12</v>
      </c>
      <c r="I562" s="96">
        <v>2</v>
      </c>
      <c r="J562" s="96">
        <v>1</v>
      </c>
      <c r="K562" s="96">
        <v>30</v>
      </c>
      <c r="L562" s="96">
        <v>160001002</v>
      </c>
      <c r="M562" s="96">
        <v>5</v>
      </c>
      <c r="N562" s="96" t="s">
        <v>54</v>
      </c>
      <c r="O562" s="96">
        <v>86093</v>
      </c>
      <c r="P562" s="96">
        <v>87093</v>
      </c>
      <c r="Q562" s="96">
        <v>530800019</v>
      </c>
    </row>
    <row r="563" spans="1:17" ht="16.5" customHeight="1" x14ac:dyDescent="0.3">
      <c r="A563" s="96" t="b">
        <v>1</v>
      </c>
      <c r="B563" s="97" t="s">
        <v>1303</v>
      </c>
      <c r="C563" s="98">
        <v>912010104</v>
      </c>
      <c r="D563" s="96">
        <v>912010103</v>
      </c>
      <c r="E563" s="98">
        <v>912010105</v>
      </c>
      <c r="F563" s="96" t="b">
        <v>0</v>
      </c>
      <c r="G563" s="96" t="s">
        <v>421</v>
      </c>
      <c r="H563" s="96">
        <v>12</v>
      </c>
      <c r="I563" s="96">
        <v>2</v>
      </c>
      <c r="J563" s="96">
        <v>1</v>
      </c>
      <c r="K563" s="96">
        <v>40</v>
      </c>
      <c r="L563" s="96">
        <v>160001002</v>
      </c>
      <c r="M563" s="96">
        <v>5</v>
      </c>
      <c r="N563" s="96" t="s">
        <v>54</v>
      </c>
      <c r="O563" s="96">
        <v>86094</v>
      </c>
      <c r="P563" s="96">
        <v>87094</v>
      </c>
      <c r="Q563" s="96">
        <v>530800019</v>
      </c>
    </row>
    <row r="564" spans="1:17" ht="16.5" customHeight="1" x14ac:dyDescent="0.3">
      <c r="A564" s="96" t="b">
        <v>1</v>
      </c>
      <c r="B564" s="97" t="s">
        <v>1304</v>
      </c>
      <c r="C564" s="98">
        <v>912010105</v>
      </c>
      <c r="D564" s="96">
        <v>912010104</v>
      </c>
      <c r="E564" s="98">
        <v>912010106</v>
      </c>
      <c r="F564" s="96" t="b">
        <v>0</v>
      </c>
      <c r="G564" s="96" t="s">
        <v>421</v>
      </c>
      <c r="H564" s="96">
        <v>12</v>
      </c>
      <c r="I564" s="96">
        <v>2</v>
      </c>
      <c r="J564" s="96">
        <v>1</v>
      </c>
      <c r="K564" s="96">
        <v>50</v>
      </c>
      <c r="L564" s="96">
        <v>160001002</v>
      </c>
      <c r="M564" s="96">
        <v>5</v>
      </c>
      <c r="N564" s="96" t="s">
        <v>54</v>
      </c>
      <c r="O564" s="96">
        <v>86095</v>
      </c>
      <c r="P564" s="96">
        <v>87095</v>
      </c>
      <c r="Q564" s="96">
        <v>530800019</v>
      </c>
    </row>
    <row r="565" spans="1:17" ht="16.5" customHeight="1" x14ac:dyDescent="0.3">
      <c r="A565" s="96" t="b">
        <v>1</v>
      </c>
      <c r="B565" s="97" t="s">
        <v>1305</v>
      </c>
      <c r="C565" s="98">
        <v>912010106</v>
      </c>
      <c r="D565" s="96">
        <v>912010105</v>
      </c>
      <c r="E565" s="98">
        <v>912010107</v>
      </c>
      <c r="F565" s="96" t="b">
        <v>0</v>
      </c>
      <c r="G565" s="96" t="s">
        <v>421</v>
      </c>
      <c r="H565" s="96">
        <v>12</v>
      </c>
      <c r="I565" s="96">
        <v>2</v>
      </c>
      <c r="J565" s="96">
        <v>1</v>
      </c>
      <c r="K565" s="96">
        <v>60</v>
      </c>
      <c r="L565" s="96">
        <v>160001002</v>
      </c>
      <c r="M565" s="96">
        <v>5</v>
      </c>
      <c r="N565" s="96" t="s">
        <v>54</v>
      </c>
      <c r="O565" s="96">
        <v>86096</v>
      </c>
      <c r="P565" s="96">
        <v>87096</v>
      </c>
      <c r="Q565" s="96">
        <v>530800019</v>
      </c>
    </row>
    <row r="566" spans="1:17" ht="16.5" customHeight="1" x14ac:dyDescent="0.3">
      <c r="A566" s="96" t="b">
        <v>1</v>
      </c>
      <c r="B566" s="97" t="s">
        <v>1306</v>
      </c>
      <c r="C566" s="98">
        <v>912010107</v>
      </c>
      <c r="D566" s="96">
        <v>912010106</v>
      </c>
      <c r="E566" s="98">
        <v>912010108</v>
      </c>
      <c r="F566" s="96" t="b">
        <v>0</v>
      </c>
      <c r="G566" s="96" t="s">
        <v>421</v>
      </c>
      <c r="H566" s="96">
        <v>12</v>
      </c>
      <c r="I566" s="96">
        <v>2</v>
      </c>
      <c r="J566" s="96">
        <v>1</v>
      </c>
      <c r="K566" s="96">
        <v>70</v>
      </c>
      <c r="L566" s="96">
        <v>160001002</v>
      </c>
      <c r="M566" s="96">
        <v>5</v>
      </c>
      <c r="N566" s="96" t="s">
        <v>54</v>
      </c>
      <c r="O566" s="96">
        <v>86097</v>
      </c>
      <c r="P566" s="96">
        <v>87097</v>
      </c>
      <c r="Q566" s="96">
        <v>530800019</v>
      </c>
    </row>
    <row r="567" spans="1:17" ht="16.5" customHeight="1" x14ac:dyDescent="0.3">
      <c r="A567" s="96" t="b">
        <v>1</v>
      </c>
      <c r="B567" s="97" t="s">
        <v>1307</v>
      </c>
      <c r="C567" s="98">
        <v>912010108</v>
      </c>
      <c r="D567" s="96">
        <v>912010107</v>
      </c>
      <c r="E567" s="98">
        <v>912010109</v>
      </c>
      <c r="F567" s="96" t="b">
        <v>0</v>
      </c>
      <c r="G567" s="96" t="s">
        <v>421</v>
      </c>
      <c r="H567" s="96">
        <v>12</v>
      </c>
      <c r="I567" s="96">
        <v>2</v>
      </c>
      <c r="J567" s="96">
        <v>1</v>
      </c>
      <c r="K567" s="96">
        <v>80</v>
      </c>
      <c r="L567" s="96">
        <v>160001002</v>
      </c>
      <c r="M567" s="96">
        <v>5</v>
      </c>
      <c r="N567" s="96" t="s">
        <v>54</v>
      </c>
      <c r="O567" s="96">
        <v>86098</v>
      </c>
      <c r="P567" s="96">
        <v>87098</v>
      </c>
      <c r="Q567" s="96">
        <v>530800019</v>
      </c>
    </row>
    <row r="568" spans="1:17" ht="16.5" customHeight="1" x14ac:dyDescent="0.3">
      <c r="A568" s="96" t="b">
        <v>1</v>
      </c>
      <c r="B568" s="97" t="s">
        <v>1308</v>
      </c>
      <c r="C568" s="98">
        <v>912010109</v>
      </c>
      <c r="D568" s="96">
        <v>912010108</v>
      </c>
      <c r="E568" s="98">
        <v>912010110</v>
      </c>
      <c r="F568" s="96" t="b">
        <v>0</v>
      </c>
      <c r="G568" s="96" t="s">
        <v>421</v>
      </c>
      <c r="H568" s="96">
        <v>12</v>
      </c>
      <c r="I568" s="96">
        <v>2</v>
      </c>
      <c r="J568" s="96">
        <v>1</v>
      </c>
      <c r="K568" s="96">
        <v>90</v>
      </c>
      <c r="L568" s="96">
        <v>160001002</v>
      </c>
      <c r="M568" s="96">
        <v>5</v>
      </c>
      <c r="N568" s="96" t="s">
        <v>54</v>
      </c>
      <c r="O568" s="96">
        <v>86099</v>
      </c>
      <c r="P568" s="96">
        <v>87099</v>
      </c>
      <c r="Q568" s="96">
        <v>530800019</v>
      </c>
    </row>
    <row r="569" spans="1:17" ht="16.5" customHeight="1" x14ac:dyDescent="0.3">
      <c r="A569" s="96" t="b">
        <v>1</v>
      </c>
      <c r="B569" s="97" t="s">
        <v>1309</v>
      </c>
      <c r="C569" s="98">
        <v>912010110</v>
      </c>
      <c r="D569" s="98">
        <v>912010109</v>
      </c>
      <c r="E569" s="81">
        <v>0</v>
      </c>
      <c r="F569" s="96" t="b">
        <v>0</v>
      </c>
      <c r="G569" s="96" t="s">
        <v>421</v>
      </c>
      <c r="H569" s="96">
        <v>12</v>
      </c>
      <c r="I569" s="96">
        <v>2</v>
      </c>
      <c r="J569" s="96">
        <v>1</v>
      </c>
      <c r="K569" s="96">
        <v>100</v>
      </c>
      <c r="L569" s="96">
        <v>160001002</v>
      </c>
      <c r="M569" s="96">
        <v>5</v>
      </c>
      <c r="N569" s="96" t="s">
        <v>54</v>
      </c>
      <c r="O569" s="96">
        <v>86110</v>
      </c>
      <c r="P569" s="96">
        <v>87110</v>
      </c>
      <c r="Q569" s="96">
        <v>530800019</v>
      </c>
    </row>
    <row r="570" spans="1:17" ht="16.5" customHeight="1" x14ac:dyDescent="0.3">
      <c r="A570" s="92" t="b">
        <v>1</v>
      </c>
      <c r="B570" s="93" t="s">
        <v>1310</v>
      </c>
      <c r="C570" s="94">
        <v>912010101</v>
      </c>
      <c r="D570" s="81">
        <v>0</v>
      </c>
      <c r="E570" s="95">
        <v>912010102</v>
      </c>
      <c r="F570" s="92" t="b">
        <v>0</v>
      </c>
      <c r="G570" s="80" t="s">
        <v>421</v>
      </c>
      <c r="H570" s="81">
        <v>12</v>
      </c>
      <c r="I570" s="81">
        <v>3</v>
      </c>
      <c r="J570" s="81">
        <v>1</v>
      </c>
      <c r="K570" s="81">
        <v>5</v>
      </c>
      <c r="L570" s="94">
        <v>160001002</v>
      </c>
      <c r="M570" s="81">
        <v>5</v>
      </c>
      <c r="N570" s="81" t="s">
        <v>54</v>
      </c>
      <c r="O570" s="81">
        <v>86091</v>
      </c>
      <c r="P570" s="81">
        <v>87091</v>
      </c>
      <c r="Q570" s="81">
        <v>530800019</v>
      </c>
    </row>
    <row r="571" spans="1:17" ht="16.5" customHeight="1" x14ac:dyDescent="0.3">
      <c r="A571" s="92" t="b">
        <v>1</v>
      </c>
      <c r="B571" s="93" t="s">
        <v>1311</v>
      </c>
      <c r="C571" s="95">
        <v>912010102</v>
      </c>
      <c r="D571" s="92">
        <v>912010101</v>
      </c>
      <c r="E571" s="95">
        <v>912010103</v>
      </c>
      <c r="F571" s="92" t="b">
        <v>0</v>
      </c>
      <c r="G571" s="80" t="s">
        <v>421</v>
      </c>
      <c r="H571" s="92">
        <v>12</v>
      </c>
      <c r="I571" s="92">
        <v>3</v>
      </c>
      <c r="J571" s="92">
        <v>1</v>
      </c>
      <c r="K571" s="92">
        <v>10</v>
      </c>
      <c r="L571" s="92">
        <v>160001002</v>
      </c>
      <c r="M571" s="92">
        <v>5</v>
      </c>
      <c r="N571" s="92" t="s">
        <v>54</v>
      </c>
      <c r="O571" s="92">
        <v>86092</v>
      </c>
      <c r="P571" s="92">
        <v>87092</v>
      </c>
      <c r="Q571" s="92">
        <v>530800019</v>
      </c>
    </row>
    <row r="572" spans="1:17" ht="16.5" customHeight="1" x14ac:dyDescent="0.3">
      <c r="A572" s="92" t="b">
        <v>1</v>
      </c>
      <c r="B572" s="93" t="s">
        <v>1312</v>
      </c>
      <c r="C572" s="95">
        <v>912010103</v>
      </c>
      <c r="D572" s="92">
        <v>912010102</v>
      </c>
      <c r="E572" s="95">
        <v>912010104</v>
      </c>
      <c r="F572" s="92" t="b">
        <v>0</v>
      </c>
      <c r="G572" s="80" t="s">
        <v>421</v>
      </c>
      <c r="H572" s="92">
        <v>12</v>
      </c>
      <c r="I572" s="92">
        <v>3</v>
      </c>
      <c r="J572" s="92">
        <v>1</v>
      </c>
      <c r="K572" s="92">
        <v>15</v>
      </c>
      <c r="L572" s="92">
        <v>160001002</v>
      </c>
      <c r="M572" s="92">
        <v>5</v>
      </c>
      <c r="N572" s="92" t="s">
        <v>54</v>
      </c>
      <c r="O572" s="92">
        <v>86093</v>
      </c>
      <c r="P572" s="92">
        <v>87093</v>
      </c>
      <c r="Q572" s="92">
        <v>530800019</v>
      </c>
    </row>
    <row r="573" spans="1:17" ht="16.5" customHeight="1" x14ac:dyDescent="0.3">
      <c r="A573" s="92" t="b">
        <v>1</v>
      </c>
      <c r="B573" s="93" t="s">
        <v>1313</v>
      </c>
      <c r="C573" s="95">
        <v>912010104</v>
      </c>
      <c r="D573" s="92">
        <v>912010103</v>
      </c>
      <c r="E573" s="95">
        <v>912010105</v>
      </c>
      <c r="F573" s="92" t="b">
        <v>0</v>
      </c>
      <c r="G573" s="80" t="s">
        <v>421</v>
      </c>
      <c r="H573" s="92">
        <v>12</v>
      </c>
      <c r="I573" s="92">
        <v>3</v>
      </c>
      <c r="J573" s="92">
        <v>1</v>
      </c>
      <c r="K573" s="92">
        <v>20</v>
      </c>
      <c r="L573" s="92">
        <v>160001002</v>
      </c>
      <c r="M573" s="92">
        <v>5</v>
      </c>
      <c r="N573" s="92" t="s">
        <v>54</v>
      </c>
      <c r="O573" s="92">
        <v>86094</v>
      </c>
      <c r="P573" s="92">
        <v>87094</v>
      </c>
      <c r="Q573" s="92">
        <v>530800019</v>
      </c>
    </row>
    <row r="574" spans="1:17" ht="16.5" customHeight="1" x14ac:dyDescent="0.3">
      <c r="A574" s="92" t="b">
        <v>1</v>
      </c>
      <c r="B574" s="93" t="s">
        <v>1314</v>
      </c>
      <c r="C574" s="95">
        <v>912010105</v>
      </c>
      <c r="D574" s="92">
        <v>912010104</v>
      </c>
      <c r="E574" s="95">
        <v>912010106</v>
      </c>
      <c r="F574" s="92" t="b">
        <v>0</v>
      </c>
      <c r="G574" s="80" t="s">
        <v>421</v>
      </c>
      <c r="H574" s="92">
        <v>12</v>
      </c>
      <c r="I574" s="92">
        <v>3</v>
      </c>
      <c r="J574" s="92">
        <v>1</v>
      </c>
      <c r="K574" s="92">
        <v>25</v>
      </c>
      <c r="L574" s="92">
        <v>160001002</v>
      </c>
      <c r="M574" s="92">
        <v>5</v>
      </c>
      <c r="N574" s="92" t="s">
        <v>54</v>
      </c>
      <c r="O574" s="92">
        <v>86095</v>
      </c>
      <c r="P574" s="92">
        <v>87095</v>
      </c>
      <c r="Q574" s="92">
        <v>530800019</v>
      </c>
    </row>
    <row r="575" spans="1:17" ht="16.5" customHeight="1" x14ac:dyDescent="0.3">
      <c r="A575" s="92" t="b">
        <v>1</v>
      </c>
      <c r="B575" s="93" t="s">
        <v>1315</v>
      </c>
      <c r="C575" s="95">
        <v>912010106</v>
      </c>
      <c r="D575" s="92">
        <v>912010105</v>
      </c>
      <c r="E575" s="95">
        <v>912010107</v>
      </c>
      <c r="F575" s="92" t="b">
        <v>0</v>
      </c>
      <c r="G575" s="80" t="s">
        <v>421</v>
      </c>
      <c r="H575" s="92">
        <v>12</v>
      </c>
      <c r="I575" s="92">
        <v>3</v>
      </c>
      <c r="J575" s="92">
        <v>1</v>
      </c>
      <c r="K575" s="92">
        <v>30</v>
      </c>
      <c r="L575" s="92">
        <v>160001002</v>
      </c>
      <c r="M575" s="92">
        <v>5</v>
      </c>
      <c r="N575" s="92" t="s">
        <v>54</v>
      </c>
      <c r="O575" s="92">
        <v>86096</v>
      </c>
      <c r="P575" s="92">
        <v>87096</v>
      </c>
      <c r="Q575" s="92">
        <v>530800019</v>
      </c>
    </row>
    <row r="576" spans="1:17" ht="16.5" customHeight="1" x14ac:dyDescent="0.3">
      <c r="A576" s="92" t="b">
        <v>1</v>
      </c>
      <c r="B576" s="93" t="s">
        <v>1316</v>
      </c>
      <c r="C576" s="95">
        <v>912010107</v>
      </c>
      <c r="D576" s="92">
        <v>912010106</v>
      </c>
      <c r="E576" s="95">
        <v>912010108</v>
      </c>
      <c r="F576" s="92" t="b">
        <v>0</v>
      </c>
      <c r="G576" s="80" t="s">
        <v>421</v>
      </c>
      <c r="H576" s="92">
        <v>12</v>
      </c>
      <c r="I576" s="92">
        <v>3</v>
      </c>
      <c r="J576" s="92">
        <v>1</v>
      </c>
      <c r="K576" s="92">
        <v>35</v>
      </c>
      <c r="L576" s="92">
        <v>160001002</v>
      </c>
      <c r="M576" s="92">
        <v>5</v>
      </c>
      <c r="N576" s="92" t="s">
        <v>54</v>
      </c>
      <c r="O576" s="92">
        <v>86097</v>
      </c>
      <c r="P576" s="92">
        <v>87097</v>
      </c>
      <c r="Q576" s="92">
        <v>530800019</v>
      </c>
    </row>
    <row r="577" spans="1:17" ht="16.5" customHeight="1" x14ac:dyDescent="0.3">
      <c r="A577" s="92" t="b">
        <v>1</v>
      </c>
      <c r="B577" s="93" t="s">
        <v>1317</v>
      </c>
      <c r="C577" s="95">
        <v>912010108</v>
      </c>
      <c r="D577" s="92">
        <v>912010107</v>
      </c>
      <c r="E577" s="95">
        <v>912010109</v>
      </c>
      <c r="F577" s="92" t="b">
        <v>0</v>
      </c>
      <c r="G577" s="80" t="s">
        <v>421</v>
      </c>
      <c r="H577" s="92">
        <v>12</v>
      </c>
      <c r="I577" s="92">
        <v>3</v>
      </c>
      <c r="J577" s="92">
        <v>1</v>
      </c>
      <c r="K577" s="92">
        <v>40</v>
      </c>
      <c r="L577" s="92">
        <v>160001002</v>
      </c>
      <c r="M577" s="92">
        <v>5</v>
      </c>
      <c r="N577" s="92" t="s">
        <v>54</v>
      </c>
      <c r="O577" s="92">
        <v>86098</v>
      </c>
      <c r="P577" s="92">
        <v>87098</v>
      </c>
      <c r="Q577" s="92">
        <v>530800019</v>
      </c>
    </row>
    <row r="578" spans="1:17" ht="16.5" customHeight="1" x14ac:dyDescent="0.3">
      <c r="A578" s="92" t="b">
        <v>1</v>
      </c>
      <c r="B578" s="93" t="s">
        <v>1318</v>
      </c>
      <c r="C578" s="95">
        <v>912010109</v>
      </c>
      <c r="D578" s="92">
        <v>912010108</v>
      </c>
      <c r="E578" s="95">
        <v>912010110</v>
      </c>
      <c r="F578" s="92" t="b">
        <v>0</v>
      </c>
      <c r="G578" s="80" t="s">
        <v>421</v>
      </c>
      <c r="H578" s="92">
        <v>12</v>
      </c>
      <c r="I578" s="92">
        <v>3</v>
      </c>
      <c r="J578" s="92">
        <v>1</v>
      </c>
      <c r="K578" s="92">
        <v>45</v>
      </c>
      <c r="L578" s="92">
        <v>160001002</v>
      </c>
      <c r="M578" s="92">
        <v>5</v>
      </c>
      <c r="N578" s="92" t="s">
        <v>54</v>
      </c>
      <c r="O578" s="92">
        <v>86099</v>
      </c>
      <c r="P578" s="92">
        <v>87099</v>
      </c>
      <c r="Q578" s="92">
        <v>530800019</v>
      </c>
    </row>
    <row r="579" spans="1:17" ht="16.5" customHeight="1" x14ac:dyDescent="0.3">
      <c r="A579" s="92" t="b">
        <v>1</v>
      </c>
      <c r="B579" s="93" t="s">
        <v>1319</v>
      </c>
      <c r="C579" s="95">
        <v>912010110</v>
      </c>
      <c r="D579" s="92">
        <v>912010109</v>
      </c>
      <c r="E579" s="95">
        <v>912010111</v>
      </c>
      <c r="F579" s="92" t="b">
        <v>0</v>
      </c>
      <c r="G579" s="80" t="s">
        <v>421</v>
      </c>
      <c r="H579" s="92">
        <v>12</v>
      </c>
      <c r="I579" s="92">
        <v>3</v>
      </c>
      <c r="J579" s="92">
        <v>1</v>
      </c>
      <c r="K579" s="92">
        <v>50</v>
      </c>
      <c r="L579" s="92">
        <v>160001002</v>
      </c>
      <c r="M579" s="92">
        <v>5</v>
      </c>
      <c r="N579" s="92" t="s">
        <v>54</v>
      </c>
      <c r="O579" s="92">
        <v>86100</v>
      </c>
      <c r="P579" s="92">
        <v>87100</v>
      </c>
      <c r="Q579" s="92">
        <v>530800019</v>
      </c>
    </row>
    <row r="580" spans="1:17" ht="16.5" customHeight="1" x14ac:dyDescent="0.3">
      <c r="A580" s="92" t="b">
        <v>1</v>
      </c>
      <c r="B580" s="93" t="s">
        <v>1320</v>
      </c>
      <c r="C580" s="95">
        <v>912010111</v>
      </c>
      <c r="D580" s="92">
        <v>912010110</v>
      </c>
      <c r="E580" s="95">
        <v>912010112</v>
      </c>
      <c r="F580" s="92" t="b">
        <v>0</v>
      </c>
      <c r="G580" s="80" t="s">
        <v>421</v>
      </c>
      <c r="H580" s="92">
        <v>12</v>
      </c>
      <c r="I580" s="92">
        <v>3</v>
      </c>
      <c r="J580" s="92">
        <v>1</v>
      </c>
      <c r="K580" s="92">
        <v>55</v>
      </c>
      <c r="L580" s="92">
        <v>160001002</v>
      </c>
      <c r="M580" s="92">
        <v>5</v>
      </c>
      <c r="N580" s="92" t="s">
        <v>54</v>
      </c>
      <c r="O580" s="92">
        <v>86101</v>
      </c>
      <c r="P580" s="92">
        <v>87101</v>
      </c>
      <c r="Q580" s="92">
        <v>530800019</v>
      </c>
    </row>
    <row r="581" spans="1:17" ht="16.5" customHeight="1" x14ac:dyDescent="0.3">
      <c r="A581" s="92" t="b">
        <v>1</v>
      </c>
      <c r="B581" s="93" t="s">
        <v>1321</v>
      </c>
      <c r="C581" s="95">
        <v>912010112</v>
      </c>
      <c r="D581" s="92">
        <v>912010111</v>
      </c>
      <c r="E581" s="95">
        <v>912010113</v>
      </c>
      <c r="F581" s="92" t="b">
        <v>0</v>
      </c>
      <c r="G581" s="80" t="s">
        <v>421</v>
      </c>
      <c r="H581" s="92">
        <v>12</v>
      </c>
      <c r="I581" s="92">
        <v>3</v>
      </c>
      <c r="J581" s="92">
        <v>1</v>
      </c>
      <c r="K581" s="92">
        <v>60</v>
      </c>
      <c r="L581" s="92">
        <v>160001002</v>
      </c>
      <c r="M581" s="92">
        <v>5</v>
      </c>
      <c r="N581" s="92" t="s">
        <v>54</v>
      </c>
      <c r="O581" s="92">
        <v>86102</v>
      </c>
      <c r="P581" s="92">
        <v>87102</v>
      </c>
      <c r="Q581" s="92">
        <v>530800019</v>
      </c>
    </row>
    <row r="582" spans="1:17" ht="16.5" customHeight="1" x14ac:dyDescent="0.3">
      <c r="A582" s="92" t="b">
        <v>1</v>
      </c>
      <c r="B582" s="93" t="s">
        <v>1322</v>
      </c>
      <c r="C582" s="95">
        <v>912010113</v>
      </c>
      <c r="D582" s="92">
        <v>912010112</v>
      </c>
      <c r="E582" s="95">
        <v>912010114</v>
      </c>
      <c r="F582" s="92" t="b">
        <v>0</v>
      </c>
      <c r="G582" s="80" t="s">
        <v>421</v>
      </c>
      <c r="H582" s="92">
        <v>12</v>
      </c>
      <c r="I582" s="92">
        <v>3</v>
      </c>
      <c r="J582" s="92">
        <v>1</v>
      </c>
      <c r="K582" s="92">
        <v>65</v>
      </c>
      <c r="L582" s="92">
        <v>160001002</v>
      </c>
      <c r="M582" s="92">
        <v>5</v>
      </c>
      <c r="N582" s="92" t="s">
        <v>54</v>
      </c>
      <c r="O582" s="92">
        <v>86103</v>
      </c>
      <c r="P582" s="92">
        <v>87103</v>
      </c>
      <c r="Q582" s="92">
        <v>530800019</v>
      </c>
    </row>
    <row r="583" spans="1:17" ht="16.5" customHeight="1" x14ac:dyDescent="0.3">
      <c r="A583" s="92" t="b">
        <v>1</v>
      </c>
      <c r="B583" s="93" t="s">
        <v>1323</v>
      </c>
      <c r="C583" s="95">
        <v>912010114</v>
      </c>
      <c r="D583" s="92">
        <v>912010113</v>
      </c>
      <c r="E583" s="95">
        <v>912010115</v>
      </c>
      <c r="F583" s="92" t="b">
        <v>0</v>
      </c>
      <c r="G583" s="80" t="s">
        <v>421</v>
      </c>
      <c r="H583" s="92">
        <v>12</v>
      </c>
      <c r="I583" s="92">
        <v>3</v>
      </c>
      <c r="J583" s="92">
        <v>1</v>
      </c>
      <c r="K583" s="92">
        <v>70</v>
      </c>
      <c r="L583" s="92">
        <v>160001002</v>
      </c>
      <c r="M583" s="92">
        <v>5</v>
      </c>
      <c r="N583" s="92" t="s">
        <v>54</v>
      </c>
      <c r="O583" s="92">
        <v>86104</v>
      </c>
      <c r="P583" s="92">
        <v>87104</v>
      </c>
      <c r="Q583" s="92">
        <v>530800019</v>
      </c>
    </row>
    <row r="584" spans="1:17" ht="16.5" customHeight="1" x14ac:dyDescent="0.3">
      <c r="A584" s="92" t="b">
        <v>1</v>
      </c>
      <c r="B584" s="93" t="s">
        <v>1324</v>
      </c>
      <c r="C584" s="95">
        <v>912010115</v>
      </c>
      <c r="D584" s="92">
        <v>912010114</v>
      </c>
      <c r="E584" s="95">
        <v>912010116</v>
      </c>
      <c r="F584" s="92" t="b">
        <v>0</v>
      </c>
      <c r="G584" s="80" t="s">
        <v>421</v>
      </c>
      <c r="H584" s="92">
        <v>12</v>
      </c>
      <c r="I584" s="92">
        <v>3</v>
      </c>
      <c r="J584" s="92">
        <v>1</v>
      </c>
      <c r="K584" s="92">
        <v>75</v>
      </c>
      <c r="L584" s="92">
        <v>160001002</v>
      </c>
      <c r="M584" s="92">
        <v>5</v>
      </c>
      <c r="N584" s="92" t="s">
        <v>54</v>
      </c>
      <c r="O584" s="92">
        <v>86105</v>
      </c>
      <c r="P584" s="92">
        <v>87105</v>
      </c>
      <c r="Q584" s="92">
        <v>530800019</v>
      </c>
    </row>
    <row r="585" spans="1:17" ht="16.5" customHeight="1" x14ac:dyDescent="0.3">
      <c r="A585" s="92" t="b">
        <v>1</v>
      </c>
      <c r="B585" s="93" t="s">
        <v>1325</v>
      </c>
      <c r="C585" s="95">
        <v>912010116</v>
      </c>
      <c r="D585" s="92">
        <v>912010115</v>
      </c>
      <c r="E585" s="95">
        <v>912010117</v>
      </c>
      <c r="F585" s="92" t="b">
        <v>0</v>
      </c>
      <c r="G585" s="80" t="s">
        <v>421</v>
      </c>
      <c r="H585" s="92">
        <v>12</v>
      </c>
      <c r="I585" s="92">
        <v>3</v>
      </c>
      <c r="J585" s="92">
        <v>1</v>
      </c>
      <c r="K585" s="92">
        <v>80</v>
      </c>
      <c r="L585" s="92">
        <v>160001002</v>
      </c>
      <c r="M585" s="92">
        <v>5</v>
      </c>
      <c r="N585" s="92" t="s">
        <v>54</v>
      </c>
      <c r="O585" s="92">
        <v>86106</v>
      </c>
      <c r="P585" s="92">
        <v>87106</v>
      </c>
      <c r="Q585" s="92">
        <v>530800019</v>
      </c>
    </row>
    <row r="586" spans="1:17" ht="16.5" customHeight="1" x14ac:dyDescent="0.3">
      <c r="A586" s="92" t="b">
        <v>1</v>
      </c>
      <c r="B586" s="93" t="s">
        <v>1326</v>
      </c>
      <c r="C586" s="95">
        <v>912010117</v>
      </c>
      <c r="D586" s="92">
        <v>912010116</v>
      </c>
      <c r="E586" s="95">
        <v>912010118</v>
      </c>
      <c r="F586" s="92" t="b">
        <v>0</v>
      </c>
      <c r="G586" s="80" t="s">
        <v>421</v>
      </c>
      <c r="H586" s="92">
        <v>12</v>
      </c>
      <c r="I586" s="92">
        <v>3</v>
      </c>
      <c r="J586" s="92">
        <v>1</v>
      </c>
      <c r="K586" s="92">
        <v>85</v>
      </c>
      <c r="L586" s="92">
        <v>160001002</v>
      </c>
      <c r="M586" s="92">
        <v>5</v>
      </c>
      <c r="N586" s="92" t="s">
        <v>54</v>
      </c>
      <c r="O586" s="92">
        <v>86107</v>
      </c>
      <c r="P586" s="92">
        <v>87107</v>
      </c>
      <c r="Q586" s="92">
        <v>530800019</v>
      </c>
    </row>
    <row r="587" spans="1:17" ht="16.5" customHeight="1" x14ac:dyDescent="0.3">
      <c r="A587" s="92" t="b">
        <v>1</v>
      </c>
      <c r="B587" s="93" t="s">
        <v>1327</v>
      </c>
      <c r="C587" s="95">
        <v>912010118</v>
      </c>
      <c r="D587" s="92">
        <v>912010117</v>
      </c>
      <c r="E587" s="95">
        <v>912010119</v>
      </c>
      <c r="F587" s="92" t="b">
        <v>0</v>
      </c>
      <c r="G587" s="80" t="s">
        <v>421</v>
      </c>
      <c r="H587" s="92">
        <v>12</v>
      </c>
      <c r="I587" s="92">
        <v>3</v>
      </c>
      <c r="J587" s="92">
        <v>1</v>
      </c>
      <c r="K587" s="92">
        <v>90</v>
      </c>
      <c r="L587" s="92">
        <v>160001002</v>
      </c>
      <c r="M587" s="92">
        <v>5</v>
      </c>
      <c r="N587" s="92" t="s">
        <v>54</v>
      </c>
      <c r="O587" s="92">
        <v>86108</v>
      </c>
      <c r="P587" s="92">
        <v>87108</v>
      </c>
      <c r="Q587" s="92">
        <v>530800019</v>
      </c>
    </row>
    <row r="588" spans="1:17" ht="16.5" customHeight="1" x14ac:dyDescent="0.3">
      <c r="A588" s="92" t="b">
        <v>1</v>
      </c>
      <c r="B588" s="93" t="s">
        <v>1328</v>
      </c>
      <c r="C588" s="95">
        <v>912010119</v>
      </c>
      <c r="D588" s="92">
        <v>912010118</v>
      </c>
      <c r="E588" s="95">
        <v>912010120</v>
      </c>
      <c r="F588" s="92" t="b">
        <v>0</v>
      </c>
      <c r="G588" s="80" t="s">
        <v>421</v>
      </c>
      <c r="H588" s="92">
        <v>12</v>
      </c>
      <c r="I588" s="92">
        <v>3</v>
      </c>
      <c r="J588" s="92">
        <v>1</v>
      </c>
      <c r="K588" s="92">
        <v>95</v>
      </c>
      <c r="L588" s="92">
        <v>160001002</v>
      </c>
      <c r="M588" s="92">
        <v>5</v>
      </c>
      <c r="N588" s="92" t="s">
        <v>54</v>
      </c>
      <c r="O588" s="92">
        <v>86109</v>
      </c>
      <c r="P588" s="92">
        <v>87109</v>
      </c>
      <c r="Q588" s="92">
        <v>530800019</v>
      </c>
    </row>
    <row r="589" spans="1:17" ht="16.5" customHeight="1" x14ac:dyDescent="0.3">
      <c r="A589" s="92" t="b">
        <v>1</v>
      </c>
      <c r="B589" s="93" t="s">
        <v>1329</v>
      </c>
      <c r="C589" s="95">
        <v>912010120</v>
      </c>
      <c r="D589" s="95">
        <v>912010119</v>
      </c>
      <c r="E589" s="81">
        <v>0</v>
      </c>
      <c r="F589" s="92" t="b">
        <v>0</v>
      </c>
      <c r="G589" s="80" t="s">
        <v>421</v>
      </c>
      <c r="H589" s="92">
        <v>12</v>
      </c>
      <c r="I589" s="92">
        <v>3</v>
      </c>
      <c r="J589" s="92">
        <v>1</v>
      </c>
      <c r="K589" s="92">
        <v>100</v>
      </c>
      <c r="L589" s="92">
        <v>160001002</v>
      </c>
      <c r="M589" s="92">
        <v>5</v>
      </c>
      <c r="N589" s="92" t="s">
        <v>54</v>
      </c>
      <c r="O589" s="92">
        <v>86110</v>
      </c>
      <c r="P589" s="92">
        <v>87110</v>
      </c>
      <c r="Q589" s="92">
        <v>530800019</v>
      </c>
    </row>
    <row r="590" spans="1:17" ht="16.5" customHeight="1" x14ac:dyDescent="0.3">
      <c r="A590" s="96" t="b">
        <v>1</v>
      </c>
      <c r="B590" s="97" t="s">
        <v>961</v>
      </c>
      <c r="C590" s="94">
        <v>913010101</v>
      </c>
      <c r="D590" s="81">
        <v>0</v>
      </c>
      <c r="E590" s="98">
        <v>913010102</v>
      </c>
      <c r="F590" s="96" t="b">
        <v>0</v>
      </c>
      <c r="G590" s="104" t="s">
        <v>432</v>
      </c>
      <c r="H590" s="81">
        <v>13</v>
      </c>
      <c r="I590" s="81">
        <v>1</v>
      </c>
      <c r="J590" s="81">
        <v>1</v>
      </c>
      <c r="K590" s="81">
        <v>1</v>
      </c>
      <c r="L590" s="94">
        <v>160001001</v>
      </c>
      <c r="M590" s="81">
        <v>5</v>
      </c>
      <c r="N590" s="81" t="s">
        <v>52</v>
      </c>
      <c r="O590" s="81">
        <v>86111</v>
      </c>
      <c r="P590" s="81">
        <v>87111</v>
      </c>
      <c r="Q590" s="81">
        <v>530800011</v>
      </c>
    </row>
    <row r="591" spans="1:17" ht="16.5" customHeight="1" x14ac:dyDescent="0.3">
      <c r="A591" s="96" t="b">
        <v>1</v>
      </c>
      <c r="B591" s="97" t="s">
        <v>962</v>
      </c>
      <c r="C591" s="98">
        <v>913010102</v>
      </c>
      <c r="D591" s="96">
        <v>913010101</v>
      </c>
      <c r="E591" s="98">
        <v>913010103</v>
      </c>
      <c r="F591" s="96" t="b">
        <v>0</v>
      </c>
      <c r="G591" s="104" t="s">
        <v>432</v>
      </c>
      <c r="H591" s="96">
        <v>13</v>
      </c>
      <c r="I591" s="96">
        <v>1</v>
      </c>
      <c r="J591" s="96">
        <v>1</v>
      </c>
      <c r="K591" s="96">
        <v>5</v>
      </c>
      <c r="L591" s="96">
        <v>160001001</v>
      </c>
      <c r="M591" s="96">
        <v>5</v>
      </c>
      <c r="N591" s="96" t="s">
        <v>52</v>
      </c>
      <c r="O591" s="96">
        <v>86112</v>
      </c>
      <c r="P591" s="96">
        <v>87112</v>
      </c>
      <c r="Q591" s="96">
        <v>530800011</v>
      </c>
    </row>
    <row r="592" spans="1:17" ht="16.5" customHeight="1" x14ac:dyDescent="0.3">
      <c r="A592" s="96" t="b">
        <v>1</v>
      </c>
      <c r="B592" s="97" t="s">
        <v>963</v>
      </c>
      <c r="C592" s="98">
        <v>913010103</v>
      </c>
      <c r="D592" s="96">
        <v>913010102</v>
      </c>
      <c r="E592" s="98">
        <v>913010104</v>
      </c>
      <c r="F592" s="96" t="b">
        <v>0</v>
      </c>
      <c r="G592" s="104" t="s">
        <v>432</v>
      </c>
      <c r="H592" s="96">
        <v>13</v>
      </c>
      <c r="I592" s="96">
        <v>1</v>
      </c>
      <c r="J592" s="96">
        <v>1</v>
      </c>
      <c r="K592" s="96">
        <v>10</v>
      </c>
      <c r="L592" s="96">
        <v>160001001</v>
      </c>
      <c r="M592" s="96">
        <v>5</v>
      </c>
      <c r="N592" s="96" t="s">
        <v>52</v>
      </c>
      <c r="O592" s="96">
        <v>86113</v>
      </c>
      <c r="P592" s="96">
        <v>87113</v>
      </c>
      <c r="Q592" s="96">
        <v>530800011</v>
      </c>
    </row>
    <row r="593" spans="1:17" ht="16.5" customHeight="1" x14ac:dyDescent="0.3">
      <c r="A593" s="96" t="b">
        <v>1</v>
      </c>
      <c r="B593" s="97" t="s">
        <v>964</v>
      </c>
      <c r="C593" s="98">
        <v>913010104</v>
      </c>
      <c r="D593" s="96">
        <v>913010103</v>
      </c>
      <c r="E593" s="98">
        <v>913010105</v>
      </c>
      <c r="F593" s="96" t="b">
        <v>0</v>
      </c>
      <c r="G593" s="104" t="s">
        <v>432</v>
      </c>
      <c r="H593" s="96">
        <v>13</v>
      </c>
      <c r="I593" s="96">
        <v>1</v>
      </c>
      <c r="J593" s="96">
        <v>1</v>
      </c>
      <c r="K593" s="96">
        <v>15</v>
      </c>
      <c r="L593" s="96">
        <v>160001001</v>
      </c>
      <c r="M593" s="96">
        <v>5</v>
      </c>
      <c r="N593" s="96" t="s">
        <v>52</v>
      </c>
      <c r="O593" s="96">
        <v>86114</v>
      </c>
      <c r="P593" s="96">
        <v>87114</v>
      </c>
      <c r="Q593" s="96">
        <v>530800011</v>
      </c>
    </row>
    <row r="594" spans="1:17" ht="16.5" customHeight="1" x14ac:dyDescent="0.3">
      <c r="A594" s="96" t="b">
        <v>1</v>
      </c>
      <c r="B594" s="97" t="s">
        <v>965</v>
      </c>
      <c r="C594" s="98">
        <v>913010105</v>
      </c>
      <c r="D594" s="96">
        <v>913010104</v>
      </c>
      <c r="E594" s="98">
        <v>913010106</v>
      </c>
      <c r="F594" s="96" t="b">
        <v>0</v>
      </c>
      <c r="G594" s="104" t="s">
        <v>432</v>
      </c>
      <c r="H594" s="96">
        <v>13</v>
      </c>
      <c r="I594" s="96">
        <v>1</v>
      </c>
      <c r="J594" s="96">
        <v>1</v>
      </c>
      <c r="K594" s="96">
        <v>20</v>
      </c>
      <c r="L594" s="96">
        <v>160001001</v>
      </c>
      <c r="M594" s="96">
        <v>5</v>
      </c>
      <c r="N594" s="96" t="s">
        <v>52</v>
      </c>
      <c r="O594" s="96">
        <v>86115</v>
      </c>
      <c r="P594" s="96">
        <v>87115</v>
      </c>
      <c r="Q594" s="96">
        <v>530800011</v>
      </c>
    </row>
    <row r="595" spans="1:17" ht="16.5" customHeight="1" x14ac:dyDescent="0.3">
      <c r="A595" s="96" t="b">
        <v>1</v>
      </c>
      <c r="B595" s="97" t="s">
        <v>966</v>
      </c>
      <c r="C595" s="98">
        <v>913010106</v>
      </c>
      <c r="D595" s="96">
        <v>913010105</v>
      </c>
      <c r="E595" s="98">
        <v>913010107</v>
      </c>
      <c r="F595" s="96" t="b">
        <v>0</v>
      </c>
      <c r="G595" s="104" t="s">
        <v>432</v>
      </c>
      <c r="H595" s="96">
        <v>13</v>
      </c>
      <c r="I595" s="96">
        <v>1</v>
      </c>
      <c r="J595" s="96">
        <v>1</v>
      </c>
      <c r="K595" s="96">
        <v>25</v>
      </c>
      <c r="L595" s="96">
        <v>160001001</v>
      </c>
      <c r="M595" s="96">
        <v>5</v>
      </c>
      <c r="N595" s="96" t="s">
        <v>52</v>
      </c>
      <c r="O595" s="96">
        <v>86116</v>
      </c>
      <c r="P595" s="96">
        <v>87116</v>
      </c>
      <c r="Q595" s="96">
        <v>530800011</v>
      </c>
    </row>
    <row r="596" spans="1:17" ht="16.5" customHeight="1" x14ac:dyDescent="0.3">
      <c r="A596" s="96" t="b">
        <v>1</v>
      </c>
      <c r="B596" s="97" t="s">
        <v>967</v>
      </c>
      <c r="C596" s="98">
        <v>913010107</v>
      </c>
      <c r="D596" s="96">
        <v>913010106</v>
      </c>
      <c r="E596" s="98">
        <v>913010108</v>
      </c>
      <c r="F596" s="96" t="b">
        <v>0</v>
      </c>
      <c r="G596" s="104" t="s">
        <v>432</v>
      </c>
      <c r="H596" s="96">
        <v>13</v>
      </c>
      <c r="I596" s="96">
        <v>1</v>
      </c>
      <c r="J596" s="96">
        <v>1</v>
      </c>
      <c r="K596" s="96">
        <v>30</v>
      </c>
      <c r="L596" s="96">
        <v>160001001</v>
      </c>
      <c r="M596" s="96">
        <v>5</v>
      </c>
      <c r="N596" s="96" t="s">
        <v>52</v>
      </c>
      <c r="O596" s="96">
        <v>86117</v>
      </c>
      <c r="P596" s="96">
        <v>87117</v>
      </c>
      <c r="Q596" s="96">
        <v>530800011</v>
      </c>
    </row>
    <row r="597" spans="1:17" ht="16.5" customHeight="1" x14ac:dyDescent="0.3">
      <c r="A597" s="96" t="b">
        <v>1</v>
      </c>
      <c r="B597" s="97" t="s">
        <v>968</v>
      </c>
      <c r="C597" s="98">
        <v>913010108</v>
      </c>
      <c r="D597" s="96">
        <v>913010107</v>
      </c>
      <c r="E597" s="98">
        <v>913010109</v>
      </c>
      <c r="F597" s="96" t="b">
        <v>0</v>
      </c>
      <c r="G597" s="104" t="s">
        <v>432</v>
      </c>
      <c r="H597" s="96">
        <v>13</v>
      </c>
      <c r="I597" s="96">
        <v>1</v>
      </c>
      <c r="J597" s="96">
        <v>1</v>
      </c>
      <c r="K597" s="96">
        <v>35</v>
      </c>
      <c r="L597" s="96">
        <v>160001001</v>
      </c>
      <c r="M597" s="96">
        <v>5</v>
      </c>
      <c r="N597" s="96" t="s">
        <v>52</v>
      </c>
      <c r="O597" s="96">
        <v>86118</v>
      </c>
      <c r="P597" s="96">
        <v>87118</v>
      </c>
      <c r="Q597" s="96">
        <v>530800011</v>
      </c>
    </row>
    <row r="598" spans="1:17" ht="16.5" customHeight="1" x14ac:dyDescent="0.3">
      <c r="A598" s="96" t="b">
        <v>1</v>
      </c>
      <c r="B598" s="97" t="s">
        <v>969</v>
      </c>
      <c r="C598" s="98">
        <v>913010109</v>
      </c>
      <c r="D598" s="96">
        <v>913010108</v>
      </c>
      <c r="E598" s="98">
        <v>913010110</v>
      </c>
      <c r="F598" s="96" t="b">
        <v>0</v>
      </c>
      <c r="G598" s="104" t="s">
        <v>432</v>
      </c>
      <c r="H598" s="96">
        <v>13</v>
      </c>
      <c r="I598" s="96">
        <v>1</v>
      </c>
      <c r="J598" s="96">
        <v>1</v>
      </c>
      <c r="K598" s="96">
        <v>40</v>
      </c>
      <c r="L598" s="96">
        <v>160001001</v>
      </c>
      <c r="M598" s="96">
        <v>5</v>
      </c>
      <c r="N598" s="96" t="s">
        <v>52</v>
      </c>
      <c r="O598" s="96">
        <v>86119</v>
      </c>
      <c r="P598" s="96">
        <v>87119</v>
      </c>
      <c r="Q598" s="96">
        <v>530800011</v>
      </c>
    </row>
    <row r="599" spans="1:17" ht="16.5" customHeight="1" x14ac:dyDescent="0.3">
      <c r="A599" s="96" t="b">
        <v>1</v>
      </c>
      <c r="B599" s="97" t="s">
        <v>970</v>
      </c>
      <c r="C599" s="98">
        <v>913010110</v>
      </c>
      <c r="D599" s="96">
        <v>913010109</v>
      </c>
      <c r="E599" s="98">
        <v>913010111</v>
      </c>
      <c r="F599" s="96" t="b">
        <v>0</v>
      </c>
      <c r="G599" s="104" t="s">
        <v>432</v>
      </c>
      <c r="H599" s="96">
        <v>13</v>
      </c>
      <c r="I599" s="96">
        <v>1</v>
      </c>
      <c r="J599" s="96">
        <v>1</v>
      </c>
      <c r="K599" s="96">
        <v>45</v>
      </c>
      <c r="L599" s="96">
        <v>160001001</v>
      </c>
      <c r="M599" s="96">
        <v>5</v>
      </c>
      <c r="N599" s="96" t="s">
        <v>52</v>
      </c>
      <c r="O599" s="96">
        <v>86120</v>
      </c>
      <c r="P599" s="96">
        <v>87120</v>
      </c>
      <c r="Q599" s="96">
        <v>530800011</v>
      </c>
    </row>
    <row r="600" spans="1:17" ht="16.5" customHeight="1" x14ac:dyDescent="0.3">
      <c r="A600" s="96" t="b">
        <v>1</v>
      </c>
      <c r="B600" s="97" t="s">
        <v>971</v>
      </c>
      <c r="C600" s="98">
        <v>913010111</v>
      </c>
      <c r="D600" s="96">
        <v>913010110</v>
      </c>
      <c r="E600" s="98">
        <v>913010112</v>
      </c>
      <c r="F600" s="96" t="b">
        <v>0</v>
      </c>
      <c r="G600" s="104" t="s">
        <v>432</v>
      </c>
      <c r="H600" s="96">
        <v>13</v>
      </c>
      <c r="I600" s="96">
        <v>1</v>
      </c>
      <c r="J600" s="96">
        <v>1</v>
      </c>
      <c r="K600" s="96">
        <v>50</v>
      </c>
      <c r="L600" s="96">
        <v>160001001</v>
      </c>
      <c r="M600" s="96">
        <v>5</v>
      </c>
      <c r="N600" s="96" t="s">
        <v>52</v>
      </c>
      <c r="O600" s="96">
        <v>86121</v>
      </c>
      <c r="P600" s="96">
        <v>87121</v>
      </c>
      <c r="Q600" s="96">
        <v>530800011</v>
      </c>
    </row>
    <row r="601" spans="1:17" ht="16.5" customHeight="1" x14ac:dyDescent="0.3">
      <c r="A601" s="96" t="b">
        <v>1</v>
      </c>
      <c r="B601" s="97" t="s">
        <v>972</v>
      </c>
      <c r="C601" s="98">
        <v>913010112</v>
      </c>
      <c r="D601" s="96">
        <v>913010111</v>
      </c>
      <c r="E601" s="98">
        <v>913010113</v>
      </c>
      <c r="F601" s="96" t="b">
        <v>0</v>
      </c>
      <c r="G601" s="104" t="s">
        <v>432</v>
      </c>
      <c r="H601" s="96">
        <v>13</v>
      </c>
      <c r="I601" s="96">
        <v>1</v>
      </c>
      <c r="J601" s="96">
        <v>1</v>
      </c>
      <c r="K601" s="96">
        <v>60</v>
      </c>
      <c r="L601" s="96">
        <v>160001001</v>
      </c>
      <c r="M601" s="96">
        <v>5</v>
      </c>
      <c r="N601" s="96" t="s">
        <v>52</v>
      </c>
      <c r="O601" s="96">
        <v>86122</v>
      </c>
      <c r="P601" s="96">
        <v>87122</v>
      </c>
      <c r="Q601" s="96">
        <v>530800011</v>
      </c>
    </row>
    <row r="602" spans="1:17" ht="16.5" customHeight="1" x14ac:dyDescent="0.3">
      <c r="A602" s="96" t="b">
        <v>1</v>
      </c>
      <c r="B602" s="97" t="s">
        <v>973</v>
      </c>
      <c r="C602" s="98">
        <v>913010113</v>
      </c>
      <c r="D602" s="96">
        <v>913010112</v>
      </c>
      <c r="E602" s="98">
        <v>913010114</v>
      </c>
      <c r="F602" s="96" t="b">
        <v>0</v>
      </c>
      <c r="G602" s="104" t="s">
        <v>432</v>
      </c>
      <c r="H602" s="96">
        <v>13</v>
      </c>
      <c r="I602" s="96">
        <v>1</v>
      </c>
      <c r="J602" s="96">
        <v>1</v>
      </c>
      <c r="K602" s="96">
        <v>70</v>
      </c>
      <c r="L602" s="96">
        <v>160001001</v>
      </c>
      <c r="M602" s="96">
        <v>5</v>
      </c>
      <c r="N602" s="96" t="s">
        <v>52</v>
      </c>
      <c r="O602" s="96">
        <v>86123</v>
      </c>
      <c r="P602" s="96">
        <v>87123</v>
      </c>
      <c r="Q602" s="96">
        <v>530800011</v>
      </c>
    </row>
    <row r="603" spans="1:17" ht="16.5" customHeight="1" x14ac:dyDescent="0.3">
      <c r="A603" s="96" t="b">
        <v>1</v>
      </c>
      <c r="B603" s="97" t="s">
        <v>974</v>
      </c>
      <c r="C603" s="98">
        <v>913010114</v>
      </c>
      <c r="D603" s="96">
        <v>913010113</v>
      </c>
      <c r="E603" s="98">
        <v>913010115</v>
      </c>
      <c r="F603" s="96" t="b">
        <v>0</v>
      </c>
      <c r="G603" s="104" t="s">
        <v>432</v>
      </c>
      <c r="H603" s="96">
        <v>13</v>
      </c>
      <c r="I603" s="96">
        <v>1</v>
      </c>
      <c r="J603" s="96">
        <v>1</v>
      </c>
      <c r="K603" s="96">
        <v>80</v>
      </c>
      <c r="L603" s="96">
        <v>160001001</v>
      </c>
      <c r="M603" s="96">
        <v>5</v>
      </c>
      <c r="N603" s="96" t="s">
        <v>52</v>
      </c>
      <c r="O603" s="96">
        <v>86124</v>
      </c>
      <c r="P603" s="96">
        <v>87124</v>
      </c>
      <c r="Q603" s="96">
        <v>530800011</v>
      </c>
    </row>
    <row r="604" spans="1:17" ht="16.5" customHeight="1" x14ac:dyDescent="0.3">
      <c r="A604" s="96" t="b">
        <v>1</v>
      </c>
      <c r="B604" s="97" t="s">
        <v>975</v>
      </c>
      <c r="C604" s="98">
        <v>913010115</v>
      </c>
      <c r="D604" s="96">
        <v>913010114</v>
      </c>
      <c r="E604" s="98">
        <v>913010116</v>
      </c>
      <c r="F604" s="96" t="b">
        <v>0</v>
      </c>
      <c r="G604" s="104" t="s">
        <v>432</v>
      </c>
      <c r="H604" s="96">
        <v>13</v>
      </c>
      <c r="I604" s="96">
        <v>1</v>
      </c>
      <c r="J604" s="96">
        <v>1</v>
      </c>
      <c r="K604" s="96">
        <v>90</v>
      </c>
      <c r="L604" s="96">
        <v>160001001</v>
      </c>
      <c r="M604" s="96">
        <v>5</v>
      </c>
      <c r="N604" s="96" t="s">
        <v>52</v>
      </c>
      <c r="O604" s="96">
        <v>86125</v>
      </c>
      <c r="P604" s="96">
        <v>87125</v>
      </c>
      <c r="Q604" s="96">
        <v>530800011</v>
      </c>
    </row>
    <row r="605" spans="1:17" ht="16.5" customHeight="1" x14ac:dyDescent="0.3">
      <c r="A605" s="96" t="b">
        <v>1</v>
      </c>
      <c r="B605" s="97" t="s">
        <v>976</v>
      </c>
      <c r="C605" s="98">
        <v>913010116</v>
      </c>
      <c r="D605" s="96">
        <v>913010115</v>
      </c>
      <c r="E605" s="98">
        <v>913010117</v>
      </c>
      <c r="F605" s="96" t="b">
        <v>0</v>
      </c>
      <c r="G605" s="104" t="s">
        <v>432</v>
      </c>
      <c r="H605" s="96">
        <v>13</v>
      </c>
      <c r="I605" s="96">
        <v>1</v>
      </c>
      <c r="J605" s="96">
        <v>1</v>
      </c>
      <c r="K605" s="96">
        <v>100</v>
      </c>
      <c r="L605" s="96">
        <v>160001001</v>
      </c>
      <c r="M605" s="96">
        <v>5</v>
      </c>
      <c r="N605" s="96" t="s">
        <v>52</v>
      </c>
      <c r="O605" s="96">
        <v>86126</v>
      </c>
      <c r="P605" s="96">
        <v>87126</v>
      </c>
      <c r="Q605" s="96">
        <v>530800011</v>
      </c>
    </row>
    <row r="606" spans="1:17" ht="16.5" customHeight="1" x14ac:dyDescent="0.3">
      <c r="A606" s="96" t="b">
        <v>1</v>
      </c>
      <c r="B606" s="97" t="s">
        <v>977</v>
      </c>
      <c r="C606" s="98">
        <v>913010117</v>
      </c>
      <c r="D606" s="96">
        <v>913010116</v>
      </c>
      <c r="E606" s="98">
        <v>913010118</v>
      </c>
      <c r="F606" s="96" t="b">
        <v>0</v>
      </c>
      <c r="G606" s="104" t="s">
        <v>432</v>
      </c>
      <c r="H606" s="96">
        <v>13</v>
      </c>
      <c r="I606" s="96">
        <v>1</v>
      </c>
      <c r="J606" s="96">
        <v>1</v>
      </c>
      <c r="K606" s="96">
        <v>110</v>
      </c>
      <c r="L606" s="96">
        <v>160001001</v>
      </c>
      <c r="M606" s="96">
        <v>5</v>
      </c>
      <c r="N606" s="96" t="s">
        <v>52</v>
      </c>
      <c r="O606" s="96">
        <v>86127</v>
      </c>
      <c r="P606" s="96">
        <v>87127</v>
      </c>
      <c r="Q606" s="96">
        <v>530800011</v>
      </c>
    </row>
    <row r="607" spans="1:17" ht="16.5" customHeight="1" x14ac:dyDescent="0.3">
      <c r="A607" s="96" t="b">
        <v>1</v>
      </c>
      <c r="B607" s="97" t="s">
        <v>978</v>
      </c>
      <c r="C607" s="98">
        <v>913010118</v>
      </c>
      <c r="D607" s="96">
        <v>913010117</v>
      </c>
      <c r="E607" s="98">
        <v>913010119</v>
      </c>
      <c r="F607" s="96" t="b">
        <v>0</v>
      </c>
      <c r="G607" s="104" t="s">
        <v>432</v>
      </c>
      <c r="H607" s="96">
        <v>13</v>
      </c>
      <c r="I607" s="96">
        <v>1</v>
      </c>
      <c r="J607" s="96">
        <v>1</v>
      </c>
      <c r="K607" s="96">
        <v>120</v>
      </c>
      <c r="L607" s="96">
        <v>160001001</v>
      </c>
      <c r="M607" s="96">
        <v>5</v>
      </c>
      <c r="N607" s="96" t="s">
        <v>52</v>
      </c>
      <c r="O607" s="96">
        <v>86128</v>
      </c>
      <c r="P607" s="96">
        <v>87128</v>
      </c>
      <c r="Q607" s="96">
        <v>530800011</v>
      </c>
    </row>
    <row r="608" spans="1:17" ht="16.5" customHeight="1" x14ac:dyDescent="0.3">
      <c r="A608" s="96" t="b">
        <v>1</v>
      </c>
      <c r="B608" s="97" t="s">
        <v>979</v>
      </c>
      <c r="C608" s="98">
        <v>913010119</v>
      </c>
      <c r="D608" s="96">
        <v>913010118</v>
      </c>
      <c r="E608" s="98">
        <v>913010120</v>
      </c>
      <c r="F608" s="96" t="b">
        <v>0</v>
      </c>
      <c r="G608" s="104" t="s">
        <v>432</v>
      </c>
      <c r="H608" s="96">
        <v>13</v>
      </c>
      <c r="I608" s="96">
        <v>1</v>
      </c>
      <c r="J608" s="96">
        <v>1</v>
      </c>
      <c r="K608" s="96">
        <v>130</v>
      </c>
      <c r="L608" s="96">
        <v>160001001</v>
      </c>
      <c r="M608" s="96">
        <v>5</v>
      </c>
      <c r="N608" s="96" t="s">
        <v>52</v>
      </c>
      <c r="O608" s="96">
        <v>86129</v>
      </c>
      <c r="P608" s="96">
        <v>87129</v>
      </c>
      <c r="Q608" s="96">
        <v>530800011</v>
      </c>
    </row>
    <row r="609" spans="1:17" ht="16.5" customHeight="1" x14ac:dyDescent="0.3">
      <c r="A609" s="96" t="b">
        <v>1</v>
      </c>
      <c r="B609" s="97" t="s">
        <v>980</v>
      </c>
      <c r="C609" s="98">
        <v>913010120</v>
      </c>
      <c r="D609" s="96">
        <v>913010119</v>
      </c>
      <c r="E609" s="98">
        <v>913010121</v>
      </c>
      <c r="F609" s="96" t="b">
        <v>0</v>
      </c>
      <c r="G609" s="104" t="s">
        <v>432</v>
      </c>
      <c r="H609" s="96">
        <v>13</v>
      </c>
      <c r="I609" s="96">
        <v>1</v>
      </c>
      <c r="J609" s="96">
        <v>1</v>
      </c>
      <c r="K609" s="96">
        <v>140</v>
      </c>
      <c r="L609" s="96">
        <v>160001001</v>
      </c>
      <c r="M609" s="96">
        <v>5</v>
      </c>
      <c r="N609" s="96" t="s">
        <v>52</v>
      </c>
      <c r="O609" s="96">
        <v>86130</v>
      </c>
      <c r="P609" s="96">
        <v>87130</v>
      </c>
      <c r="Q609" s="96">
        <v>530800011</v>
      </c>
    </row>
    <row r="610" spans="1:17" ht="16.5" customHeight="1" x14ac:dyDescent="0.3">
      <c r="A610" s="96" t="b">
        <v>1</v>
      </c>
      <c r="B610" s="97" t="s">
        <v>981</v>
      </c>
      <c r="C610" s="98">
        <v>913010121</v>
      </c>
      <c r="D610" s="96">
        <v>913010120</v>
      </c>
      <c r="E610" s="98">
        <v>913010122</v>
      </c>
      <c r="F610" s="96" t="b">
        <v>0</v>
      </c>
      <c r="G610" s="104" t="s">
        <v>432</v>
      </c>
      <c r="H610" s="96">
        <v>13</v>
      </c>
      <c r="I610" s="96">
        <v>1</v>
      </c>
      <c r="J610" s="96">
        <v>1</v>
      </c>
      <c r="K610" s="96">
        <v>150</v>
      </c>
      <c r="L610" s="96">
        <v>160001001</v>
      </c>
      <c r="M610" s="96">
        <v>5</v>
      </c>
      <c r="N610" s="96" t="s">
        <v>52</v>
      </c>
      <c r="O610" s="96">
        <v>86131</v>
      </c>
      <c r="P610" s="96">
        <v>87131</v>
      </c>
      <c r="Q610" s="96">
        <v>530800011</v>
      </c>
    </row>
    <row r="611" spans="1:17" ht="16.5" customHeight="1" x14ac:dyDescent="0.3">
      <c r="A611" s="96" t="b">
        <v>1</v>
      </c>
      <c r="B611" s="97" t="s">
        <v>982</v>
      </c>
      <c r="C611" s="98">
        <v>913010122</v>
      </c>
      <c r="D611" s="96">
        <v>913010121</v>
      </c>
      <c r="E611" s="98">
        <v>913010123</v>
      </c>
      <c r="F611" s="96" t="b">
        <v>0</v>
      </c>
      <c r="G611" s="104" t="s">
        <v>432</v>
      </c>
      <c r="H611" s="96">
        <v>13</v>
      </c>
      <c r="I611" s="96">
        <v>1</v>
      </c>
      <c r="J611" s="96">
        <v>1</v>
      </c>
      <c r="K611" s="96">
        <v>160</v>
      </c>
      <c r="L611" s="96">
        <v>160001001</v>
      </c>
      <c r="M611" s="96">
        <v>5</v>
      </c>
      <c r="N611" s="96" t="s">
        <v>52</v>
      </c>
      <c r="O611" s="96">
        <v>86132</v>
      </c>
      <c r="P611" s="96">
        <v>87132</v>
      </c>
      <c r="Q611" s="96">
        <v>530800011</v>
      </c>
    </row>
    <row r="612" spans="1:17" ht="16.5" customHeight="1" x14ac:dyDescent="0.3">
      <c r="A612" s="96" t="b">
        <v>1</v>
      </c>
      <c r="B612" s="97" t="s">
        <v>983</v>
      </c>
      <c r="C612" s="98">
        <v>913010123</v>
      </c>
      <c r="D612" s="96">
        <v>913010122</v>
      </c>
      <c r="E612" s="98">
        <v>913010124</v>
      </c>
      <c r="F612" s="96" t="b">
        <v>0</v>
      </c>
      <c r="G612" s="104" t="s">
        <v>432</v>
      </c>
      <c r="H612" s="96">
        <v>13</v>
      </c>
      <c r="I612" s="96">
        <v>1</v>
      </c>
      <c r="J612" s="96">
        <v>1</v>
      </c>
      <c r="K612" s="96">
        <v>170</v>
      </c>
      <c r="L612" s="96">
        <v>160001001</v>
      </c>
      <c r="M612" s="96">
        <v>5</v>
      </c>
      <c r="N612" s="96" t="s">
        <v>52</v>
      </c>
      <c r="O612" s="96">
        <v>86133</v>
      </c>
      <c r="P612" s="96">
        <v>87133</v>
      </c>
      <c r="Q612" s="96">
        <v>530800011</v>
      </c>
    </row>
    <row r="613" spans="1:17" ht="16.5" customHeight="1" x14ac:dyDescent="0.3">
      <c r="A613" s="96" t="b">
        <v>1</v>
      </c>
      <c r="B613" s="97" t="s">
        <v>984</v>
      </c>
      <c r="C613" s="98">
        <v>913010124</v>
      </c>
      <c r="D613" s="96">
        <v>913010123</v>
      </c>
      <c r="E613" s="98">
        <v>913010125</v>
      </c>
      <c r="F613" s="96" t="b">
        <v>0</v>
      </c>
      <c r="G613" s="104" t="s">
        <v>432</v>
      </c>
      <c r="H613" s="96">
        <v>13</v>
      </c>
      <c r="I613" s="96">
        <v>1</v>
      </c>
      <c r="J613" s="96">
        <v>1</v>
      </c>
      <c r="K613" s="96">
        <v>180</v>
      </c>
      <c r="L613" s="96">
        <v>160001001</v>
      </c>
      <c r="M613" s="96">
        <v>5</v>
      </c>
      <c r="N613" s="96" t="s">
        <v>52</v>
      </c>
      <c r="O613" s="96">
        <v>86134</v>
      </c>
      <c r="P613" s="96">
        <v>87134</v>
      </c>
      <c r="Q613" s="96">
        <v>530800011</v>
      </c>
    </row>
    <row r="614" spans="1:17" ht="16.5" customHeight="1" x14ac:dyDescent="0.3">
      <c r="A614" s="96" t="b">
        <v>1</v>
      </c>
      <c r="B614" s="97" t="s">
        <v>985</v>
      </c>
      <c r="C614" s="98">
        <v>913010125</v>
      </c>
      <c r="D614" s="96">
        <v>913010124</v>
      </c>
      <c r="E614" s="98">
        <v>913010126</v>
      </c>
      <c r="F614" s="96" t="b">
        <v>0</v>
      </c>
      <c r="G614" s="104" t="s">
        <v>432</v>
      </c>
      <c r="H614" s="96">
        <v>13</v>
      </c>
      <c r="I614" s="96">
        <v>1</v>
      </c>
      <c r="J614" s="96">
        <v>1</v>
      </c>
      <c r="K614" s="96">
        <v>190</v>
      </c>
      <c r="L614" s="96">
        <v>160001001</v>
      </c>
      <c r="M614" s="96">
        <v>5</v>
      </c>
      <c r="N614" s="96" t="s">
        <v>52</v>
      </c>
      <c r="O614" s="96">
        <v>86135</v>
      </c>
      <c r="P614" s="96">
        <v>87135</v>
      </c>
      <c r="Q614" s="96">
        <v>530800011</v>
      </c>
    </row>
    <row r="615" spans="1:17" ht="16.5" customHeight="1" x14ac:dyDescent="0.3">
      <c r="A615" s="96" t="b">
        <v>1</v>
      </c>
      <c r="B615" s="97" t="s">
        <v>986</v>
      </c>
      <c r="C615" s="98">
        <v>913010126</v>
      </c>
      <c r="D615" s="96">
        <v>913010125</v>
      </c>
      <c r="E615" s="98">
        <v>913010127</v>
      </c>
      <c r="F615" s="96" t="b">
        <v>0</v>
      </c>
      <c r="G615" s="104" t="s">
        <v>432</v>
      </c>
      <c r="H615" s="96">
        <v>13</v>
      </c>
      <c r="I615" s="96">
        <v>1</v>
      </c>
      <c r="J615" s="96">
        <v>1</v>
      </c>
      <c r="K615" s="96">
        <v>200</v>
      </c>
      <c r="L615" s="96">
        <v>160001001</v>
      </c>
      <c r="M615" s="96">
        <v>5</v>
      </c>
      <c r="N615" s="96" t="s">
        <v>52</v>
      </c>
      <c r="O615" s="96">
        <v>86136</v>
      </c>
      <c r="P615" s="96">
        <v>87136</v>
      </c>
      <c r="Q615" s="96">
        <v>530800011</v>
      </c>
    </row>
    <row r="616" spans="1:17" ht="16.5" customHeight="1" x14ac:dyDescent="0.3">
      <c r="A616" s="96" t="b">
        <v>1</v>
      </c>
      <c r="B616" s="97" t="s">
        <v>987</v>
      </c>
      <c r="C616" s="98">
        <v>913010127</v>
      </c>
      <c r="D616" s="96">
        <v>913010126</v>
      </c>
      <c r="E616" s="98">
        <v>913010128</v>
      </c>
      <c r="F616" s="96" t="b">
        <v>0</v>
      </c>
      <c r="G616" s="104" t="s">
        <v>432</v>
      </c>
      <c r="H616" s="96">
        <v>13</v>
      </c>
      <c r="I616" s="96">
        <v>1</v>
      </c>
      <c r="J616" s="96">
        <v>1</v>
      </c>
      <c r="K616" s="96">
        <v>215</v>
      </c>
      <c r="L616" s="96">
        <v>160001001</v>
      </c>
      <c r="M616" s="96">
        <v>5</v>
      </c>
      <c r="N616" s="96" t="s">
        <v>52</v>
      </c>
      <c r="O616" s="96">
        <v>86137</v>
      </c>
      <c r="P616" s="96">
        <v>87137</v>
      </c>
      <c r="Q616" s="96">
        <v>530800011</v>
      </c>
    </row>
    <row r="617" spans="1:17" ht="16.5" customHeight="1" x14ac:dyDescent="0.3">
      <c r="A617" s="96" t="b">
        <v>1</v>
      </c>
      <c r="B617" s="97" t="s">
        <v>988</v>
      </c>
      <c r="C617" s="98">
        <v>913010128</v>
      </c>
      <c r="D617" s="96">
        <v>913010127</v>
      </c>
      <c r="E617" s="98">
        <v>913010129</v>
      </c>
      <c r="F617" s="96" t="b">
        <v>0</v>
      </c>
      <c r="G617" s="104" t="s">
        <v>432</v>
      </c>
      <c r="H617" s="96">
        <v>13</v>
      </c>
      <c r="I617" s="96">
        <v>1</v>
      </c>
      <c r="J617" s="96">
        <v>1</v>
      </c>
      <c r="K617" s="96">
        <v>230</v>
      </c>
      <c r="L617" s="96">
        <v>160001001</v>
      </c>
      <c r="M617" s="96">
        <v>5</v>
      </c>
      <c r="N617" s="96" t="s">
        <v>52</v>
      </c>
      <c r="O617" s="96">
        <v>86138</v>
      </c>
      <c r="P617" s="96">
        <v>87138</v>
      </c>
      <c r="Q617" s="96">
        <v>530800011</v>
      </c>
    </row>
    <row r="618" spans="1:17" ht="16.5" customHeight="1" x14ac:dyDescent="0.3">
      <c r="A618" s="96" t="b">
        <v>1</v>
      </c>
      <c r="B618" s="97" t="s">
        <v>989</v>
      </c>
      <c r="C618" s="98">
        <v>913010129</v>
      </c>
      <c r="D618" s="96">
        <v>913010128</v>
      </c>
      <c r="E618" s="98">
        <v>913010130</v>
      </c>
      <c r="F618" s="96" t="b">
        <v>0</v>
      </c>
      <c r="G618" s="104" t="s">
        <v>432</v>
      </c>
      <c r="H618" s="96">
        <v>13</v>
      </c>
      <c r="I618" s="96">
        <v>1</v>
      </c>
      <c r="J618" s="96">
        <v>1</v>
      </c>
      <c r="K618" s="96">
        <v>245</v>
      </c>
      <c r="L618" s="96">
        <v>160001001</v>
      </c>
      <c r="M618" s="96">
        <v>5</v>
      </c>
      <c r="N618" s="96" t="s">
        <v>52</v>
      </c>
      <c r="O618" s="96">
        <v>86139</v>
      </c>
      <c r="P618" s="96">
        <v>87139</v>
      </c>
      <c r="Q618" s="96">
        <v>530800011</v>
      </c>
    </row>
    <row r="619" spans="1:17" ht="16.5" customHeight="1" x14ac:dyDescent="0.3">
      <c r="A619" s="96" t="b">
        <v>1</v>
      </c>
      <c r="B619" s="97" t="s">
        <v>990</v>
      </c>
      <c r="C619" s="98">
        <v>913010130</v>
      </c>
      <c r="D619" s="96">
        <v>913010129</v>
      </c>
      <c r="E619" s="98">
        <v>913010131</v>
      </c>
      <c r="F619" s="96" t="b">
        <v>0</v>
      </c>
      <c r="G619" s="104" t="s">
        <v>432</v>
      </c>
      <c r="H619" s="96">
        <v>13</v>
      </c>
      <c r="I619" s="96">
        <v>1</v>
      </c>
      <c r="J619" s="96">
        <v>1</v>
      </c>
      <c r="K619" s="96">
        <v>260</v>
      </c>
      <c r="L619" s="96">
        <v>160001001</v>
      </c>
      <c r="M619" s="96">
        <v>5</v>
      </c>
      <c r="N619" s="96" t="s">
        <v>52</v>
      </c>
      <c r="O619" s="96">
        <v>86140</v>
      </c>
      <c r="P619" s="96">
        <v>87140</v>
      </c>
      <c r="Q619" s="96">
        <v>530800011</v>
      </c>
    </row>
    <row r="620" spans="1:17" ht="16.5" customHeight="1" x14ac:dyDescent="0.3">
      <c r="A620" s="96" t="b">
        <v>1</v>
      </c>
      <c r="B620" s="97" t="s">
        <v>991</v>
      </c>
      <c r="C620" s="98">
        <v>913010131</v>
      </c>
      <c r="D620" s="96">
        <v>913010130</v>
      </c>
      <c r="E620" s="98">
        <v>913010132</v>
      </c>
      <c r="F620" s="96" t="b">
        <v>0</v>
      </c>
      <c r="G620" s="104" t="s">
        <v>432</v>
      </c>
      <c r="H620" s="96">
        <v>13</v>
      </c>
      <c r="I620" s="96">
        <v>1</v>
      </c>
      <c r="J620" s="96">
        <v>1</v>
      </c>
      <c r="K620" s="96">
        <v>275</v>
      </c>
      <c r="L620" s="96">
        <v>160001001</v>
      </c>
      <c r="M620" s="96">
        <v>5</v>
      </c>
      <c r="N620" s="96" t="s">
        <v>52</v>
      </c>
      <c r="O620" s="96">
        <v>86141</v>
      </c>
      <c r="P620" s="96">
        <v>87141</v>
      </c>
      <c r="Q620" s="96">
        <v>530800011</v>
      </c>
    </row>
    <row r="621" spans="1:17" ht="16.5" customHeight="1" x14ac:dyDescent="0.3">
      <c r="A621" s="96" t="b">
        <v>1</v>
      </c>
      <c r="B621" s="97" t="s">
        <v>992</v>
      </c>
      <c r="C621" s="98">
        <v>913010132</v>
      </c>
      <c r="D621" s="96">
        <v>913010131</v>
      </c>
      <c r="E621" s="98">
        <v>913010133</v>
      </c>
      <c r="F621" s="96" t="b">
        <v>0</v>
      </c>
      <c r="G621" s="104" t="s">
        <v>432</v>
      </c>
      <c r="H621" s="96">
        <v>13</v>
      </c>
      <c r="I621" s="96">
        <v>1</v>
      </c>
      <c r="J621" s="96">
        <v>1</v>
      </c>
      <c r="K621" s="96">
        <v>290</v>
      </c>
      <c r="L621" s="96">
        <v>160001001</v>
      </c>
      <c r="M621" s="96">
        <v>5</v>
      </c>
      <c r="N621" s="96" t="s">
        <v>52</v>
      </c>
      <c r="O621" s="96">
        <v>86142</v>
      </c>
      <c r="P621" s="96">
        <v>87142</v>
      </c>
      <c r="Q621" s="96">
        <v>530800011</v>
      </c>
    </row>
    <row r="622" spans="1:17" ht="16.5" customHeight="1" x14ac:dyDescent="0.3">
      <c r="A622" s="96" t="b">
        <v>1</v>
      </c>
      <c r="B622" s="97" t="s">
        <v>993</v>
      </c>
      <c r="C622" s="98">
        <v>913010133</v>
      </c>
      <c r="D622" s="96">
        <v>913010132</v>
      </c>
      <c r="E622" s="98">
        <v>913010134</v>
      </c>
      <c r="F622" s="96" t="b">
        <v>0</v>
      </c>
      <c r="G622" s="104" t="s">
        <v>432</v>
      </c>
      <c r="H622" s="96">
        <v>13</v>
      </c>
      <c r="I622" s="96">
        <v>1</v>
      </c>
      <c r="J622" s="96">
        <v>1</v>
      </c>
      <c r="K622" s="96">
        <v>305</v>
      </c>
      <c r="L622" s="96">
        <v>160001001</v>
      </c>
      <c r="M622" s="96">
        <v>5</v>
      </c>
      <c r="N622" s="96" t="s">
        <v>52</v>
      </c>
      <c r="O622" s="96">
        <v>86143</v>
      </c>
      <c r="P622" s="96">
        <v>87143</v>
      </c>
      <c r="Q622" s="96">
        <v>530800011</v>
      </c>
    </row>
    <row r="623" spans="1:17" ht="16.5" customHeight="1" x14ac:dyDescent="0.3">
      <c r="A623" s="96" t="b">
        <v>1</v>
      </c>
      <c r="B623" s="97" t="s">
        <v>994</v>
      </c>
      <c r="C623" s="98">
        <v>913010134</v>
      </c>
      <c r="D623" s="96">
        <v>913010133</v>
      </c>
      <c r="E623" s="98">
        <v>913010135</v>
      </c>
      <c r="F623" s="96" t="b">
        <v>0</v>
      </c>
      <c r="G623" s="104" t="s">
        <v>432</v>
      </c>
      <c r="H623" s="96">
        <v>13</v>
      </c>
      <c r="I623" s="96">
        <v>1</v>
      </c>
      <c r="J623" s="96">
        <v>1</v>
      </c>
      <c r="K623" s="96">
        <v>320</v>
      </c>
      <c r="L623" s="96">
        <v>160001001</v>
      </c>
      <c r="M623" s="96">
        <v>5</v>
      </c>
      <c r="N623" s="96" t="s">
        <v>52</v>
      </c>
      <c r="O623" s="96">
        <v>86144</v>
      </c>
      <c r="P623" s="96">
        <v>87144</v>
      </c>
      <c r="Q623" s="96">
        <v>530800011</v>
      </c>
    </row>
    <row r="624" spans="1:17" ht="16.5" customHeight="1" x14ac:dyDescent="0.3">
      <c r="A624" s="96" t="b">
        <v>1</v>
      </c>
      <c r="B624" s="97" t="s">
        <v>995</v>
      </c>
      <c r="C624" s="98">
        <v>913010135</v>
      </c>
      <c r="D624" s="96">
        <v>913010134</v>
      </c>
      <c r="E624" s="98">
        <v>913010136</v>
      </c>
      <c r="F624" s="96" t="b">
        <v>0</v>
      </c>
      <c r="G624" s="104" t="s">
        <v>432</v>
      </c>
      <c r="H624" s="96">
        <v>13</v>
      </c>
      <c r="I624" s="96">
        <v>1</v>
      </c>
      <c r="J624" s="96">
        <v>1</v>
      </c>
      <c r="K624" s="96">
        <v>335</v>
      </c>
      <c r="L624" s="96">
        <v>160001001</v>
      </c>
      <c r="M624" s="96">
        <v>5</v>
      </c>
      <c r="N624" s="96" t="s">
        <v>52</v>
      </c>
      <c r="O624" s="96">
        <v>86145</v>
      </c>
      <c r="P624" s="96">
        <v>87145</v>
      </c>
      <c r="Q624" s="96">
        <v>530800011</v>
      </c>
    </row>
    <row r="625" spans="1:17" ht="16.5" customHeight="1" x14ac:dyDescent="0.3">
      <c r="A625" s="96" t="b">
        <v>1</v>
      </c>
      <c r="B625" s="97" t="s">
        <v>996</v>
      </c>
      <c r="C625" s="98">
        <v>913010136</v>
      </c>
      <c r="D625" s="96">
        <v>913010135</v>
      </c>
      <c r="E625" s="98">
        <v>913010137</v>
      </c>
      <c r="F625" s="96" t="b">
        <v>0</v>
      </c>
      <c r="G625" s="104" t="s">
        <v>432</v>
      </c>
      <c r="H625" s="96">
        <v>13</v>
      </c>
      <c r="I625" s="96">
        <v>1</v>
      </c>
      <c r="J625" s="96">
        <v>1</v>
      </c>
      <c r="K625" s="96">
        <v>350</v>
      </c>
      <c r="L625" s="96">
        <v>160001001</v>
      </c>
      <c r="M625" s="96">
        <v>5</v>
      </c>
      <c r="N625" s="96" t="s">
        <v>52</v>
      </c>
      <c r="O625" s="96">
        <v>86146</v>
      </c>
      <c r="P625" s="96">
        <v>87146</v>
      </c>
      <c r="Q625" s="96">
        <v>530800011</v>
      </c>
    </row>
    <row r="626" spans="1:17" ht="16.5" customHeight="1" x14ac:dyDescent="0.3">
      <c r="A626" s="96" t="b">
        <v>1</v>
      </c>
      <c r="B626" s="97" t="s">
        <v>997</v>
      </c>
      <c r="C626" s="98">
        <v>913010137</v>
      </c>
      <c r="D626" s="98">
        <v>913010136</v>
      </c>
      <c r="E626" s="81">
        <v>0</v>
      </c>
      <c r="F626" s="96" t="b">
        <v>0</v>
      </c>
      <c r="G626" s="104" t="s">
        <v>432</v>
      </c>
      <c r="H626" s="96">
        <v>13</v>
      </c>
      <c r="I626" s="96">
        <v>1</v>
      </c>
      <c r="J626" s="96">
        <v>1</v>
      </c>
      <c r="K626" s="96">
        <v>365</v>
      </c>
      <c r="L626" s="96">
        <v>160001001</v>
      </c>
      <c r="M626" s="96">
        <v>5</v>
      </c>
      <c r="N626" s="96" t="s">
        <v>52</v>
      </c>
      <c r="O626" s="96">
        <v>86147</v>
      </c>
      <c r="P626" s="96">
        <v>87147</v>
      </c>
      <c r="Q626" s="96">
        <v>530800011</v>
      </c>
    </row>
    <row r="627" spans="1:17" ht="16.5" customHeight="1" x14ac:dyDescent="0.3">
      <c r="A627" s="92" t="b">
        <v>1</v>
      </c>
      <c r="B627" s="93" t="s">
        <v>998</v>
      </c>
      <c r="C627" s="94">
        <v>913020301</v>
      </c>
      <c r="D627" s="81">
        <v>0</v>
      </c>
      <c r="E627" s="95">
        <v>913020302</v>
      </c>
      <c r="F627" s="92" t="b">
        <v>0</v>
      </c>
      <c r="G627" s="104" t="s">
        <v>432</v>
      </c>
      <c r="H627" s="81">
        <v>13</v>
      </c>
      <c r="I627" s="81">
        <v>2</v>
      </c>
      <c r="J627" s="81">
        <v>3</v>
      </c>
      <c r="K627" s="81">
        <v>1</v>
      </c>
      <c r="L627" s="94">
        <v>160001001</v>
      </c>
      <c r="M627" s="81">
        <v>5</v>
      </c>
      <c r="N627" s="81" t="s">
        <v>52</v>
      </c>
      <c r="O627" s="81">
        <v>86148</v>
      </c>
      <c r="P627" s="81">
        <v>87148</v>
      </c>
      <c r="Q627" s="81">
        <v>530800007</v>
      </c>
    </row>
    <row r="628" spans="1:17" ht="16.5" customHeight="1" x14ac:dyDescent="0.3">
      <c r="A628" s="92" t="b">
        <v>1</v>
      </c>
      <c r="B628" s="93" t="s">
        <v>999</v>
      </c>
      <c r="C628" s="95">
        <v>913020302</v>
      </c>
      <c r="D628" s="92">
        <v>913020301</v>
      </c>
      <c r="E628" s="95">
        <v>913020303</v>
      </c>
      <c r="F628" s="92" t="b">
        <v>0</v>
      </c>
      <c r="G628" s="104" t="s">
        <v>432</v>
      </c>
      <c r="H628" s="92">
        <v>13</v>
      </c>
      <c r="I628" s="92">
        <v>2</v>
      </c>
      <c r="J628" s="92">
        <v>3</v>
      </c>
      <c r="K628" s="92">
        <v>2</v>
      </c>
      <c r="L628" s="92">
        <v>160001001</v>
      </c>
      <c r="M628" s="92">
        <v>5</v>
      </c>
      <c r="N628" s="92" t="s">
        <v>52</v>
      </c>
      <c r="O628" s="92">
        <v>86149</v>
      </c>
      <c r="P628" s="92">
        <v>87149</v>
      </c>
      <c r="Q628" s="92">
        <v>530800007</v>
      </c>
    </row>
    <row r="629" spans="1:17" ht="16.5" customHeight="1" x14ac:dyDescent="0.3">
      <c r="A629" s="92" t="b">
        <v>1</v>
      </c>
      <c r="B629" s="93" t="s">
        <v>1000</v>
      </c>
      <c r="C629" s="95">
        <v>913020303</v>
      </c>
      <c r="D629" s="92">
        <v>913020302</v>
      </c>
      <c r="E629" s="95">
        <v>913020304</v>
      </c>
      <c r="F629" s="92" t="b">
        <v>0</v>
      </c>
      <c r="G629" s="104" t="s">
        <v>432</v>
      </c>
      <c r="H629" s="92">
        <v>13</v>
      </c>
      <c r="I629" s="92">
        <v>2</v>
      </c>
      <c r="J629" s="92">
        <v>3</v>
      </c>
      <c r="K629" s="92">
        <v>3</v>
      </c>
      <c r="L629" s="92">
        <v>160001001</v>
      </c>
      <c r="M629" s="92">
        <v>5</v>
      </c>
      <c r="N629" s="92" t="s">
        <v>52</v>
      </c>
      <c r="O629" s="92">
        <v>86150</v>
      </c>
      <c r="P629" s="92">
        <v>87150</v>
      </c>
      <c r="Q629" s="92">
        <v>530800007</v>
      </c>
    </row>
    <row r="630" spans="1:17" ht="16.5" customHeight="1" x14ac:dyDescent="0.3">
      <c r="A630" s="92" t="b">
        <v>1</v>
      </c>
      <c r="B630" s="93" t="s">
        <v>1001</v>
      </c>
      <c r="C630" s="95">
        <v>913020304</v>
      </c>
      <c r="D630" s="92">
        <v>913020303</v>
      </c>
      <c r="E630" s="95">
        <v>913020305</v>
      </c>
      <c r="F630" s="92" t="b">
        <v>0</v>
      </c>
      <c r="G630" s="104" t="s">
        <v>432</v>
      </c>
      <c r="H630" s="92">
        <v>13</v>
      </c>
      <c r="I630" s="92">
        <v>2</v>
      </c>
      <c r="J630" s="92">
        <v>3</v>
      </c>
      <c r="K630" s="92">
        <v>4</v>
      </c>
      <c r="L630" s="92">
        <v>160001001</v>
      </c>
      <c r="M630" s="92">
        <v>5</v>
      </c>
      <c r="N630" s="92" t="s">
        <v>52</v>
      </c>
      <c r="O630" s="92">
        <v>86151</v>
      </c>
      <c r="P630" s="92">
        <v>87151</v>
      </c>
      <c r="Q630" s="92">
        <v>530800007</v>
      </c>
    </row>
    <row r="631" spans="1:17" ht="16.5" customHeight="1" x14ac:dyDescent="0.3">
      <c r="A631" s="92" t="b">
        <v>1</v>
      </c>
      <c r="B631" s="93" t="s">
        <v>1002</v>
      </c>
      <c r="C631" s="95">
        <v>913020305</v>
      </c>
      <c r="D631" s="92">
        <v>913020304</v>
      </c>
      <c r="E631" s="95">
        <v>913020306</v>
      </c>
      <c r="F631" s="92" t="b">
        <v>0</v>
      </c>
      <c r="G631" s="104" t="s">
        <v>432</v>
      </c>
      <c r="H631" s="92">
        <v>13</v>
      </c>
      <c r="I631" s="92">
        <v>2</v>
      </c>
      <c r="J631" s="92">
        <v>3</v>
      </c>
      <c r="K631" s="92">
        <v>5</v>
      </c>
      <c r="L631" s="92">
        <v>160001001</v>
      </c>
      <c r="M631" s="92">
        <v>5</v>
      </c>
      <c r="N631" s="92" t="s">
        <v>52</v>
      </c>
      <c r="O631" s="92">
        <v>86152</v>
      </c>
      <c r="P631" s="92">
        <v>87152</v>
      </c>
      <c r="Q631" s="92">
        <v>530800007</v>
      </c>
    </row>
    <row r="632" spans="1:17" ht="16.5" customHeight="1" x14ac:dyDescent="0.3">
      <c r="A632" s="92" t="b">
        <v>1</v>
      </c>
      <c r="B632" s="93" t="s">
        <v>1003</v>
      </c>
      <c r="C632" s="95">
        <v>913020306</v>
      </c>
      <c r="D632" s="92">
        <v>913020305</v>
      </c>
      <c r="E632" s="95">
        <v>913020307</v>
      </c>
      <c r="F632" s="92" t="b">
        <v>0</v>
      </c>
      <c r="G632" s="104" t="s">
        <v>432</v>
      </c>
      <c r="H632" s="92">
        <v>13</v>
      </c>
      <c r="I632" s="92">
        <v>2</v>
      </c>
      <c r="J632" s="92">
        <v>3</v>
      </c>
      <c r="K632" s="92">
        <v>10</v>
      </c>
      <c r="L632" s="92">
        <v>160001001</v>
      </c>
      <c r="M632" s="92">
        <v>5</v>
      </c>
      <c r="N632" s="92" t="s">
        <v>52</v>
      </c>
      <c r="O632" s="92">
        <v>86153</v>
      </c>
      <c r="P632" s="92">
        <v>87153</v>
      </c>
      <c r="Q632" s="92">
        <v>530800007</v>
      </c>
    </row>
    <row r="633" spans="1:17" ht="16.5" customHeight="1" x14ac:dyDescent="0.3">
      <c r="A633" s="92" t="b">
        <v>1</v>
      </c>
      <c r="B633" s="93" t="s">
        <v>1004</v>
      </c>
      <c r="C633" s="95">
        <v>913020307</v>
      </c>
      <c r="D633" s="92">
        <v>913020306</v>
      </c>
      <c r="E633" s="95">
        <v>913020308</v>
      </c>
      <c r="F633" s="92" t="b">
        <v>0</v>
      </c>
      <c r="G633" s="104" t="s">
        <v>432</v>
      </c>
      <c r="H633" s="92">
        <v>13</v>
      </c>
      <c r="I633" s="92">
        <v>2</v>
      </c>
      <c r="J633" s="92">
        <v>3</v>
      </c>
      <c r="K633" s="92">
        <v>15</v>
      </c>
      <c r="L633" s="92">
        <v>160001001</v>
      </c>
      <c r="M633" s="92">
        <v>5</v>
      </c>
      <c r="N633" s="92" t="s">
        <v>52</v>
      </c>
      <c r="O633" s="92">
        <v>86154</v>
      </c>
      <c r="P633" s="92">
        <v>87154</v>
      </c>
      <c r="Q633" s="92">
        <v>530800007</v>
      </c>
    </row>
    <row r="634" spans="1:17" ht="16.5" customHeight="1" x14ac:dyDescent="0.3">
      <c r="A634" s="92" t="b">
        <v>1</v>
      </c>
      <c r="B634" s="93" t="s">
        <v>1005</v>
      </c>
      <c r="C634" s="95">
        <v>913020308</v>
      </c>
      <c r="D634" s="92">
        <v>913020307</v>
      </c>
      <c r="E634" s="95">
        <v>913020309</v>
      </c>
      <c r="F634" s="92" t="b">
        <v>0</v>
      </c>
      <c r="G634" s="104" t="s">
        <v>432</v>
      </c>
      <c r="H634" s="92">
        <v>13</v>
      </c>
      <c r="I634" s="92">
        <v>2</v>
      </c>
      <c r="J634" s="92">
        <v>3</v>
      </c>
      <c r="K634" s="92">
        <v>20</v>
      </c>
      <c r="L634" s="92">
        <v>160001001</v>
      </c>
      <c r="M634" s="92">
        <v>5</v>
      </c>
      <c r="N634" s="92" t="s">
        <v>52</v>
      </c>
      <c r="O634" s="92">
        <v>86155</v>
      </c>
      <c r="P634" s="92">
        <v>87155</v>
      </c>
      <c r="Q634" s="92">
        <v>530800007</v>
      </c>
    </row>
    <row r="635" spans="1:17" ht="16.5" customHeight="1" x14ac:dyDescent="0.3">
      <c r="A635" s="92" t="b">
        <v>1</v>
      </c>
      <c r="B635" s="93" t="s">
        <v>1006</v>
      </c>
      <c r="C635" s="95">
        <v>913020309</v>
      </c>
      <c r="D635" s="92">
        <v>913020308</v>
      </c>
      <c r="E635" s="95">
        <v>913020310</v>
      </c>
      <c r="F635" s="92" t="b">
        <v>0</v>
      </c>
      <c r="G635" s="104" t="s">
        <v>432</v>
      </c>
      <c r="H635" s="92">
        <v>13</v>
      </c>
      <c r="I635" s="92">
        <v>2</v>
      </c>
      <c r="J635" s="92">
        <v>3</v>
      </c>
      <c r="K635" s="92">
        <v>25</v>
      </c>
      <c r="L635" s="92">
        <v>160001001</v>
      </c>
      <c r="M635" s="92">
        <v>5</v>
      </c>
      <c r="N635" s="92" t="s">
        <v>52</v>
      </c>
      <c r="O635" s="92">
        <v>86156</v>
      </c>
      <c r="P635" s="92">
        <v>87156</v>
      </c>
      <c r="Q635" s="92">
        <v>530800007</v>
      </c>
    </row>
    <row r="636" spans="1:17" ht="16.5" customHeight="1" x14ac:dyDescent="0.3">
      <c r="A636" s="92" t="b">
        <v>1</v>
      </c>
      <c r="B636" s="93" t="s">
        <v>1007</v>
      </c>
      <c r="C636" s="95">
        <v>913020310</v>
      </c>
      <c r="D636" s="92">
        <v>913020309</v>
      </c>
      <c r="E636" s="95">
        <v>913020311</v>
      </c>
      <c r="F636" s="92" t="b">
        <v>0</v>
      </c>
      <c r="G636" s="104" t="s">
        <v>432</v>
      </c>
      <c r="H636" s="92">
        <v>13</v>
      </c>
      <c r="I636" s="92">
        <v>2</v>
      </c>
      <c r="J636" s="92">
        <v>3</v>
      </c>
      <c r="K636" s="92">
        <v>30</v>
      </c>
      <c r="L636" s="92">
        <v>160001001</v>
      </c>
      <c r="M636" s="92">
        <v>5</v>
      </c>
      <c r="N636" s="92" t="s">
        <v>52</v>
      </c>
      <c r="O636" s="92">
        <v>86157</v>
      </c>
      <c r="P636" s="92">
        <v>87157</v>
      </c>
      <c r="Q636" s="92">
        <v>530800007</v>
      </c>
    </row>
    <row r="637" spans="1:17" ht="16.5" customHeight="1" x14ac:dyDescent="0.3">
      <c r="A637" s="92" t="b">
        <v>1</v>
      </c>
      <c r="B637" s="93" t="s">
        <v>1008</v>
      </c>
      <c r="C637" s="95">
        <v>913020311</v>
      </c>
      <c r="D637" s="92">
        <v>913020310</v>
      </c>
      <c r="E637" s="95">
        <v>913020312</v>
      </c>
      <c r="F637" s="92" t="b">
        <v>0</v>
      </c>
      <c r="G637" s="104" t="s">
        <v>432</v>
      </c>
      <c r="H637" s="92">
        <v>13</v>
      </c>
      <c r="I637" s="92">
        <v>2</v>
      </c>
      <c r="J637" s="92">
        <v>3</v>
      </c>
      <c r="K637" s="92">
        <v>35</v>
      </c>
      <c r="L637" s="92">
        <v>160001001</v>
      </c>
      <c r="M637" s="92">
        <v>5</v>
      </c>
      <c r="N637" s="92" t="s">
        <v>52</v>
      </c>
      <c r="O637" s="92">
        <v>86158</v>
      </c>
      <c r="P637" s="92">
        <v>87158</v>
      </c>
      <c r="Q637" s="92">
        <v>530800007</v>
      </c>
    </row>
    <row r="638" spans="1:17" ht="16.5" customHeight="1" x14ac:dyDescent="0.3">
      <c r="A638" s="92" t="b">
        <v>1</v>
      </c>
      <c r="B638" s="93" t="s">
        <v>1009</v>
      </c>
      <c r="C638" s="95">
        <v>913020312</v>
      </c>
      <c r="D638" s="92">
        <v>913020311</v>
      </c>
      <c r="E638" s="95">
        <v>913020313</v>
      </c>
      <c r="F638" s="92" t="b">
        <v>0</v>
      </c>
      <c r="G638" s="104" t="s">
        <v>432</v>
      </c>
      <c r="H638" s="92">
        <v>13</v>
      </c>
      <c r="I638" s="92">
        <v>2</v>
      </c>
      <c r="J638" s="92">
        <v>3</v>
      </c>
      <c r="K638" s="92">
        <v>40</v>
      </c>
      <c r="L638" s="92">
        <v>160001001</v>
      </c>
      <c r="M638" s="92">
        <v>5</v>
      </c>
      <c r="N638" s="92" t="s">
        <v>52</v>
      </c>
      <c r="O638" s="92">
        <v>86159</v>
      </c>
      <c r="P638" s="92">
        <v>87159</v>
      </c>
      <c r="Q638" s="92">
        <v>530800007</v>
      </c>
    </row>
    <row r="639" spans="1:17" ht="16.5" customHeight="1" x14ac:dyDescent="0.3">
      <c r="A639" s="92" t="b">
        <v>1</v>
      </c>
      <c r="B639" s="93" t="s">
        <v>1010</v>
      </c>
      <c r="C639" s="95">
        <v>913020313</v>
      </c>
      <c r="D639" s="92">
        <v>913020312</v>
      </c>
      <c r="E639" s="95">
        <v>913020314</v>
      </c>
      <c r="F639" s="92" t="b">
        <v>0</v>
      </c>
      <c r="G639" s="104" t="s">
        <v>432</v>
      </c>
      <c r="H639" s="92">
        <v>13</v>
      </c>
      <c r="I639" s="92">
        <v>2</v>
      </c>
      <c r="J639" s="92">
        <v>3</v>
      </c>
      <c r="K639" s="92">
        <v>45</v>
      </c>
      <c r="L639" s="92">
        <v>160001001</v>
      </c>
      <c r="M639" s="92">
        <v>5</v>
      </c>
      <c r="N639" s="92" t="s">
        <v>52</v>
      </c>
      <c r="O639" s="92">
        <v>86160</v>
      </c>
      <c r="P639" s="92">
        <v>87160</v>
      </c>
      <c r="Q639" s="92">
        <v>530800007</v>
      </c>
    </row>
    <row r="640" spans="1:17" ht="16.5" customHeight="1" x14ac:dyDescent="0.3">
      <c r="A640" s="92" t="b">
        <v>1</v>
      </c>
      <c r="B640" s="93" t="s">
        <v>1011</v>
      </c>
      <c r="C640" s="95">
        <v>913020314</v>
      </c>
      <c r="D640" s="92">
        <v>913020313</v>
      </c>
      <c r="E640" s="95">
        <v>913020315</v>
      </c>
      <c r="F640" s="92" t="b">
        <v>0</v>
      </c>
      <c r="G640" s="104" t="s">
        <v>432</v>
      </c>
      <c r="H640" s="92">
        <v>13</v>
      </c>
      <c r="I640" s="92">
        <v>2</v>
      </c>
      <c r="J640" s="92">
        <v>3</v>
      </c>
      <c r="K640" s="92">
        <v>50</v>
      </c>
      <c r="L640" s="92">
        <v>160001001</v>
      </c>
      <c r="M640" s="92">
        <v>5</v>
      </c>
      <c r="N640" s="92" t="s">
        <v>52</v>
      </c>
      <c r="O640" s="92">
        <v>86161</v>
      </c>
      <c r="P640" s="92">
        <v>87161</v>
      </c>
      <c r="Q640" s="92">
        <v>530800007</v>
      </c>
    </row>
    <row r="641" spans="1:17" ht="16.5" customHeight="1" x14ac:dyDescent="0.3">
      <c r="A641" s="92" t="b">
        <v>1</v>
      </c>
      <c r="B641" s="93" t="s">
        <v>1012</v>
      </c>
      <c r="C641" s="95">
        <v>913020315</v>
      </c>
      <c r="D641" s="92">
        <v>913020314</v>
      </c>
      <c r="E641" s="95">
        <v>913020316</v>
      </c>
      <c r="F641" s="92" t="b">
        <v>0</v>
      </c>
      <c r="G641" s="104" t="s">
        <v>432</v>
      </c>
      <c r="H641" s="92">
        <v>13</v>
      </c>
      <c r="I641" s="92">
        <v>2</v>
      </c>
      <c r="J641" s="92">
        <v>3</v>
      </c>
      <c r="K641" s="92">
        <v>60</v>
      </c>
      <c r="L641" s="92">
        <v>160001001</v>
      </c>
      <c r="M641" s="92">
        <v>5</v>
      </c>
      <c r="N641" s="92" t="s">
        <v>52</v>
      </c>
      <c r="O641" s="92">
        <v>86162</v>
      </c>
      <c r="P641" s="92">
        <v>87162</v>
      </c>
      <c r="Q641" s="92">
        <v>530800007</v>
      </c>
    </row>
    <row r="642" spans="1:17" ht="16.5" customHeight="1" x14ac:dyDescent="0.3">
      <c r="A642" s="92" t="b">
        <v>1</v>
      </c>
      <c r="B642" s="93" t="s">
        <v>1013</v>
      </c>
      <c r="C642" s="95">
        <v>913020316</v>
      </c>
      <c r="D642" s="92">
        <v>913020315</v>
      </c>
      <c r="E642" s="95">
        <v>913020317</v>
      </c>
      <c r="F642" s="92" t="b">
        <v>0</v>
      </c>
      <c r="G642" s="104" t="s">
        <v>432</v>
      </c>
      <c r="H642" s="92">
        <v>13</v>
      </c>
      <c r="I642" s="92">
        <v>2</v>
      </c>
      <c r="J642" s="92">
        <v>3</v>
      </c>
      <c r="K642" s="92">
        <v>70</v>
      </c>
      <c r="L642" s="92">
        <v>160001001</v>
      </c>
      <c r="M642" s="92">
        <v>5</v>
      </c>
      <c r="N642" s="92" t="s">
        <v>52</v>
      </c>
      <c r="O642" s="92">
        <v>86163</v>
      </c>
      <c r="P642" s="92">
        <v>87163</v>
      </c>
      <c r="Q642" s="92">
        <v>530800007</v>
      </c>
    </row>
    <row r="643" spans="1:17" ht="16.5" customHeight="1" x14ac:dyDescent="0.3">
      <c r="A643" s="92" t="b">
        <v>1</v>
      </c>
      <c r="B643" s="93" t="s">
        <v>1014</v>
      </c>
      <c r="C643" s="95">
        <v>913020317</v>
      </c>
      <c r="D643" s="92">
        <v>913020316</v>
      </c>
      <c r="E643" s="95">
        <v>913020318</v>
      </c>
      <c r="F643" s="92" t="b">
        <v>0</v>
      </c>
      <c r="G643" s="104" t="s">
        <v>432</v>
      </c>
      <c r="H643" s="92">
        <v>13</v>
      </c>
      <c r="I643" s="92">
        <v>2</v>
      </c>
      <c r="J643" s="92">
        <v>3</v>
      </c>
      <c r="K643" s="92">
        <v>80</v>
      </c>
      <c r="L643" s="92">
        <v>160001001</v>
      </c>
      <c r="M643" s="92">
        <v>5</v>
      </c>
      <c r="N643" s="92" t="s">
        <v>52</v>
      </c>
      <c r="O643" s="92">
        <v>86164</v>
      </c>
      <c r="P643" s="92">
        <v>87164</v>
      </c>
      <c r="Q643" s="92">
        <v>530800007</v>
      </c>
    </row>
    <row r="644" spans="1:17" ht="16.5" customHeight="1" x14ac:dyDescent="0.3">
      <c r="A644" s="92" t="b">
        <v>1</v>
      </c>
      <c r="B644" s="93" t="s">
        <v>1015</v>
      </c>
      <c r="C644" s="95">
        <v>913020318</v>
      </c>
      <c r="D644" s="92">
        <v>913020317</v>
      </c>
      <c r="E644" s="95">
        <v>913020319</v>
      </c>
      <c r="F644" s="92" t="b">
        <v>0</v>
      </c>
      <c r="G644" s="104" t="s">
        <v>432</v>
      </c>
      <c r="H644" s="92">
        <v>13</v>
      </c>
      <c r="I644" s="92">
        <v>2</v>
      </c>
      <c r="J644" s="92">
        <v>3</v>
      </c>
      <c r="K644" s="92">
        <v>90</v>
      </c>
      <c r="L644" s="92">
        <v>160001001</v>
      </c>
      <c r="M644" s="92">
        <v>5</v>
      </c>
      <c r="N644" s="92" t="s">
        <v>52</v>
      </c>
      <c r="O644" s="92">
        <v>86165</v>
      </c>
      <c r="P644" s="92">
        <v>87165</v>
      </c>
      <c r="Q644" s="92">
        <v>530800007</v>
      </c>
    </row>
    <row r="645" spans="1:17" ht="16.5" customHeight="1" x14ac:dyDescent="0.3">
      <c r="A645" s="92" t="b">
        <v>1</v>
      </c>
      <c r="B645" s="93" t="s">
        <v>1016</v>
      </c>
      <c r="C645" s="95">
        <v>913020319</v>
      </c>
      <c r="D645" s="92">
        <v>913020318</v>
      </c>
      <c r="E645" s="95">
        <v>913020320</v>
      </c>
      <c r="F645" s="92" t="b">
        <v>0</v>
      </c>
      <c r="G645" s="104" t="s">
        <v>432</v>
      </c>
      <c r="H645" s="92">
        <v>13</v>
      </c>
      <c r="I645" s="92">
        <v>2</v>
      </c>
      <c r="J645" s="92">
        <v>3</v>
      </c>
      <c r="K645" s="92">
        <v>100</v>
      </c>
      <c r="L645" s="92">
        <v>160001001</v>
      </c>
      <c r="M645" s="92">
        <v>5</v>
      </c>
      <c r="N645" s="92" t="s">
        <v>52</v>
      </c>
      <c r="O645" s="92">
        <v>86166</v>
      </c>
      <c r="P645" s="92">
        <v>87166</v>
      </c>
      <c r="Q645" s="92">
        <v>530800007</v>
      </c>
    </row>
    <row r="646" spans="1:17" ht="16.5" customHeight="1" x14ac:dyDescent="0.3">
      <c r="A646" s="92" t="b">
        <v>1</v>
      </c>
      <c r="B646" s="93" t="s">
        <v>1017</v>
      </c>
      <c r="C646" s="95">
        <v>913020320</v>
      </c>
      <c r="D646" s="92">
        <v>913020319</v>
      </c>
      <c r="E646" s="95">
        <v>913020321</v>
      </c>
      <c r="F646" s="92" t="b">
        <v>0</v>
      </c>
      <c r="G646" s="104" t="s">
        <v>432</v>
      </c>
      <c r="H646" s="92">
        <v>13</v>
      </c>
      <c r="I646" s="92">
        <v>2</v>
      </c>
      <c r="J646" s="92">
        <v>3</v>
      </c>
      <c r="K646" s="92">
        <v>120</v>
      </c>
      <c r="L646" s="92">
        <v>160001001</v>
      </c>
      <c r="M646" s="92">
        <v>5</v>
      </c>
      <c r="N646" s="92" t="s">
        <v>52</v>
      </c>
      <c r="O646" s="92">
        <v>86167</v>
      </c>
      <c r="P646" s="92">
        <v>87167</v>
      </c>
      <c r="Q646" s="92">
        <v>530800007</v>
      </c>
    </row>
    <row r="647" spans="1:17" ht="16.5" customHeight="1" x14ac:dyDescent="0.3">
      <c r="A647" s="92" t="b">
        <v>1</v>
      </c>
      <c r="B647" s="93" t="s">
        <v>1018</v>
      </c>
      <c r="C647" s="95">
        <v>913020321</v>
      </c>
      <c r="D647" s="92">
        <v>913020320</v>
      </c>
      <c r="E647" s="95">
        <v>913020322</v>
      </c>
      <c r="F647" s="92" t="b">
        <v>0</v>
      </c>
      <c r="G647" s="104" t="s">
        <v>432</v>
      </c>
      <c r="H647" s="92">
        <v>13</v>
      </c>
      <c r="I647" s="92">
        <v>2</v>
      </c>
      <c r="J647" s="92">
        <v>3</v>
      </c>
      <c r="K647" s="92">
        <v>140</v>
      </c>
      <c r="L647" s="92">
        <v>160001001</v>
      </c>
      <c r="M647" s="92">
        <v>5</v>
      </c>
      <c r="N647" s="92" t="s">
        <v>52</v>
      </c>
      <c r="O647" s="92">
        <v>86168</v>
      </c>
      <c r="P647" s="92">
        <v>87168</v>
      </c>
      <c r="Q647" s="92">
        <v>530800007</v>
      </c>
    </row>
    <row r="648" spans="1:17" ht="16.5" customHeight="1" x14ac:dyDescent="0.3">
      <c r="A648" s="92" t="b">
        <v>1</v>
      </c>
      <c r="B648" s="93" t="s">
        <v>1019</v>
      </c>
      <c r="C648" s="95">
        <v>913020322</v>
      </c>
      <c r="D648" s="92">
        <v>913020321</v>
      </c>
      <c r="E648" s="95">
        <v>913020323</v>
      </c>
      <c r="F648" s="92" t="b">
        <v>0</v>
      </c>
      <c r="G648" s="104" t="s">
        <v>432</v>
      </c>
      <c r="H648" s="92">
        <v>13</v>
      </c>
      <c r="I648" s="92">
        <v>2</v>
      </c>
      <c r="J648" s="92">
        <v>3</v>
      </c>
      <c r="K648" s="92">
        <v>160</v>
      </c>
      <c r="L648" s="92">
        <v>160001001</v>
      </c>
      <c r="M648" s="92">
        <v>5</v>
      </c>
      <c r="N648" s="92" t="s">
        <v>52</v>
      </c>
      <c r="O648" s="92">
        <v>86169</v>
      </c>
      <c r="P648" s="92">
        <v>87169</v>
      </c>
      <c r="Q648" s="92">
        <v>530800007</v>
      </c>
    </row>
    <row r="649" spans="1:17" ht="16.5" customHeight="1" x14ac:dyDescent="0.3">
      <c r="A649" s="92" t="b">
        <v>1</v>
      </c>
      <c r="B649" s="93" t="s">
        <v>1020</v>
      </c>
      <c r="C649" s="95">
        <v>913020323</v>
      </c>
      <c r="D649" s="92">
        <v>913020322</v>
      </c>
      <c r="E649" s="95">
        <v>913020324</v>
      </c>
      <c r="F649" s="92" t="b">
        <v>0</v>
      </c>
      <c r="G649" s="104" t="s">
        <v>432</v>
      </c>
      <c r="H649" s="92">
        <v>13</v>
      </c>
      <c r="I649" s="92">
        <v>2</v>
      </c>
      <c r="J649" s="92">
        <v>3</v>
      </c>
      <c r="K649" s="92">
        <v>180</v>
      </c>
      <c r="L649" s="92">
        <v>160001001</v>
      </c>
      <c r="M649" s="92">
        <v>5</v>
      </c>
      <c r="N649" s="92" t="s">
        <v>52</v>
      </c>
      <c r="O649" s="92">
        <v>86170</v>
      </c>
      <c r="P649" s="92">
        <v>87170</v>
      </c>
      <c r="Q649" s="92">
        <v>530800007</v>
      </c>
    </row>
    <row r="650" spans="1:17" ht="16.5" customHeight="1" x14ac:dyDescent="0.3">
      <c r="A650" s="92" t="b">
        <v>1</v>
      </c>
      <c r="B650" s="93" t="s">
        <v>1021</v>
      </c>
      <c r="C650" s="95">
        <v>913020324</v>
      </c>
      <c r="D650" s="92">
        <v>913020323</v>
      </c>
      <c r="E650" s="95">
        <v>913020325</v>
      </c>
      <c r="F650" s="92" t="b">
        <v>0</v>
      </c>
      <c r="G650" s="104" t="s">
        <v>432</v>
      </c>
      <c r="H650" s="92">
        <v>13</v>
      </c>
      <c r="I650" s="92">
        <v>2</v>
      </c>
      <c r="J650" s="92">
        <v>3</v>
      </c>
      <c r="K650" s="92">
        <v>200</v>
      </c>
      <c r="L650" s="92">
        <v>160001001</v>
      </c>
      <c r="M650" s="92">
        <v>5</v>
      </c>
      <c r="N650" s="92" t="s">
        <v>52</v>
      </c>
      <c r="O650" s="92">
        <v>86171</v>
      </c>
      <c r="P650" s="92">
        <v>87171</v>
      </c>
      <c r="Q650" s="92">
        <v>530800007</v>
      </c>
    </row>
    <row r="651" spans="1:17" ht="16.5" customHeight="1" x14ac:dyDescent="0.3">
      <c r="A651" s="92" t="b">
        <v>1</v>
      </c>
      <c r="B651" s="93" t="s">
        <v>1022</v>
      </c>
      <c r="C651" s="95">
        <v>913020325</v>
      </c>
      <c r="D651" s="92">
        <v>913020324</v>
      </c>
      <c r="E651" s="95">
        <v>913020326</v>
      </c>
      <c r="F651" s="92" t="b">
        <v>0</v>
      </c>
      <c r="G651" s="104" t="s">
        <v>432</v>
      </c>
      <c r="H651" s="92">
        <v>13</v>
      </c>
      <c r="I651" s="92">
        <v>2</v>
      </c>
      <c r="J651" s="92">
        <v>3</v>
      </c>
      <c r="K651" s="92">
        <v>220</v>
      </c>
      <c r="L651" s="92">
        <v>160001001</v>
      </c>
      <c r="M651" s="92">
        <v>5</v>
      </c>
      <c r="N651" s="92" t="s">
        <v>52</v>
      </c>
      <c r="O651" s="92">
        <v>86172</v>
      </c>
      <c r="P651" s="92">
        <v>87172</v>
      </c>
      <c r="Q651" s="92">
        <v>530800007</v>
      </c>
    </row>
    <row r="652" spans="1:17" ht="16.5" customHeight="1" x14ac:dyDescent="0.3">
      <c r="A652" s="92" t="b">
        <v>1</v>
      </c>
      <c r="B652" s="93" t="s">
        <v>1023</v>
      </c>
      <c r="C652" s="95">
        <v>913020326</v>
      </c>
      <c r="D652" s="92">
        <v>913020325</v>
      </c>
      <c r="E652" s="95">
        <v>913020327</v>
      </c>
      <c r="F652" s="92" t="b">
        <v>0</v>
      </c>
      <c r="G652" s="104" t="s">
        <v>432</v>
      </c>
      <c r="H652" s="92">
        <v>13</v>
      </c>
      <c r="I652" s="92">
        <v>2</v>
      </c>
      <c r="J652" s="92">
        <v>3</v>
      </c>
      <c r="K652" s="92">
        <v>240</v>
      </c>
      <c r="L652" s="92">
        <v>160001001</v>
      </c>
      <c r="M652" s="92">
        <v>5</v>
      </c>
      <c r="N652" s="92" t="s">
        <v>52</v>
      </c>
      <c r="O652" s="92">
        <v>86173</v>
      </c>
      <c r="P652" s="92">
        <v>87173</v>
      </c>
      <c r="Q652" s="92">
        <v>530800007</v>
      </c>
    </row>
    <row r="653" spans="1:17" ht="16.5" customHeight="1" x14ac:dyDescent="0.3">
      <c r="A653" s="92" t="b">
        <v>1</v>
      </c>
      <c r="B653" s="93" t="s">
        <v>1024</v>
      </c>
      <c r="C653" s="95">
        <v>913020327</v>
      </c>
      <c r="D653" s="92">
        <v>913020326</v>
      </c>
      <c r="E653" s="95">
        <v>913020328</v>
      </c>
      <c r="F653" s="92" t="b">
        <v>0</v>
      </c>
      <c r="G653" s="104" t="s">
        <v>432</v>
      </c>
      <c r="H653" s="92">
        <v>13</v>
      </c>
      <c r="I653" s="92">
        <v>2</v>
      </c>
      <c r="J653" s="92">
        <v>3</v>
      </c>
      <c r="K653" s="92">
        <v>260</v>
      </c>
      <c r="L653" s="92">
        <v>160001001</v>
      </c>
      <c r="M653" s="92">
        <v>5</v>
      </c>
      <c r="N653" s="92" t="s">
        <v>52</v>
      </c>
      <c r="O653" s="92">
        <v>86174</v>
      </c>
      <c r="P653" s="92">
        <v>87174</v>
      </c>
      <c r="Q653" s="92">
        <v>530800007</v>
      </c>
    </row>
    <row r="654" spans="1:17" ht="16.5" customHeight="1" x14ac:dyDescent="0.3">
      <c r="A654" s="92" t="b">
        <v>1</v>
      </c>
      <c r="B654" s="93" t="s">
        <v>1025</v>
      </c>
      <c r="C654" s="95">
        <v>913020328</v>
      </c>
      <c r="D654" s="92">
        <v>913020327</v>
      </c>
      <c r="E654" s="95">
        <v>913020329</v>
      </c>
      <c r="F654" s="92" t="b">
        <v>0</v>
      </c>
      <c r="G654" s="104" t="s">
        <v>432</v>
      </c>
      <c r="H654" s="92">
        <v>13</v>
      </c>
      <c r="I654" s="92">
        <v>2</v>
      </c>
      <c r="J654" s="92">
        <v>3</v>
      </c>
      <c r="K654" s="92">
        <v>280</v>
      </c>
      <c r="L654" s="92">
        <v>160001001</v>
      </c>
      <c r="M654" s="92">
        <v>5</v>
      </c>
      <c r="N654" s="92" t="s">
        <v>52</v>
      </c>
      <c r="O654" s="92">
        <v>86175</v>
      </c>
      <c r="P654" s="92">
        <v>87175</v>
      </c>
      <c r="Q654" s="92">
        <v>530800007</v>
      </c>
    </row>
    <row r="655" spans="1:17" ht="16.5" customHeight="1" x14ac:dyDescent="0.3">
      <c r="A655" s="92" t="b">
        <v>1</v>
      </c>
      <c r="B655" s="93" t="s">
        <v>1026</v>
      </c>
      <c r="C655" s="95">
        <v>913020329</v>
      </c>
      <c r="D655" s="92">
        <v>913020328</v>
      </c>
      <c r="E655" s="95">
        <v>913020330</v>
      </c>
      <c r="F655" s="92" t="b">
        <v>0</v>
      </c>
      <c r="G655" s="104" t="s">
        <v>432</v>
      </c>
      <c r="H655" s="92">
        <v>13</v>
      </c>
      <c r="I655" s="92">
        <v>2</v>
      </c>
      <c r="J655" s="92">
        <v>3</v>
      </c>
      <c r="K655" s="92">
        <v>300</v>
      </c>
      <c r="L655" s="92">
        <v>160001001</v>
      </c>
      <c r="M655" s="92">
        <v>5</v>
      </c>
      <c r="N655" s="92" t="s">
        <v>52</v>
      </c>
      <c r="O655" s="92">
        <v>86176</v>
      </c>
      <c r="P655" s="92">
        <v>87176</v>
      </c>
      <c r="Q655" s="92">
        <v>530800007</v>
      </c>
    </row>
    <row r="656" spans="1:17" ht="16.5" customHeight="1" x14ac:dyDescent="0.3">
      <c r="A656" s="92" t="b">
        <v>1</v>
      </c>
      <c r="B656" s="93" t="s">
        <v>1027</v>
      </c>
      <c r="C656" s="95">
        <v>913020330</v>
      </c>
      <c r="D656" s="92">
        <v>913020329</v>
      </c>
      <c r="E656" s="95">
        <v>913020331</v>
      </c>
      <c r="F656" s="92" t="b">
        <v>0</v>
      </c>
      <c r="G656" s="104" t="s">
        <v>432</v>
      </c>
      <c r="H656" s="92">
        <v>13</v>
      </c>
      <c r="I656" s="92">
        <v>2</v>
      </c>
      <c r="J656" s="92">
        <v>3</v>
      </c>
      <c r="K656" s="92">
        <v>320</v>
      </c>
      <c r="L656" s="92">
        <v>160001001</v>
      </c>
      <c r="M656" s="92">
        <v>5</v>
      </c>
      <c r="N656" s="92" t="s">
        <v>52</v>
      </c>
      <c r="O656" s="92">
        <v>86177</v>
      </c>
      <c r="P656" s="92">
        <v>87177</v>
      </c>
      <c r="Q656" s="92">
        <v>530800007</v>
      </c>
    </row>
    <row r="657" spans="1:17" ht="16.5" customHeight="1" x14ac:dyDescent="0.3">
      <c r="A657" s="92" t="b">
        <v>1</v>
      </c>
      <c r="B657" s="93" t="s">
        <v>1028</v>
      </c>
      <c r="C657" s="95">
        <v>913020331</v>
      </c>
      <c r="D657" s="92">
        <v>913020330</v>
      </c>
      <c r="E657" s="95">
        <v>913020332</v>
      </c>
      <c r="F657" s="92" t="b">
        <v>0</v>
      </c>
      <c r="G657" s="104" t="s">
        <v>432</v>
      </c>
      <c r="H657" s="92">
        <v>13</v>
      </c>
      <c r="I657" s="92">
        <v>2</v>
      </c>
      <c r="J657" s="92">
        <v>3</v>
      </c>
      <c r="K657" s="92">
        <v>340</v>
      </c>
      <c r="L657" s="92">
        <v>160001001</v>
      </c>
      <c r="M657" s="92">
        <v>5</v>
      </c>
      <c r="N657" s="92" t="s">
        <v>52</v>
      </c>
      <c r="O657" s="92">
        <v>86178</v>
      </c>
      <c r="P657" s="92">
        <v>87178</v>
      </c>
      <c r="Q657" s="92">
        <v>530800007</v>
      </c>
    </row>
    <row r="658" spans="1:17" ht="16.5" customHeight="1" x14ac:dyDescent="0.3">
      <c r="A658" s="92" t="b">
        <v>1</v>
      </c>
      <c r="B658" s="93" t="s">
        <v>1029</v>
      </c>
      <c r="C658" s="95">
        <v>913020332</v>
      </c>
      <c r="D658" s="92">
        <v>913020331</v>
      </c>
      <c r="E658" s="95">
        <v>913020333</v>
      </c>
      <c r="F658" s="92" t="b">
        <v>0</v>
      </c>
      <c r="G658" s="104" t="s">
        <v>432</v>
      </c>
      <c r="H658" s="92">
        <v>13</v>
      </c>
      <c r="I658" s="92">
        <v>2</v>
      </c>
      <c r="J658" s="92">
        <v>3</v>
      </c>
      <c r="K658" s="92">
        <v>360</v>
      </c>
      <c r="L658" s="92">
        <v>160001001</v>
      </c>
      <c r="M658" s="92">
        <v>5</v>
      </c>
      <c r="N658" s="92" t="s">
        <v>52</v>
      </c>
      <c r="O658" s="92">
        <v>86179</v>
      </c>
      <c r="P658" s="92">
        <v>87179</v>
      </c>
      <c r="Q658" s="92">
        <v>530800007</v>
      </c>
    </row>
    <row r="659" spans="1:17" ht="16.5" customHeight="1" x14ac:dyDescent="0.3">
      <c r="A659" s="92" t="b">
        <v>1</v>
      </c>
      <c r="B659" s="93" t="s">
        <v>1030</v>
      </c>
      <c r="C659" s="95">
        <v>913020333</v>
      </c>
      <c r="D659" s="92">
        <v>913020332</v>
      </c>
      <c r="E659" s="95">
        <v>913020334</v>
      </c>
      <c r="F659" s="92" t="b">
        <v>0</v>
      </c>
      <c r="G659" s="104" t="s">
        <v>432</v>
      </c>
      <c r="H659" s="92">
        <v>13</v>
      </c>
      <c r="I659" s="92">
        <v>2</v>
      </c>
      <c r="J659" s="92">
        <v>3</v>
      </c>
      <c r="K659" s="92">
        <v>380</v>
      </c>
      <c r="L659" s="92">
        <v>160001001</v>
      </c>
      <c r="M659" s="92">
        <v>5</v>
      </c>
      <c r="N659" s="92" t="s">
        <v>52</v>
      </c>
      <c r="O659" s="92">
        <v>86180</v>
      </c>
      <c r="P659" s="92">
        <v>87180</v>
      </c>
      <c r="Q659" s="92">
        <v>530800007</v>
      </c>
    </row>
    <row r="660" spans="1:17" ht="16.5" customHeight="1" x14ac:dyDescent="0.3">
      <c r="A660" s="92" t="b">
        <v>1</v>
      </c>
      <c r="B660" s="93" t="s">
        <v>1031</v>
      </c>
      <c r="C660" s="95">
        <v>913020334</v>
      </c>
      <c r="D660" s="92">
        <v>913020333</v>
      </c>
      <c r="E660" s="95">
        <v>913020335</v>
      </c>
      <c r="F660" s="92" t="b">
        <v>0</v>
      </c>
      <c r="G660" s="104" t="s">
        <v>432</v>
      </c>
      <c r="H660" s="92">
        <v>13</v>
      </c>
      <c r="I660" s="92">
        <v>2</v>
      </c>
      <c r="J660" s="92">
        <v>3</v>
      </c>
      <c r="K660" s="92">
        <v>400</v>
      </c>
      <c r="L660" s="92">
        <v>160001001</v>
      </c>
      <c r="M660" s="92">
        <v>5</v>
      </c>
      <c r="N660" s="92" t="s">
        <v>52</v>
      </c>
      <c r="O660" s="92">
        <v>86181</v>
      </c>
      <c r="P660" s="92">
        <v>87181</v>
      </c>
      <c r="Q660" s="92">
        <v>530800007</v>
      </c>
    </row>
    <row r="661" spans="1:17" ht="16.5" customHeight="1" x14ac:dyDescent="0.3">
      <c r="A661" s="92" t="b">
        <v>1</v>
      </c>
      <c r="B661" s="93" t="s">
        <v>1032</v>
      </c>
      <c r="C661" s="95">
        <v>913020335</v>
      </c>
      <c r="D661" s="92">
        <v>913020334</v>
      </c>
      <c r="E661" s="95">
        <v>913020336</v>
      </c>
      <c r="F661" s="92" t="b">
        <v>0</v>
      </c>
      <c r="G661" s="104" t="s">
        <v>432</v>
      </c>
      <c r="H661" s="92">
        <v>13</v>
      </c>
      <c r="I661" s="92">
        <v>2</v>
      </c>
      <c r="J661" s="92">
        <v>3</v>
      </c>
      <c r="K661" s="92">
        <v>420</v>
      </c>
      <c r="L661" s="92">
        <v>160001001</v>
      </c>
      <c r="M661" s="92">
        <v>5</v>
      </c>
      <c r="N661" s="92" t="s">
        <v>52</v>
      </c>
      <c r="O661" s="92">
        <v>86182</v>
      </c>
      <c r="P661" s="92">
        <v>87182</v>
      </c>
      <c r="Q661" s="92">
        <v>530800007</v>
      </c>
    </row>
    <row r="662" spans="1:17" ht="16.5" customHeight="1" x14ac:dyDescent="0.3">
      <c r="A662" s="92" t="b">
        <v>1</v>
      </c>
      <c r="B662" s="93" t="s">
        <v>1033</v>
      </c>
      <c r="C662" s="95">
        <v>913020336</v>
      </c>
      <c r="D662" s="92">
        <v>913020335</v>
      </c>
      <c r="E662" s="95">
        <v>913020337</v>
      </c>
      <c r="F662" s="92" t="b">
        <v>0</v>
      </c>
      <c r="G662" s="104" t="s">
        <v>432</v>
      </c>
      <c r="H662" s="92">
        <v>13</v>
      </c>
      <c r="I662" s="92">
        <v>2</v>
      </c>
      <c r="J662" s="92">
        <v>3</v>
      </c>
      <c r="K662" s="92">
        <v>440</v>
      </c>
      <c r="L662" s="92">
        <v>160001001</v>
      </c>
      <c r="M662" s="92">
        <v>5</v>
      </c>
      <c r="N662" s="92" t="s">
        <v>52</v>
      </c>
      <c r="O662" s="92">
        <v>86183</v>
      </c>
      <c r="P662" s="92">
        <v>87183</v>
      </c>
      <c r="Q662" s="92">
        <v>530800007</v>
      </c>
    </row>
    <row r="663" spans="1:17" ht="16.5" customHeight="1" x14ac:dyDescent="0.3">
      <c r="A663" s="92" t="b">
        <v>1</v>
      </c>
      <c r="B663" s="93" t="s">
        <v>1034</v>
      </c>
      <c r="C663" s="95">
        <v>913020337</v>
      </c>
      <c r="D663" s="92">
        <v>913020336</v>
      </c>
      <c r="E663" s="95">
        <v>913020338</v>
      </c>
      <c r="F663" s="92" t="b">
        <v>0</v>
      </c>
      <c r="G663" s="104" t="s">
        <v>432</v>
      </c>
      <c r="H663" s="92">
        <v>13</v>
      </c>
      <c r="I663" s="92">
        <v>2</v>
      </c>
      <c r="J663" s="92">
        <v>3</v>
      </c>
      <c r="K663" s="92">
        <v>460</v>
      </c>
      <c r="L663" s="92">
        <v>160001001</v>
      </c>
      <c r="M663" s="92">
        <v>5</v>
      </c>
      <c r="N663" s="92" t="s">
        <v>52</v>
      </c>
      <c r="O663" s="92">
        <v>86184</v>
      </c>
      <c r="P663" s="92">
        <v>87184</v>
      </c>
      <c r="Q663" s="92">
        <v>530800007</v>
      </c>
    </row>
    <row r="664" spans="1:17" ht="16.5" customHeight="1" x14ac:dyDescent="0.3">
      <c r="A664" s="92" t="b">
        <v>1</v>
      </c>
      <c r="B664" s="93" t="s">
        <v>1035</v>
      </c>
      <c r="C664" s="95">
        <v>913020338</v>
      </c>
      <c r="D664" s="92">
        <v>913020337</v>
      </c>
      <c r="E664" s="95">
        <v>913020339</v>
      </c>
      <c r="F664" s="92" t="b">
        <v>0</v>
      </c>
      <c r="G664" s="104" t="s">
        <v>432</v>
      </c>
      <c r="H664" s="92">
        <v>13</v>
      </c>
      <c r="I664" s="92">
        <v>2</v>
      </c>
      <c r="J664" s="92">
        <v>3</v>
      </c>
      <c r="K664" s="92">
        <v>480</v>
      </c>
      <c r="L664" s="92">
        <v>160001001</v>
      </c>
      <c r="M664" s="92">
        <v>5</v>
      </c>
      <c r="N664" s="92" t="s">
        <v>52</v>
      </c>
      <c r="O664" s="92">
        <v>86185</v>
      </c>
      <c r="P664" s="92">
        <v>87185</v>
      </c>
      <c r="Q664" s="92">
        <v>530800007</v>
      </c>
    </row>
    <row r="665" spans="1:17" ht="16.5" customHeight="1" x14ac:dyDescent="0.3">
      <c r="A665" s="92" t="b">
        <v>1</v>
      </c>
      <c r="B665" s="93" t="s">
        <v>1036</v>
      </c>
      <c r="C665" s="95">
        <v>913020339</v>
      </c>
      <c r="D665" s="95">
        <v>913020338</v>
      </c>
      <c r="E665" s="81">
        <v>0</v>
      </c>
      <c r="F665" s="92" t="b">
        <v>0</v>
      </c>
      <c r="G665" s="104" t="s">
        <v>432</v>
      </c>
      <c r="H665" s="92">
        <v>13</v>
      </c>
      <c r="I665" s="92">
        <v>2</v>
      </c>
      <c r="J665" s="92">
        <v>3</v>
      </c>
      <c r="K665" s="92">
        <v>500</v>
      </c>
      <c r="L665" s="92">
        <v>160001001</v>
      </c>
      <c r="M665" s="92">
        <v>5</v>
      </c>
      <c r="N665" s="92" t="s">
        <v>52</v>
      </c>
      <c r="O665" s="92">
        <v>86186</v>
      </c>
      <c r="P665" s="92">
        <v>87186</v>
      </c>
      <c r="Q665" s="92">
        <v>530800007</v>
      </c>
    </row>
    <row r="666" spans="1:17" ht="16.5" customHeight="1" x14ac:dyDescent="0.3">
      <c r="A666" s="96" t="b">
        <v>1</v>
      </c>
      <c r="B666" s="97" t="s">
        <v>1037</v>
      </c>
      <c r="C666" s="94">
        <v>913030401</v>
      </c>
      <c r="D666" s="81">
        <v>0</v>
      </c>
      <c r="E666" s="98">
        <v>913030402</v>
      </c>
      <c r="F666" s="96" t="b">
        <v>0</v>
      </c>
      <c r="G666" s="104" t="s">
        <v>432</v>
      </c>
      <c r="H666" s="81">
        <v>13</v>
      </c>
      <c r="I666" s="81">
        <v>3</v>
      </c>
      <c r="J666" s="81">
        <v>4</v>
      </c>
      <c r="K666" s="81">
        <v>1000</v>
      </c>
      <c r="L666" s="94">
        <v>160001001</v>
      </c>
      <c r="M666" s="81">
        <v>5</v>
      </c>
      <c r="N666" s="81" t="s">
        <v>52</v>
      </c>
      <c r="O666" s="81">
        <v>86187</v>
      </c>
      <c r="P666" s="81">
        <v>87187</v>
      </c>
      <c r="Q666" s="81">
        <v>530800007</v>
      </c>
    </row>
    <row r="667" spans="1:17" ht="16.5" customHeight="1" x14ac:dyDescent="0.3">
      <c r="A667" s="96" t="b">
        <v>1</v>
      </c>
      <c r="B667" s="97" t="s">
        <v>1038</v>
      </c>
      <c r="C667" s="98">
        <v>913030402</v>
      </c>
      <c r="D667" s="96">
        <v>913030401</v>
      </c>
      <c r="E667" s="98">
        <v>913030403</v>
      </c>
      <c r="F667" s="96" t="b">
        <v>0</v>
      </c>
      <c r="G667" s="104" t="s">
        <v>432</v>
      </c>
      <c r="H667" s="96">
        <v>13</v>
      </c>
      <c r="I667" s="96">
        <v>3</v>
      </c>
      <c r="J667" s="96">
        <v>4</v>
      </c>
      <c r="K667" s="96">
        <v>2000</v>
      </c>
      <c r="L667" s="96">
        <v>160001001</v>
      </c>
      <c r="M667" s="96">
        <v>5</v>
      </c>
      <c r="N667" s="96" t="s">
        <v>52</v>
      </c>
      <c r="O667" s="96">
        <v>86188</v>
      </c>
      <c r="P667" s="96">
        <v>87188</v>
      </c>
      <c r="Q667" s="96">
        <v>530800007</v>
      </c>
    </row>
    <row r="668" spans="1:17" ht="16.5" customHeight="1" x14ac:dyDescent="0.3">
      <c r="A668" s="96" t="b">
        <v>1</v>
      </c>
      <c r="B668" s="97" t="s">
        <v>1039</v>
      </c>
      <c r="C668" s="98">
        <v>913030403</v>
      </c>
      <c r="D668" s="96">
        <v>913030402</v>
      </c>
      <c r="E668" s="98">
        <v>913030404</v>
      </c>
      <c r="F668" s="96" t="b">
        <v>0</v>
      </c>
      <c r="G668" s="104" t="s">
        <v>432</v>
      </c>
      <c r="H668" s="96">
        <v>13</v>
      </c>
      <c r="I668" s="96">
        <v>3</v>
      </c>
      <c r="J668" s="96">
        <v>4</v>
      </c>
      <c r="K668" s="96">
        <v>3000</v>
      </c>
      <c r="L668" s="96">
        <v>160001001</v>
      </c>
      <c r="M668" s="96">
        <v>5</v>
      </c>
      <c r="N668" s="96" t="s">
        <v>52</v>
      </c>
      <c r="O668" s="96">
        <v>86189</v>
      </c>
      <c r="P668" s="96">
        <v>87189</v>
      </c>
      <c r="Q668" s="96">
        <v>530800007</v>
      </c>
    </row>
    <row r="669" spans="1:17" ht="16.5" customHeight="1" x14ac:dyDescent="0.3">
      <c r="A669" s="96" t="b">
        <v>1</v>
      </c>
      <c r="B669" s="97" t="s">
        <v>1040</v>
      </c>
      <c r="C669" s="98">
        <v>913030404</v>
      </c>
      <c r="D669" s="96">
        <v>913030403</v>
      </c>
      <c r="E669" s="98">
        <v>913030405</v>
      </c>
      <c r="F669" s="96" t="b">
        <v>0</v>
      </c>
      <c r="G669" s="104" t="s">
        <v>432</v>
      </c>
      <c r="H669" s="96">
        <v>13</v>
      </c>
      <c r="I669" s="96">
        <v>3</v>
      </c>
      <c r="J669" s="96">
        <v>4</v>
      </c>
      <c r="K669" s="96">
        <v>4000</v>
      </c>
      <c r="L669" s="96">
        <v>160001001</v>
      </c>
      <c r="M669" s="96">
        <v>5</v>
      </c>
      <c r="N669" s="96" t="s">
        <v>52</v>
      </c>
      <c r="O669" s="96">
        <v>86190</v>
      </c>
      <c r="P669" s="96">
        <v>87190</v>
      </c>
      <c r="Q669" s="96">
        <v>530800007</v>
      </c>
    </row>
    <row r="670" spans="1:17" ht="16.5" customHeight="1" x14ac:dyDescent="0.3">
      <c r="A670" s="96" t="b">
        <v>1</v>
      </c>
      <c r="B670" s="97" t="s">
        <v>1041</v>
      </c>
      <c r="C670" s="98">
        <v>913030405</v>
      </c>
      <c r="D670" s="96">
        <v>913030404</v>
      </c>
      <c r="E670" s="98">
        <v>913030406</v>
      </c>
      <c r="F670" s="96" t="b">
        <v>0</v>
      </c>
      <c r="G670" s="104" t="s">
        <v>432</v>
      </c>
      <c r="H670" s="96">
        <v>13</v>
      </c>
      <c r="I670" s="96">
        <v>3</v>
      </c>
      <c r="J670" s="96">
        <v>4</v>
      </c>
      <c r="K670" s="96">
        <v>5000</v>
      </c>
      <c r="L670" s="96">
        <v>160001001</v>
      </c>
      <c r="M670" s="96">
        <v>5</v>
      </c>
      <c r="N670" s="96" t="s">
        <v>52</v>
      </c>
      <c r="O670" s="96">
        <v>86191</v>
      </c>
      <c r="P670" s="96">
        <v>87191</v>
      </c>
      <c r="Q670" s="96">
        <v>530800007</v>
      </c>
    </row>
    <row r="671" spans="1:17" ht="16.5" customHeight="1" x14ac:dyDescent="0.3">
      <c r="A671" s="96" t="b">
        <v>1</v>
      </c>
      <c r="B671" s="97" t="s">
        <v>1042</v>
      </c>
      <c r="C671" s="98">
        <v>913030406</v>
      </c>
      <c r="D671" s="96">
        <v>913030405</v>
      </c>
      <c r="E671" s="98">
        <v>913030407</v>
      </c>
      <c r="F671" s="96" t="b">
        <v>0</v>
      </c>
      <c r="G671" s="104" t="s">
        <v>432</v>
      </c>
      <c r="H671" s="96">
        <v>13</v>
      </c>
      <c r="I671" s="96">
        <v>3</v>
      </c>
      <c r="J671" s="96">
        <v>4</v>
      </c>
      <c r="K671" s="96">
        <v>6000</v>
      </c>
      <c r="L671" s="96">
        <v>160001001</v>
      </c>
      <c r="M671" s="96">
        <v>5</v>
      </c>
      <c r="N671" s="96" t="s">
        <v>52</v>
      </c>
      <c r="O671" s="96">
        <v>86192</v>
      </c>
      <c r="P671" s="96">
        <v>87192</v>
      </c>
      <c r="Q671" s="96">
        <v>530800007</v>
      </c>
    </row>
    <row r="672" spans="1:17" ht="16.5" customHeight="1" x14ac:dyDescent="0.3">
      <c r="A672" s="96" t="b">
        <v>1</v>
      </c>
      <c r="B672" s="97" t="s">
        <v>1043</v>
      </c>
      <c r="C672" s="98">
        <v>913030407</v>
      </c>
      <c r="D672" s="96">
        <v>913030406</v>
      </c>
      <c r="E672" s="98">
        <v>913030408</v>
      </c>
      <c r="F672" s="96" t="b">
        <v>0</v>
      </c>
      <c r="G672" s="104" t="s">
        <v>432</v>
      </c>
      <c r="H672" s="96">
        <v>13</v>
      </c>
      <c r="I672" s="96">
        <v>3</v>
      </c>
      <c r="J672" s="96">
        <v>4</v>
      </c>
      <c r="K672" s="96">
        <v>7000</v>
      </c>
      <c r="L672" s="96">
        <v>160001001</v>
      </c>
      <c r="M672" s="96">
        <v>5</v>
      </c>
      <c r="N672" s="96" t="s">
        <v>52</v>
      </c>
      <c r="O672" s="96">
        <v>86193</v>
      </c>
      <c r="P672" s="96">
        <v>87193</v>
      </c>
      <c r="Q672" s="96">
        <v>530800007</v>
      </c>
    </row>
    <row r="673" spans="1:17" ht="16.5" customHeight="1" x14ac:dyDescent="0.3">
      <c r="A673" s="96" t="b">
        <v>1</v>
      </c>
      <c r="B673" s="97" t="s">
        <v>1044</v>
      </c>
      <c r="C673" s="98">
        <v>913030408</v>
      </c>
      <c r="D673" s="96">
        <v>913030407</v>
      </c>
      <c r="E673" s="98">
        <v>913030409</v>
      </c>
      <c r="F673" s="96" t="b">
        <v>0</v>
      </c>
      <c r="G673" s="104" t="s">
        <v>432</v>
      </c>
      <c r="H673" s="96">
        <v>13</v>
      </c>
      <c r="I673" s="96">
        <v>3</v>
      </c>
      <c r="J673" s="96">
        <v>4</v>
      </c>
      <c r="K673" s="96">
        <v>8000</v>
      </c>
      <c r="L673" s="96">
        <v>160001001</v>
      </c>
      <c r="M673" s="96">
        <v>5</v>
      </c>
      <c r="N673" s="96" t="s">
        <v>52</v>
      </c>
      <c r="O673" s="96">
        <v>86194</v>
      </c>
      <c r="P673" s="96">
        <v>87194</v>
      </c>
      <c r="Q673" s="96">
        <v>530800007</v>
      </c>
    </row>
    <row r="674" spans="1:17" ht="16.5" customHeight="1" x14ac:dyDescent="0.3">
      <c r="A674" s="96" t="b">
        <v>1</v>
      </c>
      <c r="B674" s="97" t="s">
        <v>1045</v>
      </c>
      <c r="C674" s="98">
        <v>913030409</v>
      </c>
      <c r="D674" s="96">
        <v>913030408</v>
      </c>
      <c r="E674" s="98">
        <v>913030410</v>
      </c>
      <c r="F674" s="96" t="b">
        <v>0</v>
      </c>
      <c r="G674" s="104" t="s">
        <v>432</v>
      </c>
      <c r="H674" s="96">
        <v>13</v>
      </c>
      <c r="I674" s="96">
        <v>3</v>
      </c>
      <c r="J674" s="96">
        <v>4</v>
      </c>
      <c r="K674" s="96">
        <v>9000</v>
      </c>
      <c r="L674" s="96">
        <v>160001001</v>
      </c>
      <c r="M674" s="96">
        <v>5</v>
      </c>
      <c r="N674" s="96" t="s">
        <v>52</v>
      </c>
      <c r="O674" s="96">
        <v>86195</v>
      </c>
      <c r="P674" s="96">
        <v>87195</v>
      </c>
      <c r="Q674" s="96">
        <v>530800007</v>
      </c>
    </row>
    <row r="675" spans="1:17" ht="16.5" customHeight="1" x14ac:dyDescent="0.3">
      <c r="A675" s="96" t="b">
        <v>1</v>
      </c>
      <c r="B675" s="97" t="s">
        <v>1046</v>
      </c>
      <c r="C675" s="98">
        <v>913030410</v>
      </c>
      <c r="D675" s="96">
        <v>913030409</v>
      </c>
      <c r="E675" s="98">
        <v>913030411</v>
      </c>
      <c r="F675" s="96" t="b">
        <v>0</v>
      </c>
      <c r="G675" s="104" t="s">
        <v>432</v>
      </c>
      <c r="H675" s="96">
        <v>13</v>
      </c>
      <c r="I675" s="96">
        <v>3</v>
      </c>
      <c r="J675" s="96">
        <v>4</v>
      </c>
      <c r="K675" s="96">
        <v>10000</v>
      </c>
      <c r="L675" s="96">
        <v>160001001</v>
      </c>
      <c r="M675" s="96">
        <v>5</v>
      </c>
      <c r="N675" s="96" t="s">
        <v>52</v>
      </c>
      <c r="O675" s="96">
        <v>86196</v>
      </c>
      <c r="P675" s="96">
        <v>87196</v>
      </c>
      <c r="Q675" s="96">
        <v>530800007</v>
      </c>
    </row>
    <row r="676" spans="1:17" ht="16.5" customHeight="1" x14ac:dyDescent="0.3">
      <c r="A676" s="96" t="b">
        <v>1</v>
      </c>
      <c r="B676" s="97" t="s">
        <v>1047</v>
      </c>
      <c r="C676" s="98">
        <v>913030411</v>
      </c>
      <c r="D676" s="96">
        <v>913030410</v>
      </c>
      <c r="E676" s="98">
        <v>913030412</v>
      </c>
      <c r="F676" s="96" t="b">
        <v>0</v>
      </c>
      <c r="G676" s="104" t="s">
        <v>432</v>
      </c>
      <c r="H676" s="96">
        <v>13</v>
      </c>
      <c r="I676" s="96">
        <v>3</v>
      </c>
      <c r="J676" s="96">
        <v>4</v>
      </c>
      <c r="K676" s="96">
        <v>12000</v>
      </c>
      <c r="L676" s="96">
        <v>160001001</v>
      </c>
      <c r="M676" s="96">
        <v>5</v>
      </c>
      <c r="N676" s="96" t="s">
        <v>52</v>
      </c>
      <c r="O676" s="96">
        <v>86197</v>
      </c>
      <c r="P676" s="96">
        <v>87197</v>
      </c>
      <c r="Q676" s="96">
        <v>530800007</v>
      </c>
    </row>
    <row r="677" spans="1:17" ht="16.5" customHeight="1" x14ac:dyDescent="0.3">
      <c r="A677" s="96" t="b">
        <v>1</v>
      </c>
      <c r="B677" s="97" t="s">
        <v>1048</v>
      </c>
      <c r="C677" s="98">
        <v>913030412</v>
      </c>
      <c r="D677" s="96">
        <v>913030411</v>
      </c>
      <c r="E677" s="98">
        <v>913030413</v>
      </c>
      <c r="F677" s="96" t="b">
        <v>0</v>
      </c>
      <c r="G677" s="104" t="s">
        <v>432</v>
      </c>
      <c r="H677" s="96">
        <v>13</v>
      </c>
      <c r="I677" s="96">
        <v>3</v>
      </c>
      <c r="J677" s="96">
        <v>4</v>
      </c>
      <c r="K677" s="96">
        <v>14000</v>
      </c>
      <c r="L677" s="96">
        <v>160001001</v>
      </c>
      <c r="M677" s="96">
        <v>5</v>
      </c>
      <c r="N677" s="96" t="s">
        <v>52</v>
      </c>
      <c r="O677" s="96">
        <v>86198</v>
      </c>
      <c r="P677" s="96">
        <v>87198</v>
      </c>
      <c r="Q677" s="96">
        <v>530800007</v>
      </c>
    </row>
    <row r="678" spans="1:17" ht="16.5" customHeight="1" x14ac:dyDescent="0.3">
      <c r="A678" s="96" t="b">
        <v>1</v>
      </c>
      <c r="B678" s="97" t="s">
        <v>1049</v>
      </c>
      <c r="C678" s="98">
        <v>913030413</v>
      </c>
      <c r="D678" s="96">
        <v>913030412</v>
      </c>
      <c r="E678" s="98">
        <v>913030414</v>
      </c>
      <c r="F678" s="96" t="b">
        <v>0</v>
      </c>
      <c r="G678" s="104" t="s">
        <v>432</v>
      </c>
      <c r="H678" s="96">
        <v>13</v>
      </c>
      <c r="I678" s="96">
        <v>3</v>
      </c>
      <c r="J678" s="96">
        <v>4</v>
      </c>
      <c r="K678" s="96">
        <v>16000</v>
      </c>
      <c r="L678" s="96">
        <v>160001001</v>
      </c>
      <c r="M678" s="96">
        <v>5</v>
      </c>
      <c r="N678" s="96" t="s">
        <v>52</v>
      </c>
      <c r="O678" s="96">
        <v>86199</v>
      </c>
      <c r="P678" s="96">
        <v>87199</v>
      </c>
      <c r="Q678" s="96">
        <v>530800007</v>
      </c>
    </row>
    <row r="679" spans="1:17" ht="16.5" customHeight="1" x14ac:dyDescent="0.3">
      <c r="A679" s="96" t="b">
        <v>1</v>
      </c>
      <c r="B679" s="97" t="s">
        <v>1050</v>
      </c>
      <c r="C679" s="98">
        <v>913030414</v>
      </c>
      <c r="D679" s="96">
        <v>913030413</v>
      </c>
      <c r="E679" s="98">
        <v>913030415</v>
      </c>
      <c r="F679" s="96" t="b">
        <v>0</v>
      </c>
      <c r="G679" s="104" t="s">
        <v>432</v>
      </c>
      <c r="H679" s="96">
        <v>13</v>
      </c>
      <c r="I679" s="96">
        <v>3</v>
      </c>
      <c r="J679" s="96">
        <v>4</v>
      </c>
      <c r="K679" s="96">
        <v>18000</v>
      </c>
      <c r="L679" s="96">
        <v>160001001</v>
      </c>
      <c r="M679" s="96">
        <v>5</v>
      </c>
      <c r="N679" s="96" t="s">
        <v>52</v>
      </c>
      <c r="O679" s="96">
        <v>86200</v>
      </c>
      <c r="P679" s="96">
        <v>87200</v>
      </c>
      <c r="Q679" s="96">
        <v>530800007</v>
      </c>
    </row>
    <row r="680" spans="1:17" ht="16.5" customHeight="1" x14ac:dyDescent="0.3">
      <c r="A680" s="96" t="b">
        <v>1</v>
      </c>
      <c r="B680" s="97" t="s">
        <v>1051</v>
      </c>
      <c r="C680" s="98">
        <v>913030415</v>
      </c>
      <c r="D680" s="96">
        <v>913030414</v>
      </c>
      <c r="E680" s="98">
        <v>913030416</v>
      </c>
      <c r="F680" s="96" t="b">
        <v>0</v>
      </c>
      <c r="G680" s="104" t="s">
        <v>432</v>
      </c>
      <c r="H680" s="96">
        <v>13</v>
      </c>
      <c r="I680" s="96">
        <v>3</v>
      </c>
      <c r="J680" s="96">
        <v>4</v>
      </c>
      <c r="K680" s="96">
        <v>20000</v>
      </c>
      <c r="L680" s="96">
        <v>160001001</v>
      </c>
      <c r="M680" s="96">
        <v>5</v>
      </c>
      <c r="N680" s="96" t="s">
        <v>52</v>
      </c>
      <c r="O680" s="96">
        <v>86201</v>
      </c>
      <c r="P680" s="96">
        <v>87201</v>
      </c>
      <c r="Q680" s="96">
        <v>530800007</v>
      </c>
    </row>
    <row r="681" spans="1:17" ht="16.5" customHeight="1" x14ac:dyDescent="0.3">
      <c r="A681" s="96" t="b">
        <v>1</v>
      </c>
      <c r="B681" s="97" t="s">
        <v>1052</v>
      </c>
      <c r="C681" s="98">
        <v>913030416</v>
      </c>
      <c r="D681" s="96">
        <v>913030415</v>
      </c>
      <c r="E681" s="98">
        <v>913030417</v>
      </c>
      <c r="F681" s="96" t="b">
        <v>0</v>
      </c>
      <c r="G681" s="104" t="s">
        <v>432</v>
      </c>
      <c r="H681" s="96">
        <v>13</v>
      </c>
      <c r="I681" s="96">
        <v>3</v>
      </c>
      <c r="J681" s="96">
        <v>4</v>
      </c>
      <c r="K681" s="96">
        <v>23000</v>
      </c>
      <c r="L681" s="96">
        <v>160001001</v>
      </c>
      <c r="M681" s="96">
        <v>5</v>
      </c>
      <c r="N681" s="96" t="s">
        <v>52</v>
      </c>
      <c r="O681" s="96">
        <v>86202</v>
      </c>
      <c r="P681" s="96">
        <v>87202</v>
      </c>
      <c r="Q681" s="96">
        <v>530800007</v>
      </c>
    </row>
    <row r="682" spans="1:17" ht="16.5" customHeight="1" x14ac:dyDescent="0.3">
      <c r="A682" s="96" t="b">
        <v>1</v>
      </c>
      <c r="B682" s="97" t="s">
        <v>1053</v>
      </c>
      <c r="C682" s="98">
        <v>913030417</v>
      </c>
      <c r="D682" s="96">
        <v>913030416</v>
      </c>
      <c r="E682" s="98">
        <v>913030418</v>
      </c>
      <c r="F682" s="96" t="b">
        <v>0</v>
      </c>
      <c r="G682" s="104" t="s">
        <v>432</v>
      </c>
      <c r="H682" s="96">
        <v>13</v>
      </c>
      <c r="I682" s="96">
        <v>3</v>
      </c>
      <c r="J682" s="96">
        <v>4</v>
      </c>
      <c r="K682" s="96">
        <v>26000</v>
      </c>
      <c r="L682" s="96">
        <v>160001001</v>
      </c>
      <c r="M682" s="96">
        <v>5</v>
      </c>
      <c r="N682" s="96" t="s">
        <v>52</v>
      </c>
      <c r="O682" s="96">
        <v>86203</v>
      </c>
      <c r="P682" s="96">
        <v>87203</v>
      </c>
      <c r="Q682" s="96">
        <v>530800007</v>
      </c>
    </row>
    <row r="683" spans="1:17" ht="16.5" customHeight="1" x14ac:dyDescent="0.3">
      <c r="A683" s="96" t="b">
        <v>1</v>
      </c>
      <c r="B683" s="97" t="s">
        <v>1054</v>
      </c>
      <c r="C683" s="98">
        <v>913030418</v>
      </c>
      <c r="D683" s="96">
        <v>913030417</v>
      </c>
      <c r="E683" s="98">
        <v>913030419</v>
      </c>
      <c r="F683" s="96" t="b">
        <v>0</v>
      </c>
      <c r="G683" s="104" t="s">
        <v>432</v>
      </c>
      <c r="H683" s="96">
        <v>13</v>
      </c>
      <c r="I683" s="96">
        <v>3</v>
      </c>
      <c r="J683" s="96">
        <v>4</v>
      </c>
      <c r="K683" s="96">
        <v>29000</v>
      </c>
      <c r="L683" s="96">
        <v>160001001</v>
      </c>
      <c r="M683" s="96">
        <v>5</v>
      </c>
      <c r="N683" s="96" t="s">
        <v>52</v>
      </c>
      <c r="O683" s="96">
        <v>86204</v>
      </c>
      <c r="P683" s="96">
        <v>87204</v>
      </c>
      <c r="Q683" s="96">
        <v>530800007</v>
      </c>
    </row>
    <row r="684" spans="1:17" ht="16.5" customHeight="1" x14ac:dyDescent="0.3">
      <c r="A684" s="96" t="b">
        <v>1</v>
      </c>
      <c r="B684" s="97" t="s">
        <v>1055</v>
      </c>
      <c r="C684" s="98">
        <v>913030419</v>
      </c>
      <c r="D684" s="96">
        <v>913030418</v>
      </c>
      <c r="E684" s="98">
        <v>913030420</v>
      </c>
      <c r="F684" s="96" t="b">
        <v>0</v>
      </c>
      <c r="G684" s="104" t="s">
        <v>432</v>
      </c>
      <c r="H684" s="96">
        <v>13</v>
      </c>
      <c r="I684" s="96">
        <v>3</v>
      </c>
      <c r="J684" s="96">
        <v>4</v>
      </c>
      <c r="K684" s="96">
        <v>32000</v>
      </c>
      <c r="L684" s="96">
        <v>160001001</v>
      </c>
      <c r="M684" s="96">
        <v>5</v>
      </c>
      <c r="N684" s="96" t="s">
        <v>52</v>
      </c>
      <c r="O684" s="96">
        <v>86205</v>
      </c>
      <c r="P684" s="96">
        <v>87205</v>
      </c>
      <c r="Q684" s="96">
        <v>530800007</v>
      </c>
    </row>
    <row r="685" spans="1:17" ht="16.5" customHeight="1" x14ac:dyDescent="0.3">
      <c r="A685" s="96" t="b">
        <v>1</v>
      </c>
      <c r="B685" s="97" t="s">
        <v>1056</v>
      </c>
      <c r="C685" s="98">
        <v>913030420</v>
      </c>
      <c r="D685" s="96">
        <v>913030419</v>
      </c>
      <c r="E685" s="98">
        <v>913030421</v>
      </c>
      <c r="F685" s="96" t="b">
        <v>0</v>
      </c>
      <c r="G685" s="104" t="s">
        <v>432</v>
      </c>
      <c r="H685" s="96">
        <v>13</v>
      </c>
      <c r="I685" s="96">
        <v>3</v>
      </c>
      <c r="J685" s="96">
        <v>4</v>
      </c>
      <c r="K685" s="96">
        <v>35000</v>
      </c>
      <c r="L685" s="96">
        <v>160001001</v>
      </c>
      <c r="M685" s="96">
        <v>5</v>
      </c>
      <c r="N685" s="96" t="s">
        <v>52</v>
      </c>
      <c r="O685" s="96">
        <v>86206</v>
      </c>
      <c r="P685" s="96">
        <v>87206</v>
      </c>
      <c r="Q685" s="96">
        <v>530800007</v>
      </c>
    </row>
    <row r="686" spans="1:17" ht="16.5" customHeight="1" x14ac:dyDescent="0.3">
      <c r="A686" s="96" t="b">
        <v>1</v>
      </c>
      <c r="B686" s="97" t="s">
        <v>1057</v>
      </c>
      <c r="C686" s="98">
        <v>913030421</v>
      </c>
      <c r="D686" s="96">
        <v>913030420</v>
      </c>
      <c r="E686" s="98">
        <v>913030422</v>
      </c>
      <c r="F686" s="96" t="b">
        <v>0</v>
      </c>
      <c r="G686" s="104" t="s">
        <v>432</v>
      </c>
      <c r="H686" s="96">
        <v>13</v>
      </c>
      <c r="I686" s="96">
        <v>3</v>
      </c>
      <c r="J686" s="96">
        <v>4</v>
      </c>
      <c r="K686" s="96">
        <v>38000</v>
      </c>
      <c r="L686" s="96">
        <v>160001001</v>
      </c>
      <c r="M686" s="96">
        <v>5</v>
      </c>
      <c r="N686" s="96" t="s">
        <v>52</v>
      </c>
      <c r="O686" s="96">
        <v>86207</v>
      </c>
      <c r="P686" s="96">
        <v>87207</v>
      </c>
      <c r="Q686" s="96">
        <v>530800007</v>
      </c>
    </row>
    <row r="687" spans="1:17" ht="16.5" customHeight="1" x14ac:dyDescent="0.3">
      <c r="A687" s="96" t="b">
        <v>1</v>
      </c>
      <c r="B687" s="97" t="s">
        <v>1058</v>
      </c>
      <c r="C687" s="98">
        <v>913030422</v>
      </c>
      <c r="D687" s="96">
        <v>913030421</v>
      </c>
      <c r="E687" s="98">
        <v>913030423</v>
      </c>
      <c r="F687" s="96" t="b">
        <v>0</v>
      </c>
      <c r="G687" s="104" t="s">
        <v>432</v>
      </c>
      <c r="H687" s="96">
        <v>13</v>
      </c>
      <c r="I687" s="96">
        <v>3</v>
      </c>
      <c r="J687" s="96">
        <v>4</v>
      </c>
      <c r="K687" s="96">
        <v>41000</v>
      </c>
      <c r="L687" s="96">
        <v>160001001</v>
      </c>
      <c r="M687" s="96">
        <v>5</v>
      </c>
      <c r="N687" s="96" t="s">
        <v>52</v>
      </c>
      <c r="O687" s="96">
        <v>86208</v>
      </c>
      <c r="P687" s="96">
        <v>87208</v>
      </c>
      <c r="Q687" s="96">
        <v>530800007</v>
      </c>
    </row>
    <row r="688" spans="1:17" ht="16.5" customHeight="1" x14ac:dyDescent="0.3">
      <c r="A688" s="96" t="b">
        <v>1</v>
      </c>
      <c r="B688" s="97" t="s">
        <v>1059</v>
      </c>
      <c r="C688" s="98">
        <v>913030423</v>
      </c>
      <c r="D688" s="96">
        <v>913030422</v>
      </c>
      <c r="E688" s="98">
        <v>913030424</v>
      </c>
      <c r="F688" s="96" t="b">
        <v>0</v>
      </c>
      <c r="G688" s="104" t="s">
        <v>432</v>
      </c>
      <c r="H688" s="96">
        <v>13</v>
      </c>
      <c r="I688" s="96">
        <v>3</v>
      </c>
      <c r="J688" s="96">
        <v>4</v>
      </c>
      <c r="K688" s="96">
        <v>44000</v>
      </c>
      <c r="L688" s="96">
        <v>160001001</v>
      </c>
      <c r="M688" s="96">
        <v>5</v>
      </c>
      <c r="N688" s="96" t="s">
        <v>52</v>
      </c>
      <c r="O688" s="96">
        <v>86209</v>
      </c>
      <c r="P688" s="96">
        <v>87209</v>
      </c>
      <c r="Q688" s="96">
        <v>530800007</v>
      </c>
    </row>
    <row r="689" spans="1:17" ht="16.5" customHeight="1" x14ac:dyDescent="0.3">
      <c r="A689" s="96" t="b">
        <v>1</v>
      </c>
      <c r="B689" s="97" t="s">
        <v>1060</v>
      </c>
      <c r="C689" s="98">
        <v>913030424</v>
      </c>
      <c r="D689" s="96">
        <v>913030423</v>
      </c>
      <c r="E689" s="98">
        <v>913030425</v>
      </c>
      <c r="F689" s="96" t="b">
        <v>0</v>
      </c>
      <c r="G689" s="104" t="s">
        <v>432</v>
      </c>
      <c r="H689" s="96">
        <v>13</v>
      </c>
      <c r="I689" s="96">
        <v>3</v>
      </c>
      <c r="J689" s="96">
        <v>4</v>
      </c>
      <c r="K689" s="96">
        <v>47000</v>
      </c>
      <c r="L689" s="96">
        <v>160001001</v>
      </c>
      <c r="M689" s="96">
        <v>5</v>
      </c>
      <c r="N689" s="96" t="s">
        <v>52</v>
      </c>
      <c r="O689" s="96">
        <v>86210</v>
      </c>
      <c r="P689" s="96">
        <v>87210</v>
      </c>
      <c r="Q689" s="96">
        <v>530800007</v>
      </c>
    </row>
    <row r="690" spans="1:17" ht="16.5" customHeight="1" x14ac:dyDescent="0.3">
      <c r="A690" s="96" t="b">
        <v>1</v>
      </c>
      <c r="B690" s="97" t="s">
        <v>1061</v>
      </c>
      <c r="C690" s="98">
        <v>913030425</v>
      </c>
      <c r="D690" s="96">
        <v>913030424</v>
      </c>
      <c r="E690" s="98">
        <v>913030426</v>
      </c>
      <c r="F690" s="96" t="b">
        <v>0</v>
      </c>
      <c r="G690" s="104" t="s">
        <v>432</v>
      </c>
      <c r="H690" s="96">
        <v>13</v>
      </c>
      <c r="I690" s="96">
        <v>3</v>
      </c>
      <c r="J690" s="96">
        <v>4</v>
      </c>
      <c r="K690" s="96">
        <v>50000</v>
      </c>
      <c r="L690" s="96">
        <v>160001001</v>
      </c>
      <c r="M690" s="96">
        <v>5</v>
      </c>
      <c r="N690" s="96" t="s">
        <v>52</v>
      </c>
      <c r="O690" s="96">
        <v>86211</v>
      </c>
      <c r="P690" s="96">
        <v>87211</v>
      </c>
      <c r="Q690" s="96">
        <v>530800007</v>
      </c>
    </row>
    <row r="691" spans="1:17" ht="16.5" customHeight="1" x14ac:dyDescent="0.3">
      <c r="A691" s="96" t="b">
        <v>1</v>
      </c>
      <c r="B691" s="97" t="s">
        <v>1062</v>
      </c>
      <c r="C691" s="98">
        <v>913030426</v>
      </c>
      <c r="D691" s="96">
        <v>913030425</v>
      </c>
      <c r="E691" s="98">
        <v>913030427</v>
      </c>
      <c r="F691" s="96" t="b">
        <v>0</v>
      </c>
      <c r="G691" s="104" t="s">
        <v>432</v>
      </c>
      <c r="H691" s="96">
        <v>13</v>
      </c>
      <c r="I691" s="96">
        <v>3</v>
      </c>
      <c r="J691" s="96">
        <v>4</v>
      </c>
      <c r="K691" s="96">
        <v>55000</v>
      </c>
      <c r="L691" s="96">
        <v>160001001</v>
      </c>
      <c r="M691" s="96">
        <v>5</v>
      </c>
      <c r="N691" s="96" t="s">
        <v>52</v>
      </c>
      <c r="O691" s="96">
        <v>86212</v>
      </c>
      <c r="P691" s="96">
        <v>87212</v>
      </c>
      <c r="Q691" s="96">
        <v>530800007</v>
      </c>
    </row>
    <row r="692" spans="1:17" ht="16.5" customHeight="1" x14ac:dyDescent="0.3">
      <c r="A692" s="96" t="b">
        <v>1</v>
      </c>
      <c r="B692" s="97" t="s">
        <v>1063</v>
      </c>
      <c r="C692" s="98">
        <v>913030427</v>
      </c>
      <c r="D692" s="96">
        <v>913030426</v>
      </c>
      <c r="E692" s="98">
        <v>913030428</v>
      </c>
      <c r="F692" s="96" t="b">
        <v>0</v>
      </c>
      <c r="G692" s="104" t="s">
        <v>432</v>
      </c>
      <c r="H692" s="96">
        <v>13</v>
      </c>
      <c r="I692" s="96">
        <v>3</v>
      </c>
      <c r="J692" s="96">
        <v>4</v>
      </c>
      <c r="K692" s="96">
        <v>60000</v>
      </c>
      <c r="L692" s="96">
        <v>160001001</v>
      </c>
      <c r="M692" s="96">
        <v>5</v>
      </c>
      <c r="N692" s="96" t="s">
        <v>52</v>
      </c>
      <c r="O692" s="96">
        <v>86213</v>
      </c>
      <c r="P692" s="96">
        <v>87213</v>
      </c>
      <c r="Q692" s="96">
        <v>530800007</v>
      </c>
    </row>
    <row r="693" spans="1:17" ht="16.5" customHeight="1" x14ac:dyDescent="0.3">
      <c r="A693" s="96" t="b">
        <v>1</v>
      </c>
      <c r="B693" s="97" t="s">
        <v>1064</v>
      </c>
      <c r="C693" s="98">
        <v>913030428</v>
      </c>
      <c r="D693" s="96">
        <v>913030427</v>
      </c>
      <c r="E693" s="98">
        <v>913030429</v>
      </c>
      <c r="F693" s="96" t="b">
        <v>0</v>
      </c>
      <c r="G693" s="104" t="s">
        <v>432</v>
      </c>
      <c r="H693" s="96">
        <v>13</v>
      </c>
      <c r="I693" s="96">
        <v>3</v>
      </c>
      <c r="J693" s="96">
        <v>4</v>
      </c>
      <c r="K693" s="96">
        <v>65000</v>
      </c>
      <c r="L693" s="96">
        <v>160001001</v>
      </c>
      <c r="M693" s="96">
        <v>5</v>
      </c>
      <c r="N693" s="96" t="s">
        <v>52</v>
      </c>
      <c r="O693" s="96">
        <v>86214</v>
      </c>
      <c r="P693" s="96">
        <v>87214</v>
      </c>
      <c r="Q693" s="96">
        <v>530800007</v>
      </c>
    </row>
    <row r="694" spans="1:17" ht="16.5" customHeight="1" x14ac:dyDescent="0.3">
      <c r="A694" s="96" t="b">
        <v>1</v>
      </c>
      <c r="B694" s="97" t="s">
        <v>1065</v>
      </c>
      <c r="C694" s="98">
        <v>913030429</v>
      </c>
      <c r="D694" s="96">
        <v>913030428</v>
      </c>
      <c r="E694" s="98">
        <v>913030430</v>
      </c>
      <c r="F694" s="96" t="b">
        <v>0</v>
      </c>
      <c r="G694" s="104" t="s">
        <v>432</v>
      </c>
      <c r="H694" s="96">
        <v>13</v>
      </c>
      <c r="I694" s="96">
        <v>3</v>
      </c>
      <c r="J694" s="96">
        <v>4</v>
      </c>
      <c r="K694" s="96">
        <v>70000</v>
      </c>
      <c r="L694" s="96">
        <v>160001001</v>
      </c>
      <c r="M694" s="96">
        <v>5</v>
      </c>
      <c r="N694" s="96" t="s">
        <v>52</v>
      </c>
      <c r="O694" s="96">
        <v>86215</v>
      </c>
      <c r="P694" s="96">
        <v>87215</v>
      </c>
      <c r="Q694" s="96">
        <v>530800007</v>
      </c>
    </row>
    <row r="695" spans="1:17" ht="16.5" customHeight="1" x14ac:dyDescent="0.3">
      <c r="A695" s="96" t="b">
        <v>1</v>
      </c>
      <c r="B695" s="97" t="s">
        <v>1066</v>
      </c>
      <c r="C695" s="98">
        <v>913030430</v>
      </c>
      <c r="D695" s="96">
        <v>913030429</v>
      </c>
      <c r="E695" s="98">
        <v>913030431</v>
      </c>
      <c r="F695" s="96" t="b">
        <v>0</v>
      </c>
      <c r="G695" s="104" t="s">
        <v>432</v>
      </c>
      <c r="H695" s="96">
        <v>13</v>
      </c>
      <c r="I695" s="96">
        <v>3</v>
      </c>
      <c r="J695" s="96">
        <v>4</v>
      </c>
      <c r="K695" s="96">
        <v>75000</v>
      </c>
      <c r="L695" s="96">
        <v>160001001</v>
      </c>
      <c r="M695" s="96">
        <v>5</v>
      </c>
      <c r="N695" s="96" t="s">
        <v>52</v>
      </c>
      <c r="O695" s="96">
        <v>86216</v>
      </c>
      <c r="P695" s="96">
        <v>87216</v>
      </c>
      <c r="Q695" s="96">
        <v>530800007</v>
      </c>
    </row>
    <row r="696" spans="1:17" ht="16.5" customHeight="1" x14ac:dyDescent="0.3">
      <c r="A696" s="96" t="b">
        <v>1</v>
      </c>
      <c r="B696" s="97" t="s">
        <v>1067</v>
      </c>
      <c r="C696" s="98">
        <v>913030431</v>
      </c>
      <c r="D696" s="96">
        <v>913030430</v>
      </c>
      <c r="E696" s="98">
        <v>913030432</v>
      </c>
      <c r="F696" s="96" t="b">
        <v>0</v>
      </c>
      <c r="G696" s="104" t="s">
        <v>432</v>
      </c>
      <c r="H696" s="96">
        <v>13</v>
      </c>
      <c r="I696" s="96">
        <v>3</v>
      </c>
      <c r="J696" s="96">
        <v>4</v>
      </c>
      <c r="K696" s="96">
        <v>80000</v>
      </c>
      <c r="L696" s="96">
        <v>160001001</v>
      </c>
      <c r="M696" s="96">
        <v>5</v>
      </c>
      <c r="N696" s="96" t="s">
        <v>52</v>
      </c>
      <c r="O696" s="96">
        <v>86217</v>
      </c>
      <c r="P696" s="96">
        <v>87217</v>
      </c>
      <c r="Q696" s="96">
        <v>530800007</v>
      </c>
    </row>
    <row r="697" spans="1:17" ht="16.5" customHeight="1" x14ac:dyDescent="0.3">
      <c r="A697" s="96" t="b">
        <v>1</v>
      </c>
      <c r="B697" s="97" t="s">
        <v>1068</v>
      </c>
      <c r="C697" s="98">
        <v>913030432</v>
      </c>
      <c r="D697" s="96">
        <v>913030431</v>
      </c>
      <c r="E697" s="98">
        <v>913030433</v>
      </c>
      <c r="F697" s="96" t="b">
        <v>0</v>
      </c>
      <c r="G697" s="104" t="s">
        <v>432</v>
      </c>
      <c r="H697" s="96">
        <v>13</v>
      </c>
      <c r="I697" s="96">
        <v>3</v>
      </c>
      <c r="J697" s="96">
        <v>4</v>
      </c>
      <c r="K697" s="96">
        <v>85000</v>
      </c>
      <c r="L697" s="96">
        <v>160001001</v>
      </c>
      <c r="M697" s="96">
        <v>5</v>
      </c>
      <c r="N697" s="96" t="s">
        <v>52</v>
      </c>
      <c r="O697" s="96">
        <v>86218</v>
      </c>
      <c r="P697" s="96">
        <v>87218</v>
      </c>
      <c r="Q697" s="96">
        <v>530800007</v>
      </c>
    </row>
    <row r="698" spans="1:17" ht="16.5" customHeight="1" x14ac:dyDescent="0.3">
      <c r="A698" s="96" t="b">
        <v>1</v>
      </c>
      <c r="B698" s="97" t="s">
        <v>1069</v>
      </c>
      <c r="C698" s="98">
        <v>913030433</v>
      </c>
      <c r="D698" s="96">
        <v>913030432</v>
      </c>
      <c r="E698" s="98">
        <v>913030434</v>
      </c>
      <c r="F698" s="96" t="b">
        <v>0</v>
      </c>
      <c r="G698" s="104" t="s">
        <v>432</v>
      </c>
      <c r="H698" s="96">
        <v>13</v>
      </c>
      <c r="I698" s="96">
        <v>3</v>
      </c>
      <c r="J698" s="96">
        <v>4</v>
      </c>
      <c r="K698" s="96">
        <v>90000</v>
      </c>
      <c r="L698" s="96">
        <v>160001001</v>
      </c>
      <c r="M698" s="96">
        <v>5</v>
      </c>
      <c r="N698" s="96" t="s">
        <v>52</v>
      </c>
      <c r="O698" s="96">
        <v>86219</v>
      </c>
      <c r="P698" s="96">
        <v>87219</v>
      </c>
      <c r="Q698" s="96">
        <v>530800007</v>
      </c>
    </row>
    <row r="699" spans="1:17" ht="16.5" customHeight="1" x14ac:dyDescent="0.3">
      <c r="A699" s="96" t="b">
        <v>1</v>
      </c>
      <c r="B699" s="97" t="s">
        <v>1070</v>
      </c>
      <c r="C699" s="98">
        <v>913030434</v>
      </c>
      <c r="D699" s="96">
        <v>913030433</v>
      </c>
      <c r="E699" s="98">
        <v>913030435</v>
      </c>
      <c r="F699" s="96" t="b">
        <v>0</v>
      </c>
      <c r="G699" s="104" t="s">
        <v>432</v>
      </c>
      <c r="H699" s="96">
        <v>13</v>
      </c>
      <c r="I699" s="96">
        <v>3</v>
      </c>
      <c r="J699" s="96">
        <v>4</v>
      </c>
      <c r="K699" s="96">
        <v>95000</v>
      </c>
      <c r="L699" s="96">
        <v>160001001</v>
      </c>
      <c r="M699" s="96">
        <v>5</v>
      </c>
      <c r="N699" s="96" t="s">
        <v>52</v>
      </c>
      <c r="O699" s="96">
        <v>86220</v>
      </c>
      <c r="P699" s="96">
        <v>87220</v>
      </c>
      <c r="Q699" s="96">
        <v>530800007</v>
      </c>
    </row>
    <row r="700" spans="1:17" ht="16.5" customHeight="1" x14ac:dyDescent="0.3">
      <c r="A700" s="96" t="b">
        <v>1</v>
      </c>
      <c r="B700" s="97" t="s">
        <v>1071</v>
      </c>
      <c r="C700" s="98">
        <v>913030435</v>
      </c>
      <c r="D700" s="96">
        <v>913030434</v>
      </c>
      <c r="E700" s="98">
        <v>913030436</v>
      </c>
      <c r="F700" s="96" t="b">
        <v>0</v>
      </c>
      <c r="G700" s="104" t="s">
        <v>432</v>
      </c>
      <c r="H700" s="96">
        <v>13</v>
      </c>
      <c r="I700" s="96">
        <v>3</v>
      </c>
      <c r="J700" s="96">
        <v>4</v>
      </c>
      <c r="K700" s="96">
        <v>100000</v>
      </c>
      <c r="L700" s="96">
        <v>160001001</v>
      </c>
      <c r="M700" s="96">
        <v>5</v>
      </c>
      <c r="N700" s="96" t="s">
        <v>52</v>
      </c>
      <c r="O700" s="96">
        <v>86221</v>
      </c>
      <c r="P700" s="96">
        <v>87221</v>
      </c>
      <c r="Q700" s="96">
        <v>530800007</v>
      </c>
    </row>
    <row r="701" spans="1:17" ht="16.5" customHeight="1" x14ac:dyDescent="0.3">
      <c r="A701" s="96" t="b">
        <v>1</v>
      </c>
      <c r="B701" s="97" t="s">
        <v>1072</v>
      </c>
      <c r="C701" s="98">
        <v>913030436</v>
      </c>
      <c r="D701" s="96">
        <v>913030435</v>
      </c>
      <c r="E701" s="98">
        <v>913030437</v>
      </c>
      <c r="F701" s="96" t="b">
        <v>0</v>
      </c>
      <c r="G701" s="104" t="s">
        <v>432</v>
      </c>
      <c r="H701" s="96">
        <v>13</v>
      </c>
      <c r="I701" s="96">
        <v>3</v>
      </c>
      <c r="J701" s="96">
        <v>4</v>
      </c>
      <c r="K701" s="96">
        <v>110000</v>
      </c>
      <c r="L701" s="96">
        <v>160001001</v>
      </c>
      <c r="M701" s="96">
        <v>5</v>
      </c>
      <c r="N701" s="96" t="s">
        <v>52</v>
      </c>
      <c r="O701" s="96">
        <v>86222</v>
      </c>
      <c r="P701" s="96">
        <v>87222</v>
      </c>
      <c r="Q701" s="96">
        <v>530800007</v>
      </c>
    </row>
    <row r="702" spans="1:17" ht="16.5" customHeight="1" x14ac:dyDescent="0.3">
      <c r="A702" s="96" t="b">
        <v>1</v>
      </c>
      <c r="B702" s="97" t="s">
        <v>1073</v>
      </c>
      <c r="C702" s="98">
        <v>913030437</v>
      </c>
      <c r="D702" s="96">
        <v>913030436</v>
      </c>
      <c r="E702" s="98">
        <v>913030438</v>
      </c>
      <c r="F702" s="96" t="b">
        <v>0</v>
      </c>
      <c r="G702" s="104" t="s">
        <v>432</v>
      </c>
      <c r="H702" s="96">
        <v>13</v>
      </c>
      <c r="I702" s="96">
        <v>3</v>
      </c>
      <c r="J702" s="96">
        <v>4</v>
      </c>
      <c r="K702" s="96">
        <v>120000</v>
      </c>
      <c r="L702" s="96">
        <v>160001001</v>
      </c>
      <c r="M702" s="96">
        <v>5</v>
      </c>
      <c r="N702" s="96" t="s">
        <v>52</v>
      </c>
      <c r="O702" s="96">
        <v>86223</v>
      </c>
      <c r="P702" s="96">
        <v>87223</v>
      </c>
      <c r="Q702" s="96">
        <v>530800007</v>
      </c>
    </row>
    <row r="703" spans="1:17" ht="16.5" customHeight="1" x14ac:dyDescent="0.3">
      <c r="A703" s="96" t="b">
        <v>1</v>
      </c>
      <c r="B703" s="97" t="s">
        <v>1074</v>
      </c>
      <c r="C703" s="98">
        <v>913030438</v>
      </c>
      <c r="D703" s="96">
        <v>913030437</v>
      </c>
      <c r="E703" s="98">
        <v>913030439</v>
      </c>
      <c r="F703" s="96" t="b">
        <v>0</v>
      </c>
      <c r="G703" s="104" t="s">
        <v>432</v>
      </c>
      <c r="H703" s="96">
        <v>13</v>
      </c>
      <c r="I703" s="96">
        <v>3</v>
      </c>
      <c r="J703" s="96">
        <v>4</v>
      </c>
      <c r="K703" s="96">
        <v>130000</v>
      </c>
      <c r="L703" s="96">
        <v>160001001</v>
      </c>
      <c r="M703" s="96">
        <v>5</v>
      </c>
      <c r="N703" s="96" t="s">
        <v>52</v>
      </c>
      <c r="O703" s="96">
        <v>86224</v>
      </c>
      <c r="P703" s="96">
        <v>87224</v>
      </c>
      <c r="Q703" s="96">
        <v>530800007</v>
      </c>
    </row>
    <row r="704" spans="1:17" ht="16.5" customHeight="1" x14ac:dyDescent="0.3">
      <c r="A704" s="96" t="b">
        <v>1</v>
      </c>
      <c r="B704" s="97" t="s">
        <v>1075</v>
      </c>
      <c r="C704" s="98">
        <v>913030439</v>
      </c>
      <c r="D704" s="96">
        <v>913030438</v>
      </c>
      <c r="E704" s="98">
        <v>913030440</v>
      </c>
      <c r="F704" s="96" t="b">
        <v>0</v>
      </c>
      <c r="G704" s="104" t="s">
        <v>432</v>
      </c>
      <c r="H704" s="96">
        <v>13</v>
      </c>
      <c r="I704" s="96">
        <v>3</v>
      </c>
      <c r="J704" s="96">
        <v>4</v>
      </c>
      <c r="K704" s="96">
        <v>140000</v>
      </c>
      <c r="L704" s="96">
        <v>160001001</v>
      </c>
      <c r="M704" s="96">
        <v>5</v>
      </c>
      <c r="N704" s="96" t="s">
        <v>52</v>
      </c>
      <c r="O704" s="96">
        <v>86225</v>
      </c>
      <c r="P704" s="96">
        <v>87225</v>
      </c>
      <c r="Q704" s="96">
        <v>530800007</v>
      </c>
    </row>
    <row r="705" spans="1:17" ht="16.5" customHeight="1" x14ac:dyDescent="0.3">
      <c r="A705" s="96" t="b">
        <v>1</v>
      </c>
      <c r="B705" s="97" t="s">
        <v>1076</v>
      </c>
      <c r="C705" s="98">
        <v>913030440</v>
      </c>
      <c r="D705" s="98">
        <v>913030439</v>
      </c>
      <c r="E705" s="81">
        <v>0</v>
      </c>
      <c r="F705" s="96" t="b">
        <v>0</v>
      </c>
      <c r="G705" s="104" t="s">
        <v>432</v>
      </c>
      <c r="H705" s="96">
        <v>13</v>
      </c>
      <c r="I705" s="96">
        <v>3</v>
      </c>
      <c r="J705" s="96">
        <v>4</v>
      </c>
      <c r="K705" s="96">
        <v>150000</v>
      </c>
      <c r="L705" s="96">
        <v>160001001</v>
      </c>
      <c r="M705" s="96">
        <v>5</v>
      </c>
      <c r="N705" s="96" t="s">
        <v>52</v>
      </c>
      <c r="O705" s="96">
        <v>86226</v>
      </c>
      <c r="P705" s="96">
        <v>87226</v>
      </c>
      <c r="Q705" s="96">
        <v>530800007</v>
      </c>
    </row>
    <row r="706" spans="1:17" ht="16.5" customHeight="1" x14ac:dyDescent="0.3">
      <c r="A706" s="92" t="b">
        <v>1</v>
      </c>
      <c r="B706" s="93" t="s">
        <v>1077</v>
      </c>
      <c r="C706" s="94">
        <v>913030501</v>
      </c>
      <c r="D706" s="81">
        <v>0</v>
      </c>
      <c r="E706" s="95">
        <v>913030502</v>
      </c>
      <c r="F706" s="104" t="b">
        <v>1</v>
      </c>
      <c r="G706" s="104" t="s">
        <v>432</v>
      </c>
      <c r="H706" s="81">
        <v>13</v>
      </c>
      <c r="I706" s="81">
        <v>3</v>
      </c>
      <c r="J706" s="81">
        <v>5</v>
      </c>
      <c r="K706" s="81">
        <v>1000</v>
      </c>
      <c r="L706" s="94">
        <v>160001001</v>
      </c>
      <c r="M706" s="81">
        <v>5</v>
      </c>
      <c r="N706" s="81" t="s">
        <v>52</v>
      </c>
      <c r="O706" s="81">
        <v>86227</v>
      </c>
      <c r="P706" s="81">
        <v>87227</v>
      </c>
      <c r="Q706" s="81">
        <v>530800007</v>
      </c>
    </row>
    <row r="707" spans="1:17" ht="16.5" customHeight="1" x14ac:dyDescent="0.3">
      <c r="A707" s="92" t="b">
        <v>1</v>
      </c>
      <c r="B707" s="93" t="s">
        <v>1078</v>
      </c>
      <c r="C707" s="95">
        <v>913030502</v>
      </c>
      <c r="D707" s="92">
        <v>913030501</v>
      </c>
      <c r="E707" s="95">
        <v>913030503</v>
      </c>
      <c r="F707" s="104" t="b">
        <v>1</v>
      </c>
      <c r="G707" s="104" t="s">
        <v>432</v>
      </c>
      <c r="H707" s="92">
        <v>13</v>
      </c>
      <c r="I707" s="92">
        <v>3</v>
      </c>
      <c r="J707" s="92">
        <v>5</v>
      </c>
      <c r="K707" s="92">
        <v>1500</v>
      </c>
      <c r="L707" s="92">
        <v>160001001</v>
      </c>
      <c r="M707" s="92">
        <v>5</v>
      </c>
      <c r="N707" s="92" t="s">
        <v>52</v>
      </c>
      <c r="O707" s="92">
        <v>86228</v>
      </c>
      <c r="P707" s="92">
        <v>87228</v>
      </c>
      <c r="Q707" s="92">
        <v>530800007</v>
      </c>
    </row>
    <row r="708" spans="1:17" ht="16.5" customHeight="1" x14ac:dyDescent="0.3">
      <c r="A708" s="92" t="b">
        <v>1</v>
      </c>
      <c r="B708" s="93" t="s">
        <v>1079</v>
      </c>
      <c r="C708" s="95">
        <v>913030503</v>
      </c>
      <c r="D708" s="92">
        <v>913030502</v>
      </c>
      <c r="E708" s="95">
        <v>913030504</v>
      </c>
      <c r="F708" s="104" t="b">
        <v>1</v>
      </c>
      <c r="G708" s="104" t="s">
        <v>432</v>
      </c>
      <c r="H708" s="92">
        <v>13</v>
      </c>
      <c r="I708" s="92">
        <v>3</v>
      </c>
      <c r="J708" s="92">
        <v>5</v>
      </c>
      <c r="K708" s="92">
        <v>2000</v>
      </c>
      <c r="L708" s="92">
        <v>160001001</v>
      </c>
      <c r="M708" s="92">
        <v>5</v>
      </c>
      <c r="N708" s="92" t="s">
        <v>52</v>
      </c>
      <c r="O708" s="92">
        <v>86229</v>
      </c>
      <c r="P708" s="92">
        <v>87229</v>
      </c>
      <c r="Q708" s="92">
        <v>530800007</v>
      </c>
    </row>
    <row r="709" spans="1:17" ht="16.5" customHeight="1" x14ac:dyDescent="0.3">
      <c r="A709" s="92" t="b">
        <v>1</v>
      </c>
      <c r="B709" s="93" t="s">
        <v>1080</v>
      </c>
      <c r="C709" s="95">
        <v>913030504</v>
      </c>
      <c r="D709" s="92">
        <v>913030503</v>
      </c>
      <c r="E709" s="95">
        <v>913030505</v>
      </c>
      <c r="F709" s="104" t="b">
        <v>1</v>
      </c>
      <c r="G709" s="104" t="s">
        <v>432</v>
      </c>
      <c r="H709" s="92">
        <v>13</v>
      </c>
      <c r="I709" s="92">
        <v>3</v>
      </c>
      <c r="J709" s="92">
        <v>5</v>
      </c>
      <c r="K709" s="92">
        <v>2500</v>
      </c>
      <c r="L709" s="92">
        <v>160001001</v>
      </c>
      <c r="M709" s="92">
        <v>5</v>
      </c>
      <c r="N709" s="92" t="s">
        <v>52</v>
      </c>
      <c r="O709" s="92">
        <v>86230</v>
      </c>
      <c r="P709" s="92">
        <v>87230</v>
      </c>
      <c r="Q709" s="92">
        <v>530800007</v>
      </c>
    </row>
    <row r="710" spans="1:17" ht="16.5" customHeight="1" x14ac:dyDescent="0.3">
      <c r="A710" s="92" t="b">
        <v>1</v>
      </c>
      <c r="B710" s="93" t="s">
        <v>1081</v>
      </c>
      <c r="C710" s="95">
        <v>913030505</v>
      </c>
      <c r="D710" s="92">
        <v>913030504</v>
      </c>
      <c r="E710" s="95">
        <v>913030506</v>
      </c>
      <c r="F710" s="104" t="b">
        <v>1</v>
      </c>
      <c r="G710" s="104" t="s">
        <v>432</v>
      </c>
      <c r="H710" s="92">
        <v>13</v>
      </c>
      <c r="I710" s="92">
        <v>3</v>
      </c>
      <c r="J710" s="92">
        <v>5</v>
      </c>
      <c r="K710" s="92">
        <v>3000</v>
      </c>
      <c r="L710" s="92">
        <v>160001001</v>
      </c>
      <c r="M710" s="92">
        <v>5</v>
      </c>
      <c r="N710" s="92" t="s">
        <v>52</v>
      </c>
      <c r="O710" s="92">
        <v>86231</v>
      </c>
      <c r="P710" s="92">
        <v>87231</v>
      </c>
      <c r="Q710" s="92">
        <v>530800007</v>
      </c>
    </row>
    <row r="711" spans="1:17" ht="16.5" customHeight="1" x14ac:dyDescent="0.3">
      <c r="A711" s="92" t="b">
        <v>1</v>
      </c>
      <c r="B711" s="93" t="s">
        <v>1082</v>
      </c>
      <c r="C711" s="95">
        <v>913030506</v>
      </c>
      <c r="D711" s="92">
        <v>913030505</v>
      </c>
      <c r="E711" s="95">
        <v>913030507</v>
      </c>
      <c r="F711" s="104" t="b">
        <v>1</v>
      </c>
      <c r="G711" s="104" t="s">
        <v>432</v>
      </c>
      <c r="H711" s="92">
        <v>13</v>
      </c>
      <c r="I711" s="92">
        <v>3</v>
      </c>
      <c r="J711" s="92">
        <v>5</v>
      </c>
      <c r="K711" s="92">
        <v>3500</v>
      </c>
      <c r="L711" s="92">
        <v>160001001</v>
      </c>
      <c r="M711" s="92">
        <v>5</v>
      </c>
      <c r="N711" s="92" t="s">
        <v>52</v>
      </c>
      <c r="O711" s="92">
        <v>86232</v>
      </c>
      <c r="P711" s="92">
        <v>87232</v>
      </c>
      <c r="Q711" s="92">
        <v>530800007</v>
      </c>
    </row>
    <row r="712" spans="1:17" ht="16.5" customHeight="1" x14ac:dyDescent="0.3">
      <c r="A712" s="92" t="b">
        <v>1</v>
      </c>
      <c r="B712" s="93" t="s">
        <v>1083</v>
      </c>
      <c r="C712" s="95">
        <v>913030507</v>
      </c>
      <c r="D712" s="92">
        <v>913030506</v>
      </c>
      <c r="E712" s="95">
        <v>913030508</v>
      </c>
      <c r="F712" s="104" t="b">
        <v>1</v>
      </c>
      <c r="G712" s="104" t="s">
        <v>432</v>
      </c>
      <c r="H712" s="92">
        <v>13</v>
      </c>
      <c r="I712" s="92">
        <v>3</v>
      </c>
      <c r="J712" s="92">
        <v>5</v>
      </c>
      <c r="K712" s="92">
        <v>4000</v>
      </c>
      <c r="L712" s="92">
        <v>160001001</v>
      </c>
      <c r="M712" s="92">
        <v>5</v>
      </c>
      <c r="N712" s="92" t="s">
        <v>52</v>
      </c>
      <c r="O712" s="92">
        <v>86233</v>
      </c>
      <c r="P712" s="92">
        <v>87233</v>
      </c>
      <c r="Q712" s="92">
        <v>530800007</v>
      </c>
    </row>
    <row r="713" spans="1:17" ht="16.5" customHeight="1" x14ac:dyDescent="0.3">
      <c r="A713" s="92" t="b">
        <v>1</v>
      </c>
      <c r="B713" s="93" t="s">
        <v>1084</v>
      </c>
      <c r="C713" s="95">
        <v>913030508</v>
      </c>
      <c r="D713" s="92">
        <v>913030507</v>
      </c>
      <c r="E713" s="95">
        <v>913030509</v>
      </c>
      <c r="F713" s="104" t="b">
        <v>1</v>
      </c>
      <c r="G713" s="104" t="s">
        <v>432</v>
      </c>
      <c r="H713" s="92">
        <v>13</v>
      </c>
      <c r="I713" s="92">
        <v>3</v>
      </c>
      <c r="J713" s="92">
        <v>5</v>
      </c>
      <c r="K713" s="92">
        <v>4500</v>
      </c>
      <c r="L713" s="92">
        <v>160001001</v>
      </c>
      <c r="M713" s="92">
        <v>5</v>
      </c>
      <c r="N713" s="92" t="s">
        <v>52</v>
      </c>
      <c r="O713" s="92">
        <v>86234</v>
      </c>
      <c r="P713" s="92">
        <v>87234</v>
      </c>
      <c r="Q713" s="92">
        <v>530800007</v>
      </c>
    </row>
    <row r="714" spans="1:17" ht="16.5" customHeight="1" x14ac:dyDescent="0.3">
      <c r="A714" s="92" t="b">
        <v>1</v>
      </c>
      <c r="B714" s="93" t="s">
        <v>1085</v>
      </c>
      <c r="C714" s="95">
        <v>913030509</v>
      </c>
      <c r="D714" s="95">
        <v>913030508</v>
      </c>
      <c r="E714" s="81">
        <v>0</v>
      </c>
      <c r="F714" s="104" t="b">
        <v>1</v>
      </c>
      <c r="G714" s="104" t="s">
        <v>432</v>
      </c>
      <c r="H714" s="92">
        <v>13</v>
      </c>
      <c r="I714" s="92">
        <v>3</v>
      </c>
      <c r="J714" s="92">
        <v>5</v>
      </c>
      <c r="K714" s="92">
        <v>5000</v>
      </c>
      <c r="L714" s="92">
        <v>160001001</v>
      </c>
      <c r="M714" s="92">
        <v>5</v>
      </c>
      <c r="N714" s="92" t="s">
        <v>52</v>
      </c>
      <c r="O714" s="92">
        <v>86235</v>
      </c>
      <c r="P714" s="92">
        <v>87235</v>
      </c>
      <c r="Q714" s="92">
        <v>530800007</v>
      </c>
    </row>
    <row r="715" spans="1:17" ht="16.5" customHeight="1" x14ac:dyDescent="0.3">
      <c r="A715" s="96" t="b">
        <v>1</v>
      </c>
      <c r="B715" s="97" t="s">
        <v>1086</v>
      </c>
      <c r="C715" s="94">
        <v>914010201</v>
      </c>
      <c r="D715" s="81">
        <v>0</v>
      </c>
      <c r="E715" s="98">
        <v>914010202</v>
      </c>
      <c r="F715" s="96" t="b">
        <v>0</v>
      </c>
      <c r="G715" s="96" t="s">
        <v>421</v>
      </c>
      <c r="H715" s="81">
        <v>14</v>
      </c>
      <c r="I715" s="81">
        <v>1</v>
      </c>
      <c r="J715" s="81">
        <v>2</v>
      </c>
      <c r="K715" s="81">
        <v>1000000</v>
      </c>
      <c r="L715" s="94">
        <v>160001002</v>
      </c>
      <c r="M715" s="81">
        <v>5</v>
      </c>
      <c r="N715" s="81" t="s">
        <v>54</v>
      </c>
      <c r="O715" s="81">
        <v>86236</v>
      </c>
      <c r="P715" s="81">
        <v>87236</v>
      </c>
      <c r="Q715" s="81">
        <v>530800017</v>
      </c>
    </row>
    <row r="716" spans="1:17" ht="16.5" customHeight="1" x14ac:dyDescent="0.3">
      <c r="A716" s="96" t="b">
        <v>1</v>
      </c>
      <c r="B716" s="97" t="s">
        <v>1087</v>
      </c>
      <c r="C716" s="98">
        <v>914010202</v>
      </c>
      <c r="D716" s="96">
        <v>914010201</v>
      </c>
      <c r="E716" s="98">
        <v>914010203</v>
      </c>
      <c r="F716" s="96" t="b">
        <v>0</v>
      </c>
      <c r="G716" s="96" t="s">
        <v>421</v>
      </c>
      <c r="H716" s="96">
        <v>14</v>
      </c>
      <c r="I716" s="96">
        <v>1</v>
      </c>
      <c r="J716" s="96">
        <v>2</v>
      </c>
      <c r="K716" s="96">
        <v>2000000</v>
      </c>
      <c r="L716" s="96">
        <v>160001002</v>
      </c>
      <c r="M716" s="96">
        <v>5</v>
      </c>
      <c r="N716" s="96" t="s">
        <v>54</v>
      </c>
      <c r="O716" s="96">
        <v>86237</v>
      </c>
      <c r="P716" s="96">
        <v>87237</v>
      </c>
      <c r="Q716" s="96">
        <v>530800017</v>
      </c>
    </row>
    <row r="717" spans="1:17" ht="16.5" customHeight="1" x14ac:dyDescent="0.3">
      <c r="A717" s="96" t="b">
        <v>1</v>
      </c>
      <c r="B717" s="97" t="s">
        <v>1088</v>
      </c>
      <c r="C717" s="98">
        <v>914010203</v>
      </c>
      <c r="D717" s="96">
        <v>914010202</v>
      </c>
      <c r="E717" s="98">
        <v>914010204</v>
      </c>
      <c r="F717" s="96" t="b">
        <v>0</v>
      </c>
      <c r="G717" s="96" t="s">
        <v>421</v>
      </c>
      <c r="H717" s="96">
        <v>14</v>
      </c>
      <c r="I717" s="96">
        <v>1</v>
      </c>
      <c r="J717" s="96">
        <v>2</v>
      </c>
      <c r="K717" s="96">
        <v>3000000</v>
      </c>
      <c r="L717" s="96">
        <v>160001002</v>
      </c>
      <c r="M717" s="96">
        <v>5</v>
      </c>
      <c r="N717" s="96" t="s">
        <v>54</v>
      </c>
      <c r="O717" s="96">
        <v>86238</v>
      </c>
      <c r="P717" s="96">
        <v>87238</v>
      </c>
      <c r="Q717" s="96">
        <v>530800017</v>
      </c>
    </row>
    <row r="718" spans="1:17" ht="16.5" customHeight="1" x14ac:dyDescent="0.3">
      <c r="A718" s="96" t="b">
        <v>1</v>
      </c>
      <c r="B718" s="97" t="s">
        <v>1089</v>
      </c>
      <c r="C718" s="98">
        <v>914010204</v>
      </c>
      <c r="D718" s="96">
        <v>914010203</v>
      </c>
      <c r="E718" s="98">
        <v>914010205</v>
      </c>
      <c r="F718" s="96" t="b">
        <v>0</v>
      </c>
      <c r="G718" s="96" t="s">
        <v>421</v>
      </c>
      <c r="H718" s="96">
        <v>14</v>
      </c>
      <c r="I718" s="96">
        <v>1</v>
      </c>
      <c r="J718" s="96">
        <v>2</v>
      </c>
      <c r="K718" s="96">
        <v>4000000</v>
      </c>
      <c r="L718" s="96">
        <v>160001002</v>
      </c>
      <c r="M718" s="96">
        <v>5</v>
      </c>
      <c r="N718" s="96" t="s">
        <v>54</v>
      </c>
      <c r="O718" s="96">
        <v>86239</v>
      </c>
      <c r="P718" s="96">
        <v>87239</v>
      </c>
      <c r="Q718" s="96">
        <v>530800017</v>
      </c>
    </row>
    <row r="719" spans="1:17" ht="16.5" customHeight="1" x14ac:dyDescent="0.3">
      <c r="A719" s="96" t="b">
        <v>1</v>
      </c>
      <c r="B719" s="97" t="s">
        <v>1090</v>
      </c>
      <c r="C719" s="98">
        <v>914010205</v>
      </c>
      <c r="D719" s="96">
        <v>914010204</v>
      </c>
      <c r="E719" s="98">
        <v>914010206</v>
      </c>
      <c r="F719" s="96" t="b">
        <v>0</v>
      </c>
      <c r="G719" s="96" t="s">
        <v>421</v>
      </c>
      <c r="H719" s="96">
        <v>14</v>
      </c>
      <c r="I719" s="96">
        <v>1</v>
      </c>
      <c r="J719" s="96">
        <v>2</v>
      </c>
      <c r="K719" s="96">
        <v>5000000</v>
      </c>
      <c r="L719" s="96">
        <v>160001002</v>
      </c>
      <c r="M719" s="96">
        <v>5</v>
      </c>
      <c r="N719" s="96" t="s">
        <v>54</v>
      </c>
      <c r="O719" s="96">
        <v>86240</v>
      </c>
      <c r="P719" s="96">
        <v>87240</v>
      </c>
      <c r="Q719" s="96">
        <v>530800017</v>
      </c>
    </row>
    <row r="720" spans="1:17" ht="16.5" customHeight="1" x14ac:dyDescent="0.3">
      <c r="A720" s="96" t="b">
        <v>1</v>
      </c>
      <c r="B720" s="97" t="s">
        <v>1091</v>
      </c>
      <c r="C720" s="98">
        <v>914010206</v>
      </c>
      <c r="D720" s="96">
        <v>914010205</v>
      </c>
      <c r="E720" s="98">
        <v>914010207</v>
      </c>
      <c r="F720" s="96" t="b">
        <v>0</v>
      </c>
      <c r="G720" s="96" t="s">
        <v>421</v>
      </c>
      <c r="H720" s="96">
        <v>14</v>
      </c>
      <c r="I720" s="96">
        <v>1</v>
      </c>
      <c r="J720" s="96">
        <v>2</v>
      </c>
      <c r="K720" s="96">
        <v>6000000</v>
      </c>
      <c r="L720" s="96">
        <v>160001002</v>
      </c>
      <c r="M720" s="96">
        <v>5</v>
      </c>
      <c r="N720" s="96" t="s">
        <v>54</v>
      </c>
      <c r="O720" s="96">
        <v>86241</v>
      </c>
      <c r="P720" s="96">
        <v>87241</v>
      </c>
      <c r="Q720" s="96">
        <v>530800017</v>
      </c>
    </row>
    <row r="721" spans="1:17" ht="16.5" customHeight="1" x14ac:dyDescent="0.3">
      <c r="A721" s="96" t="b">
        <v>1</v>
      </c>
      <c r="B721" s="97" t="s">
        <v>1092</v>
      </c>
      <c r="C721" s="98">
        <v>914010207</v>
      </c>
      <c r="D721" s="96">
        <v>914010206</v>
      </c>
      <c r="E721" s="98">
        <v>914010208</v>
      </c>
      <c r="F721" s="96" t="b">
        <v>0</v>
      </c>
      <c r="G721" s="96" t="s">
        <v>421</v>
      </c>
      <c r="H721" s="96">
        <v>14</v>
      </c>
      <c r="I721" s="96">
        <v>1</v>
      </c>
      <c r="J721" s="96">
        <v>2</v>
      </c>
      <c r="K721" s="96">
        <v>7000000</v>
      </c>
      <c r="L721" s="96">
        <v>160001002</v>
      </c>
      <c r="M721" s="96">
        <v>5</v>
      </c>
      <c r="N721" s="96" t="s">
        <v>54</v>
      </c>
      <c r="O721" s="96">
        <v>86242</v>
      </c>
      <c r="P721" s="96">
        <v>87242</v>
      </c>
      <c r="Q721" s="96">
        <v>530800017</v>
      </c>
    </row>
    <row r="722" spans="1:17" ht="16.5" customHeight="1" x14ac:dyDescent="0.3">
      <c r="A722" s="96" t="b">
        <v>1</v>
      </c>
      <c r="B722" s="97" t="s">
        <v>1093</v>
      </c>
      <c r="C722" s="98">
        <v>914010208</v>
      </c>
      <c r="D722" s="96">
        <v>914010207</v>
      </c>
      <c r="E722" s="98">
        <v>914010209</v>
      </c>
      <c r="F722" s="96" t="b">
        <v>0</v>
      </c>
      <c r="G722" s="96" t="s">
        <v>421</v>
      </c>
      <c r="H722" s="96">
        <v>14</v>
      </c>
      <c r="I722" s="96">
        <v>1</v>
      </c>
      <c r="J722" s="96">
        <v>2</v>
      </c>
      <c r="K722" s="96">
        <v>8000000</v>
      </c>
      <c r="L722" s="96">
        <v>160001002</v>
      </c>
      <c r="M722" s="96">
        <v>5</v>
      </c>
      <c r="N722" s="96" t="s">
        <v>54</v>
      </c>
      <c r="O722" s="96">
        <v>86243</v>
      </c>
      <c r="P722" s="96">
        <v>87243</v>
      </c>
      <c r="Q722" s="96">
        <v>530800017</v>
      </c>
    </row>
    <row r="723" spans="1:17" ht="16.5" customHeight="1" x14ac:dyDescent="0.3">
      <c r="A723" s="96" t="b">
        <v>1</v>
      </c>
      <c r="B723" s="97" t="s">
        <v>1094</v>
      </c>
      <c r="C723" s="98">
        <v>914010209</v>
      </c>
      <c r="D723" s="96">
        <v>914010208</v>
      </c>
      <c r="E723" s="98">
        <v>914010210</v>
      </c>
      <c r="F723" s="96" t="b">
        <v>0</v>
      </c>
      <c r="G723" s="96" t="s">
        <v>421</v>
      </c>
      <c r="H723" s="96">
        <v>14</v>
      </c>
      <c r="I723" s="96">
        <v>1</v>
      </c>
      <c r="J723" s="96">
        <v>2</v>
      </c>
      <c r="K723" s="96">
        <v>9000000</v>
      </c>
      <c r="L723" s="96">
        <v>160001002</v>
      </c>
      <c r="M723" s="96">
        <v>5</v>
      </c>
      <c r="N723" s="96" t="s">
        <v>54</v>
      </c>
      <c r="O723" s="96">
        <v>86244</v>
      </c>
      <c r="P723" s="96">
        <v>87244</v>
      </c>
      <c r="Q723" s="96">
        <v>530800017</v>
      </c>
    </row>
    <row r="724" spans="1:17" ht="16.5" customHeight="1" x14ac:dyDescent="0.3">
      <c r="A724" s="96" t="b">
        <v>1</v>
      </c>
      <c r="B724" s="97" t="s">
        <v>1095</v>
      </c>
      <c r="C724" s="98">
        <v>914010210</v>
      </c>
      <c r="D724" s="96">
        <v>914010209</v>
      </c>
      <c r="E724" s="98">
        <v>914010211</v>
      </c>
      <c r="F724" s="96" t="b">
        <v>0</v>
      </c>
      <c r="G724" s="96" t="s">
        <v>421</v>
      </c>
      <c r="H724" s="96">
        <v>14</v>
      </c>
      <c r="I724" s="96">
        <v>1</v>
      </c>
      <c r="J724" s="96">
        <v>2</v>
      </c>
      <c r="K724" s="96">
        <v>10000000</v>
      </c>
      <c r="L724" s="96">
        <v>160001002</v>
      </c>
      <c r="M724" s="96">
        <v>5</v>
      </c>
      <c r="N724" s="96" t="s">
        <v>54</v>
      </c>
      <c r="O724" s="96">
        <v>86245</v>
      </c>
      <c r="P724" s="96">
        <v>87245</v>
      </c>
      <c r="Q724" s="96">
        <v>530800017</v>
      </c>
    </row>
    <row r="725" spans="1:17" ht="16.5" customHeight="1" x14ac:dyDescent="0.3">
      <c r="A725" s="96" t="b">
        <v>1</v>
      </c>
      <c r="B725" s="97" t="s">
        <v>1096</v>
      </c>
      <c r="C725" s="98">
        <v>914010211</v>
      </c>
      <c r="D725" s="96">
        <v>914010210</v>
      </c>
      <c r="E725" s="98">
        <v>914010212</v>
      </c>
      <c r="F725" s="96" t="b">
        <v>0</v>
      </c>
      <c r="G725" s="96" t="s">
        <v>421</v>
      </c>
      <c r="H725" s="96">
        <v>14</v>
      </c>
      <c r="I725" s="96">
        <v>1</v>
      </c>
      <c r="J725" s="96">
        <v>2</v>
      </c>
      <c r="K725" s="96">
        <v>15000000</v>
      </c>
      <c r="L725" s="96">
        <v>160001002</v>
      </c>
      <c r="M725" s="96">
        <v>5</v>
      </c>
      <c r="N725" s="96" t="s">
        <v>54</v>
      </c>
      <c r="O725" s="96">
        <v>86246</v>
      </c>
      <c r="P725" s="96">
        <v>87246</v>
      </c>
      <c r="Q725" s="96">
        <v>530800017</v>
      </c>
    </row>
    <row r="726" spans="1:17" ht="16.5" customHeight="1" x14ac:dyDescent="0.3">
      <c r="A726" s="96" t="b">
        <v>1</v>
      </c>
      <c r="B726" s="97" t="s">
        <v>1097</v>
      </c>
      <c r="C726" s="98">
        <v>914010212</v>
      </c>
      <c r="D726" s="96">
        <v>914010211</v>
      </c>
      <c r="E726" s="98">
        <v>914010213</v>
      </c>
      <c r="F726" s="96" t="b">
        <v>0</v>
      </c>
      <c r="G726" s="96" t="s">
        <v>421</v>
      </c>
      <c r="H726" s="96">
        <v>14</v>
      </c>
      <c r="I726" s="96">
        <v>1</v>
      </c>
      <c r="J726" s="96">
        <v>2</v>
      </c>
      <c r="K726" s="96">
        <v>20000000</v>
      </c>
      <c r="L726" s="96">
        <v>160001002</v>
      </c>
      <c r="M726" s="96">
        <v>5</v>
      </c>
      <c r="N726" s="96" t="s">
        <v>54</v>
      </c>
      <c r="O726" s="96">
        <v>86247</v>
      </c>
      <c r="P726" s="96">
        <v>87247</v>
      </c>
      <c r="Q726" s="96">
        <v>530800017</v>
      </c>
    </row>
    <row r="727" spans="1:17" ht="16.5" customHeight="1" x14ac:dyDescent="0.3">
      <c r="A727" s="96" t="b">
        <v>1</v>
      </c>
      <c r="B727" s="97" t="s">
        <v>1098</v>
      </c>
      <c r="C727" s="98">
        <v>914010213</v>
      </c>
      <c r="D727" s="96">
        <v>914010212</v>
      </c>
      <c r="E727" s="98">
        <v>914010214</v>
      </c>
      <c r="F727" s="96" t="b">
        <v>0</v>
      </c>
      <c r="G727" s="96" t="s">
        <v>421</v>
      </c>
      <c r="H727" s="96">
        <v>14</v>
      </c>
      <c r="I727" s="96">
        <v>1</v>
      </c>
      <c r="J727" s="96">
        <v>2</v>
      </c>
      <c r="K727" s="96">
        <v>25000000</v>
      </c>
      <c r="L727" s="96">
        <v>160001002</v>
      </c>
      <c r="M727" s="96">
        <v>5</v>
      </c>
      <c r="N727" s="96" t="s">
        <v>54</v>
      </c>
      <c r="O727" s="96">
        <v>86248</v>
      </c>
      <c r="P727" s="96">
        <v>87248</v>
      </c>
      <c r="Q727" s="96">
        <v>530800017</v>
      </c>
    </row>
    <row r="728" spans="1:17" ht="16.5" customHeight="1" x14ac:dyDescent="0.3">
      <c r="A728" s="96" t="b">
        <v>1</v>
      </c>
      <c r="B728" s="97" t="s">
        <v>1099</v>
      </c>
      <c r="C728" s="98">
        <v>914010214</v>
      </c>
      <c r="D728" s="96">
        <v>914010213</v>
      </c>
      <c r="E728" s="98">
        <v>914010215</v>
      </c>
      <c r="F728" s="96" t="b">
        <v>0</v>
      </c>
      <c r="G728" s="96" t="s">
        <v>421</v>
      </c>
      <c r="H728" s="96">
        <v>14</v>
      </c>
      <c r="I728" s="96">
        <v>1</v>
      </c>
      <c r="J728" s="96">
        <v>2</v>
      </c>
      <c r="K728" s="96">
        <v>30000000</v>
      </c>
      <c r="L728" s="96">
        <v>160001002</v>
      </c>
      <c r="M728" s="96">
        <v>5</v>
      </c>
      <c r="N728" s="96" t="s">
        <v>54</v>
      </c>
      <c r="O728" s="96">
        <v>86249</v>
      </c>
      <c r="P728" s="96">
        <v>87249</v>
      </c>
      <c r="Q728" s="96">
        <v>530800017</v>
      </c>
    </row>
    <row r="729" spans="1:17" ht="16.5" customHeight="1" x14ac:dyDescent="0.3">
      <c r="A729" s="96" t="b">
        <v>1</v>
      </c>
      <c r="B729" s="97" t="s">
        <v>1100</v>
      </c>
      <c r="C729" s="98">
        <v>914010215</v>
      </c>
      <c r="D729" s="96">
        <v>914010214</v>
      </c>
      <c r="E729" s="98">
        <v>914010216</v>
      </c>
      <c r="F729" s="96" t="b">
        <v>0</v>
      </c>
      <c r="G729" s="96" t="s">
        <v>421</v>
      </c>
      <c r="H729" s="96">
        <v>14</v>
      </c>
      <c r="I729" s="96">
        <v>1</v>
      </c>
      <c r="J729" s="96">
        <v>2</v>
      </c>
      <c r="K729" s="96">
        <v>35000000</v>
      </c>
      <c r="L729" s="96">
        <v>160001002</v>
      </c>
      <c r="M729" s="96">
        <v>5</v>
      </c>
      <c r="N729" s="96" t="s">
        <v>54</v>
      </c>
      <c r="O729" s="96">
        <v>86250</v>
      </c>
      <c r="P729" s="96">
        <v>87250</v>
      </c>
      <c r="Q729" s="96">
        <v>530800017</v>
      </c>
    </row>
    <row r="730" spans="1:17" ht="16.5" customHeight="1" x14ac:dyDescent="0.3">
      <c r="A730" s="96" t="b">
        <v>1</v>
      </c>
      <c r="B730" s="97" t="s">
        <v>1101</v>
      </c>
      <c r="C730" s="98">
        <v>914010216</v>
      </c>
      <c r="D730" s="96">
        <v>914010215</v>
      </c>
      <c r="E730" s="98">
        <v>914010217</v>
      </c>
      <c r="F730" s="96" t="b">
        <v>0</v>
      </c>
      <c r="G730" s="96" t="s">
        <v>421</v>
      </c>
      <c r="H730" s="96">
        <v>14</v>
      </c>
      <c r="I730" s="96">
        <v>1</v>
      </c>
      <c r="J730" s="96">
        <v>2</v>
      </c>
      <c r="K730" s="96">
        <v>40000000</v>
      </c>
      <c r="L730" s="96">
        <v>160001002</v>
      </c>
      <c r="M730" s="96">
        <v>5</v>
      </c>
      <c r="N730" s="96" t="s">
        <v>54</v>
      </c>
      <c r="O730" s="96">
        <v>86251</v>
      </c>
      <c r="P730" s="96">
        <v>87251</v>
      </c>
      <c r="Q730" s="96">
        <v>530800017</v>
      </c>
    </row>
    <row r="731" spans="1:17" ht="16.5" customHeight="1" x14ac:dyDescent="0.3">
      <c r="A731" s="96" t="b">
        <v>1</v>
      </c>
      <c r="B731" s="97" t="s">
        <v>1102</v>
      </c>
      <c r="C731" s="98">
        <v>914010217</v>
      </c>
      <c r="D731" s="96">
        <v>914010216</v>
      </c>
      <c r="E731" s="98">
        <v>914010218</v>
      </c>
      <c r="F731" s="96" t="b">
        <v>0</v>
      </c>
      <c r="G731" s="96" t="s">
        <v>421</v>
      </c>
      <c r="H731" s="96">
        <v>14</v>
      </c>
      <c r="I731" s="96">
        <v>1</v>
      </c>
      <c r="J731" s="96">
        <v>2</v>
      </c>
      <c r="K731" s="96">
        <v>45000000</v>
      </c>
      <c r="L731" s="96">
        <v>160001002</v>
      </c>
      <c r="M731" s="96">
        <v>5</v>
      </c>
      <c r="N731" s="96" t="s">
        <v>54</v>
      </c>
      <c r="O731" s="96">
        <v>86252</v>
      </c>
      <c r="P731" s="96">
        <v>87252</v>
      </c>
      <c r="Q731" s="96">
        <v>530800017</v>
      </c>
    </row>
    <row r="732" spans="1:17" ht="16.5" customHeight="1" x14ac:dyDescent="0.3">
      <c r="A732" s="96" t="b">
        <v>1</v>
      </c>
      <c r="B732" s="97" t="s">
        <v>1103</v>
      </c>
      <c r="C732" s="98">
        <v>914010218</v>
      </c>
      <c r="D732" s="96">
        <v>914010217</v>
      </c>
      <c r="E732" s="98">
        <v>914010219</v>
      </c>
      <c r="F732" s="96" t="b">
        <v>0</v>
      </c>
      <c r="G732" s="96" t="s">
        <v>421</v>
      </c>
      <c r="H732" s="96">
        <v>14</v>
      </c>
      <c r="I732" s="96">
        <v>1</v>
      </c>
      <c r="J732" s="96">
        <v>2</v>
      </c>
      <c r="K732" s="96">
        <v>50000000</v>
      </c>
      <c r="L732" s="96">
        <v>160001002</v>
      </c>
      <c r="M732" s="96">
        <v>5</v>
      </c>
      <c r="N732" s="96" t="s">
        <v>54</v>
      </c>
      <c r="O732" s="96">
        <v>86253</v>
      </c>
      <c r="P732" s="96">
        <v>87253</v>
      </c>
      <c r="Q732" s="96">
        <v>530800017</v>
      </c>
    </row>
    <row r="733" spans="1:17" ht="16.5" customHeight="1" x14ac:dyDescent="0.3">
      <c r="A733" s="96" t="b">
        <v>1</v>
      </c>
      <c r="B733" s="97" t="s">
        <v>1104</v>
      </c>
      <c r="C733" s="98">
        <v>914010219</v>
      </c>
      <c r="D733" s="96">
        <v>914010218</v>
      </c>
      <c r="E733" s="98">
        <v>914010220</v>
      </c>
      <c r="F733" s="96" t="b">
        <v>0</v>
      </c>
      <c r="G733" s="96" t="s">
        <v>421</v>
      </c>
      <c r="H733" s="96">
        <v>14</v>
      </c>
      <c r="I733" s="96">
        <v>1</v>
      </c>
      <c r="J733" s="96">
        <v>2</v>
      </c>
      <c r="K733" s="96">
        <v>60000000</v>
      </c>
      <c r="L733" s="96">
        <v>160001002</v>
      </c>
      <c r="M733" s="96">
        <v>5</v>
      </c>
      <c r="N733" s="96" t="s">
        <v>54</v>
      </c>
      <c r="O733" s="96">
        <v>86254</v>
      </c>
      <c r="P733" s="96">
        <v>87254</v>
      </c>
      <c r="Q733" s="96">
        <v>530800017</v>
      </c>
    </row>
    <row r="734" spans="1:17" ht="16.5" customHeight="1" x14ac:dyDescent="0.3">
      <c r="A734" s="96" t="b">
        <v>1</v>
      </c>
      <c r="B734" s="97" t="s">
        <v>1105</v>
      </c>
      <c r="C734" s="98">
        <v>914010220</v>
      </c>
      <c r="D734" s="96">
        <v>914010219</v>
      </c>
      <c r="E734" s="98">
        <v>914010221</v>
      </c>
      <c r="F734" s="96" t="b">
        <v>0</v>
      </c>
      <c r="G734" s="96" t="s">
        <v>421</v>
      </c>
      <c r="H734" s="96">
        <v>14</v>
      </c>
      <c r="I734" s="96">
        <v>1</v>
      </c>
      <c r="J734" s="96">
        <v>2</v>
      </c>
      <c r="K734" s="96">
        <v>70000000</v>
      </c>
      <c r="L734" s="96">
        <v>160001002</v>
      </c>
      <c r="M734" s="96">
        <v>5</v>
      </c>
      <c r="N734" s="96" t="s">
        <v>54</v>
      </c>
      <c r="O734" s="96">
        <v>86255</v>
      </c>
      <c r="P734" s="96">
        <v>87255</v>
      </c>
      <c r="Q734" s="96">
        <v>530800017</v>
      </c>
    </row>
    <row r="735" spans="1:17" ht="16.5" customHeight="1" x14ac:dyDescent="0.3">
      <c r="A735" s="96" t="b">
        <v>1</v>
      </c>
      <c r="B735" s="97" t="s">
        <v>1106</v>
      </c>
      <c r="C735" s="98">
        <v>914010221</v>
      </c>
      <c r="D735" s="96">
        <v>914010220</v>
      </c>
      <c r="E735" s="98">
        <v>914010222</v>
      </c>
      <c r="F735" s="96" t="b">
        <v>0</v>
      </c>
      <c r="G735" s="96" t="s">
        <v>421</v>
      </c>
      <c r="H735" s="96">
        <v>14</v>
      </c>
      <c r="I735" s="96">
        <v>1</v>
      </c>
      <c r="J735" s="96">
        <v>2</v>
      </c>
      <c r="K735" s="96">
        <v>80000000</v>
      </c>
      <c r="L735" s="96">
        <v>160001002</v>
      </c>
      <c r="M735" s="96">
        <v>5</v>
      </c>
      <c r="N735" s="96" t="s">
        <v>54</v>
      </c>
      <c r="O735" s="96">
        <v>86256</v>
      </c>
      <c r="P735" s="96">
        <v>87256</v>
      </c>
      <c r="Q735" s="96">
        <v>530800017</v>
      </c>
    </row>
    <row r="736" spans="1:17" ht="16.5" customHeight="1" x14ac:dyDescent="0.3">
      <c r="A736" s="96" t="b">
        <v>1</v>
      </c>
      <c r="B736" s="97" t="s">
        <v>1107</v>
      </c>
      <c r="C736" s="98">
        <v>914010222</v>
      </c>
      <c r="D736" s="96">
        <v>914010221</v>
      </c>
      <c r="E736" s="96">
        <v>914010223</v>
      </c>
      <c r="F736" s="96" t="b">
        <v>0</v>
      </c>
      <c r="G736" s="96" t="s">
        <v>421</v>
      </c>
      <c r="H736" s="96">
        <v>14</v>
      </c>
      <c r="I736" s="96">
        <v>1</v>
      </c>
      <c r="J736" s="96">
        <v>2</v>
      </c>
      <c r="K736" s="96">
        <v>90000000</v>
      </c>
      <c r="L736" s="96">
        <v>160001002</v>
      </c>
      <c r="M736" s="96">
        <v>5</v>
      </c>
      <c r="N736" s="96" t="s">
        <v>54</v>
      </c>
      <c r="O736" s="96">
        <v>86257</v>
      </c>
      <c r="P736" s="96">
        <v>87257</v>
      </c>
      <c r="Q736" s="96">
        <v>530800017</v>
      </c>
    </row>
    <row r="737" spans="1:17" ht="16.5" customHeight="1" x14ac:dyDescent="0.3">
      <c r="A737" s="96" t="b">
        <v>1</v>
      </c>
      <c r="B737" s="97" t="s">
        <v>1108</v>
      </c>
      <c r="C737" s="98">
        <v>914010223</v>
      </c>
      <c r="D737" s="98">
        <v>914010222</v>
      </c>
      <c r="E737" s="81">
        <v>0</v>
      </c>
      <c r="F737" s="96" t="b">
        <v>0</v>
      </c>
      <c r="G737" s="96" t="s">
        <v>421</v>
      </c>
      <c r="H737" s="96">
        <v>14</v>
      </c>
      <c r="I737" s="96">
        <v>1</v>
      </c>
      <c r="J737" s="96">
        <v>2</v>
      </c>
      <c r="K737" s="96">
        <v>100000000</v>
      </c>
      <c r="L737" s="96">
        <v>160001002</v>
      </c>
      <c r="M737" s="96">
        <v>5</v>
      </c>
      <c r="N737" s="96" t="s">
        <v>54</v>
      </c>
      <c r="O737" s="96">
        <v>86258</v>
      </c>
      <c r="P737" s="96">
        <v>87258</v>
      </c>
      <c r="Q737" s="96">
        <v>530800017</v>
      </c>
    </row>
    <row r="738" spans="1:17" ht="16.5" customHeight="1" x14ac:dyDescent="0.3">
      <c r="A738" s="92" t="b">
        <v>1</v>
      </c>
      <c r="B738" s="93" t="s">
        <v>1109</v>
      </c>
      <c r="C738" s="94">
        <v>914020201</v>
      </c>
      <c r="D738" s="81">
        <v>0</v>
      </c>
      <c r="E738" s="95">
        <v>914020202</v>
      </c>
      <c r="F738" s="92" t="b">
        <v>0</v>
      </c>
      <c r="G738" s="104" t="s">
        <v>432</v>
      </c>
      <c r="H738" s="81">
        <v>14</v>
      </c>
      <c r="I738" s="81">
        <v>2</v>
      </c>
      <c r="J738" s="81">
        <v>2</v>
      </c>
      <c r="K738" s="81">
        <v>1000</v>
      </c>
      <c r="L738" s="94">
        <v>160001002</v>
      </c>
      <c r="M738" s="81">
        <v>5</v>
      </c>
      <c r="N738" s="81" t="s">
        <v>54</v>
      </c>
      <c r="O738" s="81">
        <v>86259</v>
      </c>
      <c r="P738" s="81">
        <v>87259</v>
      </c>
      <c r="Q738" s="81">
        <v>530800019</v>
      </c>
    </row>
    <row r="739" spans="1:17" ht="16.5" customHeight="1" x14ac:dyDescent="0.3">
      <c r="A739" s="92" t="b">
        <v>1</v>
      </c>
      <c r="B739" s="93" t="s">
        <v>1110</v>
      </c>
      <c r="C739" s="95">
        <v>914020202</v>
      </c>
      <c r="D739" s="92">
        <v>914020201</v>
      </c>
      <c r="E739" s="95">
        <v>914020203</v>
      </c>
      <c r="F739" s="92" t="b">
        <v>0</v>
      </c>
      <c r="G739" s="104" t="s">
        <v>432</v>
      </c>
      <c r="H739" s="92">
        <v>14</v>
      </c>
      <c r="I739" s="92">
        <v>2</v>
      </c>
      <c r="J739" s="92">
        <v>2</v>
      </c>
      <c r="K739" s="92">
        <v>2000</v>
      </c>
      <c r="L739" s="92">
        <v>160001002</v>
      </c>
      <c r="M739" s="92">
        <v>5</v>
      </c>
      <c r="N739" s="92" t="s">
        <v>54</v>
      </c>
      <c r="O739" s="92">
        <v>86260</v>
      </c>
      <c r="P739" s="92">
        <v>87260</v>
      </c>
      <c r="Q739" s="92">
        <v>530800019</v>
      </c>
    </row>
    <row r="740" spans="1:17" ht="16.5" customHeight="1" x14ac:dyDescent="0.3">
      <c r="A740" s="92" t="b">
        <v>1</v>
      </c>
      <c r="B740" s="93" t="s">
        <v>1111</v>
      </c>
      <c r="C740" s="95">
        <v>914020203</v>
      </c>
      <c r="D740" s="92">
        <v>914020202</v>
      </c>
      <c r="E740" s="95">
        <v>914020204</v>
      </c>
      <c r="F740" s="92" t="b">
        <v>0</v>
      </c>
      <c r="G740" s="104" t="s">
        <v>432</v>
      </c>
      <c r="H740" s="92">
        <v>14</v>
      </c>
      <c r="I740" s="92">
        <v>2</v>
      </c>
      <c r="J740" s="92">
        <v>2</v>
      </c>
      <c r="K740" s="92">
        <v>3000</v>
      </c>
      <c r="L740" s="92">
        <v>160001002</v>
      </c>
      <c r="M740" s="92">
        <v>5</v>
      </c>
      <c r="N740" s="92" t="s">
        <v>54</v>
      </c>
      <c r="O740" s="92">
        <v>86261</v>
      </c>
      <c r="P740" s="92">
        <v>87261</v>
      </c>
      <c r="Q740" s="92">
        <v>530800019</v>
      </c>
    </row>
    <row r="741" spans="1:17" ht="16.5" customHeight="1" x14ac:dyDescent="0.3">
      <c r="A741" s="92" t="b">
        <v>1</v>
      </c>
      <c r="B741" s="93" t="s">
        <v>1112</v>
      </c>
      <c r="C741" s="95">
        <v>914020204</v>
      </c>
      <c r="D741" s="92">
        <v>914020203</v>
      </c>
      <c r="E741" s="95">
        <v>914020205</v>
      </c>
      <c r="F741" s="92" t="b">
        <v>0</v>
      </c>
      <c r="G741" s="104" t="s">
        <v>432</v>
      </c>
      <c r="H741" s="92">
        <v>14</v>
      </c>
      <c r="I741" s="92">
        <v>2</v>
      </c>
      <c r="J741" s="92">
        <v>2</v>
      </c>
      <c r="K741" s="92">
        <v>4000</v>
      </c>
      <c r="L741" s="92">
        <v>160001002</v>
      </c>
      <c r="M741" s="92">
        <v>5</v>
      </c>
      <c r="N741" s="92" t="s">
        <v>54</v>
      </c>
      <c r="O741" s="92">
        <v>86262</v>
      </c>
      <c r="P741" s="92">
        <v>87262</v>
      </c>
      <c r="Q741" s="92">
        <v>530800019</v>
      </c>
    </row>
    <row r="742" spans="1:17" ht="16.5" customHeight="1" x14ac:dyDescent="0.3">
      <c r="A742" s="92" t="b">
        <v>1</v>
      </c>
      <c r="B742" s="93" t="s">
        <v>1113</v>
      </c>
      <c r="C742" s="95">
        <v>914020205</v>
      </c>
      <c r="D742" s="92">
        <v>914020204</v>
      </c>
      <c r="E742" s="95">
        <v>914020206</v>
      </c>
      <c r="F742" s="92" t="b">
        <v>0</v>
      </c>
      <c r="G742" s="104" t="s">
        <v>432</v>
      </c>
      <c r="H742" s="92">
        <v>14</v>
      </c>
      <c r="I742" s="92">
        <v>2</v>
      </c>
      <c r="J742" s="92">
        <v>2</v>
      </c>
      <c r="K742" s="92">
        <v>5000</v>
      </c>
      <c r="L742" s="92">
        <v>160001002</v>
      </c>
      <c r="M742" s="92">
        <v>5</v>
      </c>
      <c r="N742" s="92" t="s">
        <v>54</v>
      </c>
      <c r="O742" s="92">
        <v>86263</v>
      </c>
      <c r="P742" s="92">
        <v>87263</v>
      </c>
      <c r="Q742" s="92">
        <v>530800019</v>
      </c>
    </row>
    <row r="743" spans="1:17" ht="16.5" customHeight="1" x14ac:dyDescent="0.3">
      <c r="A743" s="92" t="b">
        <v>1</v>
      </c>
      <c r="B743" s="93" t="s">
        <v>1114</v>
      </c>
      <c r="C743" s="95">
        <v>914020206</v>
      </c>
      <c r="D743" s="92">
        <v>914020205</v>
      </c>
      <c r="E743" s="95">
        <v>914020207</v>
      </c>
      <c r="F743" s="92" t="b">
        <v>0</v>
      </c>
      <c r="G743" s="104" t="s">
        <v>432</v>
      </c>
      <c r="H743" s="92">
        <v>14</v>
      </c>
      <c r="I743" s="92">
        <v>2</v>
      </c>
      <c r="J743" s="92">
        <v>2</v>
      </c>
      <c r="K743" s="92">
        <v>6000</v>
      </c>
      <c r="L743" s="92">
        <v>160001002</v>
      </c>
      <c r="M743" s="92">
        <v>5</v>
      </c>
      <c r="N743" s="92" t="s">
        <v>54</v>
      </c>
      <c r="O743" s="92">
        <v>86264</v>
      </c>
      <c r="P743" s="92">
        <v>87264</v>
      </c>
      <c r="Q743" s="92">
        <v>530800019</v>
      </c>
    </row>
    <row r="744" spans="1:17" ht="16.5" customHeight="1" x14ac:dyDescent="0.3">
      <c r="A744" s="92" t="b">
        <v>1</v>
      </c>
      <c r="B744" s="93" t="s">
        <v>1115</v>
      </c>
      <c r="C744" s="95">
        <v>914020207</v>
      </c>
      <c r="D744" s="92">
        <v>914020206</v>
      </c>
      <c r="E744" s="95">
        <v>914020208</v>
      </c>
      <c r="F744" s="92" t="b">
        <v>0</v>
      </c>
      <c r="G744" s="104" t="s">
        <v>432</v>
      </c>
      <c r="H744" s="92">
        <v>14</v>
      </c>
      <c r="I744" s="92">
        <v>2</v>
      </c>
      <c r="J744" s="92">
        <v>2</v>
      </c>
      <c r="K744" s="92">
        <v>7000</v>
      </c>
      <c r="L744" s="92">
        <v>160001002</v>
      </c>
      <c r="M744" s="92">
        <v>5</v>
      </c>
      <c r="N744" s="92" t="s">
        <v>54</v>
      </c>
      <c r="O744" s="92">
        <v>86265</v>
      </c>
      <c r="P744" s="92">
        <v>87265</v>
      </c>
      <c r="Q744" s="92">
        <v>530800019</v>
      </c>
    </row>
    <row r="745" spans="1:17" ht="16.5" customHeight="1" x14ac:dyDescent="0.3">
      <c r="A745" s="92" t="b">
        <v>1</v>
      </c>
      <c r="B745" s="93" t="s">
        <v>1116</v>
      </c>
      <c r="C745" s="95">
        <v>914020208</v>
      </c>
      <c r="D745" s="92">
        <v>914020207</v>
      </c>
      <c r="E745" s="95">
        <v>914020209</v>
      </c>
      <c r="F745" s="92" t="b">
        <v>0</v>
      </c>
      <c r="G745" s="104" t="s">
        <v>432</v>
      </c>
      <c r="H745" s="92">
        <v>14</v>
      </c>
      <c r="I745" s="92">
        <v>2</v>
      </c>
      <c r="J745" s="92">
        <v>2</v>
      </c>
      <c r="K745" s="92">
        <v>8000</v>
      </c>
      <c r="L745" s="92">
        <v>160001002</v>
      </c>
      <c r="M745" s="92">
        <v>5</v>
      </c>
      <c r="N745" s="92" t="s">
        <v>54</v>
      </c>
      <c r="O745" s="92">
        <v>86266</v>
      </c>
      <c r="P745" s="92">
        <v>87266</v>
      </c>
      <c r="Q745" s="92">
        <v>530800019</v>
      </c>
    </row>
    <row r="746" spans="1:17" ht="16.5" customHeight="1" x14ac:dyDescent="0.3">
      <c r="A746" s="92" t="b">
        <v>1</v>
      </c>
      <c r="B746" s="93" t="s">
        <v>1117</v>
      </c>
      <c r="C746" s="95">
        <v>914020209</v>
      </c>
      <c r="D746" s="92">
        <v>914020208</v>
      </c>
      <c r="E746" s="95">
        <v>914020210</v>
      </c>
      <c r="F746" s="92" t="b">
        <v>0</v>
      </c>
      <c r="G746" s="104" t="s">
        <v>432</v>
      </c>
      <c r="H746" s="92">
        <v>14</v>
      </c>
      <c r="I746" s="92">
        <v>2</v>
      </c>
      <c r="J746" s="92">
        <v>2</v>
      </c>
      <c r="K746" s="92">
        <v>9000</v>
      </c>
      <c r="L746" s="92">
        <v>160001002</v>
      </c>
      <c r="M746" s="92">
        <v>5</v>
      </c>
      <c r="N746" s="92" t="s">
        <v>54</v>
      </c>
      <c r="O746" s="92">
        <v>86267</v>
      </c>
      <c r="P746" s="92">
        <v>87267</v>
      </c>
      <c r="Q746" s="92">
        <v>530800019</v>
      </c>
    </row>
    <row r="747" spans="1:17" ht="16.5" customHeight="1" x14ac:dyDescent="0.3">
      <c r="A747" s="92" t="b">
        <v>1</v>
      </c>
      <c r="B747" s="93" t="s">
        <v>1118</v>
      </c>
      <c r="C747" s="95">
        <v>914020210</v>
      </c>
      <c r="D747" s="92">
        <v>914020209</v>
      </c>
      <c r="E747" s="95">
        <v>914020211</v>
      </c>
      <c r="F747" s="92" t="b">
        <v>0</v>
      </c>
      <c r="G747" s="104" t="s">
        <v>432</v>
      </c>
      <c r="H747" s="92">
        <v>14</v>
      </c>
      <c r="I747" s="92">
        <v>2</v>
      </c>
      <c r="J747" s="92">
        <v>2</v>
      </c>
      <c r="K747" s="92">
        <v>10000</v>
      </c>
      <c r="L747" s="92">
        <v>160001002</v>
      </c>
      <c r="M747" s="92">
        <v>5</v>
      </c>
      <c r="N747" s="92" t="s">
        <v>54</v>
      </c>
      <c r="O747" s="92">
        <v>86268</v>
      </c>
      <c r="P747" s="92">
        <v>87268</v>
      </c>
      <c r="Q747" s="92">
        <v>530800019</v>
      </c>
    </row>
    <row r="748" spans="1:17" ht="16.5" customHeight="1" x14ac:dyDescent="0.3">
      <c r="A748" s="92" t="b">
        <v>1</v>
      </c>
      <c r="B748" s="93" t="s">
        <v>1119</v>
      </c>
      <c r="C748" s="95">
        <v>914020211</v>
      </c>
      <c r="D748" s="92">
        <v>914020210</v>
      </c>
      <c r="E748" s="95">
        <v>914020212</v>
      </c>
      <c r="F748" s="92" t="b">
        <v>0</v>
      </c>
      <c r="G748" s="104" t="s">
        <v>432</v>
      </c>
      <c r="H748" s="92">
        <v>14</v>
      </c>
      <c r="I748" s="92">
        <v>2</v>
      </c>
      <c r="J748" s="92">
        <v>2</v>
      </c>
      <c r="K748" s="92">
        <v>12000</v>
      </c>
      <c r="L748" s="92">
        <v>160001002</v>
      </c>
      <c r="M748" s="92">
        <v>5</v>
      </c>
      <c r="N748" s="92" t="s">
        <v>54</v>
      </c>
      <c r="O748" s="92">
        <v>86269</v>
      </c>
      <c r="P748" s="92">
        <v>87269</v>
      </c>
      <c r="Q748" s="92">
        <v>530800019</v>
      </c>
    </row>
    <row r="749" spans="1:17" ht="16.5" customHeight="1" x14ac:dyDescent="0.3">
      <c r="A749" s="92" t="b">
        <v>1</v>
      </c>
      <c r="B749" s="93" t="s">
        <v>1120</v>
      </c>
      <c r="C749" s="95">
        <v>914020212</v>
      </c>
      <c r="D749" s="92">
        <v>914020211</v>
      </c>
      <c r="E749" s="95">
        <v>914020213</v>
      </c>
      <c r="F749" s="92" t="b">
        <v>0</v>
      </c>
      <c r="G749" s="104" t="s">
        <v>432</v>
      </c>
      <c r="H749" s="92">
        <v>14</v>
      </c>
      <c r="I749" s="92">
        <v>2</v>
      </c>
      <c r="J749" s="92">
        <v>2</v>
      </c>
      <c r="K749" s="92">
        <v>14000</v>
      </c>
      <c r="L749" s="92">
        <v>160001002</v>
      </c>
      <c r="M749" s="92">
        <v>5</v>
      </c>
      <c r="N749" s="92" t="s">
        <v>54</v>
      </c>
      <c r="O749" s="92">
        <v>86270</v>
      </c>
      <c r="P749" s="92">
        <v>87270</v>
      </c>
      <c r="Q749" s="92">
        <v>530800019</v>
      </c>
    </row>
    <row r="750" spans="1:17" ht="16.5" customHeight="1" x14ac:dyDescent="0.3">
      <c r="A750" s="92" t="b">
        <v>1</v>
      </c>
      <c r="B750" s="93" t="s">
        <v>1121</v>
      </c>
      <c r="C750" s="95">
        <v>914020213</v>
      </c>
      <c r="D750" s="92">
        <v>914020212</v>
      </c>
      <c r="E750" s="95">
        <v>914020214</v>
      </c>
      <c r="F750" s="92" t="b">
        <v>0</v>
      </c>
      <c r="G750" s="104" t="s">
        <v>432</v>
      </c>
      <c r="H750" s="92">
        <v>14</v>
      </c>
      <c r="I750" s="92">
        <v>2</v>
      </c>
      <c r="J750" s="92">
        <v>2</v>
      </c>
      <c r="K750" s="92">
        <v>16000</v>
      </c>
      <c r="L750" s="92">
        <v>160001002</v>
      </c>
      <c r="M750" s="92">
        <v>5</v>
      </c>
      <c r="N750" s="92" t="s">
        <v>54</v>
      </c>
      <c r="O750" s="92">
        <v>86271</v>
      </c>
      <c r="P750" s="92">
        <v>87271</v>
      </c>
      <c r="Q750" s="92">
        <v>530800019</v>
      </c>
    </row>
    <row r="751" spans="1:17" ht="16.5" customHeight="1" x14ac:dyDescent="0.3">
      <c r="A751" s="92" t="b">
        <v>1</v>
      </c>
      <c r="B751" s="93" t="s">
        <v>1122</v>
      </c>
      <c r="C751" s="95">
        <v>914020214</v>
      </c>
      <c r="D751" s="92">
        <v>914020213</v>
      </c>
      <c r="E751" s="95">
        <v>914020215</v>
      </c>
      <c r="F751" s="92" t="b">
        <v>0</v>
      </c>
      <c r="G751" s="104" t="s">
        <v>432</v>
      </c>
      <c r="H751" s="92">
        <v>14</v>
      </c>
      <c r="I751" s="92">
        <v>2</v>
      </c>
      <c r="J751" s="92">
        <v>2</v>
      </c>
      <c r="K751" s="92">
        <v>18000</v>
      </c>
      <c r="L751" s="92">
        <v>160001002</v>
      </c>
      <c r="M751" s="92">
        <v>5</v>
      </c>
      <c r="N751" s="92" t="s">
        <v>54</v>
      </c>
      <c r="O751" s="92">
        <v>86272</v>
      </c>
      <c r="P751" s="92">
        <v>87272</v>
      </c>
      <c r="Q751" s="92">
        <v>530800019</v>
      </c>
    </row>
    <row r="752" spans="1:17" ht="16.5" customHeight="1" x14ac:dyDescent="0.3">
      <c r="A752" s="92" t="b">
        <v>1</v>
      </c>
      <c r="B752" s="93" t="s">
        <v>1123</v>
      </c>
      <c r="C752" s="95">
        <v>914020215</v>
      </c>
      <c r="D752" s="92">
        <v>914020214</v>
      </c>
      <c r="E752" s="95">
        <v>914020216</v>
      </c>
      <c r="F752" s="92" t="b">
        <v>0</v>
      </c>
      <c r="G752" s="104" t="s">
        <v>432</v>
      </c>
      <c r="H752" s="92">
        <v>14</v>
      </c>
      <c r="I752" s="92">
        <v>2</v>
      </c>
      <c r="J752" s="92">
        <v>2</v>
      </c>
      <c r="K752" s="92">
        <v>20000</v>
      </c>
      <c r="L752" s="92">
        <v>160001002</v>
      </c>
      <c r="M752" s="92">
        <v>5</v>
      </c>
      <c r="N752" s="92" t="s">
        <v>54</v>
      </c>
      <c r="O752" s="92">
        <v>86273</v>
      </c>
      <c r="P752" s="92">
        <v>87273</v>
      </c>
      <c r="Q752" s="92">
        <v>530800019</v>
      </c>
    </row>
    <row r="753" spans="1:17" ht="16.5" customHeight="1" x14ac:dyDescent="0.3">
      <c r="A753" s="92" t="b">
        <v>1</v>
      </c>
      <c r="B753" s="93" t="s">
        <v>1124</v>
      </c>
      <c r="C753" s="95">
        <v>914020216</v>
      </c>
      <c r="D753" s="92">
        <v>914020215</v>
      </c>
      <c r="E753" s="95">
        <v>914020217</v>
      </c>
      <c r="F753" s="92" t="b">
        <v>0</v>
      </c>
      <c r="G753" s="104" t="s">
        <v>432</v>
      </c>
      <c r="H753" s="92">
        <v>14</v>
      </c>
      <c r="I753" s="92">
        <v>2</v>
      </c>
      <c r="J753" s="92">
        <v>2</v>
      </c>
      <c r="K753" s="92">
        <v>25000</v>
      </c>
      <c r="L753" s="92">
        <v>160001002</v>
      </c>
      <c r="M753" s="92">
        <v>5</v>
      </c>
      <c r="N753" s="92" t="s">
        <v>54</v>
      </c>
      <c r="O753" s="92">
        <v>86274</v>
      </c>
      <c r="P753" s="92">
        <v>87274</v>
      </c>
      <c r="Q753" s="92">
        <v>530800019</v>
      </c>
    </row>
    <row r="754" spans="1:17" ht="16.5" customHeight="1" x14ac:dyDescent="0.3">
      <c r="A754" s="92" t="b">
        <v>1</v>
      </c>
      <c r="B754" s="93" t="s">
        <v>1125</v>
      </c>
      <c r="C754" s="95">
        <v>914020217</v>
      </c>
      <c r="D754" s="92">
        <v>914020216</v>
      </c>
      <c r="E754" s="95">
        <v>914020218</v>
      </c>
      <c r="F754" s="92" t="b">
        <v>0</v>
      </c>
      <c r="G754" s="104" t="s">
        <v>432</v>
      </c>
      <c r="H754" s="92">
        <v>14</v>
      </c>
      <c r="I754" s="92">
        <v>2</v>
      </c>
      <c r="J754" s="92">
        <v>2</v>
      </c>
      <c r="K754" s="92">
        <v>30000</v>
      </c>
      <c r="L754" s="92">
        <v>160001002</v>
      </c>
      <c r="M754" s="92">
        <v>5</v>
      </c>
      <c r="N754" s="92" t="s">
        <v>54</v>
      </c>
      <c r="O754" s="92">
        <v>86275</v>
      </c>
      <c r="P754" s="92">
        <v>87275</v>
      </c>
      <c r="Q754" s="92">
        <v>530800019</v>
      </c>
    </row>
    <row r="755" spans="1:17" ht="16.5" customHeight="1" x14ac:dyDescent="0.3">
      <c r="A755" s="92" t="b">
        <v>1</v>
      </c>
      <c r="B755" s="93" t="s">
        <v>1126</v>
      </c>
      <c r="C755" s="95">
        <v>914020218</v>
      </c>
      <c r="D755" s="92">
        <v>914020217</v>
      </c>
      <c r="E755" s="95">
        <v>914020219</v>
      </c>
      <c r="F755" s="92" t="b">
        <v>0</v>
      </c>
      <c r="G755" s="104" t="s">
        <v>432</v>
      </c>
      <c r="H755" s="92">
        <v>14</v>
      </c>
      <c r="I755" s="92">
        <v>2</v>
      </c>
      <c r="J755" s="92">
        <v>2</v>
      </c>
      <c r="K755" s="92">
        <v>35000</v>
      </c>
      <c r="L755" s="92">
        <v>160001002</v>
      </c>
      <c r="M755" s="92">
        <v>5</v>
      </c>
      <c r="N755" s="92" t="s">
        <v>54</v>
      </c>
      <c r="O755" s="92">
        <v>86276</v>
      </c>
      <c r="P755" s="92">
        <v>87276</v>
      </c>
      <c r="Q755" s="92">
        <v>530800019</v>
      </c>
    </row>
    <row r="756" spans="1:17" ht="16.5" customHeight="1" x14ac:dyDescent="0.3">
      <c r="A756" s="92" t="b">
        <v>1</v>
      </c>
      <c r="B756" s="93" t="s">
        <v>1127</v>
      </c>
      <c r="C756" s="95">
        <v>914020219</v>
      </c>
      <c r="D756" s="92">
        <v>914020218</v>
      </c>
      <c r="E756" s="95">
        <v>914020220</v>
      </c>
      <c r="F756" s="92" t="b">
        <v>0</v>
      </c>
      <c r="G756" s="104" t="s">
        <v>432</v>
      </c>
      <c r="H756" s="92">
        <v>14</v>
      </c>
      <c r="I756" s="92">
        <v>2</v>
      </c>
      <c r="J756" s="92">
        <v>2</v>
      </c>
      <c r="K756" s="92">
        <v>40000</v>
      </c>
      <c r="L756" s="92">
        <v>160001002</v>
      </c>
      <c r="M756" s="92">
        <v>5</v>
      </c>
      <c r="N756" s="92" t="s">
        <v>54</v>
      </c>
      <c r="O756" s="92">
        <v>86277</v>
      </c>
      <c r="P756" s="92">
        <v>87277</v>
      </c>
      <c r="Q756" s="92">
        <v>530800019</v>
      </c>
    </row>
    <row r="757" spans="1:17" ht="16.5" customHeight="1" x14ac:dyDescent="0.3">
      <c r="A757" s="92" t="b">
        <v>1</v>
      </c>
      <c r="B757" s="93" t="s">
        <v>1128</v>
      </c>
      <c r="C757" s="95">
        <v>914020220</v>
      </c>
      <c r="D757" s="92">
        <v>914020219</v>
      </c>
      <c r="E757" s="95">
        <v>914020221</v>
      </c>
      <c r="F757" s="92" t="b">
        <v>0</v>
      </c>
      <c r="G757" s="104" t="s">
        <v>432</v>
      </c>
      <c r="H757" s="92">
        <v>14</v>
      </c>
      <c r="I757" s="92">
        <v>2</v>
      </c>
      <c r="J757" s="92">
        <v>2</v>
      </c>
      <c r="K757" s="92">
        <v>45000</v>
      </c>
      <c r="L757" s="92">
        <v>160001002</v>
      </c>
      <c r="M757" s="92">
        <v>5</v>
      </c>
      <c r="N757" s="92" t="s">
        <v>54</v>
      </c>
      <c r="O757" s="92">
        <v>86278</v>
      </c>
      <c r="P757" s="92">
        <v>87278</v>
      </c>
      <c r="Q757" s="92">
        <v>530800019</v>
      </c>
    </row>
    <row r="758" spans="1:17" ht="16.5" customHeight="1" x14ac:dyDescent="0.3">
      <c r="A758" s="92" t="b">
        <v>1</v>
      </c>
      <c r="B758" s="93" t="s">
        <v>1129</v>
      </c>
      <c r="C758" s="95">
        <v>914020221</v>
      </c>
      <c r="D758" s="92">
        <v>914020220</v>
      </c>
      <c r="E758" s="95">
        <v>914020222</v>
      </c>
      <c r="F758" s="92" t="b">
        <v>0</v>
      </c>
      <c r="G758" s="104" t="s">
        <v>432</v>
      </c>
      <c r="H758" s="92">
        <v>14</v>
      </c>
      <c r="I758" s="92">
        <v>2</v>
      </c>
      <c r="J758" s="92">
        <v>2</v>
      </c>
      <c r="K758" s="92">
        <v>50000</v>
      </c>
      <c r="L758" s="92">
        <v>160001002</v>
      </c>
      <c r="M758" s="92">
        <v>5</v>
      </c>
      <c r="N758" s="92" t="s">
        <v>54</v>
      </c>
      <c r="O758" s="92">
        <v>86279</v>
      </c>
      <c r="P758" s="92">
        <v>87279</v>
      </c>
      <c r="Q758" s="92">
        <v>530800019</v>
      </c>
    </row>
    <row r="759" spans="1:17" ht="16.5" customHeight="1" x14ac:dyDescent="0.3">
      <c r="A759" s="92" t="b">
        <v>1</v>
      </c>
      <c r="B759" s="93" t="s">
        <v>1130</v>
      </c>
      <c r="C759" s="95">
        <v>914020222</v>
      </c>
      <c r="D759" s="92">
        <v>914020221</v>
      </c>
      <c r="E759" s="95">
        <v>914020223</v>
      </c>
      <c r="F759" s="92" t="b">
        <v>0</v>
      </c>
      <c r="G759" s="104" t="s">
        <v>432</v>
      </c>
      <c r="H759" s="92">
        <v>14</v>
      </c>
      <c r="I759" s="92">
        <v>2</v>
      </c>
      <c r="J759" s="92">
        <v>2</v>
      </c>
      <c r="K759" s="92">
        <v>60000</v>
      </c>
      <c r="L759" s="92">
        <v>160001002</v>
      </c>
      <c r="M759" s="92">
        <v>5</v>
      </c>
      <c r="N759" s="92" t="s">
        <v>54</v>
      </c>
      <c r="O759" s="92">
        <v>86280</v>
      </c>
      <c r="P759" s="92">
        <v>87280</v>
      </c>
      <c r="Q759" s="92">
        <v>530800019</v>
      </c>
    </row>
    <row r="760" spans="1:17" ht="16.5" customHeight="1" x14ac:dyDescent="0.3">
      <c r="A760" s="92" t="b">
        <v>1</v>
      </c>
      <c r="B760" s="93" t="s">
        <v>1131</v>
      </c>
      <c r="C760" s="95">
        <v>914020223</v>
      </c>
      <c r="D760" s="92">
        <v>914020222</v>
      </c>
      <c r="E760" s="95">
        <v>914020224</v>
      </c>
      <c r="F760" s="92" t="b">
        <v>0</v>
      </c>
      <c r="G760" s="104" t="s">
        <v>432</v>
      </c>
      <c r="H760" s="92">
        <v>14</v>
      </c>
      <c r="I760" s="92">
        <v>2</v>
      </c>
      <c r="J760" s="92">
        <v>2</v>
      </c>
      <c r="K760" s="92">
        <v>70000</v>
      </c>
      <c r="L760" s="92">
        <v>160001002</v>
      </c>
      <c r="M760" s="92">
        <v>5</v>
      </c>
      <c r="N760" s="92" t="s">
        <v>54</v>
      </c>
      <c r="O760" s="92">
        <v>86281</v>
      </c>
      <c r="P760" s="92">
        <v>87281</v>
      </c>
      <c r="Q760" s="92">
        <v>530800019</v>
      </c>
    </row>
    <row r="761" spans="1:17" ht="16.5" customHeight="1" x14ac:dyDescent="0.3">
      <c r="A761" s="92" t="b">
        <v>1</v>
      </c>
      <c r="B761" s="93" t="s">
        <v>1132</v>
      </c>
      <c r="C761" s="95">
        <v>914020224</v>
      </c>
      <c r="D761" s="92">
        <v>914020223</v>
      </c>
      <c r="E761" s="95">
        <v>914020225</v>
      </c>
      <c r="F761" s="92" t="b">
        <v>0</v>
      </c>
      <c r="G761" s="104" t="s">
        <v>432</v>
      </c>
      <c r="H761" s="92">
        <v>14</v>
      </c>
      <c r="I761" s="92">
        <v>2</v>
      </c>
      <c r="J761" s="92">
        <v>2</v>
      </c>
      <c r="K761" s="92">
        <v>80000</v>
      </c>
      <c r="L761" s="92">
        <v>160001002</v>
      </c>
      <c r="M761" s="92">
        <v>5</v>
      </c>
      <c r="N761" s="92" t="s">
        <v>54</v>
      </c>
      <c r="O761" s="92">
        <v>86282</v>
      </c>
      <c r="P761" s="92">
        <v>87282</v>
      </c>
      <c r="Q761" s="92">
        <v>530800019</v>
      </c>
    </row>
    <row r="762" spans="1:17" ht="16.5" customHeight="1" x14ac:dyDescent="0.3">
      <c r="A762" s="92" t="b">
        <v>1</v>
      </c>
      <c r="B762" s="93" t="s">
        <v>1133</v>
      </c>
      <c r="C762" s="95">
        <v>914020225</v>
      </c>
      <c r="D762" s="92">
        <v>914020224</v>
      </c>
      <c r="E762" s="95">
        <v>914020226</v>
      </c>
      <c r="F762" s="92" t="b">
        <v>0</v>
      </c>
      <c r="G762" s="104" t="s">
        <v>432</v>
      </c>
      <c r="H762" s="92">
        <v>14</v>
      </c>
      <c r="I762" s="92">
        <v>2</v>
      </c>
      <c r="J762" s="92">
        <v>2</v>
      </c>
      <c r="K762" s="92">
        <v>90000</v>
      </c>
      <c r="L762" s="92">
        <v>160001002</v>
      </c>
      <c r="M762" s="92">
        <v>5</v>
      </c>
      <c r="N762" s="92" t="s">
        <v>54</v>
      </c>
      <c r="O762" s="92">
        <v>86283</v>
      </c>
      <c r="P762" s="92">
        <v>87283</v>
      </c>
      <c r="Q762" s="92">
        <v>530800019</v>
      </c>
    </row>
    <row r="763" spans="1:17" ht="16.5" customHeight="1" x14ac:dyDescent="0.3">
      <c r="A763" s="92" t="b">
        <v>1</v>
      </c>
      <c r="B763" s="93" t="s">
        <v>1134</v>
      </c>
      <c r="C763" s="95">
        <v>914020226</v>
      </c>
      <c r="D763" s="92">
        <v>914020225</v>
      </c>
      <c r="E763" s="95">
        <v>914020227</v>
      </c>
      <c r="F763" s="92" t="b">
        <v>0</v>
      </c>
      <c r="G763" s="104" t="s">
        <v>432</v>
      </c>
      <c r="H763" s="92">
        <v>14</v>
      </c>
      <c r="I763" s="92">
        <v>2</v>
      </c>
      <c r="J763" s="92">
        <v>2</v>
      </c>
      <c r="K763" s="92">
        <v>100000</v>
      </c>
      <c r="L763" s="92">
        <v>160001002</v>
      </c>
      <c r="M763" s="92">
        <v>5</v>
      </c>
      <c r="N763" s="92" t="s">
        <v>54</v>
      </c>
      <c r="O763" s="92">
        <v>86284</v>
      </c>
      <c r="P763" s="92">
        <v>87284</v>
      </c>
      <c r="Q763" s="92">
        <v>530800019</v>
      </c>
    </row>
    <row r="764" spans="1:17" ht="16.5" customHeight="1" x14ac:dyDescent="0.3">
      <c r="A764" s="92" t="b">
        <v>1</v>
      </c>
      <c r="B764" s="93" t="s">
        <v>1135</v>
      </c>
      <c r="C764" s="95">
        <v>914020227</v>
      </c>
      <c r="D764" s="92">
        <v>914020226</v>
      </c>
      <c r="E764" s="95">
        <v>914020228</v>
      </c>
      <c r="F764" s="92" t="b">
        <v>0</v>
      </c>
      <c r="G764" s="104" t="s">
        <v>432</v>
      </c>
      <c r="H764" s="92">
        <v>14</v>
      </c>
      <c r="I764" s="92">
        <v>2</v>
      </c>
      <c r="J764" s="92">
        <v>2</v>
      </c>
      <c r="K764" s="92">
        <v>150000</v>
      </c>
      <c r="L764" s="92">
        <v>160001002</v>
      </c>
      <c r="M764" s="92">
        <v>5</v>
      </c>
      <c r="N764" s="92" t="s">
        <v>54</v>
      </c>
      <c r="O764" s="92">
        <v>86285</v>
      </c>
      <c r="P764" s="92">
        <v>87285</v>
      </c>
      <c r="Q764" s="92">
        <v>530800019</v>
      </c>
    </row>
    <row r="765" spans="1:17" ht="16.5" customHeight="1" x14ac:dyDescent="0.3">
      <c r="A765" s="92" t="b">
        <v>1</v>
      </c>
      <c r="B765" s="93" t="s">
        <v>1136</v>
      </c>
      <c r="C765" s="95">
        <v>914020228</v>
      </c>
      <c r="D765" s="92">
        <v>914020227</v>
      </c>
      <c r="E765" s="95">
        <v>914020229</v>
      </c>
      <c r="F765" s="92" t="b">
        <v>0</v>
      </c>
      <c r="G765" s="104" t="s">
        <v>432</v>
      </c>
      <c r="H765" s="92">
        <v>14</v>
      </c>
      <c r="I765" s="92">
        <v>2</v>
      </c>
      <c r="J765" s="92">
        <v>2</v>
      </c>
      <c r="K765" s="92">
        <v>200000</v>
      </c>
      <c r="L765" s="92">
        <v>160001002</v>
      </c>
      <c r="M765" s="92">
        <v>5</v>
      </c>
      <c r="N765" s="92" t="s">
        <v>54</v>
      </c>
      <c r="O765" s="92">
        <v>86286</v>
      </c>
      <c r="P765" s="92">
        <v>87286</v>
      </c>
      <c r="Q765" s="92">
        <v>530800019</v>
      </c>
    </row>
    <row r="766" spans="1:17" ht="16.5" customHeight="1" x14ac:dyDescent="0.3">
      <c r="A766" s="92" t="b">
        <v>1</v>
      </c>
      <c r="B766" s="93" t="s">
        <v>1137</v>
      </c>
      <c r="C766" s="95">
        <v>914020229</v>
      </c>
      <c r="D766" s="92">
        <v>914020228</v>
      </c>
      <c r="E766" s="95">
        <v>914020230</v>
      </c>
      <c r="F766" s="92" t="b">
        <v>0</v>
      </c>
      <c r="G766" s="104" t="s">
        <v>432</v>
      </c>
      <c r="H766" s="92">
        <v>14</v>
      </c>
      <c r="I766" s="92">
        <v>2</v>
      </c>
      <c r="J766" s="92">
        <v>2</v>
      </c>
      <c r="K766" s="92">
        <v>250000</v>
      </c>
      <c r="L766" s="92">
        <v>160001002</v>
      </c>
      <c r="M766" s="92">
        <v>5</v>
      </c>
      <c r="N766" s="92" t="s">
        <v>54</v>
      </c>
      <c r="O766" s="92">
        <v>86287</v>
      </c>
      <c r="P766" s="92">
        <v>87287</v>
      </c>
      <c r="Q766" s="92">
        <v>530800019</v>
      </c>
    </row>
    <row r="767" spans="1:17" ht="16.5" customHeight="1" x14ac:dyDescent="0.3">
      <c r="A767" s="92" t="b">
        <v>1</v>
      </c>
      <c r="B767" s="93" t="s">
        <v>1138</v>
      </c>
      <c r="C767" s="95">
        <v>914020230</v>
      </c>
      <c r="D767" s="92">
        <v>914020229</v>
      </c>
      <c r="E767" s="95">
        <v>914020231</v>
      </c>
      <c r="F767" s="92" t="b">
        <v>0</v>
      </c>
      <c r="G767" s="104" t="s">
        <v>432</v>
      </c>
      <c r="H767" s="92">
        <v>14</v>
      </c>
      <c r="I767" s="92">
        <v>2</v>
      </c>
      <c r="J767" s="92">
        <v>2</v>
      </c>
      <c r="K767" s="92">
        <v>300000</v>
      </c>
      <c r="L767" s="92">
        <v>160001002</v>
      </c>
      <c r="M767" s="92">
        <v>5</v>
      </c>
      <c r="N767" s="92" t="s">
        <v>54</v>
      </c>
      <c r="O767" s="92">
        <v>86288</v>
      </c>
      <c r="P767" s="92">
        <v>87288</v>
      </c>
      <c r="Q767" s="92">
        <v>530800019</v>
      </c>
    </row>
    <row r="768" spans="1:17" ht="16.5" customHeight="1" x14ac:dyDescent="0.3">
      <c r="A768" s="92" t="b">
        <v>1</v>
      </c>
      <c r="B768" s="93" t="s">
        <v>1139</v>
      </c>
      <c r="C768" s="95">
        <v>914020231</v>
      </c>
      <c r="D768" s="92">
        <v>914020230</v>
      </c>
      <c r="E768" s="95">
        <v>914020232</v>
      </c>
      <c r="F768" s="92" t="b">
        <v>0</v>
      </c>
      <c r="G768" s="104" t="s">
        <v>432</v>
      </c>
      <c r="H768" s="92">
        <v>14</v>
      </c>
      <c r="I768" s="92">
        <v>2</v>
      </c>
      <c r="J768" s="92">
        <v>2</v>
      </c>
      <c r="K768" s="92">
        <v>350000</v>
      </c>
      <c r="L768" s="92">
        <v>160001002</v>
      </c>
      <c r="M768" s="92">
        <v>5</v>
      </c>
      <c r="N768" s="92" t="s">
        <v>54</v>
      </c>
      <c r="O768" s="92">
        <v>86289</v>
      </c>
      <c r="P768" s="92">
        <v>87289</v>
      </c>
      <c r="Q768" s="92">
        <v>530800019</v>
      </c>
    </row>
    <row r="769" spans="1:17" ht="16.5" customHeight="1" x14ac:dyDescent="0.3">
      <c r="A769" s="92" t="b">
        <v>1</v>
      </c>
      <c r="B769" s="93" t="s">
        <v>1140</v>
      </c>
      <c r="C769" s="95">
        <v>914020232</v>
      </c>
      <c r="D769" s="92">
        <v>914020231</v>
      </c>
      <c r="E769" s="95">
        <v>914020233</v>
      </c>
      <c r="F769" s="92" t="b">
        <v>0</v>
      </c>
      <c r="G769" s="104" t="s">
        <v>432</v>
      </c>
      <c r="H769" s="92">
        <v>14</v>
      </c>
      <c r="I769" s="92">
        <v>2</v>
      </c>
      <c r="J769" s="92">
        <v>2</v>
      </c>
      <c r="K769" s="92">
        <v>400000</v>
      </c>
      <c r="L769" s="92">
        <v>160001002</v>
      </c>
      <c r="M769" s="92">
        <v>5</v>
      </c>
      <c r="N769" s="92" t="s">
        <v>54</v>
      </c>
      <c r="O769" s="92">
        <v>86290</v>
      </c>
      <c r="P769" s="92">
        <v>87290</v>
      </c>
      <c r="Q769" s="92">
        <v>530800019</v>
      </c>
    </row>
    <row r="770" spans="1:17" ht="16.5" customHeight="1" x14ac:dyDescent="0.3">
      <c r="A770" s="92" t="b">
        <v>1</v>
      </c>
      <c r="B770" s="93" t="s">
        <v>1141</v>
      </c>
      <c r="C770" s="95">
        <v>914020233</v>
      </c>
      <c r="D770" s="92">
        <v>914020232</v>
      </c>
      <c r="E770" s="95">
        <v>914020234</v>
      </c>
      <c r="F770" s="92" t="b">
        <v>0</v>
      </c>
      <c r="G770" s="104" t="s">
        <v>432</v>
      </c>
      <c r="H770" s="92">
        <v>14</v>
      </c>
      <c r="I770" s="92">
        <v>2</v>
      </c>
      <c r="J770" s="92">
        <v>2</v>
      </c>
      <c r="K770" s="92">
        <v>450000</v>
      </c>
      <c r="L770" s="92">
        <v>160001002</v>
      </c>
      <c r="M770" s="92">
        <v>5</v>
      </c>
      <c r="N770" s="92" t="s">
        <v>54</v>
      </c>
      <c r="O770" s="92">
        <v>86291</v>
      </c>
      <c r="P770" s="92">
        <v>87291</v>
      </c>
      <c r="Q770" s="92">
        <v>530800019</v>
      </c>
    </row>
    <row r="771" spans="1:17" ht="16.5" customHeight="1" x14ac:dyDescent="0.3">
      <c r="A771" s="92" t="b">
        <v>1</v>
      </c>
      <c r="B771" s="93" t="s">
        <v>1142</v>
      </c>
      <c r="C771" s="95">
        <v>914020234</v>
      </c>
      <c r="D771" s="92">
        <v>914020233</v>
      </c>
      <c r="E771" s="95">
        <v>914020235</v>
      </c>
      <c r="F771" s="92" t="b">
        <v>0</v>
      </c>
      <c r="G771" s="104" t="s">
        <v>432</v>
      </c>
      <c r="H771" s="92">
        <v>14</v>
      </c>
      <c r="I771" s="92">
        <v>2</v>
      </c>
      <c r="J771" s="92">
        <v>2</v>
      </c>
      <c r="K771" s="92">
        <v>500000</v>
      </c>
      <c r="L771" s="92">
        <v>160001002</v>
      </c>
      <c r="M771" s="92">
        <v>5</v>
      </c>
      <c r="N771" s="92" t="s">
        <v>54</v>
      </c>
      <c r="O771" s="92">
        <v>86292</v>
      </c>
      <c r="P771" s="92">
        <v>87292</v>
      </c>
      <c r="Q771" s="92">
        <v>530800019</v>
      </c>
    </row>
    <row r="772" spans="1:17" ht="16.5" customHeight="1" x14ac:dyDescent="0.3">
      <c r="A772" s="92" t="b">
        <v>1</v>
      </c>
      <c r="B772" s="93" t="s">
        <v>1143</v>
      </c>
      <c r="C772" s="95">
        <v>914020235</v>
      </c>
      <c r="D772" s="92">
        <v>914020234</v>
      </c>
      <c r="E772" s="95">
        <v>914020236</v>
      </c>
      <c r="F772" s="92" t="b">
        <v>0</v>
      </c>
      <c r="G772" s="104" t="s">
        <v>432</v>
      </c>
      <c r="H772" s="92">
        <v>14</v>
      </c>
      <c r="I772" s="92">
        <v>2</v>
      </c>
      <c r="J772" s="92">
        <v>2</v>
      </c>
      <c r="K772" s="92">
        <v>600000</v>
      </c>
      <c r="L772" s="92">
        <v>160001002</v>
      </c>
      <c r="M772" s="92">
        <v>5</v>
      </c>
      <c r="N772" s="92" t="s">
        <v>54</v>
      </c>
      <c r="O772" s="92">
        <v>86293</v>
      </c>
      <c r="P772" s="92">
        <v>87293</v>
      </c>
      <c r="Q772" s="92">
        <v>530800019</v>
      </c>
    </row>
    <row r="773" spans="1:17" ht="16.5" customHeight="1" x14ac:dyDescent="0.3">
      <c r="A773" s="92" t="b">
        <v>1</v>
      </c>
      <c r="B773" s="93" t="s">
        <v>1144</v>
      </c>
      <c r="C773" s="95">
        <v>914020236</v>
      </c>
      <c r="D773" s="92">
        <v>914020235</v>
      </c>
      <c r="E773" s="95">
        <v>914020237</v>
      </c>
      <c r="F773" s="92" t="b">
        <v>0</v>
      </c>
      <c r="G773" s="104" t="s">
        <v>432</v>
      </c>
      <c r="H773" s="92">
        <v>14</v>
      </c>
      <c r="I773" s="92">
        <v>2</v>
      </c>
      <c r="J773" s="92">
        <v>2</v>
      </c>
      <c r="K773" s="92">
        <v>700000</v>
      </c>
      <c r="L773" s="92">
        <v>160001002</v>
      </c>
      <c r="M773" s="92">
        <v>5</v>
      </c>
      <c r="N773" s="92" t="s">
        <v>54</v>
      </c>
      <c r="O773" s="92">
        <v>86294</v>
      </c>
      <c r="P773" s="92">
        <v>87294</v>
      </c>
      <c r="Q773" s="92">
        <v>530800019</v>
      </c>
    </row>
    <row r="774" spans="1:17" ht="16.5" customHeight="1" x14ac:dyDescent="0.3">
      <c r="A774" s="92" t="b">
        <v>1</v>
      </c>
      <c r="B774" s="93" t="s">
        <v>1145</v>
      </c>
      <c r="C774" s="95">
        <v>914020237</v>
      </c>
      <c r="D774" s="92">
        <v>914020236</v>
      </c>
      <c r="E774" s="95">
        <v>914020238</v>
      </c>
      <c r="F774" s="92" t="b">
        <v>0</v>
      </c>
      <c r="G774" s="104" t="s">
        <v>432</v>
      </c>
      <c r="H774" s="92">
        <v>14</v>
      </c>
      <c r="I774" s="92">
        <v>2</v>
      </c>
      <c r="J774" s="92">
        <v>2</v>
      </c>
      <c r="K774" s="92">
        <v>800000</v>
      </c>
      <c r="L774" s="92">
        <v>160001002</v>
      </c>
      <c r="M774" s="92">
        <v>5</v>
      </c>
      <c r="N774" s="92" t="s">
        <v>54</v>
      </c>
      <c r="O774" s="92">
        <v>86295</v>
      </c>
      <c r="P774" s="92">
        <v>87295</v>
      </c>
      <c r="Q774" s="92">
        <v>530800019</v>
      </c>
    </row>
    <row r="775" spans="1:17" ht="16.5" customHeight="1" x14ac:dyDescent="0.3">
      <c r="A775" s="92" t="b">
        <v>1</v>
      </c>
      <c r="B775" s="93" t="s">
        <v>1146</v>
      </c>
      <c r="C775" s="95">
        <v>914020238</v>
      </c>
      <c r="D775" s="92">
        <v>914020237</v>
      </c>
      <c r="E775" s="95">
        <v>914020239</v>
      </c>
      <c r="F775" s="92" t="b">
        <v>0</v>
      </c>
      <c r="G775" s="104" t="s">
        <v>432</v>
      </c>
      <c r="H775" s="92">
        <v>14</v>
      </c>
      <c r="I775" s="92">
        <v>2</v>
      </c>
      <c r="J775" s="92">
        <v>2</v>
      </c>
      <c r="K775" s="92">
        <v>900000</v>
      </c>
      <c r="L775" s="92">
        <v>160001002</v>
      </c>
      <c r="M775" s="92">
        <v>5</v>
      </c>
      <c r="N775" s="92" t="s">
        <v>54</v>
      </c>
      <c r="O775" s="92">
        <v>86296</v>
      </c>
      <c r="P775" s="92">
        <v>87296</v>
      </c>
      <c r="Q775" s="92">
        <v>530800019</v>
      </c>
    </row>
    <row r="776" spans="1:17" ht="16.5" customHeight="1" x14ac:dyDescent="0.3">
      <c r="A776" s="92" t="b">
        <v>1</v>
      </c>
      <c r="B776" s="93" t="s">
        <v>1147</v>
      </c>
      <c r="C776" s="95">
        <v>914020239</v>
      </c>
      <c r="D776" s="95">
        <v>914020238</v>
      </c>
      <c r="E776" s="81">
        <v>0</v>
      </c>
      <c r="F776" s="92" t="b">
        <v>0</v>
      </c>
      <c r="G776" s="104" t="s">
        <v>432</v>
      </c>
      <c r="H776" s="92">
        <v>14</v>
      </c>
      <c r="I776" s="92">
        <v>2</v>
      </c>
      <c r="J776" s="92">
        <v>2</v>
      </c>
      <c r="K776" s="92">
        <v>1000000</v>
      </c>
      <c r="L776" s="92">
        <v>160001002</v>
      </c>
      <c r="M776" s="92">
        <v>5</v>
      </c>
      <c r="N776" s="92" t="s">
        <v>54</v>
      </c>
      <c r="O776" s="92">
        <v>86297</v>
      </c>
      <c r="P776" s="92">
        <v>87297</v>
      </c>
      <c r="Q776" s="92">
        <v>530800019</v>
      </c>
    </row>
    <row r="777" spans="1:17" ht="16.5" customHeight="1" x14ac:dyDescent="0.3">
      <c r="A777" s="96" t="b">
        <v>1</v>
      </c>
      <c r="B777" s="97" t="s">
        <v>1148</v>
      </c>
      <c r="C777" s="94">
        <v>914030201</v>
      </c>
      <c r="D777" s="81">
        <v>0</v>
      </c>
      <c r="E777" s="98">
        <v>914030202</v>
      </c>
      <c r="F777" s="96" t="b">
        <v>0</v>
      </c>
      <c r="G777" s="104" t="s">
        <v>432</v>
      </c>
      <c r="H777" s="81">
        <v>14</v>
      </c>
      <c r="I777" s="81">
        <v>3</v>
      </c>
      <c r="J777" s="81">
        <v>2</v>
      </c>
      <c r="K777" s="81">
        <v>500</v>
      </c>
      <c r="L777" s="94">
        <v>160001002</v>
      </c>
      <c r="M777" s="81">
        <v>5</v>
      </c>
      <c r="N777" s="81" t="s">
        <v>54</v>
      </c>
      <c r="O777" s="81">
        <v>86298</v>
      </c>
      <c r="P777" s="81">
        <v>87298</v>
      </c>
      <c r="Q777" s="81">
        <v>530800015</v>
      </c>
    </row>
    <row r="778" spans="1:17" ht="16.5" customHeight="1" x14ac:dyDescent="0.3">
      <c r="A778" s="96" t="b">
        <v>1</v>
      </c>
      <c r="B778" s="97" t="s">
        <v>1149</v>
      </c>
      <c r="C778" s="98">
        <v>914030202</v>
      </c>
      <c r="D778" s="96">
        <v>914030201</v>
      </c>
      <c r="E778" s="98">
        <v>914030203</v>
      </c>
      <c r="F778" s="96" t="b">
        <v>0</v>
      </c>
      <c r="G778" s="104" t="s">
        <v>432</v>
      </c>
      <c r="H778" s="96">
        <v>14</v>
      </c>
      <c r="I778" s="96">
        <v>3</v>
      </c>
      <c r="J778" s="96">
        <v>2</v>
      </c>
      <c r="K778" s="96">
        <v>1000</v>
      </c>
      <c r="L778" s="96">
        <v>160001002</v>
      </c>
      <c r="M778" s="96">
        <v>5</v>
      </c>
      <c r="N778" s="96" t="s">
        <v>54</v>
      </c>
      <c r="O778" s="96">
        <v>86299</v>
      </c>
      <c r="P778" s="96">
        <v>87299</v>
      </c>
      <c r="Q778" s="96">
        <v>530800015</v>
      </c>
    </row>
    <row r="779" spans="1:17" ht="16.5" customHeight="1" x14ac:dyDescent="0.3">
      <c r="A779" s="96" t="b">
        <v>1</v>
      </c>
      <c r="B779" s="97" t="s">
        <v>1150</v>
      </c>
      <c r="C779" s="98">
        <v>914030203</v>
      </c>
      <c r="D779" s="96">
        <v>914030202</v>
      </c>
      <c r="E779" s="98">
        <v>914030204</v>
      </c>
      <c r="F779" s="96" t="b">
        <v>0</v>
      </c>
      <c r="G779" s="104" t="s">
        <v>432</v>
      </c>
      <c r="H779" s="96">
        <v>14</v>
      </c>
      <c r="I779" s="96">
        <v>3</v>
      </c>
      <c r="J779" s="96">
        <v>2</v>
      </c>
      <c r="K779" s="96">
        <v>2000</v>
      </c>
      <c r="L779" s="96">
        <v>160001002</v>
      </c>
      <c r="M779" s="96">
        <v>5</v>
      </c>
      <c r="N779" s="96" t="s">
        <v>54</v>
      </c>
      <c r="O779" s="96">
        <v>86300</v>
      </c>
      <c r="P779" s="96">
        <v>87300</v>
      </c>
      <c r="Q779" s="96">
        <v>530800015</v>
      </c>
    </row>
    <row r="780" spans="1:17" ht="16.5" customHeight="1" x14ac:dyDescent="0.3">
      <c r="A780" s="96" t="b">
        <v>1</v>
      </c>
      <c r="B780" s="97" t="s">
        <v>1151</v>
      </c>
      <c r="C780" s="98">
        <v>914030204</v>
      </c>
      <c r="D780" s="96">
        <v>914030203</v>
      </c>
      <c r="E780" s="98">
        <v>914030205</v>
      </c>
      <c r="F780" s="96" t="b">
        <v>0</v>
      </c>
      <c r="G780" s="104" t="s">
        <v>432</v>
      </c>
      <c r="H780" s="96">
        <v>14</v>
      </c>
      <c r="I780" s="96">
        <v>3</v>
      </c>
      <c r="J780" s="96">
        <v>2</v>
      </c>
      <c r="K780" s="96">
        <v>3000</v>
      </c>
      <c r="L780" s="96">
        <v>160001002</v>
      </c>
      <c r="M780" s="96">
        <v>5</v>
      </c>
      <c r="N780" s="96" t="s">
        <v>54</v>
      </c>
      <c r="O780" s="96">
        <v>86301</v>
      </c>
      <c r="P780" s="96">
        <v>87301</v>
      </c>
      <c r="Q780" s="96">
        <v>530800015</v>
      </c>
    </row>
    <row r="781" spans="1:17" ht="16.5" customHeight="1" x14ac:dyDescent="0.3">
      <c r="A781" s="96" t="b">
        <v>1</v>
      </c>
      <c r="B781" s="97" t="s">
        <v>1152</v>
      </c>
      <c r="C781" s="98">
        <v>914030205</v>
      </c>
      <c r="D781" s="96">
        <v>914030204</v>
      </c>
      <c r="E781" s="98">
        <v>914030206</v>
      </c>
      <c r="F781" s="96" t="b">
        <v>0</v>
      </c>
      <c r="G781" s="104" t="s">
        <v>432</v>
      </c>
      <c r="H781" s="96">
        <v>14</v>
      </c>
      <c r="I781" s="96">
        <v>3</v>
      </c>
      <c r="J781" s="96">
        <v>2</v>
      </c>
      <c r="K781" s="96">
        <v>4000</v>
      </c>
      <c r="L781" s="96">
        <v>160001002</v>
      </c>
      <c r="M781" s="96">
        <v>5</v>
      </c>
      <c r="N781" s="96" t="s">
        <v>54</v>
      </c>
      <c r="O781" s="96">
        <v>86302</v>
      </c>
      <c r="P781" s="96">
        <v>87302</v>
      </c>
      <c r="Q781" s="96">
        <v>530800015</v>
      </c>
    </row>
    <row r="782" spans="1:17" ht="16.5" customHeight="1" x14ac:dyDescent="0.3">
      <c r="A782" s="96" t="b">
        <v>1</v>
      </c>
      <c r="B782" s="97" t="s">
        <v>1153</v>
      </c>
      <c r="C782" s="98">
        <v>914030206</v>
      </c>
      <c r="D782" s="96">
        <v>914030205</v>
      </c>
      <c r="E782" s="98">
        <v>914030207</v>
      </c>
      <c r="F782" s="96" t="b">
        <v>0</v>
      </c>
      <c r="G782" s="104" t="s">
        <v>432</v>
      </c>
      <c r="H782" s="96">
        <v>14</v>
      </c>
      <c r="I782" s="96">
        <v>3</v>
      </c>
      <c r="J782" s="96">
        <v>2</v>
      </c>
      <c r="K782" s="96">
        <v>5000</v>
      </c>
      <c r="L782" s="96">
        <v>160001002</v>
      </c>
      <c r="M782" s="96">
        <v>5</v>
      </c>
      <c r="N782" s="96" t="s">
        <v>54</v>
      </c>
      <c r="O782" s="96">
        <v>86303</v>
      </c>
      <c r="P782" s="96">
        <v>87303</v>
      </c>
      <c r="Q782" s="96">
        <v>530800015</v>
      </c>
    </row>
    <row r="783" spans="1:17" ht="16.5" customHeight="1" x14ac:dyDescent="0.3">
      <c r="A783" s="96" t="b">
        <v>1</v>
      </c>
      <c r="B783" s="97" t="s">
        <v>1154</v>
      </c>
      <c r="C783" s="98">
        <v>914030207</v>
      </c>
      <c r="D783" s="96">
        <v>914030206</v>
      </c>
      <c r="E783" s="98">
        <v>914030208</v>
      </c>
      <c r="F783" s="96" t="b">
        <v>0</v>
      </c>
      <c r="G783" s="104" t="s">
        <v>432</v>
      </c>
      <c r="H783" s="96">
        <v>14</v>
      </c>
      <c r="I783" s="96">
        <v>3</v>
      </c>
      <c r="J783" s="96">
        <v>2</v>
      </c>
      <c r="K783" s="96">
        <v>6000</v>
      </c>
      <c r="L783" s="96">
        <v>160001002</v>
      </c>
      <c r="M783" s="96">
        <v>5</v>
      </c>
      <c r="N783" s="96" t="s">
        <v>54</v>
      </c>
      <c r="O783" s="96">
        <v>86304</v>
      </c>
      <c r="P783" s="96">
        <v>87304</v>
      </c>
      <c r="Q783" s="96">
        <v>530800015</v>
      </c>
    </row>
    <row r="784" spans="1:17" ht="16.5" customHeight="1" x14ac:dyDescent="0.3">
      <c r="A784" s="96" t="b">
        <v>1</v>
      </c>
      <c r="B784" s="97" t="s">
        <v>1155</v>
      </c>
      <c r="C784" s="98">
        <v>914030208</v>
      </c>
      <c r="D784" s="96">
        <v>914030207</v>
      </c>
      <c r="E784" s="98">
        <v>914030209</v>
      </c>
      <c r="F784" s="96" t="b">
        <v>0</v>
      </c>
      <c r="G784" s="104" t="s">
        <v>432</v>
      </c>
      <c r="H784" s="96">
        <v>14</v>
      </c>
      <c r="I784" s="96">
        <v>3</v>
      </c>
      <c r="J784" s="96">
        <v>2</v>
      </c>
      <c r="K784" s="96">
        <v>7000</v>
      </c>
      <c r="L784" s="96">
        <v>160001002</v>
      </c>
      <c r="M784" s="96">
        <v>5</v>
      </c>
      <c r="N784" s="96" t="s">
        <v>54</v>
      </c>
      <c r="O784" s="96">
        <v>86305</v>
      </c>
      <c r="P784" s="96">
        <v>87305</v>
      </c>
      <c r="Q784" s="96">
        <v>530800015</v>
      </c>
    </row>
    <row r="785" spans="1:17" ht="16.5" customHeight="1" x14ac:dyDescent="0.3">
      <c r="A785" s="96" t="b">
        <v>1</v>
      </c>
      <c r="B785" s="97" t="s">
        <v>1156</v>
      </c>
      <c r="C785" s="98">
        <v>914030209</v>
      </c>
      <c r="D785" s="96">
        <v>914030208</v>
      </c>
      <c r="E785" s="98">
        <v>914030210</v>
      </c>
      <c r="F785" s="96" t="b">
        <v>0</v>
      </c>
      <c r="G785" s="104" t="s">
        <v>432</v>
      </c>
      <c r="H785" s="96">
        <v>14</v>
      </c>
      <c r="I785" s="96">
        <v>3</v>
      </c>
      <c r="J785" s="96">
        <v>2</v>
      </c>
      <c r="K785" s="96">
        <v>8000</v>
      </c>
      <c r="L785" s="96">
        <v>160001002</v>
      </c>
      <c r="M785" s="96">
        <v>5</v>
      </c>
      <c r="N785" s="96" t="s">
        <v>54</v>
      </c>
      <c r="O785" s="96">
        <v>86306</v>
      </c>
      <c r="P785" s="96">
        <v>87306</v>
      </c>
      <c r="Q785" s="96">
        <v>530800015</v>
      </c>
    </row>
    <row r="786" spans="1:17" ht="16.5" customHeight="1" x14ac:dyDescent="0.3">
      <c r="A786" s="96" t="b">
        <v>1</v>
      </c>
      <c r="B786" s="97" t="s">
        <v>1157</v>
      </c>
      <c r="C786" s="98">
        <v>914030210</v>
      </c>
      <c r="D786" s="96">
        <v>914030209</v>
      </c>
      <c r="E786" s="98">
        <v>914030211</v>
      </c>
      <c r="F786" s="96" t="b">
        <v>0</v>
      </c>
      <c r="G786" s="104" t="s">
        <v>432</v>
      </c>
      <c r="H786" s="96">
        <v>14</v>
      </c>
      <c r="I786" s="96">
        <v>3</v>
      </c>
      <c r="J786" s="96">
        <v>2</v>
      </c>
      <c r="K786" s="96">
        <v>9000</v>
      </c>
      <c r="L786" s="96">
        <v>160001002</v>
      </c>
      <c r="M786" s="96">
        <v>5</v>
      </c>
      <c r="N786" s="96" t="s">
        <v>54</v>
      </c>
      <c r="O786" s="96">
        <v>86307</v>
      </c>
      <c r="P786" s="96">
        <v>87307</v>
      </c>
      <c r="Q786" s="96">
        <v>530800015</v>
      </c>
    </row>
    <row r="787" spans="1:17" ht="16.5" customHeight="1" x14ac:dyDescent="0.3">
      <c r="A787" s="96" t="b">
        <v>1</v>
      </c>
      <c r="B787" s="97" t="s">
        <v>1158</v>
      </c>
      <c r="C787" s="98">
        <v>914030211</v>
      </c>
      <c r="D787" s="96">
        <v>914030210</v>
      </c>
      <c r="E787" s="98">
        <v>914030212</v>
      </c>
      <c r="F787" s="96" t="b">
        <v>0</v>
      </c>
      <c r="G787" s="104" t="s">
        <v>432</v>
      </c>
      <c r="H787" s="96">
        <v>14</v>
      </c>
      <c r="I787" s="96">
        <v>3</v>
      </c>
      <c r="J787" s="96">
        <v>2</v>
      </c>
      <c r="K787" s="96">
        <v>10000</v>
      </c>
      <c r="L787" s="96">
        <v>160001002</v>
      </c>
      <c r="M787" s="96">
        <v>5</v>
      </c>
      <c r="N787" s="96" t="s">
        <v>54</v>
      </c>
      <c r="O787" s="96">
        <v>86308</v>
      </c>
      <c r="P787" s="96">
        <v>87308</v>
      </c>
      <c r="Q787" s="96">
        <v>530800015</v>
      </c>
    </row>
    <row r="788" spans="1:17" ht="16.5" customHeight="1" x14ac:dyDescent="0.3">
      <c r="A788" s="96" t="b">
        <v>1</v>
      </c>
      <c r="B788" s="97" t="s">
        <v>1159</v>
      </c>
      <c r="C788" s="98">
        <v>914030212</v>
      </c>
      <c r="D788" s="96">
        <v>914030211</v>
      </c>
      <c r="E788" s="98">
        <v>914030213</v>
      </c>
      <c r="F788" s="96" t="b">
        <v>0</v>
      </c>
      <c r="G788" s="104" t="s">
        <v>432</v>
      </c>
      <c r="H788" s="96">
        <v>14</v>
      </c>
      <c r="I788" s="96">
        <v>3</v>
      </c>
      <c r="J788" s="96">
        <v>2</v>
      </c>
      <c r="K788" s="96">
        <v>12000</v>
      </c>
      <c r="L788" s="96">
        <v>160001002</v>
      </c>
      <c r="M788" s="96">
        <v>5</v>
      </c>
      <c r="N788" s="96" t="s">
        <v>54</v>
      </c>
      <c r="O788" s="96">
        <v>86309</v>
      </c>
      <c r="P788" s="96">
        <v>87309</v>
      </c>
      <c r="Q788" s="96">
        <v>530800015</v>
      </c>
    </row>
    <row r="789" spans="1:17" ht="16.5" customHeight="1" x14ac:dyDescent="0.3">
      <c r="A789" s="96" t="b">
        <v>1</v>
      </c>
      <c r="B789" s="97" t="s">
        <v>1160</v>
      </c>
      <c r="C789" s="98">
        <v>914030213</v>
      </c>
      <c r="D789" s="96">
        <v>914030212</v>
      </c>
      <c r="E789" s="98">
        <v>914030214</v>
      </c>
      <c r="F789" s="96" t="b">
        <v>0</v>
      </c>
      <c r="G789" s="104" t="s">
        <v>432</v>
      </c>
      <c r="H789" s="96">
        <v>14</v>
      </c>
      <c r="I789" s="96">
        <v>3</v>
      </c>
      <c r="J789" s="96">
        <v>2</v>
      </c>
      <c r="K789" s="96">
        <v>14000</v>
      </c>
      <c r="L789" s="96">
        <v>160001002</v>
      </c>
      <c r="M789" s="96">
        <v>5</v>
      </c>
      <c r="N789" s="96" t="s">
        <v>54</v>
      </c>
      <c r="O789" s="96">
        <v>86310</v>
      </c>
      <c r="P789" s="96">
        <v>87310</v>
      </c>
      <c r="Q789" s="96">
        <v>530800015</v>
      </c>
    </row>
    <row r="790" spans="1:17" ht="16.5" customHeight="1" x14ac:dyDescent="0.3">
      <c r="A790" s="96" t="b">
        <v>1</v>
      </c>
      <c r="B790" s="97" t="s">
        <v>1161</v>
      </c>
      <c r="C790" s="98">
        <v>914030214</v>
      </c>
      <c r="D790" s="96">
        <v>914030213</v>
      </c>
      <c r="E790" s="98">
        <v>914030215</v>
      </c>
      <c r="F790" s="96" t="b">
        <v>0</v>
      </c>
      <c r="G790" s="104" t="s">
        <v>432</v>
      </c>
      <c r="H790" s="96">
        <v>14</v>
      </c>
      <c r="I790" s="96">
        <v>3</v>
      </c>
      <c r="J790" s="96">
        <v>2</v>
      </c>
      <c r="K790" s="96">
        <v>16000</v>
      </c>
      <c r="L790" s="96">
        <v>160001002</v>
      </c>
      <c r="M790" s="96">
        <v>5</v>
      </c>
      <c r="N790" s="96" t="s">
        <v>54</v>
      </c>
      <c r="O790" s="96">
        <v>86311</v>
      </c>
      <c r="P790" s="96">
        <v>87311</v>
      </c>
      <c r="Q790" s="96">
        <v>530800015</v>
      </c>
    </row>
    <row r="791" spans="1:17" ht="16.5" customHeight="1" x14ac:dyDescent="0.3">
      <c r="A791" s="96" t="b">
        <v>1</v>
      </c>
      <c r="B791" s="97" t="s">
        <v>1162</v>
      </c>
      <c r="C791" s="98">
        <v>914030215</v>
      </c>
      <c r="D791" s="96">
        <v>914030214</v>
      </c>
      <c r="E791" s="98">
        <v>914030216</v>
      </c>
      <c r="F791" s="96" t="b">
        <v>0</v>
      </c>
      <c r="G791" s="104" t="s">
        <v>432</v>
      </c>
      <c r="H791" s="96">
        <v>14</v>
      </c>
      <c r="I791" s="96">
        <v>3</v>
      </c>
      <c r="J791" s="96">
        <v>2</v>
      </c>
      <c r="K791" s="96">
        <v>18000</v>
      </c>
      <c r="L791" s="96">
        <v>160001002</v>
      </c>
      <c r="M791" s="96">
        <v>5</v>
      </c>
      <c r="N791" s="96" t="s">
        <v>54</v>
      </c>
      <c r="O791" s="96">
        <v>86312</v>
      </c>
      <c r="P791" s="96">
        <v>87312</v>
      </c>
      <c r="Q791" s="96">
        <v>530800015</v>
      </c>
    </row>
    <row r="792" spans="1:17" ht="16.5" customHeight="1" x14ac:dyDescent="0.3">
      <c r="A792" s="96" t="b">
        <v>1</v>
      </c>
      <c r="B792" s="97" t="s">
        <v>1163</v>
      </c>
      <c r="C792" s="98">
        <v>914030216</v>
      </c>
      <c r="D792" s="96">
        <v>914030215</v>
      </c>
      <c r="E792" s="98">
        <v>914030217</v>
      </c>
      <c r="F792" s="96" t="b">
        <v>0</v>
      </c>
      <c r="G792" s="104" t="s">
        <v>432</v>
      </c>
      <c r="H792" s="96">
        <v>14</v>
      </c>
      <c r="I792" s="96">
        <v>3</v>
      </c>
      <c r="J792" s="96">
        <v>2</v>
      </c>
      <c r="K792" s="96">
        <v>20000</v>
      </c>
      <c r="L792" s="96">
        <v>160001002</v>
      </c>
      <c r="M792" s="96">
        <v>5</v>
      </c>
      <c r="N792" s="96" t="s">
        <v>54</v>
      </c>
      <c r="O792" s="96">
        <v>86313</v>
      </c>
      <c r="P792" s="96">
        <v>87313</v>
      </c>
      <c r="Q792" s="96">
        <v>530800015</v>
      </c>
    </row>
    <row r="793" spans="1:17" ht="16.5" customHeight="1" x14ac:dyDescent="0.3">
      <c r="A793" s="96" t="b">
        <v>1</v>
      </c>
      <c r="B793" s="97" t="s">
        <v>1164</v>
      </c>
      <c r="C793" s="98">
        <v>914030217</v>
      </c>
      <c r="D793" s="96">
        <v>914030216</v>
      </c>
      <c r="E793" s="98">
        <v>914030218</v>
      </c>
      <c r="F793" s="96" t="b">
        <v>0</v>
      </c>
      <c r="G793" s="104" t="s">
        <v>432</v>
      </c>
      <c r="H793" s="96">
        <v>14</v>
      </c>
      <c r="I793" s="96">
        <v>3</v>
      </c>
      <c r="J793" s="96">
        <v>2</v>
      </c>
      <c r="K793" s="96">
        <v>25000</v>
      </c>
      <c r="L793" s="96">
        <v>160001002</v>
      </c>
      <c r="M793" s="96">
        <v>5</v>
      </c>
      <c r="N793" s="96" t="s">
        <v>54</v>
      </c>
      <c r="O793" s="96">
        <v>86314</v>
      </c>
      <c r="P793" s="96">
        <v>87314</v>
      </c>
      <c r="Q793" s="96">
        <v>530800015</v>
      </c>
    </row>
    <row r="794" spans="1:17" ht="16.5" customHeight="1" x14ac:dyDescent="0.3">
      <c r="A794" s="96" t="b">
        <v>1</v>
      </c>
      <c r="B794" s="97" t="s">
        <v>1165</v>
      </c>
      <c r="C794" s="98">
        <v>914030218</v>
      </c>
      <c r="D794" s="96">
        <v>914030217</v>
      </c>
      <c r="E794" s="98">
        <v>914030219</v>
      </c>
      <c r="F794" s="96" t="b">
        <v>0</v>
      </c>
      <c r="G794" s="104" t="s">
        <v>432</v>
      </c>
      <c r="H794" s="96">
        <v>14</v>
      </c>
      <c r="I794" s="96">
        <v>3</v>
      </c>
      <c r="J794" s="96">
        <v>2</v>
      </c>
      <c r="K794" s="96">
        <v>30000</v>
      </c>
      <c r="L794" s="96">
        <v>160001002</v>
      </c>
      <c r="M794" s="96">
        <v>5</v>
      </c>
      <c r="N794" s="96" t="s">
        <v>54</v>
      </c>
      <c r="O794" s="96">
        <v>86315</v>
      </c>
      <c r="P794" s="96">
        <v>87315</v>
      </c>
      <c r="Q794" s="96">
        <v>530800015</v>
      </c>
    </row>
    <row r="795" spans="1:17" ht="16.5" customHeight="1" x14ac:dyDescent="0.3">
      <c r="A795" s="96" t="b">
        <v>1</v>
      </c>
      <c r="B795" s="97" t="s">
        <v>1166</v>
      </c>
      <c r="C795" s="98">
        <v>914030219</v>
      </c>
      <c r="D795" s="96">
        <v>914030218</v>
      </c>
      <c r="E795" s="98">
        <v>914030220</v>
      </c>
      <c r="F795" s="96" t="b">
        <v>0</v>
      </c>
      <c r="G795" s="104" t="s">
        <v>432</v>
      </c>
      <c r="H795" s="96">
        <v>14</v>
      </c>
      <c r="I795" s="96">
        <v>3</v>
      </c>
      <c r="J795" s="96">
        <v>2</v>
      </c>
      <c r="K795" s="96">
        <v>35000</v>
      </c>
      <c r="L795" s="96">
        <v>160001002</v>
      </c>
      <c r="M795" s="96">
        <v>5</v>
      </c>
      <c r="N795" s="96" t="s">
        <v>54</v>
      </c>
      <c r="O795" s="96">
        <v>86316</v>
      </c>
      <c r="P795" s="96">
        <v>87316</v>
      </c>
      <c r="Q795" s="96">
        <v>530800015</v>
      </c>
    </row>
    <row r="796" spans="1:17" ht="16.5" customHeight="1" x14ac:dyDescent="0.3">
      <c r="A796" s="96" t="b">
        <v>1</v>
      </c>
      <c r="B796" s="97" t="s">
        <v>1167</v>
      </c>
      <c r="C796" s="98">
        <v>914030220</v>
      </c>
      <c r="D796" s="96">
        <v>914030219</v>
      </c>
      <c r="E796" s="98">
        <v>914030221</v>
      </c>
      <c r="F796" s="96" t="b">
        <v>0</v>
      </c>
      <c r="G796" s="104" t="s">
        <v>432</v>
      </c>
      <c r="H796" s="96">
        <v>14</v>
      </c>
      <c r="I796" s="96">
        <v>3</v>
      </c>
      <c r="J796" s="96">
        <v>2</v>
      </c>
      <c r="K796" s="96">
        <v>40000</v>
      </c>
      <c r="L796" s="96">
        <v>160001002</v>
      </c>
      <c r="M796" s="96">
        <v>5</v>
      </c>
      <c r="N796" s="96" t="s">
        <v>54</v>
      </c>
      <c r="O796" s="96">
        <v>86317</v>
      </c>
      <c r="P796" s="96">
        <v>87317</v>
      </c>
      <c r="Q796" s="96">
        <v>530800015</v>
      </c>
    </row>
    <row r="797" spans="1:17" ht="16.5" customHeight="1" x14ac:dyDescent="0.3">
      <c r="A797" s="96" t="b">
        <v>1</v>
      </c>
      <c r="B797" s="97" t="s">
        <v>1168</v>
      </c>
      <c r="C797" s="98">
        <v>914030221</v>
      </c>
      <c r="D797" s="96">
        <v>914030220</v>
      </c>
      <c r="E797" s="98">
        <v>914030222</v>
      </c>
      <c r="F797" s="96" t="b">
        <v>0</v>
      </c>
      <c r="G797" s="104" t="s">
        <v>432</v>
      </c>
      <c r="H797" s="96">
        <v>14</v>
      </c>
      <c r="I797" s="96">
        <v>3</v>
      </c>
      <c r="J797" s="96">
        <v>2</v>
      </c>
      <c r="K797" s="96">
        <v>45000</v>
      </c>
      <c r="L797" s="96">
        <v>160001002</v>
      </c>
      <c r="M797" s="96">
        <v>5</v>
      </c>
      <c r="N797" s="96" t="s">
        <v>54</v>
      </c>
      <c r="O797" s="96">
        <v>86318</v>
      </c>
      <c r="P797" s="96">
        <v>87318</v>
      </c>
      <c r="Q797" s="96">
        <v>530800015</v>
      </c>
    </row>
    <row r="798" spans="1:17" ht="16.5" customHeight="1" x14ac:dyDescent="0.3">
      <c r="A798" s="96" t="b">
        <v>1</v>
      </c>
      <c r="B798" s="97" t="s">
        <v>1169</v>
      </c>
      <c r="C798" s="98">
        <v>914030222</v>
      </c>
      <c r="D798" s="98">
        <v>914030221</v>
      </c>
      <c r="E798" s="81">
        <v>0</v>
      </c>
      <c r="F798" s="96" t="b">
        <v>0</v>
      </c>
      <c r="G798" s="104" t="s">
        <v>432</v>
      </c>
      <c r="H798" s="96">
        <v>14</v>
      </c>
      <c r="I798" s="96">
        <v>3</v>
      </c>
      <c r="J798" s="96">
        <v>2</v>
      </c>
      <c r="K798" s="96">
        <v>50000</v>
      </c>
      <c r="L798" s="96">
        <v>160001002</v>
      </c>
      <c r="M798" s="96">
        <v>5</v>
      </c>
      <c r="N798" s="96" t="s">
        <v>54</v>
      </c>
      <c r="O798" s="96">
        <v>86319</v>
      </c>
      <c r="P798" s="96">
        <v>87319</v>
      </c>
      <c r="Q798" s="96">
        <v>530800015</v>
      </c>
    </row>
    <row r="799" spans="1:17" ht="16.5" customHeight="1" x14ac:dyDescent="0.3">
      <c r="A799" s="92" t="b">
        <v>1</v>
      </c>
      <c r="B799" s="93" t="s">
        <v>1170</v>
      </c>
      <c r="C799" s="94">
        <v>914040201</v>
      </c>
      <c r="D799" s="81">
        <v>0</v>
      </c>
      <c r="E799" s="95">
        <v>914040202</v>
      </c>
      <c r="F799" s="92" t="b">
        <v>0</v>
      </c>
      <c r="G799" s="80" t="s">
        <v>421</v>
      </c>
      <c r="H799" s="81">
        <v>14</v>
      </c>
      <c r="I799" s="81">
        <v>4</v>
      </c>
      <c r="J799" s="81">
        <v>2</v>
      </c>
      <c r="K799" s="81">
        <v>100</v>
      </c>
      <c r="L799" s="94">
        <v>160001002</v>
      </c>
      <c r="M799" s="81">
        <v>5</v>
      </c>
      <c r="N799" s="81" t="s">
        <v>54</v>
      </c>
      <c r="O799" s="81">
        <v>86320</v>
      </c>
      <c r="P799" s="81">
        <v>87320</v>
      </c>
      <c r="Q799" s="81">
        <v>530800018</v>
      </c>
    </row>
    <row r="800" spans="1:17" ht="16.5" customHeight="1" x14ac:dyDescent="0.3">
      <c r="A800" s="92" t="b">
        <v>1</v>
      </c>
      <c r="B800" s="93" t="s">
        <v>1171</v>
      </c>
      <c r="C800" s="95">
        <v>914040202</v>
      </c>
      <c r="D800" s="92">
        <v>914040201</v>
      </c>
      <c r="E800" s="95">
        <v>914040203</v>
      </c>
      <c r="F800" s="92" t="b">
        <v>0</v>
      </c>
      <c r="G800" s="80" t="s">
        <v>421</v>
      </c>
      <c r="H800" s="92">
        <v>14</v>
      </c>
      <c r="I800" s="92">
        <v>4</v>
      </c>
      <c r="J800" s="92">
        <v>2</v>
      </c>
      <c r="K800" s="92">
        <v>200</v>
      </c>
      <c r="L800" s="92">
        <v>160001002</v>
      </c>
      <c r="M800" s="92">
        <v>5</v>
      </c>
      <c r="N800" s="92" t="s">
        <v>54</v>
      </c>
      <c r="O800" s="92">
        <v>86321</v>
      </c>
      <c r="P800" s="92">
        <v>87321</v>
      </c>
      <c r="Q800" s="92">
        <v>530800018</v>
      </c>
    </row>
    <row r="801" spans="1:17" ht="16.5" customHeight="1" x14ac:dyDescent="0.3">
      <c r="A801" s="92" t="b">
        <v>1</v>
      </c>
      <c r="B801" s="93" t="s">
        <v>1172</v>
      </c>
      <c r="C801" s="95">
        <v>914040203</v>
      </c>
      <c r="D801" s="92">
        <v>914040202</v>
      </c>
      <c r="E801" s="95">
        <v>914040204</v>
      </c>
      <c r="F801" s="92" t="b">
        <v>0</v>
      </c>
      <c r="G801" s="80" t="s">
        <v>421</v>
      </c>
      <c r="H801" s="92">
        <v>14</v>
      </c>
      <c r="I801" s="92">
        <v>4</v>
      </c>
      <c r="J801" s="92">
        <v>2</v>
      </c>
      <c r="K801" s="92">
        <v>300</v>
      </c>
      <c r="L801" s="92">
        <v>160001002</v>
      </c>
      <c r="M801" s="92">
        <v>5</v>
      </c>
      <c r="N801" s="92" t="s">
        <v>54</v>
      </c>
      <c r="O801" s="92">
        <v>86322</v>
      </c>
      <c r="P801" s="92">
        <v>87322</v>
      </c>
      <c r="Q801" s="92">
        <v>530800018</v>
      </c>
    </row>
    <row r="802" spans="1:17" ht="16.5" customHeight="1" x14ac:dyDescent="0.3">
      <c r="A802" s="92" t="b">
        <v>1</v>
      </c>
      <c r="B802" s="93" t="s">
        <v>1173</v>
      </c>
      <c r="C802" s="95">
        <v>914040204</v>
      </c>
      <c r="D802" s="92">
        <v>914040203</v>
      </c>
      <c r="E802" s="95">
        <v>914040205</v>
      </c>
      <c r="F802" s="92" t="b">
        <v>0</v>
      </c>
      <c r="G802" s="80" t="s">
        <v>421</v>
      </c>
      <c r="H802" s="92">
        <v>14</v>
      </c>
      <c r="I802" s="92">
        <v>4</v>
      </c>
      <c r="J802" s="92">
        <v>2</v>
      </c>
      <c r="K802" s="92">
        <v>400</v>
      </c>
      <c r="L802" s="92">
        <v>160001002</v>
      </c>
      <c r="M802" s="92">
        <v>5</v>
      </c>
      <c r="N802" s="92" t="s">
        <v>54</v>
      </c>
      <c r="O802" s="92">
        <v>86323</v>
      </c>
      <c r="P802" s="92">
        <v>87323</v>
      </c>
      <c r="Q802" s="92">
        <v>530800018</v>
      </c>
    </row>
    <row r="803" spans="1:17" ht="16.5" customHeight="1" x14ac:dyDescent="0.3">
      <c r="A803" s="92" t="b">
        <v>1</v>
      </c>
      <c r="B803" s="93" t="s">
        <v>1174</v>
      </c>
      <c r="C803" s="95">
        <v>914040205</v>
      </c>
      <c r="D803" s="92">
        <v>914040204</v>
      </c>
      <c r="E803" s="95">
        <v>914040206</v>
      </c>
      <c r="F803" s="92" t="b">
        <v>0</v>
      </c>
      <c r="G803" s="80" t="s">
        <v>421</v>
      </c>
      <c r="H803" s="92">
        <v>14</v>
      </c>
      <c r="I803" s="92">
        <v>4</v>
      </c>
      <c r="J803" s="92">
        <v>2</v>
      </c>
      <c r="K803" s="92">
        <v>500</v>
      </c>
      <c r="L803" s="92">
        <v>160001002</v>
      </c>
      <c r="M803" s="92">
        <v>5</v>
      </c>
      <c r="N803" s="92" t="s">
        <v>54</v>
      </c>
      <c r="O803" s="92">
        <v>86324</v>
      </c>
      <c r="P803" s="92">
        <v>87324</v>
      </c>
      <c r="Q803" s="92">
        <v>530800018</v>
      </c>
    </row>
    <row r="804" spans="1:17" ht="16.5" customHeight="1" x14ac:dyDescent="0.3">
      <c r="A804" s="92" t="b">
        <v>1</v>
      </c>
      <c r="B804" s="93" t="s">
        <v>1175</v>
      </c>
      <c r="C804" s="95">
        <v>914040206</v>
      </c>
      <c r="D804" s="92">
        <v>914040205</v>
      </c>
      <c r="E804" s="95">
        <v>914040207</v>
      </c>
      <c r="F804" s="92" t="b">
        <v>0</v>
      </c>
      <c r="G804" s="80" t="s">
        <v>421</v>
      </c>
      <c r="H804" s="92">
        <v>14</v>
      </c>
      <c r="I804" s="92">
        <v>4</v>
      </c>
      <c r="J804" s="92">
        <v>2</v>
      </c>
      <c r="K804" s="92">
        <v>600</v>
      </c>
      <c r="L804" s="92">
        <v>160001002</v>
      </c>
      <c r="M804" s="92">
        <v>5</v>
      </c>
      <c r="N804" s="92" t="s">
        <v>54</v>
      </c>
      <c r="O804" s="92">
        <v>86325</v>
      </c>
      <c r="P804" s="92">
        <v>87325</v>
      </c>
      <c r="Q804" s="92">
        <v>530800018</v>
      </c>
    </row>
    <row r="805" spans="1:17" ht="16.5" customHeight="1" x14ac:dyDescent="0.3">
      <c r="A805" s="92" t="b">
        <v>1</v>
      </c>
      <c r="B805" s="93" t="s">
        <v>1176</v>
      </c>
      <c r="C805" s="95">
        <v>914040207</v>
      </c>
      <c r="D805" s="92">
        <v>914040206</v>
      </c>
      <c r="E805" s="95">
        <v>914040208</v>
      </c>
      <c r="F805" s="92" t="b">
        <v>0</v>
      </c>
      <c r="G805" s="80" t="s">
        <v>421</v>
      </c>
      <c r="H805" s="92">
        <v>14</v>
      </c>
      <c r="I805" s="92">
        <v>4</v>
      </c>
      <c r="J805" s="92">
        <v>2</v>
      </c>
      <c r="K805" s="92">
        <v>700</v>
      </c>
      <c r="L805" s="92">
        <v>160001002</v>
      </c>
      <c r="M805" s="92">
        <v>5</v>
      </c>
      <c r="N805" s="92" t="s">
        <v>54</v>
      </c>
      <c r="O805" s="92">
        <v>86326</v>
      </c>
      <c r="P805" s="92">
        <v>87326</v>
      </c>
      <c r="Q805" s="92">
        <v>530800018</v>
      </c>
    </row>
    <row r="806" spans="1:17" ht="16.5" customHeight="1" x14ac:dyDescent="0.3">
      <c r="A806" s="92" t="b">
        <v>1</v>
      </c>
      <c r="B806" s="93" t="s">
        <v>1177</v>
      </c>
      <c r="C806" s="95">
        <v>914040208</v>
      </c>
      <c r="D806" s="92">
        <v>914040207</v>
      </c>
      <c r="E806" s="95">
        <v>914040209</v>
      </c>
      <c r="F806" s="92" t="b">
        <v>0</v>
      </c>
      <c r="G806" s="80" t="s">
        <v>421</v>
      </c>
      <c r="H806" s="92">
        <v>14</v>
      </c>
      <c r="I806" s="92">
        <v>4</v>
      </c>
      <c r="J806" s="92">
        <v>2</v>
      </c>
      <c r="K806" s="92">
        <v>800</v>
      </c>
      <c r="L806" s="92">
        <v>160001002</v>
      </c>
      <c r="M806" s="92">
        <v>5</v>
      </c>
      <c r="N806" s="92" t="s">
        <v>54</v>
      </c>
      <c r="O806" s="92">
        <v>86327</v>
      </c>
      <c r="P806" s="92">
        <v>87327</v>
      </c>
      <c r="Q806" s="92">
        <v>530800018</v>
      </c>
    </row>
    <row r="807" spans="1:17" ht="16.5" customHeight="1" x14ac:dyDescent="0.3">
      <c r="A807" s="92" t="b">
        <v>1</v>
      </c>
      <c r="B807" s="93" t="s">
        <v>1178</v>
      </c>
      <c r="C807" s="95">
        <v>914040209</v>
      </c>
      <c r="D807" s="92">
        <v>914040208</v>
      </c>
      <c r="E807" s="95">
        <v>914040210</v>
      </c>
      <c r="F807" s="92" t="b">
        <v>0</v>
      </c>
      <c r="G807" s="80" t="s">
        <v>421</v>
      </c>
      <c r="H807" s="92">
        <v>14</v>
      </c>
      <c r="I807" s="92">
        <v>4</v>
      </c>
      <c r="J807" s="92">
        <v>2</v>
      </c>
      <c r="K807" s="92">
        <v>900</v>
      </c>
      <c r="L807" s="92">
        <v>160001002</v>
      </c>
      <c r="M807" s="92">
        <v>5</v>
      </c>
      <c r="N807" s="92" t="s">
        <v>54</v>
      </c>
      <c r="O807" s="92">
        <v>86328</v>
      </c>
      <c r="P807" s="92">
        <v>87328</v>
      </c>
      <c r="Q807" s="92">
        <v>530800018</v>
      </c>
    </row>
    <row r="808" spans="1:17" ht="16.5" customHeight="1" x14ac:dyDescent="0.3">
      <c r="A808" s="92" t="b">
        <v>1</v>
      </c>
      <c r="B808" s="93" t="s">
        <v>1179</v>
      </c>
      <c r="C808" s="95">
        <v>914040210</v>
      </c>
      <c r="D808" s="92">
        <v>914040209</v>
      </c>
      <c r="E808" s="95">
        <v>914040211</v>
      </c>
      <c r="F808" s="92" t="b">
        <v>0</v>
      </c>
      <c r="G808" s="80" t="s">
        <v>421</v>
      </c>
      <c r="H808" s="92">
        <v>14</v>
      </c>
      <c r="I808" s="92">
        <v>4</v>
      </c>
      <c r="J808" s="92">
        <v>2</v>
      </c>
      <c r="K808" s="92">
        <v>1000</v>
      </c>
      <c r="L808" s="92">
        <v>160001002</v>
      </c>
      <c r="M808" s="92">
        <v>5</v>
      </c>
      <c r="N808" s="92" t="s">
        <v>54</v>
      </c>
      <c r="O808" s="92">
        <v>86329</v>
      </c>
      <c r="P808" s="92">
        <v>87329</v>
      </c>
      <c r="Q808" s="92">
        <v>530800018</v>
      </c>
    </row>
    <row r="809" spans="1:17" ht="16.5" customHeight="1" x14ac:dyDescent="0.3">
      <c r="A809" s="92" t="b">
        <v>1</v>
      </c>
      <c r="B809" s="93" t="s">
        <v>1180</v>
      </c>
      <c r="C809" s="95">
        <v>914040211</v>
      </c>
      <c r="D809" s="92">
        <v>914040210</v>
      </c>
      <c r="E809" s="95">
        <v>914040212</v>
      </c>
      <c r="F809" s="92" t="b">
        <v>0</v>
      </c>
      <c r="G809" s="80" t="s">
        <v>421</v>
      </c>
      <c r="H809" s="92">
        <v>14</v>
      </c>
      <c r="I809" s="92">
        <v>4</v>
      </c>
      <c r="J809" s="92">
        <v>2</v>
      </c>
      <c r="K809" s="92">
        <v>1200</v>
      </c>
      <c r="L809" s="92">
        <v>160001002</v>
      </c>
      <c r="M809" s="92">
        <v>5</v>
      </c>
      <c r="N809" s="92" t="s">
        <v>54</v>
      </c>
      <c r="O809" s="92">
        <v>86330</v>
      </c>
      <c r="P809" s="92">
        <v>87330</v>
      </c>
      <c r="Q809" s="92">
        <v>530800018</v>
      </c>
    </row>
    <row r="810" spans="1:17" ht="16.5" customHeight="1" x14ac:dyDescent="0.3">
      <c r="A810" s="92" t="b">
        <v>1</v>
      </c>
      <c r="B810" s="93" t="s">
        <v>1181</v>
      </c>
      <c r="C810" s="95">
        <v>914040212</v>
      </c>
      <c r="D810" s="92">
        <v>914040211</v>
      </c>
      <c r="E810" s="95">
        <v>914040213</v>
      </c>
      <c r="F810" s="92" t="b">
        <v>0</v>
      </c>
      <c r="G810" s="80" t="s">
        <v>421</v>
      </c>
      <c r="H810" s="92">
        <v>14</v>
      </c>
      <c r="I810" s="92">
        <v>4</v>
      </c>
      <c r="J810" s="92">
        <v>2</v>
      </c>
      <c r="K810" s="92">
        <v>1400</v>
      </c>
      <c r="L810" s="92">
        <v>160001002</v>
      </c>
      <c r="M810" s="92">
        <v>5</v>
      </c>
      <c r="N810" s="92" t="s">
        <v>54</v>
      </c>
      <c r="O810" s="92">
        <v>86331</v>
      </c>
      <c r="P810" s="92">
        <v>87331</v>
      </c>
      <c r="Q810" s="92">
        <v>530800018</v>
      </c>
    </row>
    <row r="811" spans="1:17" ht="16.5" customHeight="1" x14ac:dyDescent="0.3">
      <c r="A811" s="92" t="b">
        <v>1</v>
      </c>
      <c r="B811" s="93" t="s">
        <v>1182</v>
      </c>
      <c r="C811" s="95">
        <v>914040213</v>
      </c>
      <c r="D811" s="92">
        <v>914040212</v>
      </c>
      <c r="E811" s="95">
        <v>914040214</v>
      </c>
      <c r="F811" s="92" t="b">
        <v>0</v>
      </c>
      <c r="G811" s="80" t="s">
        <v>421</v>
      </c>
      <c r="H811" s="92">
        <v>14</v>
      </c>
      <c r="I811" s="92">
        <v>4</v>
      </c>
      <c r="J811" s="92">
        <v>2</v>
      </c>
      <c r="K811" s="92">
        <v>1600</v>
      </c>
      <c r="L811" s="92">
        <v>160001002</v>
      </c>
      <c r="M811" s="92">
        <v>5</v>
      </c>
      <c r="N811" s="92" t="s">
        <v>54</v>
      </c>
      <c r="O811" s="92">
        <v>86332</v>
      </c>
      <c r="P811" s="92">
        <v>87332</v>
      </c>
      <c r="Q811" s="92">
        <v>530800018</v>
      </c>
    </row>
    <row r="812" spans="1:17" ht="16.5" customHeight="1" x14ac:dyDescent="0.3">
      <c r="A812" s="92" t="b">
        <v>1</v>
      </c>
      <c r="B812" s="93" t="s">
        <v>1183</v>
      </c>
      <c r="C812" s="95">
        <v>914040214</v>
      </c>
      <c r="D812" s="92">
        <v>914040213</v>
      </c>
      <c r="E812" s="95">
        <v>914040215</v>
      </c>
      <c r="F812" s="92" t="b">
        <v>0</v>
      </c>
      <c r="G812" s="80" t="s">
        <v>421</v>
      </c>
      <c r="H812" s="92">
        <v>14</v>
      </c>
      <c r="I812" s="92">
        <v>4</v>
      </c>
      <c r="J812" s="92">
        <v>2</v>
      </c>
      <c r="K812" s="92">
        <v>1800</v>
      </c>
      <c r="L812" s="92">
        <v>160001002</v>
      </c>
      <c r="M812" s="92">
        <v>5</v>
      </c>
      <c r="N812" s="92" t="s">
        <v>54</v>
      </c>
      <c r="O812" s="92">
        <v>86333</v>
      </c>
      <c r="P812" s="92">
        <v>87333</v>
      </c>
      <c r="Q812" s="92">
        <v>530800018</v>
      </c>
    </row>
    <row r="813" spans="1:17" ht="16.5" customHeight="1" x14ac:dyDescent="0.3">
      <c r="A813" s="92" t="b">
        <v>1</v>
      </c>
      <c r="B813" s="93" t="s">
        <v>1184</v>
      </c>
      <c r="C813" s="95">
        <v>914040215</v>
      </c>
      <c r="D813" s="92">
        <v>914040214</v>
      </c>
      <c r="E813" s="95">
        <v>914040216</v>
      </c>
      <c r="F813" s="92" t="b">
        <v>0</v>
      </c>
      <c r="G813" s="80" t="s">
        <v>421</v>
      </c>
      <c r="H813" s="92">
        <v>14</v>
      </c>
      <c r="I813" s="92">
        <v>4</v>
      </c>
      <c r="J813" s="92">
        <v>2</v>
      </c>
      <c r="K813" s="92">
        <v>2000</v>
      </c>
      <c r="L813" s="92">
        <v>160001002</v>
      </c>
      <c r="M813" s="92">
        <v>5</v>
      </c>
      <c r="N813" s="92" t="s">
        <v>54</v>
      </c>
      <c r="O813" s="92">
        <v>86334</v>
      </c>
      <c r="P813" s="92">
        <v>87334</v>
      </c>
      <c r="Q813" s="92">
        <v>530800018</v>
      </c>
    </row>
    <row r="814" spans="1:17" ht="16.5" customHeight="1" x14ac:dyDescent="0.3">
      <c r="A814" s="92" t="b">
        <v>1</v>
      </c>
      <c r="B814" s="93" t="s">
        <v>1185</v>
      </c>
      <c r="C814" s="95">
        <v>914040216</v>
      </c>
      <c r="D814" s="92">
        <v>914040215</v>
      </c>
      <c r="E814" s="95">
        <v>914040217</v>
      </c>
      <c r="F814" s="92" t="b">
        <v>0</v>
      </c>
      <c r="G814" s="80" t="s">
        <v>421</v>
      </c>
      <c r="H814" s="92">
        <v>14</v>
      </c>
      <c r="I814" s="92">
        <v>4</v>
      </c>
      <c r="J814" s="92">
        <v>2</v>
      </c>
      <c r="K814" s="92">
        <v>2500</v>
      </c>
      <c r="L814" s="92">
        <v>160001002</v>
      </c>
      <c r="M814" s="92">
        <v>5</v>
      </c>
      <c r="N814" s="92" t="s">
        <v>54</v>
      </c>
      <c r="O814" s="92">
        <v>86335</v>
      </c>
      <c r="P814" s="92">
        <v>87335</v>
      </c>
      <c r="Q814" s="92">
        <v>530800018</v>
      </c>
    </row>
    <row r="815" spans="1:17" ht="16.5" customHeight="1" x14ac:dyDescent="0.3">
      <c r="A815" s="92" t="b">
        <v>1</v>
      </c>
      <c r="B815" s="93" t="s">
        <v>1186</v>
      </c>
      <c r="C815" s="95">
        <v>914040217</v>
      </c>
      <c r="D815" s="92">
        <v>914040216</v>
      </c>
      <c r="E815" s="95">
        <v>914040218</v>
      </c>
      <c r="F815" s="92" t="b">
        <v>0</v>
      </c>
      <c r="G815" s="80" t="s">
        <v>421</v>
      </c>
      <c r="H815" s="92">
        <v>14</v>
      </c>
      <c r="I815" s="92">
        <v>4</v>
      </c>
      <c r="J815" s="92">
        <v>2</v>
      </c>
      <c r="K815" s="92">
        <v>3000</v>
      </c>
      <c r="L815" s="92">
        <v>160001002</v>
      </c>
      <c r="M815" s="92">
        <v>5</v>
      </c>
      <c r="N815" s="92" t="s">
        <v>54</v>
      </c>
      <c r="O815" s="92">
        <v>86336</v>
      </c>
      <c r="P815" s="92">
        <v>87336</v>
      </c>
      <c r="Q815" s="92">
        <v>530800018</v>
      </c>
    </row>
    <row r="816" spans="1:17" ht="16.5" customHeight="1" x14ac:dyDescent="0.3">
      <c r="A816" s="92" t="b">
        <v>1</v>
      </c>
      <c r="B816" s="93" t="s">
        <v>1187</v>
      </c>
      <c r="C816" s="95">
        <v>914040218</v>
      </c>
      <c r="D816" s="92">
        <v>914040217</v>
      </c>
      <c r="E816" s="95">
        <v>914040219</v>
      </c>
      <c r="F816" s="92" t="b">
        <v>0</v>
      </c>
      <c r="G816" s="80" t="s">
        <v>421</v>
      </c>
      <c r="H816" s="92">
        <v>14</v>
      </c>
      <c r="I816" s="92">
        <v>4</v>
      </c>
      <c r="J816" s="92">
        <v>2</v>
      </c>
      <c r="K816" s="92">
        <v>3500</v>
      </c>
      <c r="L816" s="92">
        <v>160001002</v>
      </c>
      <c r="M816" s="92">
        <v>5</v>
      </c>
      <c r="N816" s="92" t="s">
        <v>54</v>
      </c>
      <c r="O816" s="92">
        <v>86337</v>
      </c>
      <c r="P816" s="92">
        <v>87337</v>
      </c>
      <c r="Q816" s="92">
        <v>530800018</v>
      </c>
    </row>
    <row r="817" spans="1:17" ht="16.5" customHeight="1" x14ac:dyDescent="0.3">
      <c r="A817" s="92" t="b">
        <v>1</v>
      </c>
      <c r="B817" s="93" t="s">
        <v>1188</v>
      </c>
      <c r="C817" s="95">
        <v>914040219</v>
      </c>
      <c r="D817" s="92">
        <v>914040218</v>
      </c>
      <c r="E817" s="95">
        <v>914040220</v>
      </c>
      <c r="F817" s="92" t="b">
        <v>0</v>
      </c>
      <c r="G817" s="80" t="s">
        <v>421</v>
      </c>
      <c r="H817" s="92">
        <v>14</v>
      </c>
      <c r="I817" s="92">
        <v>4</v>
      </c>
      <c r="J817" s="92">
        <v>2</v>
      </c>
      <c r="K817" s="92">
        <v>4000</v>
      </c>
      <c r="L817" s="92">
        <v>160001002</v>
      </c>
      <c r="M817" s="92">
        <v>5</v>
      </c>
      <c r="N817" s="92" t="s">
        <v>54</v>
      </c>
      <c r="O817" s="92">
        <v>86338</v>
      </c>
      <c r="P817" s="92">
        <v>87338</v>
      </c>
      <c r="Q817" s="92">
        <v>530800018</v>
      </c>
    </row>
    <row r="818" spans="1:17" ht="16.5" customHeight="1" x14ac:dyDescent="0.3">
      <c r="A818" s="92" t="b">
        <v>1</v>
      </c>
      <c r="B818" s="93" t="s">
        <v>1189</v>
      </c>
      <c r="C818" s="95">
        <v>914040220</v>
      </c>
      <c r="D818" s="92">
        <v>914040219</v>
      </c>
      <c r="E818" s="95">
        <v>914040221</v>
      </c>
      <c r="F818" s="92" t="b">
        <v>0</v>
      </c>
      <c r="G818" s="80" t="s">
        <v>421</v>
      </c>
      <c r="H818" s="92">
        <v>14</v>
      </c>
      <c r="I818" s="92">
        <v>4</v>
      </c>
      <c r="J818" s="92">
        <v>2</v>
      </c>
      <c r="K818" s="92">
        <v>4500</v>
      </c>
      <c r="L818" s="92">
        <v>160001002</v>
      </c>
      <c r="M818" s="92">
        <v>5</v>
      </c>
      <c r="N818" s="92" t="s">
        <v>54</v>
      </c>
      <c r="O818" s="92">
        <v>86339</v>
      </c>
      <c r="P818" s="92">
        <v>87339</v>
      </c>
      <c r="Q818" s="92">
        <v>530800018</v>
      </c>
    </row>
    <row r="819" spans="1:17" ht="16.5" customHeight="1" x14ac:dyDescent="0.3">
      <c r="A819" s="92" t="b">
        <v>1</v>
      </c>
      <c r="B819" s="93" t="s">
        <v>1190</v>
      </c>
      <c r="C819" s="95">
        <v>914040221</v>
      </c>
      <c r="D819" s="92">
        <v>914040220</v>
      </c>
      <c r="E819" s="95">
        <v>914040222</v>
      </c>
      <c r="F819" s="92" t="b">
        <v>0</v>
      </c>
      <c r="G819" s="80" t="s">
        <v>421</v>
      </c>
      <c r="H819" s="92">
        <v>14</v>
      </c>
      <c r="I819" s="92">
        <v>4</v>
      </c>
      <c r="J819" s="92">
        <v>2</v>
      </c>
      <c r="K819" s="92">
        <v>5000</v>
      </c>
      <c r="L819" s="92">
        <v>160001002</v>
      </c>
      <c r="M819" s="92">
        <v>5</v>
      </c>
      <c r="N819" s="92" t="s">
        <v>54</v>
      </c>
      <c r="O819" s="92">
        <v>86340</v>
      </c>
      <c r="P819" s="92">
        <v>87340</v>
      </c>
      <c r="Q819" s="92">
        <v>530800018</v>
      </c>
    </row>
    <row r="820" spans="1:17" ht="16.5" customHeight="1" x14ac:dyDescent="0.3">
      <c r="A820" s="92" t="b">
        <v>1</v>
      </c>
      <c r="B820" s="93" t="s">
        <v>1191</v>
      </c>
      <c r="C820" s="95">
        <v>914040222</v>
      </c>
      <c r="D820" s="92">
        <v>914040221</v>
      </c>
      <c r="E820" s="95">
        <v>914040223</v>
      </c>
      <c r="F820" s="92" t="b">
        <v>0</v>
      </c>
      <c r="G820" s="80" t="s">
        <v>421</v>
      </c>
      <c r="H820" s="92">
        <v>14</v>
      </c>
      <c r="I820" s="92">
        <v>4</v>
      </c>
      <c r="J820" s="92">
        <v>2</v>
      </c>
      <c r="K820" s="92">
        <v>6000</v>
      </c>
      <c r="L820" s="92">
        <v>160001002</v>
      </c>
      <c r="M820" s="92">
        <v>5</v>
      </c>
      <c r="N820" s="92" t="s">
        <v>54</v>
      </c>
      <c r="O820" s="92">
        <v>86341</v>
      </c>
      <c r="P820" s="92">
        <v>87341</v>
      </c>
      <c r="Q820" s="92">
        <v>530800018</v>
      </c>
    </row>
    <row r="821" spans="1:17" ht="16.5" customHeight="1" x14ac:dyDescent="0.3">
      <c r="A821" s="92" t="b">
        <v>1</v>
      </c>
      <c r="B821" s="93" t="s">
        <v>1192</v>
      </c>
      <c r="C821" s="95">
        <v>914040223</v>
      </c>
      <c r="D821" s="92">
        <v>914040222</v>
      </c>
      <c r="E821" s="95">
        <v>914040224</v>
      </c>
      <c r="F821" s="92" t="b">
        <v>0</v>
      </c>
      <c r="G821" s="80" t="s">
        <v>421</v>
      </c>
      <c r="H821" s="92">
        <v>14</v>
      </c>
      <c r="I821" s="92">
        <v>4</v>
      </c>
      <c r="J821" s="92">
        <v>2</v>
      </c>
      <c r="K821" s="92">
        <v>7000</v>
      </c>
      <c r="L821" s="92">
        <v>160001002</v>
      </c>
      <c r="M821" s="92">
        <v>5</v>
      </c>
      <c r="N821" s="92" t="s">
        <v>54</v>
      </c>
      <c r="O821" s="92">
        <v>86342</v>
      </c>
      <c r="P821" s="92">
        <v>87342</v>
      </c>
      <c r="Q821" s="92">
        <v>530800018</v>
      </c>
    </row>
    <row r="822" spans="1:17" ht="16.5" customHeight="1" x14ac:dyDescent="0.3">
      <c r="A822" s="92" t="b">
        <v>1</v>
      </c>
      <c r="B822" s="93" t="s">
        <v>1193</v>
      </c>
      <c r="C822" s="95">
        <v>914040224</v>
      </c>
      <c r="D822" s="92">
        <v>914040223</v>
      </c>
      <c r="E822" s="95">
        <v>914040225</v>
      </c>
      <c r="F822" s="92" t="b">
        <v>0</v>
      </c>
      <c r="G822" s="80" t="s">
        <v>421</v>
      </c>
      <c r="H822" s="92">
        <v>14</v>
      </c>
      <c r="I822" s="92">
        <v>4</v>
      </c>
      <c r="J822" s="92">
        <v>2</v>
      </c>
      <c r="K822" s="92">
        <v>8000</v>
      </c>
      <c r="L822" s="92">
        <v>160001002</v>
      </c>
      <c r="M822" s="92">
        <v>5</v>
      </c>
      <c r="N822" s="92" t="s">
        <v>54</v>
      </c>
      <c r="O822" s="92">
        <v>86343</v>
      </c>
      <c r="P822" s="92">
        <v>87343</v>
      </c>
      <c r="Q822" s="92">
        <v>530800018</v>
      </c>
    </row>
    <row r="823" spans="1:17" ht="16.5" customHeight="1" x14ac:dyDescent="0.3">
      <c r="A823" s="92" t="b">
        <v>1</v>
      </c>
      <c r="B823" s="93" t="s">
        <v>1194</v>
      </c>
      <c r="C823" s="95">
        <v>914040225</v>
      </c>
      <c r="D823" s="92">
        <v>914040224</v>
      </c>
      <c r="E823" s="95">
        <v>914040226</v>
      </c>
      <c r="F823" s="92" t="b">
        <v>0</v>
      </c>
      <c r="G823" s="80" t="s">
        <v>421</v>
      </c>
      <c r="H823" s="92">
        <v>14</v>
      </c>
      <c r="I823" s="92">
        <v>4</v>
      </c>
      <c r="J823" s="92">
        <v>2</v>
      </c>
      <c r="K823" s="92">
        <v>9000</v>
      </c>
      <c r="L823" s="92">
        <v>160001002</v>
      </c>
      <c r="M823" s="92">
        <v>5</v>
      </c>
      <c r="N823" s="92" t="s">
        <v>54</v>
      </c>
      <c r="O823" s="92">
        <v>86344</v>
      </c>
      <c r="P823" s="92">
        <v>87344</v>
      </c>
      <c r="Q823" s="92">
        <v>530800018</v>
      </c>
    </row>
    <row r="824" spans="1:17" ht="16.5" customHeight="1" x14ac:dyDescent="0.3">
      <c r="A824" s="92" t="b">
        <v>1</v>
      </c>
      <c r="B824" s="93" t="s">
        <v>1195</v>
      </c>
      <c r="C824" s="95">
        <v>914040226</v>
      </c>
      <c r="D824" s="95">
        <v>914040225</v>
      </c>
      <c r="E824" s="81">
        <v>0</v>
      </c>
      <c r="F824" s="92" t="b">
        <v>0</v>
      </c>
      <c r="G824" s="80" t="s">
        <v>421</v>
      </c>
      <c r="H824" s="92">
        <v>14</v>
      </c>
      <c r="I824" s="92">
        <v>4</v>
      </c>
      <c r="J824" s="92">
        <v>2</v>
      </c>
      <c r="K824" s="92">
        <v>10000</v>
      </c>
      <c r="L824" s="92">
        <v>160001002</v>
      </c>
      <c r="M824" s="92">
        <v>5</v>
      </c>
      <c r="N824" s="92" t="s">
        <v>54</v>
      </c>
      <c r="O824" s="92">
        <v>86345</v>
      </c>
      <c r="P824" s="92">
        <v>87345</v>
      </c>
      <c r="Q824" s="92">
        <v>530800018</v>
      </c>
    </row>
    <row r="825" spans="1:17" ht="16.5" customHeight="1" x14ac:dyDescent="0.3">
      <c r="A825" s="96" t="b">
        <v>1</v>
      </c>
      <c r="B825" s="97" t="s">
        <v>1196</v>
      </c>
      <c r="C825" s="94">
        <v>914050201</v>
      </c>
      <c r="D825" s="81">
        <v>0</v>
      </c>
      <c r="E825" s="98">
        <v>914050202</v>
      </c>
      <c r="F825" s="96" t="b">
        <v>0</v>
      </c>
      <c r="G825" s="96" t="s">
        <v>421</v>
      </c>
      <c r="H825" s="81">
        <v>14</v>
      </c>
      <c r="I825" s="81">
        <v>5</v>
      </c>
      <c r="J825" s="81">
        <v>1</v>
      </c>
      <c r="K825" s="81">
        <v>5000</v>
      </c>
      <c r="L825" s="94">
        <v>160001002</v>
      </c>
      <c r="M825" s="81">
        <v>5</v>
      </c>
      <c r="N825" s="81" t="s">
        <v>54</v>
      </c>
      <c r="O825" s="81">
        <v>86346</v>
      </c>
      <c r="P825" s="81">
        <v>87346</v>
      </c>
      <c r="Q825" s="81">
        <v>530800019</v>
      </c>
    </row>
    <row r="826" spans="1:17" ht="16.5" customHeight="1" x14ac:dyDescent="0.3">
      <c r="A826" s="96" t="b">
        <v>1</v>
      </c>
      <c r="B826" s="97" t="s">
        <v>1197</v>
      </c>
      <c r="C826" s="98">
        <v>914050202</v>
      </c>
      <c r="D826" s="96">
        <v>914050201</v>
      </c>
      <c r="E826" s="98">
        <v>914050203</v>
      </c>
      <c r="F826" s="96" t="b">
        <v>0</v>
      </c>
      <c r="G826" s="96" t="s">
        <v>421</v>
      </c>
      <c r="H826" s="96">
        <v>14</v>
      </c>
      <c r="I826" s="96">
        <v>5</v>
      </c>
      <c r="J826" s="96">
        <v>1</v>
      </c>
      <c r="K826" s="96">
        <v>10000</v>
      </c>
      <c r="L826" s="96">
        <v>160001002</v>
      </c>
      <c r="M826" s="96">
        <v>5</v>
      </c>
      <c r="N826" s="96" t="s">
        <v>54</v>
      </c>
      <c r="O826" s="96">
        <v>86347</v>
      </c>
      <c r="P826" s="96">
        <v>87347</v>
      </c>
      <c r="Q826" s="96">
        <v>530800019</v>
      </c>
    </row>
    <row r="827" spans="1:17" ht="16.5" customHeight="1" x14ac:dyDescent="0.3">
      <c r="A827" s="96" t="b">
        <v>1</v>
      </c>
      <c r="B827" s="97" t="s">
        <v>1198</v>
      </c>
      <c r="C827" s="98">
        <v>914050203</v>
      </c>
      <c r="D827" s="96">
        <v>914050202</v>
      </c>
      <c r="E827" s="98">
        <v>914050204</v>
      </c>
      <c r="F827" s="96" t="b">
        <v>0</v>
      </c>
      <c r="G827" s="96" t="s">
        <v>421</v>
      </c>
      <c r="H827" s="96">
        <v>14</v>
      </c>
      <c r="I827" s="96">
        <v>5</v>
      </c>
      <c r="J827" s="96">
        <v>1</v>
      </c>
      <c r="K827" s="96">
        <v>15000</v>
      </c>
      <c r="L827" s="96">
        <v>160001002</v>
      </c>
      <c r="M827" s="96">
        <v>5</v>
      </c>
      <c r="N827" s="96" t="s">
        <v>54</v>
      </c>
      <c r="O827" s="96">
        <v>86348</v>
      </c>
      <c r="P827" s="96">
        <v>87348</v>
      </c>
      <c r="Q827" s="96">
        <v>530800019</v>
      </c>
    </row>
    <row r="828" spans="1:17" ht="16.5" customHeight="1" x14ac:dyDescent="0.3">
      <c r="A828" s="96" t="b">
        <v>1</v>
      </c>
      <c r="B828" s="97" t="s">
        <v>1199</v>
      </c>
      <c r="C828" s="98">
        <v>914050204</v>
      </c>
      <c r="D828" s="96">
        <v>914050203</v>
      </c>
      <c r="E828" s="98">
        <v>914050205</v>
      </c>
      <c r="F828" s="96" t="b">
        <v>0</v>
      </c>
      <c r="G828" s="96" t="s">
        <v>421</v>
      </c>
      <c r="H828" s="96">
        <v>14</v>
      </c>
      <c r="I828" s="96">
        <v>5</v>
      </c>
      <c r="J828" s="96">
        <v>1</v>
      </c>
      <c r="K828" s="96">
        <v>20000</v>
      </c>
      <c r="L828" s="96">
        <v>160001002</v>
      </c>
      <c r="M828" s="96">
        <v>5</v>
      </c>
      <c r="N828" s="96" t="s">
        <v>54</v>
      </c>
      <c r="O828" s="96">
        <v>86349</v>
      </c>
      <c r="P828" s="96">
        <v>87349</v>
      </c>
      <c r="Q828" s="96">
        <v>530800019</v>
      </c>
    </row>
    <row r="829" spans="1:17" ht="16.5" customHeight="1" x14ac:dyDescent="0.3">
      <c r="A829" s="96" t="b">
        <v>1</v>
      </c>
      <c r="B829" s="97" t="s">
        <v>1200</v>
      </c>
      <c r="C829" s="98">
        <v>914050205</v>
      </c>
      <c r="D829" s="96">
        <v>914050204</v>
      </c>
      <c r="E829" s="98">
        <v>914050206</v>
      </c>
      <c r="F829" s="96" t="b">
        <v>0</v>
      </c>
      <c r="G829" s="96" t="s">
        <v>421</v>
      </c>
      <c r="H829" s="96">
        <v>14</v>
      </c>
      <c r="I829" s="96">
        <v>5</v>
      </c>
      <c r="J829" s="96">
        <v>1</v>
      </c>
      <c r="K829" s="96">
        <v>25000</v>
      </c>
      <c r="L829" s="96">
        <v>160001002</v>
      </c>
      <c r="M829" s="96">
        <v>5</v>
      </c>
      <c r="N829" s="96" t="s">
        <v>54</v>
      </c>
      <c r="O829" s="96">
        <v>86350</v>
      </c>
      <c r="P829" s="96">
        <v>87350</v>
      </c>
      <c r="Q829" s="96">
        <v>530800019</v>
      </c>
    </row>
    <row r="830" spans="1:17" ht="16.5" customHeight="1" x14ac:dyDescent="0.3">
      <c r="A830" s="96" t="b">
        <v>1</v>
      </c>
      <c r="B830" s="97" t="s">
        <v>1201</v>
      </c>
      <c r="C830" s="98">
        <v>914050206</v>
      </c>
      <c r="D830" s="96">
        <v>914050205</v>
      </c>
      <c r="E830" s="98">
        <v>914050207</v>
      </c>
      <c r="F830" s="96" t="b">
        <v>0</v>
      </c>
      <c r="G830" s="96" t="s">
        <v>421</v>
      </c>
      <c r="H830" s="96">
        <v>14</v>
      </c>
      <c r="I830" s="96">
        <v>5</v>
      </c>
      <c r="J830" s="96">
        <v>1</v>
      </c>
      <c r="K830" s="96">
        <v>30000</v>
      </c>
      <c r="L830" s="96">
        <v>160001002</v>
      </c>
      <c r="M830" s="96">
        <v>5</v>
      </c>
      <c r="N830" s="96" t="s">
        <v>54</v>
      </c>
      <c r="O830" s="96">
        <v>86351</v>
      </c>
      <c r="P830" s="96">
        <v>87351</v>
      </c>
      <c r="Q830" s="96">
        <v>530800019</v>
      </c>
    </row>
    <row r="831" spans="1:17" ht="16.5" customHeight="1" x14ac:dyDescent="0.3">
      <c r="A831" s="96" t="b">
        <v>1</v>
      </c>
      <c r="B831" s="97" t="s">
        <v>1202</v>
      </c>
      <c r="C831" s="98">
        <v>914050207</v>
      </c>
      <c r="D831" s="96">
        <v>914050206</v>
      </c>
      <c r="E831" s="98">
        <v>914050208</v>
      </c>
      <c r="F831" s="96" t="b">
        <v>0</v>
      </c>
      <c r="G831" s="96" t="s">
        <v>421</v>
      </c>
      <c r="H831" s="96">
        <v>14</v>
      </c>
      <c r="I831" s="96">
        <v>5</v>
      </c>
      <c r="J831" s="96">
        <v>1</v>
      </c>
      <c r="K831" s="96">
        <v>35000</v>
      </c>
      <c r="L831" s="96">
        <v>160001002</v>
      </c>
      <c r="M831" s="96">
        <v>5</v>
      </c>
      <c r="N831" s="96" t="s">
        <v>54</v>
      </c>
      <c r="O831" s="96">
        <v>86352</v>
      </c>
      <c r="P831" s="96">
        <v>87352</v>
      </c>
      <c r="Q831" s="96">
        <v>530800019</v>
      </c>
    </row>
    <row r="832" spans="1:17" ht="16.5" customHeight="1" x14ac:dyDescent="0.3">
      <c r="A832" s="96" t="b">
        <v>1</v>
      </c>
      <c r="B832" s="97" t="s">
        <v>1203</v>
      </c>
      <c r="C832" s="98">
        <v>914050208</v>
      </c>
      <c r="D832" s="96">
        <v>914050207</v>
      </c>
      <c r="E832" s="98">
        <v>914050209</v>
      </c>
      <c r="F832" s="96" t="b">
        <v>0</v>
      </c>
      <c r="G832" s="96" t="s">
        <v>421</v>
      </c>
      <c r="H832" s="96">
        <v>14</v>
      </c>
      <c r="I832" s="96">
        <v>5</v>
      </c>
      <c r="J832" s="96">
        <v>1</v>
      </c>
      <c r="K832" s="96">
        <v>40000</v>
      </c>
      <c r="L832" s="96">
        <v>160001002</v>
      </c>
      <c r="M832" s="96">
        <v>5</v>
      </c>
      <c r="N832" s="96" t="s">
        <v>54</v>
      </c>
      <c r="O832" s="96">
        <v>86353</v>
      </c>
      <c r="P832" s="96">
        <v>87353</v>
      </c>
      <c r="Q832" s="96">
        <v>530800019</v>
      </c>
    </row>
    <row r="833" spans="1:17" ht="16.5" customHeight="1" x14ac:dyDescent="0.3">
      <c r="A833" s="96" t="b">
        <v>1</v>
      </c>
      <c r="B833" s="97" t="s">
        <v>1204</v>
      </c>
      <c r="C833" s="98">
        <v>914050209</v>
      </c>
      <c r="D833" s="96">
        <v>914050208</v>
      </c>
      <c r="E833" s="98">
        <v>914050210</v>
      </c>
      <c r="F833" s="96" t="b">
        <v>0</v>
      </c>
      <c r="G833" s="96" t="s">
        <v>421</v>
      </c>
      <c r="H833" s="96">
        <v>14</v>
      </c>
      <c r="I833" s="96">
        <v>5</v>
      </c>
      <c r="J833" s="96">
        <v>1</v>
      </c>
      <c r="K833" s="96">
        <v>45000</v>
      </c>
      <c r="L833" s="96">
        <v>160001002</v>
      </c>
      <c r="M833" s="96">
        <v>5</v>
      </c>
      <c r="N833" s="96" t="s">
        <v>54</v>
      </c>
      <c r="O833" s="96">
        <v>86354</v>
      </c>
      <c r="P833" s="96">
        <v>87354</v>
      </c>
      <c r="Q833" s="96">
        <v>530800019</v>
      </c>
    </row>
    <row r="834" spans="1:17" ht="16.5" customHeight="1" x14ac:dyDescent="0.3">
      <c r="A834" s="96" t="b">
        <v>1</v>
      </c>
      <c r="B834" s="97" t="s">
        <v>1205</v>
      </c>
      <c r="C834" s="98">
        <v>914050210</v>
      </c>
      <c r="D834" s="96">
        <v>914050209</v>
      </c>
      <c r="E834" s="98">
        <v>914050211</v>
      </c>
      <c r="F834" s="96" t="b">
        <v>0</v>
      </c>
      <c r="G834" s="96" t="s">
        <v>421</v>
      </c>
      <c r="H834" s="96">
        <v>14</v>
      </c>
      <c r="I834" s="96">
        <v>5</v>
      </c>
      <c r="J834" s="96">
        <v>1</v>
      </c>
      <c r="K834" s="96">
        <v>50000</v>
      </c>
      <c r="L834" s="96">
        <v>160001002</v>
      </c>
      <c r="M834" s="96">
        <v>5</v>
      </c>
      <c r="N834" s="96" t="s">
        <v>54</v>
      </c>
      <c r="O834" s="96">
        <v>86355</v>
      </c>
      <c r="P834" s="96">
        <v>87355</v>
      </c>
      <c r="Q834" s="96">
        <v>530800019</v>
      </c>
    </row>
    <row r="835" spans="1:17" ht="16.5" customHeight="1" x14ac:dyDescent="0.3">
      <c r="A835" s="96" t="b">
        <v>1</v>
      </c>
      <c r="B835" s="97" t="s">
        <v>1206</v>
      </c>
      <c r="C835" s="98">
        <v>914050211</v>
      </c>
      <c r="D835" s="96">
        <v>914050210</v>
      </c>
      <c r="E835" s="98">
        <v>914050212</v>
      </c>
      <c r="F835" s="96" t="b">
        <v>0</v>
      </c>
      <c r="G835" s="96" t="s">
        <v>421</v>
      </c>
      <c r="H835" s="96">
        <v>14</v>
      </c>
      <c r="I835" s="96">
        <v>5</v>
      </c>
      <c r="J835" s="96">
        <v>1</v>
      </c>
      <c r="K835" s="96">
        <v>60000</v>
      </c>
      <c r="L835" s="96">
        <v>160001002</v>
      </c>
      <c r="M835" s="96">
        <v>5</v>
      </c>
      <c r="N835" s="96" t="s">
        <v>54</v>
      </c>
      <c r="O835" s="96">
        <v>86356</v>
      </c>
      <c r="P835" s="96">
        <v>87356</v>
      </c>
      <c r="Q835" s="96">
        <v>530800019</v>
      </c>
    </row>
    <row r="836" spans="1:17" ht="16.5" customHeight="1" x14ac:dyDescent="0.3">
      <c r="A836" s="96" t="b">
        <v>1</v>
      </c>
      <c r="B836" s="97" t="s">
        <v>1207</v>
      </c>
      <c r="C836" s="98">
        <v>914050212</v>
      </c>
      <c r="D836" s="96">
        <v>914050211</v>
      </c>
      <c r="E836" s="98">
        <v>914050213</v>
      </c>
      <c r="F836" s="96" t="b">
        <v>0</v>
      </c>
      <c r="G836" s="96" t="s">
        <v>421</v>
      </c>
      <c r="H836" s="96">
        <v>14</v>
      </c>
      <c r="I836" s="96">
        <v>5</v>
      </c>
      <c r="J836" s="96">
        <v>1</v>
      </c>
      <c r="K836" s="96">
        <v>70000</v>
      </c>
      <c r="L836" s="96">
        <v>160001002</v>
      </c>
      <c r="M836" s="96">
        <v>5</v>
      </c>
      <c r="N836" s="96" t="s">
        <v>54</v>
      </c>
      <c r="O836" s="96">
        <v>86357</v>
      </c>
      <c r="P836" s="96">
        <v>87357</v>
      </c>
      <c r="Q836" s="96">
        <v>530800019</v>
      </c>
    </row>
    <row r="837" spans="1:17" ht="16.5" customHeight="1" x14ac:dyDescent="0.3">
      <c r="A837" s="96" t="b">
        <v>1</v>
      </c>
      <c r="B837" s="97" t="s">
        <v>1208</v>
      </c>
      <c r="C837" s="98">
        <v>914050213</v>
      </c>
      <c r="D837" s="96">
        <v>914050212</v>
      </c>
      <c r="E837" s="98">
        <v>914050214</v>
      </c>
      <c r="F837" s="96" t="b">
        <v>0</v>
      </c>
      <c r="G837" s="96" t="s">
        <v>421</v>
      </c>
      <c r="H837" s="96">
        <v>14</v>
      </c>
      <c r="I837" s="96">
        <v>5</v>
      </c>
      <c r="J837" s="96">
        <v>1</v>
      </c>
      <c r="K837" s="96">
        <v>80000</v>
      </c>
      <c r="L837" s="96">
        <v>160001002</v>
      </c>
      <c r="M837" s="96">
        <v>5</v>
      </c>
      <c r="N837" s="96" t="s">
        <v>54</v>
      </c>
      <c r="O837" s="96">
        <v>86358</v>
      </c>
      <c r="P837" s="96">
        <v>87358</v>
      </c>
      <c r="Q837" s="96">
        <v>530800019</v>
      </c>
    </row>
    <row r="838" spans="1:17" ht="16.5" customHeight="1" x14ac:dyDescent="0.3">
      <c r="A838" s="96" t="b">
        <v>1</v>
      </c>
      <c r="B838" s="97" t="s">
        <v>1209</v>
      </c>
      <c r="C838" s="98">
        <v>914050214</v>
      </c>
      <c r="D838" s="96">
        <v>914050213</v>
      </c>
      <c r="E838" s="98">
        <v>914050215</v>
      </c>
      <c r="F838" s="96" t="b">
        <v>0</v>
      </c>
      <c r="G838" s="96" t="s">
        <v>421</v>
      </c>
      <c r="H838" s="96">
        <v>14</v>
      </c>
      <c r="I838" s="96">
        <v>5</v>
      </c>
      <c r="J838" s="96">
        <v>1</v>
      </c>
      <c r="K838" s="96">
        <v>90000</v>
      </c>
      <c r="L838" s="96">
        <v>160001002</v>
      </c>
      <c r="M838" s="96">
        <v>5</v>
      </c>
      <c r="N838" s="96" t="s">
        <v>54</v>
      </c>
      <c r="O838" s="96">
        <v>86359</v>
      </c>
      <c r="P838" s="96">
        <v>87359</v>
      </c>
      <c r="Q838" s="96">
        <v>530800019</v>
      </c>
    </row>
    <row r="839" spans="1:17" ht="16.5" customHeight="1" x14ac:dyDescent="0.3">
      <c r="A839" s="96" t="b">
        <v>1</v>
      </c>
      <c r="B839" s="97" t="s">
        <v>1210</v>
      </c>
      <c r="C839" s="98">
        <v>914050215</v>
      </c>
      <c r="D839" s="96">
        <v>914050214</v>
      </c>
      <c r="E839" s="98">
        <v>914050216</v>
      </c>
      <c r="F839" s="96" t="b">
        <v>0</v>
      </c>
      <c r="G839" s="96" t="s">
        <v>421</v>
      </c>
      <c r="H839" s="96">
        <v>14</v>
      </c>
      <c r="I839" s="96">
        <v>5</v>
      </c>
      <c r="J839" s="96">
        <v>1</v>
      </c>
      <c r="K839" s="96">
        <v>100000</v>
      </c>
      <c r="L839" s="96">
        <v>160001002</v>
      </c>
      <c r="M839" s="96">
        <v>5</v>
      </c>
      <c r="N839" s="96" t="s">
        <v>54</v>
      </c>
      <c r="O839" s="96">
        <v>86360</v>
      </c>
      <c r="P839" s="96">
        <v>87360</v>
      </c>
      <c r="Q839" s="96">
        <v>530800019</v>
      </c>
    </row>
    <row r="840" spans="1:17" ht="16.5" customHeight="1" x14ac:dyDescent="0.3">
      <c r="A840" s="96" t="b">
        <v>1</v>
      </c>
      <c r="B840" s="97" t="s">
        <v>1211</v>
      </c>
      <c r="C840" s="98">
        <v>914050216</v>
      </c>
      <c r="D840" s="96">
        <v>914050215</v>
      </c>
      <c r="E840" s="98">
        <v>914050217</v>
      </c>
      <c r="F840" s="96" t="b">
        <v>0</v>
      </c>
      <c r="G840" s="96" t="s">
        <v>421</v>
      </c>
      <c r="H840" s="96">
        <v>14</v>
      </c>
      <c r="I840" s="96">
        <v>5</v>
      </c>
      <c r="J840" s="96">
        <v>1</v>
      </c>
      <c r="K840" s="96">
        <v>120000</v>
      </c>
      <c r="L840" s="96">
        <v>160001002</v>
      </c>
      <c r="M840" s="96">
        <v>5</v>
      </c>
      <c r="N840" s="96" t="s">
        <v>54</v>
      </c>
      <c r="O840" s="96">
        <v>86361</v>
      </c>
      <c r="P840" s="96">
        <v>87361</v>
      </c>
      <c r="Q840" s="96">
        <v>530800019</v>
      </c>
    </row>
    <row r="841" spans="1:17" ht="16.5" customHeight="1" x14ac:dyDescent="0.3">
      <c r="A841" s="96" t="b">
        <v>1</v>
      </c>
      <c r="B841" s="97" t="s">
        <v>1212</v>
      </c>
      <c r="C841" s="98">
        <v>914050217</v>
      </c>
      <c r="D841" s="96">
        <v>914050216</v>
      </c>
      <c r="E841" s="98">
        <v>914050218</v>
      </c>
      <c r="F841" s="96" t="b">
        <v>0</v>
      </c>
      <c r="G841" s="96" t="s">
        <v>421</v>
      </c>
      <c r="H841" s="96">
        <v>14</v>
      </c>
      <c r="I841" s="96">
        <v>5</v>
      </c>
      <c r="J841" s="96">
        <v>1</v>
      </c>
      <c r="K841" s="96">
        <v>140000</v>
      </c>
      <c r="L841" s="96">
        <v>160001002</v>
      </c>
      <c r="M841" s="96">
        <v>5</v>
      </c>
      <c r="N841" s="96" t="s">
        <v>54</v>
      </c>
      <c r="O841" s="96">
        <v>86362</v>
      </c>
      <c r="P841" s="96">
        <v>87362</v>
      </c>
      <c r="Q841" s="96">
        <v>530800019</v>
      </c>
    </row>
    <row r="842" spans="1:17" ht="16.5" customHeight="1" x14ac:dyDescent="0.3">
      <c r="A842" s="96" t="b">
        <v>1</v>
      </c>
      <c r="B842" s="97" t="s">
        <v>1213</v>
      </c>
      <c r="C842" s="98">
        <v>914050218</v>
      </c>
      <c r="D842" s="96">
        <v>914050217</v>
      </c>
      <c r="E842" s="98">
        <v>914050219</v>
      </c>
      <c r="F842" s="96" t="b">
        <v>0</v>
      </c>
      <c r="G842" s="96" t="s">
        <v>421</v>
      </c>
      <c r="H842" s="96">
        <v>14</v>
      </c>
      <c r="I842" s="96">
        <v>5</v>
      </c>
      <c r="J842" s="96">
        <v>1</v>
      </c>
      <c r="K842" s="96">
        <v>160000</v>
      </c>
      <c r="L842" s="96">
        <v>160001002</v>
      </c>
      <c r="M842" s="96">
        <v>5</v>
      </c>
      <c r="N842" s="96" t="s">
        <v>54</v>
      </c>
      <c r="O842" s="96">
        <v>86363</v>
      </c>
      <c r="P842" s="96">
        <v>87363</v>
      </c>
      <c r="Q842" s="96">
        <v>530800019</v>
      </c>
    </row>
    <row r="843" spans="1:17" ht="16.5" customHeight="1" x14ac:dyDescent="0.3">
      <c r="A843" s="96" t="b">
        <v>1</v>
      </c>
      <c r="B843" s="97" t="s">
        <v>1214</v>
      </c>
      <c r="C843" s="98">
        <v>914050219</v>
      </c>
      <c r="D843" s="96">
        <v>914050218</v>
      </c>
      <c r="E843" s="98">
        <v>914050220</v>
      </c>
      <c r="F843" s="96" t="b">
        <v>0</v>
      </c>
      <c r="G843" s="96" t="s">
        <v>421</v>
      </c>
      <c r="H843" s="96">
        <v>14</v>
      </c>
      <c r="I843" s="96">
        <v>5</v>
      </c>
      <c r="J843" s="96">
        <v>1</v>
      </c>
      <c r="K843" s="96">
        <v>180000</v>
      </c>
      <c r="L843" s="96">
        <v>160001002</v>
      </c>
      <c r="M843" s="96">
        <v>5</v>
      </c>
      <c r="N843" s="96" t="s">
        <v>54</v>
      </c>
      <c r="O843" s="96">
        <v>86364</v>
      </c>
      <c r="P843" s="96">
        <v>87364</v>
      </c>
      <c r="Q843" s="96">
        <v>530800019</v>
      </c>
    </row>
    <row r="844" spans="1:17" ht="16.5" customHeight="1" x14ac:dyDescent="0.3">
      <c r="A844" s="96" t="b">
        <v>1</v>
      </c>
      <c r="B844" s="97" t="s">
        <v>1215</v>
      </c>
      <c r="C844" s="98">
        <v>914050220</v>
      </c>
      <c r="D844" s="96">
        <v>914050219</v>
      </c>
      <c r="E844" s="98">
        <v>914050221</v>
      </c>
      <c r="F844" s="96" t="b">
        <v>0</v>
      </c>
      <c r="G844" s="96" t="s">
        <v>421</v>
      </c>
      <c r="H844" s="96">
        <v>14</v>
      </c>
      <c r="I844" s="96">
        <v>5</v>
      </c>
      <c r="J844" s="96">
        <v>1</v>
      </c>
      <c r="K844" s="96">
        <v>200000</v>
      </c>
      <c r="L844" s="96">
        <v>160001002</v>
      </c>
      <c r="M844" s="96">
        <v>5</v>
      </c>
      <c r="N844" s="96" t="s">
        <v>54</v>
      </c>
      <c r="O844" s="96">
        <v>86365</v>
      </c>
      <c r="P844" s="96">
        <v>87365</v>
      </c>
      <c r="Q844" s="96">
        <v>530800019</v>
      </c>
    </row>
    <row r="845" spans="1:17" ht="16.5" customHeight="1" x14ac:dyDescent="0.3">
      <c r="A845" s="96" t="b">
        <v>1</v>
      </c>
      <c r="B845" s="97" t="s">
        <v>1216</v>
      </c>
      <c r="C845" s="98">
        <v>914050221</v>
      </c>
      <c r="D845" s="96">
        <v>914050220</v>
      </c>
      <c r="E845" s="98">
        <v>914050222</v>
      </c>
      <c r="F845" s="96" t="b">
        <v>0</v>
      </c>
      <c r="G845" s="96" t="s">
        <v>421</v>
      </c>
      <c r="H845" s="96">
        <v>14</v>
      </c>
      <c r="I845" s="96">
        <v>5</v>
      </c>
      <c r="J845" s="96">
        <v>1</v>
      </c>
      <c r="K845" s="96">
        <v>230000</v>
      </c>
      <c r="L845" s="96">
        <v>160001002</v>
      </c>
      <c r="M845" s="96">
        <v>5</v>
      </c>
      <c r="N845" s="96" t="s">
        <v>54</v>
      </c>
      <c r="O845" s="96">
        <v>86366</v>
      </c>
      <c r="P845" s="96">
        <v>87366</v>
      </c>
      <c r="Q845" s="96">
        <v>530800019</v>
      </c>
    </row>
    <row r="846" spans="1:17" ht="16.5" customHeight="1" x14ac:dyDescent="0.3">
      <c r="A846" s="96" t="b">
        <v>1</v>
      </c>
      <c r="B846" s="97" t="s">
        <v>1217</v>
      </c>
      <c r="C846" s="98">
        <v>914050222</v>
      </c>
      <c r="D846" s="96">
        <v>914050221</v>
      </c>
      <c r="E846" s="98">
        <v>914050223</v>
      </c>
      <c r="F846" s="96" t="b">
        <v>0</v>
      </c>
      <c r="G846" s="96" t="s">
        <v>421</v>
      </c>
      <c r="H846" s="96">
        <v>14</v>
      </c>
      <c r="I846" s="96">
        <v>5</v>
      </c>
      <c r="J846" s="96">
        <v>1</v>
      </c>
      <c r="K846" s="96">
        <v>260000</v>
      </c>
      <c r="L846" s="96">
        <v>160001002</v>
      </c>
      <c r="M846" s="96">
        <v>5</v>
      </c>
      <c r="N846" s="96" t="s">
        <v>54</v>
      </c>
      <c r="O846" s="96">
        <v>86367</v>
      </c>
      <c r="P846" s="96">
        <v>87367</v>
      </c>
      <c r="Q846" s="96">
        <v>530800019</v>
      </c>
    </row>
    <row r="847" spans="1:17" ht="16.5" customHeight="1" x14ac:dyDescent="0.3">
      <c r="A847" s="96" t="b">
        <v>1</v>
      </c>
      <c r="B847" s="97" t="s">
        <v>1218</v>
      </c>
      <c r="C847" s="98">
        <v>914050223</v>
      </c>
      <c r="D847" s="96">
        <v>914050222</v>
      </c>
      <c r="E847" s="98">
        <v>914050224</v>
      </c>
      <c r="F847" s="96" t="b">
        <v>0</v>
      </c>
      <c r="G847" s="96" t="s">
        <v>421</v>
      </c>
      <c r="H847" s="96">
        <v>14</v>
      </c>
      <c r="I847" s="96">
        <v>5</v>
      </c>
      <c r="J847" s="96">
        <v>1</v>
      </c>
      <c r="K847" s="96">
        <v>290000</v>
      </c>
      <c r="L847" s="96">
        <v>160001002</v>
      </c>
      <c r="M847" s="96">
        <v>5</v>
      </c>
      <c r="N847" s="96" t="s">
        <v>54</v>
      </c>
      <c r="O847" s="96">
        <v>86368</v>
      </c>
      <c r="P847" s="96">
        <v>87368</v>
      </c>
      <c r="Q847" s="96">
        <v>530800019</v>
      </c>
    </row>
    <row r="848" spans="1:17" ht="16.5" customHeight="1" x14ac:dyDescent="0.3">
      <c r="A848" s="96" t="b">
        <v>1</v>
      </c>
      <c r="B848" s="97" t="s">
        <v>1219</v>
      </c>
      <c r="C848" s="98">
        <v>914050224</v>
      </c>
      <c r="D848" s="96">
        <v>914050223</v>
      </c>
      <c r="E848" s="98">
        <v>914050225</v>
      </c>
      <c r="F848" s="96" t="b">
        <v>0</v>
      </c>
      <c r="G848" s="96" t="s">
        <v>421</v>
      </c>
      <c r="H848" s="96">
        <v>14</v>
      </c>
      <c r="I848" s="96">
        <v>5</v>
      </c>
      <c r="J848" s="96">
        <v>1</v>
      </c>
      <c r="K848" s="96">
        <v>320000</v>
      </c>
      <c r="L848" s="96">
        <v>160001002</v>
      </c>
      <c r="M848" s="96">
        <v>5</v>
      </c>
      <c r="N848" s="96" t="s">
        <v>54</v>
      </c>
      <c r="O848" s="96">
        <v>86369</v>
      </c>
      <c r="P848" s="96">
        <v>87369</v>
      </c>
      <c r="Q848" s="96">
        <v>530800019</v>
      </c>
    </row>
    <row r="849" spans="1:17" ht="16.5" customHeight="1" x14ac:dyDescent="0.3">
      <c r="A849" s="96" t="b">
        <v>1</v>
      </c>
      <c r="B849" s="97" t="s">
        <v>1220</v>
      </c>
      <c r="C849" s="98">
        <v>914050225</v>
      </c>
      <c r="D849" s="96">
        <v>914050224</v>
      </c>
      <c r="E849" s="98">
        <v>914050226</v>
      </c>
      <c r="F849" s="96" t="b">
        <v>0</v>
      </c>
      <c r="G849" s="96" t="s">
        <v>421</v>
      </c>
      <c r="H849" s="96">
        <v>14</v>
      </c>
      <c r="I849" s="96">
        <v>5</v>
      </c>
      <c r="J849" s="96">
        <v>1</v>
      </c>
      <c r="K849" s="96">
        <v>350000</v>
      </c>
      <c r="L849" s="96">
        <v>160001002</v>
      </c>
      <c r="M849" s="96">
        <v>5</v>
      </c>
      <c r="N849" s="96" t="s">
        <v>54</v>
      </c>
      <c r="O849" s="96">
        <v>86370</v>
      </c>
      <c r="P849" s="96">
        <v>87370</v>
      </c>
      <c r="Q849" s="96">
        <v>530800019</v>
      </c>
    </row>
    <row r="850" spans="1:17" ht="16.5" customHeight="1" x14ac:dyDescent="0.3">
      <c r="A850" s="96" t="b">
        <v>1</v>
      </c>
      <c r="B850" s="97" t="s">
        <v>1221</v>
      </c>
      <c r="C850" s="98">
        <v>914050226</v>
      </c>
      <c r="D850" s="96">
        <v>914050225</v>
      </c>
      <c r="E850" s="98">
        <v>914050227</v>
      </c>
      <c r="F850" s="96" t="b">
        <v>0</v>
      </c>
      <c r="G850" s="96" t="s">
        <v>421</v>
      </c>
      <c r="H850" s="96">
        <v>14</v>
      </c>
      <c r="I850" s="96">
        <v>5</v>
      </c>
      <c r="J850" s="96">
        <v>1</v>
      </c>
      <c r="K850" s="96">
        <v>380000</v>
      </c>
      <c r="L850" s="96">
        <v>160001002</v>
      </c>
      <c r="M850" s="96">
        <v>5</v>
      </c>
      <c r="N850" s="96" t="s">
        <v>54</v>
      </c>
      <c r="O850" s="96">
        <v>86371</v>
      </c>
      <c r="P850" s="96">
        <v>87371</v>
      </c>
      <c r="Q850" s="96">
        <v>530800019</v>
      </c>
    </row>
    <row r="851" spans="1:17" ht="16.5" customHeight="1" x14ac:dyDescent="0.3">
      <c r="A851" s="96" t="b">
        <v>1</v>
      </c>
      <c r="B851" s="97" t="s">
        <v>1222</v>
      </c>
      <c r="C851" s="98">
        <v>914050227</v>
      </c>
      <c r="D851" s="96">
        <v>914050226</v>
      </c>
      <c r="E851" s="98">
        <v>914050228</v>
      </c>
      <c r="F851" s="96" t="b">
        <v>0</v>
      </c>
      <c r="G851" s="96" t="s">
        <v>421</v>
      </c>
      <c r="H851" s="96">
        <v>14</v>
      </c>
      <c r="I851" s="96">
        <v>5</v>
      </c>
      <c r="J851" s="96">
        <v>1</v>
      </c>
      <c r="K851" s="96">
        <v>410000</v>
      </c>
      <c r="L851" s="96">
        <v>160001002</v>
      </c>
      <c r="M851" s="96">
        <v>5</v>
      </c>
      <c r="N851" s="96" t="s">
        <v>54</v>
      </c>
      <c r="O851" s="96">
        <v>86372</v>
      </c>
      <c r="P851" s="96">
        <v>87372</v>
      </c>
      <c r="Q851" s="96">
        <v>530800019</v>
      </c>
    </row>
    <row r="852" spans="1:17" ht="16.5" customHeight="1" x14ac:dyDescent="0.3">
      <c r="A852" s="96" t="b">
        <v>1</v>
      </c>
      <c r="B852" s="97" t="s">
        <v>1223</v>
      </c>
      <c r="C852" s="98">
        <v>914050228</v>
      </c>
      <c r="D852" s="96">
        <v>914050227</v>
      </c>
      <c r="E852" s="98">
        <v>914050229</v>
      </c>
      <c r="F852" s="96" t="b">
        <v>0</v>
      </c>
      <c r="G852" s="96" t="s">
        <v>421</v>
      </c>
      <c r="H852" s="96">
        <v>14</v>
      </c>
      <c r="I852" s="96">
        <v>5</v>
      </c>
      <c r="J852" s="96">
        <v>1</v>
      </c>
      <c r="K852" s="96">
        <v>440000</v>
      </c>
      <c r="L852" s="96">
        <v>160001002</v>
      </c>
      <c r="M852" s="96">
        <v>5</v>
      </c>
      <c r="N852" s="96" t="s">
        <v>54</v>
      </c>
      <c r="O852" s="96">
        <v>86373</v>
      </c>
      <c r="P852" s="96">
        <v>87373</v>
      </c>
      <c r="Q852" s="96">
        <v>530800019</v>
      </c>
    </row>
    <row r="853" spans="1:17" ht="16.5" customHeight="1" x14ac:dyDescent="0.3">
      <c r="A853" s="96" t="b">
        <v>1</v>
      </c>
      <c r="B853" s="97" t="s">
        <v>1224</v>
      </c>
      <c r="C853" s="98">
        <v>914050229</v>
      </c>
      <c r="D853" s="96">
        <v>914050228</v>
      </c>
      <c r="E853" s="98">
        <v>914050230</v>
      </c>
      <c r="F853" s="96" t="b">
        <v>0</v>
      </c>
      <c r="G853" s="96" t="s">
        <v>421</v>
      </c>
      <c r="H853" s="96">
        <v>14</v>
      </c>
      <c r="I853" s="96">
        <v>5</v>
      </c>
      <c r="J853" s="96">
        <v>1</v>
      </c>
      <c r="K853" s="96">
        <v>470000</v>
      </c>
      <c r="L853" s="96">
        <v>160001002</v>
      </c>
      <c r="M853" s="96">
        <v>5</v>
      </c>
      <c r="N853" s="96" t="s">
        <v>54</v>
      </c>
      <c r="O853" s="96">
        <v>86374</v>
      </c>
      <c r="P853" s="96">
        <v>87374</v>
      </c>
      <c r="Q853" s="96">
        <v>530800019</v>
      </c>
    </row>
    <row r="854" spans="1:17" ht="16.5" customHeight="1" x14ac:dyDescent="0.3">
      <c r="A854" s="96" t="b">
        <v>1</v>
      </c>
      <c r="B854" s="97" t="s">
        <v>1225</v>
      </c>
      <c r="C854" s="98">
        <v>914050230</v>
      </c>
      <c r="D854" s="96">
        <v>914050229</v>
      </c>
      <c r="E854" s="98">
        <v>914050231</v>
      </c>
      <c r="F854" s="96" t="b">
        <v>0</v>
      </c>
      <c r="G854" s="96" t="s">
        <v>421</v>
      </c>
      <c r="H854" s="96">
        <v>14</v>
      </c>
      <c r="I854" s="96">
        <v>5</v>
      </c>
      <c r="J854" s="96">
        <v>1</v>
      </c>
      <c r="K854" s="96">
        <v>500000</v>
      </c>
      <c r="L854" s="96">
        <v>160001002</v>
      </c>
      <c r="M854" s="96">
        <v>5</v>
      </c>
      <c r="N854" s="96" t="s">
        <v>54</v>
      </c>
      <c r="O854" s="96">
        <v>86375</v>
      </c>
      <c r="P854" s="96">
        <v>87375</v>
      </c>
      <c r="Q854" s="96">
        <v>530800019</v>
      </c>
    </row>
    <row r="855" spans="1:17" ht="16.5" customHeight="1" x14ac:dyDescent="0.3">
      <c r="A855" s="96" t="b">
        <v>1</v>
      </c>
      <c r="B855" s="97" t="s">
        <v>1226</v>
      </c>
      <c r="C855" s="98">
        <v>914050231</v>
      </c>
      <c r="D855" s="96">
        <v>914050230</v>
      </c>
      <c r="E855" s="98">
        <v>914050232</v>
      </c>
      <c r="F855" s="96" t="b">
        <v>0</v>
      </c>
      <c r="G855" s="96" t="s">
        <v>421</v>
      </c>
      <c r="H855" s="96">
        <v>14</v>
      </c>
      <c r="I855" s="96">
        <v>5</v>
      </c>
      <c r="J855" s="96">
        <v>1</v>
      </c>
      <c r="K855" s="96">
        <v>550000</v>
      </c>
      <c r="L855" s="96">
        <v>160001002</v>
      </c>
      <c r="M855" s="96">
        <v>5</v>
      </c>
      <c r="N855" s="96" t="s">
        <v>54</v>
      </c>
      <c r="O855" s="96">
        <v>86376</v>
      </c>
      <c r="P855" s="96">
        <v>87376</v>
      </c>
      <c r="Q855" s="96">
        <v>530800019</v>
      </c>
    </row>
    <row r="856" spans="1:17" ht="16.5" customHeight="1" x14ac:dyDescent="0.3">
      <c r="A856" s="96" t="b">
        <v>1</v>
      </c>
      <c r="B856" s="97" t="s">
        <v>1227</v>
      </c>
      <c r="C856" s="98">
        <v>914050232</v>
      </c>
      <c r="D856" s="96">
        <v>914050231</v>
      </c>
      <c r="E856" s="98">
        <v>914050233</v>
      </c>
      <c r="F856" s="96" t="b">
        <v>0</v>
      </c>
      <c r="G856" s="96" t="s">
        <v>421</v>
      </c>
      <c r="H856" s="96">
        <v>14</v>
      </c>
      <c r="I856" s="96">
        <v>5</v>
      </c>
      <c r="J856" s="96">
        <v>1</v>
      </c>
      <c r="K856" s="96">
        <v>600000</v>
      </c>
      <c r="L856" s="96">
        <v>160001002</v>
      </c>
      <c r="M856" s="96">
        <v>5</v>
      </c>
      <c r="N856" s="96" t="s">
        <v>54</v>
      </c>
      <c r="O856" s="96">
        <v>86377</v>
      </c>
      <c r="P856" s="96">
        <v>87377</v>
      </c>
      <c r="Q856" s="96">
        <v>530800019</v>
      </c>
    </row>
    <row r="857" spans="1:17" ht="16.5" customHeight="1" x14ac:dyDescent="0.3">
      <c r="A857" s="96" t="b">
        <v>1</v>
      </c>
      <c r="B857" s="97" t="s">
        <v>1228</v>
      </c>
      <c r="C857" s="98">
        <v>914050233</v>
      </c>
      <c r="D857" s="96">
        <v>914050232</v>
      </c>
      <c r="E857" s="98">
        <v>914050234</v>
      </c>
      <c r="F857" s="96" t="b">
        <v>0</v>
      </c>
      <c r="G857" s="96" t="s">
        <v>421</v>
      </c>
      <c r="H857" s="96">
        <v>14</v>
      </c>
      <c r="I857" s="96">
        <v>5</v>
      </c>
      <c r="J857" s="96">
        <v>1</v>
      </c>
      <c r="K857" s="96">
        <v>650000</v>
      </c>
      <c r="L857" s="96">
        <v>160001002</v>
      </c>
      <c r="M857" s="96">
        <v>5</v>
      </c>
      <c r="N857" s="96" t="s">
        <v>54</v>
      </c>
      <c r="O857" s="96">
        <v>86378</v>
      </c>
      <c r="P857" s="96">
        <v>87378</v>
      </c>
      <c r="Q857" s="96">
        <v>530800019</v>
      </c>
    </row>
    <row r="858" spans="1:17" ht="16.5" customHeight="1" x14ac:dyDescent="0.3">
      <c r="A858" s="96" t="b">
        <v>1</v>
      </c>
      <c r="B858" s="97" t="s">
        <v>1229</v>
      </c>
      <c r="C858" s="98">
        <v>914050234</v>
      </c>
      <c r="D858" s="96">
        <v>914050233</v>
      </c>
      <c r="E858" s="98">
        <v>914050235</v>
      </c>
      <c r="F858" s="96" t="b">
        <v>0</v>
      </c>
      <c r="G858" s="96" t="s">
        <v>421</v>
      </c>
      <c r="H858" s="96">
        <v>14</v>
      </c>
      <c r="I858" s="96">
        <v>5</v>
      </c>
      <c r="J858" s="96">
        <v>1</v>
      </c>
      <c r="K858" s="96">
        <v>700000</v>
      </c>
      <c r="L858" s="96">
        <v>160001002</v>
      </c>
      <c r="M858" s="96">
        <v>5</v>
      </c>
      <c r="N858" s="96" t="s">
        <v>54</v>
      </c>
      <c r="O858" s="96">
        <v>86379</v>
      </c>
      <c r="P858" s="96">
        <v>87379</v>
      </c>
      <c r="Q858" s="96">
        <v>530800019</v>
      </c>
    </row>
    <row r="859" spans="1:17" ht="16.5" customHeight="1" x14ac:dyDescent="0.3">
      <c r="A859" s="96" t="b">
        <v>1</v>
      </c>
      <c r="B859" s="97" t="s">
        <v>1230</v>
      </c>
      <c r="C859" s="98">
        <v>914050235</v>
      </c>
      <c r="D859" s="96">
        <v>914050234</v>
      </c>
      <c r="E859" s="98">
        <v>914050236</v>
      </c>
      <c r="F859" s="96" t="b">
        <v>0</v>
      </c>
      <c r="G859" s="96" t="s">
        <v>421</v>
      </c>
      <c r="H859" s="96">
        <v>14</v>
      </c>
      <c r="I859" s="96">
        <v>5</v>
      </c>
      <c r="J859" s="96">
        <v>1</v>
      </c>
      <c r="K859" s="96">
        <v>750000</v>
      </c>
      <c r="L859" s="96">
        <v>160001002</v>
      </c>
      <c r="M859" s="96">
        <v>5</v>
      </c>
      <c r="N859" s="96" t="s">
        <v>54</v>
      </c>
      <c r="O859" s="96">
        <v>86380</v>
      </c>
      <c r="P859" s="96">
        <v>87380</v>
      </c>
      <c r="Q859" s="96">
        <v>530800019</v>
      </c>
    </row>
    <row r="860" spans="1:17" ht="16.5" customHeight="1" x14ac:dyDescent="0.3">
      <c r="A860" s="96" t="b">
        <v>1</v>
      </c>
      <c r="B860" s="97" t="s">
        <v>1231</v>
      </c>
      <c r="C860" s="98">
        <v>914050236</v>
      </c>
      <c r="D860" s="96">
        <v>914050235</v>
      </c>
      <c r="E860" s="98">
        <v>914050237</v>
      </c>
      <c r="F860" s="96" t="b">
        <v>0</v>
      </c>
      <c r="G860" s="96" t="s">
        <v>421</v>
      </c>
      <c r="H860" s="96">
        <v>14</v>
      </c>
      <c r="I860" s="96">
        <v>5</v>
      </c>
      <c r="J860" s="96">
        <v>1</v>
      </c>
      <c r="K860" s="96">
        <v>800000</v>
      </c>
      <c r="L860" s="96">
        <v>160001002</v>
      </c>
      <c r="M860" s="96">
        <v>5</v>
      </c>
      <c r="N860" s="96" t="s">
        <v>54</v>
      </c>
      <c r="O860" s="96">
        <v>86381</v>
      </c>
      <c r="P860" s="96">
        <v>87381</v>
      </c>
      <c r="Q860" s="96">
        <v>530800019</v>
      </c>
    </row>
    <row r="861" spans="1:17" ht="16.5" customHeight="1" x14ac:dyDescent="0.3">
      <c r="A861" s="96" t="b">
        <v>1</v>
      </c>
      <c r="B861" s="97" t="s">
        <v>1232</v>
      </c>
      <c r="C861" s="98">
        <v>914050237</v>
      </c>
      <c r="D861" s="96">
        <v>914050236</v>
      </c>
      <c r="E861" s="98">
        <v>914050238</v>
      </c>
      <c r="F861" s="96" t="b">
        <v>0</v>
      </c>
      <c r="G861" s="96" t="s">
        <v>421</v>
      </c>
      <c r="H861" s="96">
        <v>14</v>
      </c>
      <c r="I861" s="96">
        <v>5</v>
      </c>
      <c r="J861" s="96">
        <v>1</v>
      </c>
      <c r="K861" s="96">
        <v>850000</v>
      </c>
      <c r="L861" s="96">
        <v>160001002</v>
      </c>
      <c r="M861" s="96">
        <v>5</v>
      </c>
      <c r="N861" s="96" t="s">
        <v>54</v>
      </c>
      <c r="O861" s="96">
        <v>86382</v>
      </c>
      <c r="P861" s="96">
        <v>87382</v>
      </c>
      <c r="Q861" s="96">
        <v>530800019</v>
      </c>
    </row>
    <row r="862" spans="1:17" ht="16.5" customHeight="1" x14ac:dyDescent="0.3">
      <c r="A862" s="96" t="b">
        <v>1</v>
      </c>
      <c r="B862" s="97" t="s">
        <v>1233</v>
      </c>
      <c r="C862" s="98">
        <v>914050238</v>
      </c>
      <c r="D862" s="96">
        <v>914050237</v>
      </c>
      <c r="E862" s="98">
        <v>914050239</v>
      </c>
      <c r="F862" s="96" t="b">
        <v>0</v>
      </c>
      <c r="G862" s="96" t="s">
        <v>421</v>
      </c>
      <c r="H862" s="96">
        <v>14</v>
      </c>
      <c r="I862" s="96">
        <v>5</v>
      </c>
      <c r="J862" s="96">
        <v>1</v>
      </c>
      <c r="K862" s="96">
        <v>900000</v>
      </c>
      <c r="L862" s="96">
        <v>160001002</v>
      </c>
      <c r="M862" s="96">
        <v>5</v>
      </c>
      <c r="N862" s="96" t="s">
        <v>54</v>
      </c>
      <c r="O862" s="96">
        <v>86383</v>
      </c>
      <c r="P862" s="96">
        <v>87383</v>
      </c>
      <c r="Q862" s="96">
        <v>530800019</v>
      </c>
    </row>
    <row r="863" spans="1:17" ht="16.5" customHeight="1" x14ac:dyDescent="0.3">
      <c r="A863" s="96" t="b">
        <v>1</v>
      </c>
      <c r="B863" s="97" t="s">
        <v>1234</v>
      </c>
      <c r="C863" s="98">
        <v>914050239</v>
      </c>
      <c r="D863" s="96">
        <v>914050238</v>
      </c>
      <c r="E863" s="98">
        <v>914050240</v>
      </c>
      <c r="F863" s="96" t="b">
        <v>0</v>
      </c>
      <c r="G863" s="96" t="s">
        <v>421</v>
      </c>
      <c r="H863" s="96">
        <v>14</v>
      </c>
      <c r="I863" s="96">
        <v>5</v>
      </c>
      <c r="J863" s="96">
        <v>1</v>
      </c>
      <c r="K863" s="96">
        <v>950000</v>
      </c>
      <c r="L863" s="96">
        <v>160001002</v>
      </c>
      <c r="M863" s="96">
        <v>5</v>
      </c>
      <c r="N863" s="96" t="s">
        <v>54</v>
      </c>
      <c r="O863" s="96">
        <v>86384</v>
      </c>
      <c r="P863" s="96">
        <v>87384</v>
      </c>
      <c r="Q863" s="96">
        <v>530800019</v>
      </c>
    </row>
    <row r="864" spans="1:17" ht="16.5" customHeight="1" x14ac:dyDescent="0.3">
      <c r="A864" s="96" t="b">
        <v>1</v>
      </c>
      <c r="B864" s="97" t="s">
        <v>1235</v>
      </c>
      <c r="C864" s="98">
        <v>914050240</v>
      </c>
      <c r="D864" s="98">
        <v>914050239</v>
      </c>
      <c r="E864" s="81">
        <v>0</v>
      </c>
      <c r="F864" s="96" t="b">
        <v>0</v>
      </c>
      <c r="G864" s="96" t="s">
        <v>421</v>
      </c>
      <c r="H864" s="96">
        <v>14</v>
      </c>
      <c r="I864" s="96">
        <v>5</v>
      </c>
      <c r="J864" s="96">
        <v>1</v>
      </c>
      <c r="K864" s="96">
        <v>1000000</v>
      </c>
      <c r="L864" s="96">
        <v>160001002</v>
      </c>
      <c r="M864" s="96">
        <v>5</v>
      </c>
      <c r="N864" s="96" t="s">
        <v>54</v>
      </c>
      <c r="O864" s="96">
        <v>86385</v>
      </c>
      <c r="P864" s="96">
        <v>87385</v>
      </c>
      <c r="Q864" s="96">
        <v>530800019</v>
      </c>
    </row>
    <row r="865" spans="1:17" ht="16.5" customHeight="1" x14ac:dyDescent="0.3">
      <c r="A865" s="92" t="b">
        <v>1</v>
      </c>
      <c r="B865" s="93" t="s">
        <v>1236</v>
      </c>
      <c r="C865" s="94">
        <v>915010101</v>
      </c>
      <c r="D865" s="81">
        <v>0</v>
      </c>
      <c r="E865" s="95">
        <v>915010102</v>
      </c>
      <c r="F865" s="92" t="b">
        <v>0</v>
      </c>
      <c r="G865" s="80" t="s">
        <v>421</v>
      </c>
      <c r="H865" s="81">
        <v>15</v>
      </c>
      <c r="I865" s="81">
        <v>1</v>
      </c>
      <c r="J865" s="81">
        <v>1</v>
      </c>
      <c r="K865" s="81">
        <v>10</v>
      </c>
      <c r="L865" s="94">
        <v>160001002</v>
      </c>
      <c r="M865" s="81">
        <v>5</v>
      </c>
      <c r="N865" s="81" t="s">
        <v>54</v>
      </c>
      <c r="O865" s="81">
        <v>86386</v>
      </c>
      <c r="P865" s="81">
        <v>87386</v>
      </c>
      <c r="Q865" s="81">
        <v>530800019</v>
      </c>
    </row>
    <row r="866" spans="1:17" ht="16.5" customHeight="1" x14ac:dyDescent="0.3">
      <c r="A866" s="92" t="b">
        <v>1</v>
      </c>
      <c r="B866" s="93" t="s">
        <v>1237</v>
      </c>
      <c r="C866" s="95">
        <v>915010102</v>
      </c>
      <c r="D866" s="92">
        <v>915010101</v>
      </c>
      <c r="E866" s="95">
        <v>915010103</v>
      </c>
      <c r="F866" s="92" t="b">
        <v>0</v>
      </c>
      <c r="G866" s="80" t="s">
        <v>421</v>
      </c>
      <c r="H866" s="92">
        <v>15</v>
      </c>
      <c r="I866" s="92">
        <v>1</v>
      </c>
      <c r="J866" s="92">
        <v>1</v>
      </c>
      <c r="K866" s="92">
        <v>20</v>
      </c>
      <c r="L866" s="92">
        <v>160001002</v>
      </c>
      <c r="M866" s="92">
        <v>5</v>
      </c>
      <c r="N866" s="92" t="s">
        <v>54</v>
      </c>
      <c r="O866" s="92">
        <v>86387</v>
      </c>
      <c r="P866" s="92">
        <v>87387</v>
      </c>
      <c r="Q866" s="92">
        <v>530800019</v>
      </c>
    </row>
    <row r="867" spans="1:17" ht="16.5" customHeight="1" x14ac:dyDescent="0.3">
      <c r="A867" s="92" t="b">
        <v>1</v>
      </c>
      <c r="B867" s="93" t="s">
        <v>1238</v>
      </c>
      <c r="C867" s="95">
        <v>915010103</v>
      </c>
      <c r="D867" s="92">
        <v>915010102</v>
      </c>
      <c r="E867" s="95">
        <v>915010104</v>
      </c>
      <c r="F867" s="92" t="b">
        <v>0</v>
      </c>
      <c r="G867" s="80" t="s">
        <v>421</v>
      </c>
      <c r="H867" s="92">
        <v>15</v>
      </c>
      <c r="I867" s="92">
        <v>1</v>
      </c>
      <c r="J867" s="92">
        <v>1</v>
      </c>
      <c r="K867" s="92">
        <v>30</v>
      </c>
      <c r="L867" s="92">
        <v>160001002</v>
      </c>
      <c r="M867" s="92">
        <v>5</v>
      </c>
      <c r="N867" s="92" t="s">
        <v>54</v>
      </c>
      <c r="O867" s="92">
        <v>86388</v>
      </c>
      <c r="P867" s="92">
        <v>87388</v>
      </c>
      <c r="Q867" s="92">
        <v>530800019</v>
      </c>
    </row>
    <row r="868" spans="1:17" ht="16.5" customHeight="1" x14ac:dyDescent="0.3">
      <c r="A868" s="92" t="b">
        <v>1</v>
      </c>
      <c r="B868" s="93" t="s">
        <v>1239</v>
      </c>
      <c r="C868" s="95">
        <v>915010104</v>
      </c>
      <c r="D868" s="92">
        <v>915010103</v>
      </c>
      <c r="E868" s="95">
        <v>915010105</v>
      </c>
      <c r="F868" s="92" t="b">
        <v>0</v>
      </c>
      <c r="G868" s="80" t="s">
        <v>421</v>
      </c>
      <c r="H868" s="92">
        <v>15</v>
      </c>
      <c r="I868" s="92">
        <v>1</v>
      </c>
      <c r="J868" s="92">
        <v>1</v>
      </c>
      <c r="K868" s="92">
        <v>40</v>
      </c>
      <c r="L868" s="92">
        <v>160001002</v>
      </c>
      <c r="M868" s="92">
        <v>5</v>
      </c>
      <c r="N868" s="92" t="s">
        <v>54</v>
      </c>
      <c r="O868" s="92">
        <v>86389</v>
      </c>
      <c r="P868" s="92">
        <v>87389</v>
      </c>
      <c r="Q868" s="92">
        <v>530800019</v>
      </c>
    </row>
    <row r="869" spans="1:17" ht="16.5" customHeight="1" x14ac:dyDescent="0.3">
      <c r="A869" s="92" t="b">
        <v>1</v>
      </c>
      <c r="B869" s="93" t="s">
        <v>1240</v>
      </c>
      <c r="C869" s="95">
        <v>915010105</v>
      </c>
      <c r="D869" s="92">
        <v>915010104</v>
      </c>
      <c r="E869" s="95">
        <v>915010106</v>
      </c>
      <c r="F869" s="92" t="b">
        <v>0</v>
      </c>
      <c r="G869" s="80" t="s">
        <v>421</v>
      </c>
      <c r="H869" s="92">
        <v>15</v>
      </c>
      <c r="I869" s="92">
        <v>1</v>
      </c>
      <c r="J869" s="92">
        <v>1</v>
      </c>
      <c r="K869" s="92">
        <v>50</v>
      </c>
      <c r="L869" s="92">
        <v>160001002</v>
      </c>
      <c r="M869" s="92">
        <v>5</v>
      </c>
      <c r="N869" s="92" t="s">
        <v>54</v>
      </c>
      <c r="O869" s="92">
        <v>86390</v>
      </c>
      <c r="P869" s="92">
        <v>87390</v>
      </c>
      <c r="Q869" s="92">
        <v>530800019</v>
      </c>
    </row>
    <row r="870" spans="1:17" ht="16.5" customHeight="1" x14ac:dyDescent="0.3">
      <c r="A870" s="92" t="b">
        <v>1</v>
      </c>
      <c r="B870" s="93" t="s">
        <v>1241</v>
      </c>
      <c r="C870" s="95">
        <v>915010106</v>
      </c>
      <c r="D870" s="92">
        <v>915010105</v>
      </c>
      <c r="E870" s="95">
        <v>915010107</v>
      </c>
      <c r="F870" s="92" t="b">
        <v>0</v>
      </c>
      <c r="G870" s="80" t="s">
        <v>421</v>
      </c>
      <c r="H870" s="92">
        <v>15</v>
      </c>
      <c r="I870" s="92">
        <v>1</v>
      </c>
      <c r="J870" s="92">
        <v>1</v>
      </c>
      <c r="K870" s="92">
        <v>60</v>
      </c>
      <c r="L870" s="92">
        <v>160001002</v>
      </c>
      <c r="M870" s="92">
        <v>5</v>
      </c>
      <c r="N870" s="92" t="s">
        <v>54</v>
      </c>
      <c r="O870" s="92">
        <v>86391</v>
      </c>
      <c r="P870" s="92">
        <v>87391</v>
      </c>
      <c r="Q870" s="92">
        <v>530800019</v>
      </c>
    </row>
    <row r="871" spans="1:17" ht="16.5" customHeight="1" x14ac:dyDescent="0.3">
      <c r="A871" s="92" t="b">
        <v>1</v>
      </c>
      <c r="B871" s="93" t="s">
        <v>1242</v>
      </c>
      <c r="C871" s="95">
        <v>915010107</v>
      </c>
      <c r="D871" s="92">
        <v>915010106</v>
      </c>
      <c r="E871" s="95">
        <v>915010108</v>
      </c>
      <c r="F871" s="92" t="b">
        <v>0</v>
      </c>
      <c r="G871" s="80" t="s">
        <v>421</v>
      </c>
      <c r="H871" s="92">
        <v>15</v>
      </c>
      <c r="I871" s="92">
        <v>1</v>
      </c>
      <c r="J871" s="92">
        <v>1</v>
      </c>
      <c r="K871" s="92">
        <v>70</v>
      </c>
      <c r="L871" s="92">
        <v>160001002</v>
      </c>
      <c r="M871" s="92">
        <v>5</v>
      </c>
      <c r="N871" s="92" t="s">
        <v>54</v>
      </c>
      <c r="O871" s="92">
        <v>86392</v>
      </c>
      <c r="P871" s="92">
        <v>87392</v>
      </c>
      <c r="Q871" s="92">
        <v>530800019</v>
      </c>
    </row>
    <row r="872" spans="1:17" ht="16.5" customHeight="1" x14ac:dyDescent="0.3">
      <c r="A872" s="92" t="b">
        <v>1</v>
      </c>
      <c r="B872" s="93" t="s">
        <v>1243</v>
      </c>
      <c r="C872" s="95">
        <v>915010108</v>
      </c>
      <c r="D872" s="92">
        <v>915010107</v>
      </c>
      <c r="E872" s="95">
        <v>915010109</v>
      </c>
      <c r="F872" s="92" t="b">
        <v>0</v>
      </c>
      <c r="G872" s="80" t="s">
        <v>421</v>
      </c>
      <c r="H872" s="92">
        <v>15</v>
      </c>
      <c r="I872" s="92">
        <v>1</v>
      </c>
      <c r="J872" s="92">
        <v>1</v>
      </c>
      <c r="K872" s="92">
        <v>80</v>
      </c>
      <c r="L872" s="92">
        <v>160001002</v>
      </c>
      <c r="M872" s="92">
        <v>5</v>
      </c>
      <c r="N872" s="92" t="s">
        <v>54</v>
      </c>
      <c r="O872" s="92">
        <v>86393</v>
      </c>
      <c r="P872" s="92">
        <v>87393</v>
      </c>
      <c r="Q872" s="92">
        <v>530800019</v>
      </c>
    </row>
    <row r="873" spans="1:17" ht="16.5" customHeight="1" x14ac:dyDescent="0.3">
      <c r="A873" s="92" t="b">
        <v>1</v>
      </c>
      <c r="B873" s="93" t="s">
        <v>1244</v>
      </c>
      <c r="C873" s="95">
        <v>915010109</v>
      </c>
      <c r="D873" s="92">
        <v>915010108</v>
      </c>
      <c r="E873" s="95">
        <v>915010110</v>
      </c>
      <c r="F873" s="92" t="b">
        <v>0</v>
      </c>
      <c r="G873" s="80" t="s">
        <v>421</v>
      </c>
      <c r="H873" s="92">
        <v>15</v>
      </c>
      <c r="I873" s="92">
        <v>1</v>
      </c>
      <c r="J873" s="92">
        <v>1</v>
      </c>
      <c r="K873" s="92">
        <v>90</v>
      </c>
      <c r="L873" s="92">
        <v>160001002</v>
      </c>
      <c r="M873" s="92">
        <v>5</v>
      </c>
      <c r="N873" s="92" t="s">
        <v>54</v>
      </c>
      <c r="O873" s="92">
        <v>86394</v>
      </c>
      <c r="P873" s="92">
        <v>87394</v>
      </c>
      <c r="Q873" s="92">
        <v>530800019</v>
      </c>
    </row>
    <row r="874" spans="1:17" ht="16.5" customHeight="1" x14ac:dyDescent="0.3">
      <c r="A874" s="92" t="b">
        <v>1</v>
      </c>
      <c r="B874" s="93" t="s">
        <v>1245</v>
      </c>
      <c r="C874" s="95">
        <v>915010110</v>
      </c>
      <c r="D874" s="92">
        <v>915010109</v>
      </c>
      <c r="E874" s="95">
        <v>915010111</v>
      </c>
      <c r="F874" s="92" t="b">
        <v>0</v>
      </c>
      <c r="G874" s="80" t="s">
        <v>421</v>
      </c>
      <c r="H874" s="92">
        <v>15</v>
      </c>
      <c r="I874" s="92">
        <v>1</v>
      </c>
      <c r="J874" s="92">
        <v>1</v>
      </c>
      <c r="K874" s="92">
        <v>100</v>
      </c>
      <c r="L874" s="92">
        <v>160001002</v>
      </c>
      <c r="M874" s="92">
        <v>5</v>
      </c>
      <c r="N874" s="92" t="s">
        <v>54</v>
      </c>
      <c r="O874" s="92">
        <v>86395</v>
      </c>
      <c r="P874" s="92">
        <v>87395</v>
      </c>
      <c r="Q874" s="92">
        <v>530800019</v>
      </c>
    </row>
    <row r="875" spans="1:17" ht="16.5" customHeight="1" x14ac:dyDescent="0.3">
      <c r="A875" s="92" t="b">
        <v>1</v>
      </c>
      <c r="B875" s="93" t="s">
        <v>1246</v>
      </c>
      <c r="C875" s="95">
        <v>915010111</v>
      </c>
      <c r="D875" s="92">
        <v>915010110</v>
      </c>
      <c r="E875" s="95">
        <v>915010112</v>
      </c>
      <c r="F875" s="92" t="b">
        <v>0</v>
      </c>
      <c r="G875" s="80" t="s">
        <v>421</v>
      </c>
      <c r="H875" s="92">
        <v>15</v>
      </c>
      <c r="I875" s="92">
        <v>1</v>
      </c>
      <c r="J875" s="92">
        <v>1</v>
      </c>
      <c r="K875" s="92">
        <v>125</v>
      </c>
      <c r="L875" s="92">
        <v>160001002</v>
      </c>
      <c r="M875" s="92">
        <v>5</v>
      </c>
      <c r="N875" s="92" t="s">
        <v>54</v>
      </c>
      <c r="O875" s="92">
        <v>86396</v>
      </c>
      <c r="P875" s="92">
        <v>87396</v>
      </c>
      <c r="Q875" s="92">
        <v>530800019</v>
      </c>
    </row>
    <row r="876" spans="1:17" ht="16.5" customHeight="1" x14ac:dyDescent="0.3">
      <c r="A876" s="92" t="b">
        <v>1</v>
      </c>
      <c r="B876" s="93" t="s">
        <v>1247</v>
      </c>
      <c r="C876" s="95">
        <v>915010112</v>
      </c>
      <c r="D876" s="92">
        <v>915010111</v>
      </c>
      <c r="E876" s="95">
        <v>915010113</v>
      </c>
      <c r="F876" s="92" t="b">
        <v>0</v>
      </c>
      <c r="G876" s="80" t="s">
        <v>421</v>
      </c>
      <c r="H876" s="92">
        <v>15</v>
      </c>
      <c r="I876" s="92">
        <v>1</v>
      </c>
      <c r="J876" s="92">
        <v>1</v>
      </c>
      <c r="K876" s="92">
        <v>150</v>
      </c>
      <c r="L876" s="92">
        <v>160001002</v>
      </c>
      <c r="M876" s="92">
        <v>5</v>
      </c>
      <c r="N876" s="92" t="s">
        <v>54</v>
      </c>
      <c r="O876" s="92">
        <v>86397</v>
      </c>
      <c r="P876" s="92">
        <v>87397</v>
      </c>
      <c r="Q876" s="92">
        <v>530800019</v>
      </c>
    </row>
    <row r="877" spans="1:17" ht="16.5" customHeight="1" x14ac:dyDescent="0.3">
      <c r="A877" s="92" t="b">
        <v>1</v>
      </c>
      <c r="B877" s="93" t="s">
        <v>1248</v>
      </c>
      <c r="C877" s="95">
        <v>915010113</v>
      </c>
      <c r="D877" s="92">
        <v>915010112</v>
      </c>
      <c r="E877" s="95">
        <v>915010114</v>
      </c>
      <c r="F877" s="92" t="b">
        <v>0</v>
      </c>
      <c r="G877" s="80" t="s">
        <v>421</v>
      </c>
      <c r="H877" s="92">
        <v>15</v>
      </c>
      <c r="I877" s="92">
        <v>1</v>
      </c>
      <c r="J877" s="92">
        <v>1</v>
      </c>
      <c r="K877" s="92">
        <v>175</v>
      </c>
      <c r="L877" s="92">
        <v>160001002</v>
      </c>
      <c r="M877" s="92">
        <v>5</v>
      </c>
      <c r="N877" s="92" t="s">
        <v>54</v>
      </c>
      <c r="O877" s="92">
        <v>86398</v>
      </c>
      <c r="P877" s="92">
        <v>87398</v>
      </c>
      <c r="Q877" s="92">
        <v>530800019</v>
      </c>
    </row>
    <row r="878" spans="1:17" ht="16.5" customHeight="1" x14ac:dyDescent="0.3">
      <c r="A878" s="92" t="b">
        <v>1</v>
      </c>
      <c r="B878" s="93" t="s">
        <v>1249</v>
      </c>
      <c r="C878" s="95">
        <v>915010114</v>
      </c>
      <c r="D878" s="92">
        <v>915010113</v>
      </c>
      <c r="E878" s="95">
        <v>915010115</v>
      </c>
      <c r="F878" s="92" t="b">
        <v>0</v>
      </c>
      <c r="G878" s="80" t="s">
        <v>421</v>
      </c>
      <c r="H878" s="92">
        <v>15</v>
      </c>
      <c r="I878" s="92">
        <v>1</v>
      </c>
      <c r="J878" s="92">
        <v>1</v>
      </c>
      <c r="K878" s="92">
        <v>200</v>
      </c>
      <c r="L878" s="92">
        <v>160001002</v>
      </c>
      <c r="M878" s="92">
        <v>5</v>
      </c>
      <c r="N878" s="92" t="s">
        <v>54</v>
      </c>
      <c r="O878" s="92">
        <v>86399</v>
      </c>
      <c r="P878" s="92">
        <v>87399</v>
      </c>
      <c r="Q878" s="92">
        <v>530800019</v>
      </c>
    </row>
    <row r="879" spans="1:17" ht="16.5" customHeight="1" x14ac:dyDescent="0.3">
      <c r="A879" s="92" t="b">
        <v>1</v>
      </c>
      <c r="B879" s="93" t="s">
        <v>1250</v>
      </c>
      <c r="C879" s="95">
        <v>915010115</v>
      </c>
      <c r="D879" s="92">
        <v>915010114</v>
      </c>
      <c r="E879" s="95">
        <v>915010116</v>
      </c>
      <c r="F879" s="92" t="b">
        <v>0</v>
      </c>
      <c r="G879" s="80" t="s">
        <v>421</v>
      </c>
      <c r="H879" s="92">
        <v>15</v>
      </c>
      <c r="I879" s="92">
        <v>1</v>
      </c>
      <c r="J879" s="92">
        <v>1</v>
      </c>
      <c r="K879" s="92">
        <v>250</v>
      </c>
      <c r="L879" s="92">
        <v>160001002</v>
      </c>
      <c r="M879" s="92">
        <v>5</v>
      </c>
      <c r="N879" s="92" t="s">
        <v>54</v>
      </c>
      <c r="O879" s="92">
        <v>86400</v>
      </c>
      <c r="P879" s="92">
        <v>87400</v>
      </c>
      <c r="Q879" s="92">
        <v>530800019</v>
      </c>
    </row>
    <row r="880" spans="1:17" ht="16.5" customHeight="1" x14ac:dyDescent="0.3">
      <c r="A880" s="92" t="b">
        <v>1</v>
      </c>
      <c r="B880" s="93" t="s">
        <v>1251</v>
      </c>
      <c r="C880" s="95">
        <v>915010116</v>
      </c>
      <c r="D880" s="92">
        <v>915010115</v>
      </c>
      <c r="E880" s="95">
        <v>915010117</v>
      </c>
      <c r="F880" s="92" t="b">
        <v>0</v>
      </c>
      <c r="G880" s="80" t="s">
        <v>421</v>
      </c>
      <c r="H880" s="92">
        <v>15</v>
      </c>
      <c r="I880" s="92">
        <v>1</v>
      </c>
      <c r="J880" s="92">
        <v>1</v>
      </c>
      <c r="K880" s="92">
        <v>300</v>
      </c>
      <c r="L880" s="92">
        <v>160001002</v>
      </c>
      <c r="M880" s="92">
        <v>5</v>
      </c>
      <c r="N880" s="92" t="s">
        <v>54</v>
      </c>
      <c r="O880" s="92">
        <v>86401</v>
      </c>
      <c r="P880" s="92">
        <v>87401</v>
      </c>
      <c r="Q880" s="92">
        <v>530800019</v>
      </c>
    </row>
    <row r="881" spans="1:18" ht="16.5" customHeight="1" x14ac:dyDescent="0.3">
      <c r="A881" s="92" t="b">
        <v>1</v>
      </c>
      <c r="B881" s="93" t="s">
        <v>1252</v>
      </c>
      <c r="C881" s="95">
        <v>915010117</v>
      </c>
      <c r="D881" s="92">
        <v>915010116</v>
      </c>
      <c r="E881" s="95">
        <v>915010118</v>
      </c>
      <c r="F881" s="92" t="b">
        <v>0</v>
      </c>
      <c r="G881" s="80" t="s">
        <v>421</v>
      </c>
      <c r="H881" s="92">
        <v>15</v>
      </c>
      <c r="I881" s="92">
        <v>1</v>
      </c>
      <c r="J881" s="92">
        <v>1</v>
      </c>
      <c r="K881" s="92">
        <v>350</v>
      </c>
      <c r="L881" s="92">
        <v>160001002</v>
      </c>
      <c r="M881" s="92">
        <v>5</v>
      </c>
      <c r="N881" s="92" t="s">
        <v>54</v>
      </c>
      <c r="O881" s="92">
        <v>86402</v>
      </c>
      <c r="P881" s="92">
        <v>87402</v>
      </c>
      <c r="Q881" s="92">
        <v>530800019</v>
      </c>
    </row>
    <row r="882" spans="1:18" ht="16.5" customHeight="1" x14ac:dyDescent="0.3">
      <c r="A882" s="92" t="b">
        <v>1</v>
      </c>
      <c r="B882" s="93" t="s">
        <v>1253</v>
      </c>
      <c r="C882" s="95">
        <v>915010118</v>
      </c>
      <c r="D882" s="92">
        <v>915010117</v>
      </c>
      <c r="E882" s="95">
        <v>915010119</v>
      </c>
      <c r="F882" s="92" t="b">
        <v>0</v>
      </c>
      <c r="G882" s="80" t="s">
        <v>421</v>
      </c>
      <c r="H882" s="92">
        <v>15</v>
      </c>
      <c r="I882" s="92">
        <v>1</v>
      </c>
      <c r="J882" s="92">
        <v>1</v>
      </c>
      <c r="K882" s="92">
        <v>400</v>
      </c>
      <c r="L882" s="92">
        <v>160001002</v>
      </c>
      <c r="M882" s="92">
        <v>5</v>
      </c>
      <c r="N882" s="92" t="s">
        <v>54</v>
      </c>
      <c r="O882" s="92">
        <v>86403</v>
      </c>
      <c r="P882" s="92">
        <v>87403</v>
      </c>
      <c r="Q882" s="92">
        <v>530800019</v>
      </c>
    </row>
    <row r="883" spans="1:18" ht="16.5" customHeight="1" x14ac:dyDescent="0.3">
      <c r="A883" s="92" t="b">
        <v>1</v>
      </c>
      <c r="B883" s="93" t="s">
        <v>1254</v>
      </c>
      <c r="C883" s="95">
        <v>915010119</v>
      </c>
      <c r="D883" s="92">
        <v>915010118</v>
      </c>
      <c r="E883" s="95">
        <v>915010120</v>
      </c>
      <c r="F883" s="92" t="b">
        <v>0</v>
      </c>
      <c r="G883" s="80" t="s">
        <v>421</v>
      </c>
      <c r="H883" s="92">
        <v>15</v>
      </c>
      <c r="I883" s="92">
        <v>1</v>
      </c>
      <c r="J883" s="92">
        <v>1</v>
      </c>
      <c r="K883" s="92">
        <v>450</v>
      </c>
      <c r="L883" s="92">
        <v>160001002</v>
      </c>
      <c r="M883" s="92">
        <v>5</v>
      </c>
      <c r="N883" s="92" t="s">
        <v>54</v>
      </c>
      <c r="O883" s="92">
        <v>86404</v>
      </c>
      <c r="P883" s="92">
        <v>87404</v>
      </c>
      <c r="Q883" s="92">
        <v>530800019</v>
      </c>
    </row>
    <row r="884" spans="1:18" ht="16.5" customHeight="1" x14ac:dyDescent="0.3">
      <c r="A884" s="92" t="b">
        <v>1</v>
      </c>
      <c r="B884" s="93" t="s">
        <v>1255</v>
      </c>
      <c r="C884" s="95">
        <v>915010120</v>
      </c>
      <c r="D884" s="92">
        <v>915010119</v>
      </c>
      <c r="E884" s="95">
        <v>915010121</v>
      </c>
      <c r="F884" s="92" t="b">
        <v>0</v>
      </c>
      <c r="G884" s="80" t="s">
        <v>421</v>
      </c>
      <c r="H884" s="92">
        <v>15</v>
      </c>
      <c r="I884" s="92">
        <v>1</v>
      </c>
      <c r="J884" s="92">
        <v>1</v>
      </c>
      <c r="K884" s="92">
        <v>500</v>
      </c>
      <c r="L884" s="92">
        <v>160001002</v>
      </c>
      <c r="M884" s="92">
        <v>5</v>
      </c>
      <c r="N884" s="92" t="s">
        <v>54</v>
      </c>
      <c r="O884" s="92">
        <v>86405</v>
      </c>
      <c r="P884" s="92">
        <v>87405</v>
      </c>
      <c r="Q884" s="92">
        <v>530800019</v>
      </c>
    </row>
    <row r="885" spans="1:18" ht="16.5" customHeight="1" x14ac:dyDescent="0.3">
      <c r="A885" s="92" t="b">
        <v>1</v>
      </c>
      <c r="B885" s="93" t="s">
        <v>1256</v>
      </c>
      <c r="C885" s="95">
        <v>915010121</v>
      </c>
      <c r="D885" s="92">
        <v>915010120</v>
      </c>
      <c r="E885" s="95">
        <v>915010122</v>
      </c>
      <c r="F885" s="92" t="b">
        <v>0</v>
      </c>
      <c r="G885" s="80" t="s">
        <v>421</v>
      </c>
      <c r="H885" s="92">
        <v>15</v>
      </c>
      <c r="I885" s="92">
        <v>1</v>
      </c>
      <c r="J885" s="92">
        <v>1</v>
      </c>
      <c r="K885" s="92">
        <v>600</v>
      </c>
      <c r="L885" s="92">
        <v>160001002</v>
      </c>
      <c r="M885" s="92">
        <v>5</v>
      </c>
      <c r="N885" s="92" t="s">
        <v>54</v>
      </c>
      <c r="O885" s="92">
        <v>86406</v>
      </c>
      <c r="P885" s="92">
        <v>87406</v>
      </c>
      <c r="Q885" s="92">
        <v>530800019</v>
      </c>
    </row>
    <row r="886" spans="1:18" ht="16.5" customHeight="1" x14ac:dyDescent="0.3">
      <c r="A886" s="92" t="b">
        <v>1</v>
      </c>
      <c r="B886" s="93" t="s">
        <v>1257</v>
      </c>
      <c r="C886" s="95">
        <v>915010122</v>
      </c>
      <c r="D886" s="92">
        <v>915010121</v>
      </c>
      <c r="E886" s="95">
        <v>915010123</v>
      </c>
      <c r="F886" s="92" t="b">
        <v>0</v>
      </c>
      <c r="G886" s="80" t="s">
        <v>421</v>
      </c>
      <c r="H886" s="92">
        <v>15</v>
      </c>
      <c r="I886" s="92">
        <v>1</v>
      </c>
      <c r="J886" s="92">
        <v>1</v>
      </c>
      <c r="K886" s="92">
        <v>700</v>
      </c>
      <c r="L886" s="92">
        <v>160001002</v>
      </c>
      <c r="M886" s="92">
        <v>5</v>
      </c>
      <c r="N886" s="92" t="s">
        <v>54</v>
      </c>
      <c r="O886" s="92">
        <v>86407</v>
      </c>
      <c r="P886" s="92">
        <v>87407</v>
      </c>
      <c r="Q886" s="92">
        <v>530800019</v>
      </c>
    </row>
    <row r="887" spans="1:18" ht="16.5" customHeight="1" x14ac:dyDescent="0.3">
      <c r="A887" s="92" t="b">
        <v>1</v>
      </c>
      <c r="B887" s="93" t="s">
        <v>1258</v>
      </c>
      <c r="C887" s="95">
        <v>915010123</v>
      </c>
      <c r="D887" s="92">
        <v>915010122</v>
      </c>
      <c r="E887" s="95">
        <v>915010124</v>
      </c>
      <c r="F887" s="92" t="b">
        <v>0</v>
      </c>
      <c r="G887" s="80" t="s">
        <v>421</v>
      </c>
      <c r="H887" s="92">
        <v>15</v>
      </c>
      <c r="I887" s="92">
        <v>1</v>
      </c>
      <c r="J887" s="92">
        <v>1</v>
      </c>
      <c r="K887" s="92">
        <v>800</v>
      </c>
      <c r="L887" s="92">
        <v>160001002</v>
      </c>
      <c r="M887" s="92">
        <v>5</v>
      </c>
      <c r="N887" s="92" t="s">
        <v>54</v>
      </c>
      <c r="O887" s="92">
        <v>86408</v>
      </c>
      <c r="P887" s="92">
        <v>87408</v>
      </c>
      <c r="Q887" s="92">
        <v>530800019</v>
      </c>
    </row>
    <row r="888" spans="1:18" ht="16.5" customHeight="1" x14ac:dyDescent="0.3">
      <c r="A888" s="92" t="b">
        <v>1</v>
      </c>
      <c r="B888" s="93" t="s">
        <v>1259</v>
      </c>
      <c r="C888" s="95">
        <v>915010124</v>
      </c>
      <c r="D888" s="92">
        <v>915010123</v>
      </c>
      <c r="E888" s="95">
        <v>915010125</v>
      </c>
      <c r="F888" s="92" t="b">
        <v>0</v>
      </c>
      <c r="G888" s="80" t="s">
        <v>421</v>
      </c>
      <c r="H888" s="92">
        <v>15</v>
      </c>
      <c r="I888" s="92">
        <v>1</v>
      </c>
      <c r="J888" s="92">
        <v>1</v>
      </c>
      <c r="K888" s="92">
        <v>900</v>
      </c>
      <c r="L888" s="92">
        <v>160001002</v>
      </c>
      <c r="M888" s="92">
        <v>5</v>
      </c>
      <c r="N888" s="92" t="s">
        <v>54</v>
      </c>
      <c r="O888" s="92">
        <v>86409</v>
      </c>
      <c r="P888" s="92">
        <v>87409</v>
      </c>
      <c r="Q888" s="92">
        <v>530800019</v>
      </c>
    </row>
    <row r="889" spans="1:18" ht="16.5" customHeight="1" x14ac:dyDescent="0.3">
      <c r="A889" s="92" t="b">
        <v>1</v>
      </c>
      <c r="B889" s="93" t="s">
        <v>1260</v>
      </c>
      <c r="C889" s="95">
        <v>915010125</v>
      </c>
      <c r="D889" s="92">
        <v>915010124</v>
      </c>
      <c r="E889" s="95">
        <v>915010126</v>
      </c>
      <c r="F889" s="92" t="b">
        <v>0</v>
      </c>
      <c r="G889" s="80" t="s">
        <v>421</v>
      </c>
      <c r="H889" s="92">
        <v>15</v>
      </c>
      <c r="I889" s="92">
        <v>1</v>
      </c>
      <c r="J889" s="92">
        <v>1</v>
      </c>
      <c r="K889" s="92">
        <v>1000</v>
      </c>
      <c r="L889" s="92">
        <v>160001002</v>
      </c>
      <c r="M889" s="92">
        <v>5</v>
      </c>
      <c r="N889" s="92" t="s">
        <v>54</v>
      </c>
      <c r="O889" s="92">
        <v>86410</v>
      </c>
      <c r="P889" s="92">
        <v>87410</v>
      </c>
      <c r="Q889" s="92">
        <v>530800019</v>
      </c>
    </row>
    <row r="890" spans="1:18" ht="16.5" customHeight="1" x14ac:dyDescent="0.3">
      <c r="A890" s="92" t="b">
        <v>1</v>
      </c>
      <c r="B890" s="93" t="s">
        <v>1261</v>
      </c>
      <c r="C890" s="95">
        <v>915010126</v>
      </c>
      <c r="D890" s="92">
        <v>915010125</v>
      </c>
      <c r="E890" s="95">
        <v>915010127</v>
      </c>
      <c r="F890" s="92" t="b">
        <v>0</v>
      </c>
      <c r="G890" s="80" t="s">
        <v>421</v>
      </c>
      <c r="H890" s="92">
        <v>15</v>
      </c>
      <c r="I890" s="92">
        <v>1</v>
      </c>
      <c r="J890" s="92">
        <v>1</v>
      </c>
      <c r="K890" s="92">
        <v>1200</v>
      </c>
      <c r="L890" s="92">
        <v>160001002</v>
      </c>
      <c r="M890" s="92">
        <v>5</v>
      </c>
      <c r="N890" s="92" t="s">
        <v>54</v>
      </c>
      <c r="O890" s="92">
        <v>86411</v>
      </c>
      <c r="P890" s="92">
        <v>87411</v>
      </c>
      <c r="Q890" s="92">
        <v>530800019</v>
      </c>
    </row>
    <row r="891" spans="1:18" ht="16.5" customHeight="1" x14ac:dyDescent="0.3">
      <c r="A891" s="92" t="b">
        <v>1</v>
      </c>
      <c r="B891" s="93" t="s">
        <v>1262</v>
      </c>
      <c r="C891" s="95">
        <v>915010127</v>
      </c>
      <c r="D891" s="92">
        <v>915010126</v>
      </c>
      <c r="E891" s="95">
        <v>915010128</v>
      </c>
      <c r="F891" s="92" t="b">
        <v>0</v>
      </c>
      <c r="G891" s="80" t="s">
        <v>421</v>
      </c>
      <c r="H891" s="92">
        <v>15</v>
      </c>
      <c r="I891" s="92">
        <v>1</v>
      </c>
      <c r="J891" s="92">
        <v>1</v>
      </c>
      <c r="K891" s="92">
        <v>1400</v>
      </c>
      <c r="L891" s="92">
        <v>160001002</v>
      </c>
      <c r="M891" s="92">
        <v>5</v>
      </c>
      <c r="N891" s="92" t="s">
        <v>54</v>
      </c>
      <c r="O891" s="92">
        <v>86412</v>
      </c>
      <c r="P891" s="92">
        <v>87412</v>
      </c>
      <c r="Q891" s="92">
        <v>530800019</v>
      </c>
      <c r="R891" s="90"/>
    </row>
    <row r="892" spans="1:18" ht="16.5" customHeight="1" x14ac:dyDescent="0.3">
      <c r="A892" s="92" t="b">
        <v>1</v>
      </c>
      <c r="B892" s="93" t="s">
        <v>1263</v>
      </c>
      <c r="C892" s="95">
        <v>915010128</v>
      </c>
      <c r="D892" s="92">
        <v>915010127</v>
      </c>
      <c r="E892" s="95">
        <v>915010129</v>
      </c>
      <c r="F892" s="92" t="b">
        <v>0</v>
      </c>
      <c r="G892" s="80" t="s">
        <v>421</v>
      </c>
      <c r="H892" s="92">
        <v>15</v>
      </c>
      <c r="I892" s="92">
        <v>1</v>
      </c>
      <c r="J892" s="92">
        <v>1</v>
      </c>
      <c r="K892" s="92">
        <v>1600</v>
      </c>
      <c r="L892" s="92">
        <v>160001002</v>
      </c>
      <c r="M892" s="92">
        <v>5</v>
      </c>
      <c r="N892" s="92" t="s">
        <v>54</v>
      </c>
      <c r="O892" s="92">
        <v>86413</v>
      </c>
      <c r="P892" s="92">
        <v>87413</v>
      </c>
      <c r="Q892" s="92">
        <v>530800019</v>
      </c>
    </row>
    <row r="893" spans="1:18" ht="16.5" customHeight="1" x14ac:dyDescent="0.3">
      <c r="A893" s="92" t="b">
        <v>1</v>
      </c>
      <c r="B893" s="93" t="s">
        <v>1264</v>
      </c>
      <c r="C893" s="95">
        <v>915010129</v>
      </c>
      <c r="D893" s="92">
        <v>915010128</v>
      </c>
      <c r="E893" s="95">
        <v>915010130</v>
      </c>
      <c r="F893" s="92" t="b">
        <v>0</v>
      </c>
      <c r="G893" s="80" t="s">
        <v>421</v>
      </c>
      <c r="H893" s="92">
        <v>15</v>
      </c>
      <c r="I893" s="92">
        <v>1</v>
      </c>
      <c r="J893" s="92">
        <v>1</v>
      </c>
      <c r="K893" s="92">
        <v>1800</v>
      </c>
      <c r="L893" s="92">
        <v>160001002</v>
      </c>
      <c r="M893" s="92">
        <v>5</v>
      </c>
      <c r="N893" s="92" t="s">
        <v>54</v>
      </c>
      <c r="O893" s="92">
        <v>86414</v>
      </c>
      <c r="P893" s="92">
        <v>87414</v>
      </c>
      <c r="Q893" s="92">
        <v>530800019</v>
      </c>
    </row>
    <row r="894" spans="1:18" ht="16.5" customHeight="1" x14ac:dyDescent="0.3">
      <c r="A894" s="92" t="b">
        <v>1</v>
      </c>
      <c r="B894" s="93" t="s">
        <v>1265</v>
      </c>
      <c r="C894" s="95">
        <v>915010130</v>
      </c>
      <c r="D894" s="92">
        <v>915010129</v>
      </c>
      <c r="E894" s="95">
        <v>915010131</v>
      </c>
      <c r="F894" s="92" t="b">
        <v>0</v>
      </c>
      <c r="G894" s="80" t="s">
        <v>421</v>
      </c>
      <c r="H894" s="92">
        <v>15</v>
      </c>
      <c r="I894" s="92">
        <v>1</v>
      </c>
      <c r="J894" s="92">
        <v>1</v>
      </c>
      <c r="K894" s="92">
        <v>2000</v>
      </c>
      <c r="L894" s="92">
        <v>160001002</v>
      </c>
      <c r="M894" s="92">
        <v>5</v>
      </c>
      <c r="N894" s="92" t="s">
        <v>54</v>
      </c>
      <c r="O894" s="92">
        <v>86415</v>
      </c>
      <c r="P894" s="92">
        <v>87415</v>
      </c>
      <c r="Q894" s="92">
        <v>530800019</v>
      </c>
    </row>
    <row r="895" spans="1:18" ht="16.5" customHeight="1" x14ac:dyDescent="0.3">
      <c r="A895" s="92" t="b">
        <v>1</v>
      </c>
      <c r="B895" s="93" t="s">
        <v>1266</v>
      </c>
      <c r="C895" s="95">
        <v>915010131</v>
      </c>
      <c r="D895" s="92">
        <v>915010130</v>
      </c>
      <c r="E895" s="95">
        <v>915010132</v>
      </c>
      <c r="F895" s="92" t="b">
        <v>0</v>
      </c>
      <c r="G895" s="80" t="s">
        <v>421</v>
      </c>
      <c r="H895" s="92">
        <v>15</v>
      </c>
      <c r="I895" s="92">
        <v>1</v>
      </c>
      <c r="J895" s="92">
        <v>1</v>
      </c>
      <c r="K895" s="92">
        <v>2200</v>
      </c>
      <c r="L895" s="92">
        <v>160001002</v>
      </c>
      <c r="M895" s="92">
        <v>5</v>
      </c>
      <c r="N895" s="92" t="s">
        <v>54</v>
      </c>
      <c r="O895" s="92">
        <v>86416</v>
      </c>
      <c r="P895" s="92">
        <v>87416</v>
      </c>
      <c r="Q895" s="92">
        <v>530800019</v>
      </c>
    </row>
    <row r="896" spans="1:18" ht="16.5" customHeight="1" x14ac:dyDescent="0.3">
      <c r="A896" s="92" t="b">
        <v>1</v>
      </c>
      <c r="B896" s="93" t="s">
        <v>1267</v>
      </c>
      <c r="C896" s="95">
        <v>915010132</v>
      </c>
      <c r="D896" s="92">
        <v>915010131</v>
      </c>
      <c r="E896" s="95">
        <v>915010133</v>
      </c>
      <c r="F896" s="92" t="b">
        <v>0</v>
      </c>
      <c r="G896" s="80" t="s">
        <v>421</v>
      </c>
      <c r="H896" s="92">
        <v>15</v>
      </c>
      <c r="I896" s="92">
        <v>1</v>
      </c>
      <c r="J896" s="92">
        <v>1</v>
      </c>
      <c r="K896" s="92">
        <v>2400</v>
      </c>
      <c r="L896" s="92">
        <v>160001002</v>
      </c>
      <c r="M896" s="92">
        <v>5</v>
      </c>
      <c r="N896" s="92" t="s">
        <v>54</v>
      </c>
      <c r="O896" s="92">
        <v>86417</v>
      </c>
      <c r="P896" s="92">
        <v>87417</v>
      </c>
      <c r="Q896" s="92">
        <v>530800019</v>
      </c>
    </row>
    <row r="897" spans="1:17" ht="16.5" customHeight="1" x14ac:dyDescent="0.3">
      <c r="A897" s="92" t="b">
        <v>1</v>
      </c>
      <c r="B897" s="93" t="s">
        <v>1268</v>
      </c>
      <c r="C897" s="95">
        <v>915010133</v>
      </c>
      <c r="D897" s="92">
        <v>915010132</v>
      </c>
      <c r="E897" s="95">
        <v>915010134</v>
      </c>
      <c r="F897" s="92" t="b">
        <v>0</v>
      </c>
      <c r="G897" s="80" t="s">
        <v>421</v>
      </c>
      <c r="H897" s="92">
        <v>15</v>
      </c>
      <c r="I897" s="92">
        <v>1</v>
      </c>
      <c r="J897" s="92">
        <v>1</v>
      </c>
      <c r="K897" s="92">
        <v>2600</v>
      </c>
      <c r="L897" s="92">
        <v>160001002</v>
      </c>
      <c r="M897" s="92">
        <v>5</v>
      </c>
      <c r="N897" s="92" t="s">
        <v>54</v>
      </c>
      <c r="O897" s="92">
        <v>86418</v>
      </c>
      <c r="P897" s="92">
        <v>87418</v>
      </c>
      <c r="Q897" s="92">
        <v>530800019</v>
      </c>
    </row>
    <row r="898" spans="1:17" ht="16.5" customHeight="1" x14ac:dyDescent="0.3">
      <c r="A898" s="92" t="b">
        <v>1</v>
      </c>
      <c r="B898" s="93" t="s">
        <v>1269</v>
      </c>
      <c r="C898" s="95">
        <v>915010134</v>
      </c>
      <c r="D898" s="92">
        <v>915010133</v>
      </c>
      <c r="E898" s="95">
        <v>915010135</v>
      </c>
      <c r="F898" s="92" t="b">
        <v>0</v>
      </c>
      <c r="G898" s="80" t="s">
        <v>421</v>
      </c>
      <c r="H898" s="92">
        <v>15</v>
      </c>
      <c r="I898" s="92">
        <v>1</v>
      </c>
      <c r="J898" s="92">
        <v>1</v>
      </c>
      <c r="K898" s="92">
        <v>2800</v>
      </c>
      <c r="L898" s="92">
        <v>160001002</v>
      </c>
      <c r="M898" s="92">
        <v>5</v>
      </c>
      <c r="N898" s="92" t="s">
        <v>54</v>
      </c>
      <c r="O898" s="92">
        <v>86419</v>
      </c>
      <c r="P898" s="92">
        <v>87419</v>
      </c>
      <c r="Q898" s="92">
        <v>530800019</v>
      </c>
    </row>
    <row r="899" spans="1:17" ht="16.5" customHeight="1" x14ac:dyDescent="0.3">
      <c r="A899" s="92" t="b">
        <v>1</v>
      </c>
      <c r="B899" s="93" t="s">
        <v>1270</v>
      </c>
      <c r="C899" s="95">
        <v>915010135</v>
      </c>
      <c r="D899" s="92">
        <v>915010134</v>
      </c>
      <c r="E899" s="95">
        <v>915010136</v>
      </c>
      <c r="F899" s="92" t="b">
        <v>0</v>
      </c>
      <c r="G899" s="80" t="s">
        <v>421</v>
      </c>
      <c r="H899" s="92">
        <v>15</v>
      </c>
      <c r="I899" s="92">
        <v>1</v>
      </c>
      <c r="J899" s="92">
        <v>1</v>
      </c>
      <c r="K899" s="92">
        <v>3000</v>
      </c>
      <c r="L899" s="92">
        <v>160001002</v>
      </c>
      <c r="M899" s="92">
        <v>5</v>
      </c>
      <c r="N899" s="92" t="s">
        <v>54</v>
      </c>
      <c r="O899" s="92">
        <v>86420</v>
      </c>
      <c r="P899" s="92">
        <v>87420</v>
      </c>
      <c r="Q899" s="92">
        <v>530800019</v>
      </c>
    </row>
    <row r="900" spans="1:17" ht="16.5" customHeight="1" x14ac:dyDescent="0.3">
      <c r="A900" s="92" t="b">
        <v>1</v>
      </c>
      <c r="B900" s="93" t="s">
        <v>1271</v>
      </c>
      <c r="C900" s="95">
        <v>915010136</v>
      </c>
      <c r="D900" s="92">
        <v>915010135</v>
      </c>
      <c r="E900" s="95">
        <v>915010137</v>
      </c>
      <c r="F900" s="92" t="b">
        <v>0</v>
      </c>
      <c r="G900" s="80" t="s">
        <v>421</v>
      </c>
      <c r="H900" s="92">
        <v>15</v>
      </c>
      <c r="I900" s="92">
        <v>1</v>
      </c>
      <c r="J900" s="92">
        <v>1</v>
      </c>
      <c r="K900" s="92">
        <v>3300</v>
      </c>
      <c r="L900" s="92">
        <v>160001002</v>
      </c>
      <c r="M900" s="92">
        <v>5</v>
      </c>
      <c r="N900" s="92" t="s">
        <v>54</v>
      </c>
      <c r="O900" s="92">
        <v>86421</v>
      </c>
      <c r="P900" s="92">
        <v>87421</v>
      </c>
      <c r="Q900" s="92">
        <v>530800019</v>
      </c>
    </row>
    <row r="901" spans="1:17" ht="16.5" customHeight="1" x14ac:dyDescent="0.3">
      <c r="A901" s="92" t="b">
        <v>1</v>
      </c>
      <c r="B901" s="93" t="s">
        <v>1272</v>
      </c>
      <c r="C901" s="95">
        <v>915010137</v>
      </c>
      <c r="D901" s="92">
        <v>915010136</v>
      </c>
      <c r="E901" s="95">
        <v>915010138</v>
      </c>
      <c r="F901" s="92" t="b">
        <v>0</v>
      </c>
      <c r="G901" s="80" t="s">
        <v>421</v>
      </c>
      <c r="H901" s="92">
        <v>15</v>
      </c>
      <c r="I901" s="92">
        <v>1</v>
      </c>
      <c r="J901" s="92">
        <v>1</v>
      </c>
      <c r="K901" s="92">
        <v>3600</v>
      </c>
      <c r="L901" s="92">
        <v>160001002</v>
      </c>
      <c r="M901" s="92">
        <v>5</v>
      </c>
      <c r="N901" s="92" t="s">
        <v>54</v>
      </c>
      <c r="O901" s="92">
        <v>86422</v>
      </c>
      <c r="P901" s="92">
        <v>87422</v>
      </c>
      <c r="Q901" s="92">
        <v>530800019</v>
      </c>
    </row>
    <row r="902" spans="1:17" ht="16.5" customHeight="1" x14ac:dyDescent="0.3">
      <c r="A902" s="92" t="b">
        <v>1</v>
      </c>
      <c r="B902" s="93" t="s">
        <v>1273</v>
      </c>
      <c r="C902" s="95">
        <v>915010138</v>
      </c>
      <c r="D902" s="92">
        <v>915010137</v>
      </c>
      <c r="E902" s="95">
        <v>915010139</v>
      </c>
      <c r="F902" s="92" t="b">
        <v>0</v>
      </c>
      <c r="G902" s="80" t="s">
        <v>421</v>
      </c>
      <c r="H902" s="92">
        <v>15</v>
      </c>
      <c r="I902" s="92">
        <v>1</v>
      </c>
      <c r="J902" s="92">
        <v>1</v>
      </c>
      <c r="K902" s="92">
        <v>3900</v>
      </c>
      <c r="L902" s="92">
        <v>160001002</v>
      </c>
      <c r="M902" s="92">
        <v>5</v>
      </c>
      <c r="N902" s="92" t="s">
        <v>54</v>
      </c>
      <c r="O902" s="92">
        <v>86423</v>
      </c>
      <c r="P902" s="92">
        <v>87423</v>
      </c>
      <c r="Q902" s="92">
        <v>530800019</v>
      </c>
    </row>
    <row r="903" spans="1:17" ht="16.5" customHeight="1" x14ac:dyDescent="0.3">
      <c r="A903" s="92" t="b">
        <v>1</v>
      </c>
      <c r="B903" s="93" t="s">
        <v>1274</v>
      </c>
      <c r="C903" s="95">
        <v>915010139</v>
      </c>
      <c r="D903" s="92">
        <v>915010138</v>
      </c>
      <c r="E903" s="95">
        <v>915010140</v>
      </c>
      <c r="F903" s="92" t="b">
        <v>0</v>
      </c>
      <c r="G903" s="80" t="s">
        <v>421</v>
      </c>
      <c r="H903" s="92">
        <v>15</v>
      </c>
      <c r="I903" s="92">
        <v>1</v>
      </c>
      <c r="J903" s="92">
        <v>1</v>
      </c>
      <c r="K903" s="92">
        <v>4200</v>
      </c>
      <c r="L903" s="92">
        <v>160001002</v>
      </c>
      <c r="M903" s="92">
        <v>5</v>
      </c>
      <c r="N903" s="92" t="s">
        <v>54</v>
      </c>
      <c r="O903" s="92">
        <v>86424</v>
      </c>
      <c r="P903" s="92">
        <v>87424</v>
      </c>
      <c r="Q903" s="92">
        <v>530800019</v>
      </c>
    </row>
    <row r="904" spans="1:17" ht="16.5" customHeight="1" x14ac:dyDescent="0.3">
      <c r="A904" s="92" t="b">
        <v>1</v>
      </c>
      <c r="B904" s="93" t="s">
        <v>1275</v>
      </c>
      <c r="C904" s="95">
        <v>915010140</v>
      </c>
      <c r="D904" s="92">
        <v>915010139</v>
      </c>
      <c r="E904" s="95">
        <v>915010141</v>
      </c>
      <c r="F904" s="92" t="b">
        <v>0</v>
      </c>
      <c r="G904" s="80" t="s">
        <v>421</v>
      </c>
      <c r="H904" s="92">
        <v>15</v>
      </c>
      <c r="I904" s="92">
        <v>1</v>
      </c>
      <c r="J904" s="92">
        <v>1</v>
      </c>
      <c r="K904" s="92">
        <v>4500</v>
      </c>
      <c r="L904" s="92">
        <v>160001002</v>
      </c>
      <c r="M904" s="92">
        <v>5</v>
      </c>
      <c r="N904" s="92" t="s">
        <v>54</v>
      </c>
      <c r="O904" s="92">
        <v>86425</v>
      </c>
      <c r="P904" s="92">
        <v>87425</v>
      </c>
      <c r="Q904" s="92">
        <v>530800019</v>
      </c>
    </row>
    <row r="905" spans="1:17" ht="16.5" customHeight="1" x14ac:dyDescent="0.3">
      <c r="A905" s="92" t="b">
        <v>1</v>
      </c>
      <c r="B905" s="93" t="s">
        <v>1276</v>
      </c>
      <c r="C905" s="95">
        <v>915010141</v>
      </c>
      <c r="D905" s="92">
        <v>915010140</v>
      </c>
      <c r="E905" s="95">
        <v>915010142</v>
      </c>
      <c r="F905" s="92" t="b">
        <v>0</v>
      </c>
      <c r="G905" s="80" t="s">
        <v>421</v>
      </c>
      <c r="H905" s="92">
        <v>15</v>
      </c>
      <c r="I905" s="92">
        <v>1</v>
      </c>
      <c r="J905" s="92">
        <v>1</v>
      </c>
      <c r="K905" s="92">
        <v>4800</v>
      </c>
      <c r="L905" s="92">
        <v>160001002</v>
      </c>
      <c r="M905" s="92">
        <v>5</v>
      </c>
      <c r="N905" s="92" t="s">
        <v>54</v>
      </c>
      <c r="O905" s="92">
        <v>86426</v>
      </c>
      <c r="P905" s="92">
        <v>87426</v>
      </c>
      <c r="Q905" s="92">
        <v>530800019</v>
      </c>
    </row>
    <row r="906" spans="1:17" ht="16.5" customHeight="1" x14ac:dyDescent="0.3">
      <c r="A906" s="92" t="b">
        <v>1</v>
      </c>
      <c r="B906" s="93" t="s">
        <v>1277</v>
      </c>
      <c r="C906" s="95">
        <v>915010142</v>
      </c>
      <c r="D906" s="92">
        <v>915010141</v>
      </c>
      <c r="E906" s="95">
        <v>915010143</v>
      </c>
      <c r="F906" s="92" t="b">
        <v>0</v>
      </c>
      <c r="G906" s="80" t="s">
        <v>421</v>
      </c>
      <c r="H906" s="92">
        <v>15</v>
      </c>
      <c r="I906" s="92">
        <v>1</v>
      </c>
      <c r="J906" s="92">
        <v>1</v>
      </c>
      <c r="K906" s="92">
        <v>5100</v>
      </c>
      <c r="L906" s="92">
        <v>160001002</v>
      </c>
      <c r="M906" s="92">
        <v>5</v>
      </c>
      <c r="N906" s="92" t="s">
        <v>54</v>
      </c>
      <c r="O906" s="92">
        <v>86427</v>
      </c>
      <c r="P906" s="92">
        <v>87427</v>
      </c>
      <c r="Q906" s="92">
        <v>530800019</v>
      </c>
    </row>
    <row r="907" spans="1:17" ht="16.5" customHeight="1" x14ac:dyDescent="0.3">
      <c r="A907" s="92" t="b">
        <v>1</v>
      </c>
      <c r="B907" s="93" t="s">
        <v>1278</v>
      </c>
      <c r="C907" s="95">
        <v>915010143</v>
      </c>
      <c r="D907" s="92">
        <v>915010142</v>
      </c>
      <c r="E907" s="95">
        <v>915010144</v>
      </c>
      <c r="F907" s="92" t="b">
        <v>0</v>
      </c>
      <c r="G907" s="80" t="s">
        <v>421</v>
      </c>
      <c r="H907" s="92">
        <v>15</v>
      </c>
      <c r="I907" s="92">
        <v>1</v>
      </c>
      <c r="J907" s="92">
        <v>1</v>
      </c>
      <c r="K907" s="92">
        <v>5400</v>
      </c>
      <c r="L907" s="92">
        <v>160001002</v>
      </c>
      <c r="M907" s="92">
        <v>5</v>
      </c>
      <c r="N907" s="92" t="s">
        <v>54</v>
      </c>
      <c r="O907" s="92">
        <v>86428</v>
      </c>
      <c r="P907" s="92">
        <v>87428</v>
      </c>
      <c r="Q907" s="92">
        <v>530800019</v>
      </c>
    </row>
    <row r="908" spans="1:17" ht="16.5" customHeight="1" x14ac:dyDescent="0.3">
      <c r="A908" s="92" t="b">
        <v>1</v>
      </c>
      <c r="B908" s="93" t="s">
        <v>1279</v>
      </c>
      <c r="C908" s="95">
        <v>915010144</v>
      </c>
      <c r="D908" s="92">
        <v>915010143</v>
      </c>
      <c r="E908" s="95">
        <v>915010145</v>
      </c>
      <c r="F908" s="92" t="b">
        <v>0</v>
      </c>
      <c r="G908" s="80" t="s">
        <v>421</v>
      </c>
      <c r="H908" s="92">
        <v>15</v>
      </c>
      <c r="I908" s="92">
        <v>1</v>
      </c>
      <c r="J908" s="92">
        <v>1</v>
      </c>
      <c r="K908" s="92">
        <v>5700</v>
      </c>
      <c r="L908" s="92">
        <v>160001002</v>
      </c>
      <c r="M908" s="92">
        <v>5</v>
      </c>
      <c r="N908" s="92" t="s">
        <v>54</v>
      </c>
      <c r="O908" s="92">
        <v>86429</v>
      </c>
      <c r="P908" s="92">
        <v>87429</v>
      </c>
      <c r="Q908" s="92">
        <v>530800019</v>
      </c>
    </row>
    <row r="909" spans="1:17" ht="16.5" customHeight="1" x14ac:dyDescent="0.3">
      <c r="A909" s="92" t="b">
        <v>1</v>
      </c>
      <c r="B909" s="93" t="s">
        <v>1280</v>
      </c>
      <c r="C909" s="95">
        <v>915010145</v>
      </c>
      <c r="D909" s="92">
        <v>915010144</v>
      </c>
      <c r="E909" s="95">
        <v>915010146</v>
      </c>
      <c r="F909" s="92" t="b">
        <v>0</v>
      </c>
      <c r="G909" s="80" t="s">
        <v>421</v>
      </c>
      <c r="H909" s="92">
        <v>15</v>
      </c>
      <c r="I909" s="92">
        <v>1</v>
      </c>
      <c r="J909" s="92">
        <v>1</v>
      </c>
      <c r="K909" s="92">
        <v>6000</v>
      </c>
      <c r="L909" s="92">
        <v>160001002</v>
      </c>
      <c r="M909" s="92">
        <v>5</v>
      </c>
      <c r="N909" s="92" t="s">
        <v>54</v>
      </c>
      <c r="O909" s="92">
        <v>86430</v>
      </c>
      <c r="P909" s="92">
        <v>87430</v>
      </c>
      <c r="Q909" s="92">
        <v>530800019</v>
      </c>
    </row>
    <row r="910" spans="1:17" ht="16.5" customHeight="1" x14ac:dyDescent="0.3">
      <c r="A910" s="92" t="b">
        <v>1</v>
      </c>
      <c r="B910" s="93" t="s">
        <v>1281</v>
      </c>
      <c r="C910" s="95">
        <v>915010146</v>
      </c>
      <c r="D910" s="92">
        <v>915010145</v>
      </c>
      <c r="E910" s="95">
        <v>915010147</v>
      </c>
      <c r="F910" s="92" t="b">
        <v>0</v>
      </c>
      <c r="G910" s="80" t="s">
        <v>421</v>
      </c>
      <c r="H910" s="92">
        <v>15</v>
      </c>
      <c r="I910" s="92">
        <v>1</v>
      </c>
      <c r="J910" s="92">
        <v>1</v>
      </c>
      <c r="K910" s="92">
        <v>7000</v>
      </c>
      <c r="L910" s="92">
        <v>160001002</v>
      </c>
      <c r="M910" s="92">
        <v>5</v>
      </c>
      <c r="N910" s="92" t="s">
        <v>54</v>
      </c>
      <c r="O910" s="92">
        <v>86431</v>
      </c>
      <c r="P910" s="92">
        <v>87431</v>
      </c>
      <c r="Q910" s="92">
        <v>530800019</v>
      </c>
    </row>
    <row r="911" spans="1:17" ht="16.5" customHeight="1" x14ac:dyDescent="0.3">
      <c r="A911" s="92" t="b">
        <v>1</v>
      </c>
      <c r="B911" s="93" t="s">
        <v>1282</v>
      </c>
      <c r="C911" s="95">
        <v>915010147</v>
      </c>
      <c r="D911" s="92">
        <v>915010146</v>
      </c>
      <c r="E911" s="95">
        <v>915010148</v>
      </c>
      <c r="F911" s="92" t="b">
        <v>0</v>
      </c>
      <c r="G911" s="80" t="s">
        <v>421</v>
      </c>
      <c r="H911" s="92">
        <v>15</v>
      </c>
      <c r="I911" s="92">
        <v>1</v>
      </c>
      <c r="J911" s="92">
        <v>1</v>
      </c>
      <c r="K911" s="92">
        <v>8000</v>
      </c>
      <c r="L911" s="92">
        <v>160001002</v>
      </c>
      <c r="M911" s="92">
        <v>5</v>
      </c>
      <c r="N911" s="92" t="s">
        <v>54</v>
      </c>
      <c r="O911" s="92">
        <v>86432</v>
      </c>
      <c r="P911" s="92">
        <v>87432</v>
      </c>
      <c r="Q911" s="92">
        <v>530800019</v>
      </c>
    </row>
    <row r="912" spans="1:17" ht="16.5" customHeight="1" x14ac:dyDescent="0.3">
      <c r="A912" s="92" t="b">
        <v>1</v>
      </c>
      <c r="B912" s="93" t="s">
        <v>1283</v>
      </c>
      <c r="C912" s="95">
        <v>915010148</v>
      </c>
      <c r="D912" s="92">
        <v>915010147</v>
      </c>
      <c r="E912" s="95">
        <v>915010149</v>
      </c>
      <c r="F912" s="92" t="b">
        <v>0</v>
      </c>
      <c r="G912" s="80" t="s">
        <v>421</v>
      </c>
      <c r="H912" s="92">
        <v>15</v>
      </c>
      <c r="I912" s="92">
        <v>1</v>
      </c>
      <c r="J912" s="92">
        <v>1</v>
      </c>
      <c r="K912" s="92">
        <v>9000</v>
      </c>
      <c r="L912" s="92">
        <v>160001002</v>
      </c>
      <c r="M912" s="92">
        <v>5</v>
      </c>
      <c r="N912" s="92" t="s">
        <v>54</v>
      </c>
      <c r="O912" s="92">
        <v>86433</v>
      </c>
      <c r="P912" s="92">
        <v>87433</v>
      </c>
      <c r="Q912" s="92">
        <v>530800019</v>
      </c>
    </row>
    <row r="913" spans="1:17" ht="16.5" customHeight="1" x14ac:dyDescent="0.3">
      <c r="A913" s="92" t="b">
        <v>1</v>
      </c>
      <c r="B913" s="93" t="s">
        <v>1284</v>
      </c>
      <c r="C913" s="95">
        <v>915010149</v>
      </c>
      <c r="D913" s="92">
        <v>915010148</v>
      </c>
      <c r="E913" s="81">
        <v>0</v>
      </c>
      <c r="F913" s="92" t="b">
        <v>0</v>
      </c>
      <c r="G913" s="80" t="s">
        <v>421</v>
      </c>
      <c r="H913" s="92">
        <v>15</v>
      </c>
      <c r="I913" s="92">
        <v>1</v>
      </c>
      <c r="J913" s="92">
        <v>1</v>
      </c>
      <c r="K913" s="92">
        <v>10000</v>
      </c>
      <c r="L913" s="92">
        <v>160001002</v>
      </c>
      <c r="M913" s="92">
        <v>5</v>
      </c>
      <c r="N913" s="92" t="s">
        <v>54</v>
      </c>
      <c r="O913" s="92">
        <v>86434</v>
      </c>
      <c r="P913" s="92">
        <v>87434</v>
      </c>
      <c r="Q913" s="92">
        <v>530800019</v>
      </c>
    </row>
    <row r="914" spans="1:17" ht="16.5" customHeight="1" x14ac:dyDescent="0.3">
      <c r="L914" s="105"/>
    </row>
    <row r="915" spans="1:17" ht="16.5" customHeight="1" x14ac:dyDescent="0.3">
      <c r="L915" s="105"/>
    </row>
    <row r="916" spans="1:17" ht="16.5" customHeight="1" x14ac:dyDescent="0.3">
      <c r="L916" s="105"/>
    </row>
    <row r="917" spans="1:17" ht="16.5" customHeight="1" x14ac:dyDescent="0.3">
      <c r="L917" s="105"/>
    </row>
    <row r="918" spans="1:17" ht="16.5" customHeight="1" x14ac:dyDescent="0.3">
      <c r="L918" s="105"/>
    </row>
    <row r="919" spans="1:17" ht="16.5" customHeight="1" x14ac:dyDescent="0.3">
      <c r="L919" s="105"/>
    </row>
    <row r="920" spans="1:17" ht="16.5" customHeight="1" x14ac:dyDescent="0.3">
      <c r="L920" s="105"/>
    </row>
    <row r="921" spans="1:17" ht="16.5" customHeight="1" x14ac:dyDescent="0.3">
      <c r="L921" s="105"/>
    </row>
    <row r="922" spans="1:17" ht="16.5" customHeight="1" x14ac:dyDescent="0.3">
      <c r="L922" s="105"/>
    </row>
    <row r="923" spans="1:17" ht="16.5" customHeight="1" x14ac:dyDescent="0.3">
      <c r="L923" s="105"/>
    </row>
    <row r="924" spans="1:17" ht="16.5" customHeight="1" x14ac:dyDescent="0.3">
      <c r="L924" s="105"/>
    </row>
    <row r="925" spans="1:17" ht="16.5" customHeight="1" x14ac:dyDescent="0.3">
      <c r="L925" s="105"/>
    </row>
    <row r="926" spans="1:17" ht="16.5" customHeight="1" x14ac:dyDescent="0.3">
      <c r="L926" s="105"/>
    </row>
    <row r="927" spans="1:17" ht="16.5" customHeight="1" x14ac:dyDescent="0.3">
      <c r="L927" s="105"/>
    </row>
    <row r="928" spans="1:17" ht="16.5" customHeight="1" x14ac:dyDescent="0.3">
      <c r="L928" s="105"/>
    </row>
    <row r="929" spans="12:12" ht="16.5" customHeight="1" x14ac:dyDescent="0.3">
      <c r="L929" s="105"/>
    </row>
    <row r="930" spans="12:12" ht="16.5" customHeight="1" x14ac:dyDescent="0.3">
      <c r="L930" s="105"/>
    </row>
    <row r="931" spans="12:12" ht="16.5" customHeight="1" x14ac:dyDescent="0.3">
      <c r="L931" s="105"/>
    </row>
    <row r="932" spans="12:12" ht="16.5" customHeight="1" x14ac:dyDescent="0.3">
      <c r="L932" s="105"/>
    </row>
    <row r="933" spans="12:12" ht="16.5" customHeight="1" x14ac:dyDescent="0.3">
      <c r="L933" s="105"/>
    </row>
    <row r="934" spans="12:12" ht="16.5" customHeight="1" x14ac:dyDescent="0.3">
      <c r="L934" s="105"/>
    </row>
    <row r="935" spans="12:12" ht="16.5" customHeight="1" x14ac:dyDescent="0.3">
      <c r="L935" s="105"/>
    </row>
    <row r="936" spans="12:12" ht="16.5" customHeight="1" x14ac:dyDescent="0.3">
      <c r="L936" s="105"/>
    </row>
    <row r="937" spans="12:12" ht="16.5" customHeight="1" x14ac:dyDescent="0.3">
      <c r="L937" s="105"/>
    </row>
    <row r="938" spans="12:12" ht="16.5" customHeight="1" x14ac:dyDescent="0.3">
      <c r="L938" s="105"/>
    </row>
    <row r="939" spans="12:12" ht="16.5" customHeight="1" x14ac:dyDescent="0.3">
      <c r="L939" s="105"/>
    </row>
    <row r="940" spans="12:12" ht="16.5" customHeight="1" x14ac:dyDescent="0.3">
      <c r="L940" s="105"/>
    </row>
    <row r="941" spans="12:12" ht="16.5" customHeight="1" x14ac:dyDescent="0.3">
      <c r="L941" s="105"/>
    </row>
    <row r="942" spans="12:12" ht="16.5" customHeight="1" x14ac:dyDescent="0.3">
      <c r="L942" s="105"/>
    </row>
    <row r="943" spans="12:12" ht="16.5" customHeight="1" x14ac:dyDescent="0.3">
      <c r="L943" s="105"/>
    </row>
    <row r="944" spans="12:12" ht="16.5" customHeight="1" x14ac:dyDescent="0.3">
      <c r="L944" s="105"/>
    </row>
    <row r="945" spans="12:12" ht="16.5" customHeight="1" x14ac:dyDescent="0.3">
      <c r="L945" s="105"/>
    </row>
    <row r="946" spans="12:12" ht="16.5" customHeight="1" x14ac:dyDescent="0.3">
      <c r="L946" s="105"/>
    </row>
    <row r="947" spans="12:12" ht="16.5" customHeight="1" x14ac:dyDescent="0.3">
      <c r="L947" s="105"/>
    </row>
    <row r="948" spans="12:12" ht="16.5" customHeight="1" x14ac:dyDescent="0.3">
      <c r="L948" s="105"/>
    </row>
    <row r="949" spans="12:12" ht="16.5" customHeight="1" x14ac:dyDescent="0.3">
      <c r="L949" s="105"/>
    </row>
    <row r="950" spans="12:12" ht="16.5" customHeight="1" x14ac:dyDescent="0.3">
      <c r="L950" s="105"/>
    </row>
    <row r="951" spans="12:12" ht="16.5" customHeight="1" x14ac:dyDescent="0.3">
      <c r="L951" s="105"/>
    </row>
    <row r="952" spans="12:12" ht="16.5" customHeight="1" x14ac:dyDescent="0.3">
      <c r="L952" s="105"/>
    </row>
    <row r="953" spans="12:12" ht="16.5" customHeight="1" x14ac:dyDescent="0.3">
      <c r="L953" s="105"/>
    </row>
    <row r="954" spans="12:12" ht="16.5" customHeight="1" x14ac:dyDescent="0.3">
      <c r="L954" s="105"/>
    </row>
    <row r="955" spans="12:12" ht="16.5" customHeight="1" x14ac:dyDescent="0.3">
      <c r="L955" s="105"/>
    </row>
    <row r="956" spans="12:12" ht="16.5" customHeight="1" x14ac:dyDescent="0.3">
      <c r="L956" s="105"/>
    </row>
    <row r="957" spans="12:12" ht="16.5" customHeight="1" x14ac:dyDescent="0.3">
      <c r="L957" s="105"/>
    </row>
    <row r="958" spans="12:12" ht="16.5" customHeight="1" x14ac:dyDescent="0.3">
      <c r="L958" s="105"/>
    </row>
    <row r="959" spans="12:12" ht="16.5" customHeight="1" x14ac:dyDescent="0.3">
      <c r="L959" s="105"/>
    </row>
    <row r="960" spans="12:12" ht="16.5" customHeight="1" x14ac:dyDescent="0.3">
      <c r="L960" s="105"/>
    </row>
    <row r="961" spans="12:12" ht="16.5" customHeight="1" x14ac:dyDescent="0.3">
      <c r="L961" s="105"/>
    </row>
    <row r="962" spans="12:12" ht="16.5" customHeight="1" x14ac:dyDescent="0.3">
      <c r="L962" s="105"/>
    </row>
    <row r="963" spans="12:12" ht="16.5" customHeight="1" x14ac:dyDescent="0.3">
      <c r="L963" s="105"/>
    </row>
    <row r="964" spans="12:12" ht="16.5" customHeight="1" x14ac:dyDescent="0.3">
      <c r="L964" s="105"/>
    </row>
    <row r="965" spans="12:12" ht="16.5" customHeight="1" x14ac:dyDescent="0.3">
      <c r="L965" s="105"/>
    </row>
    <row r="966" spans="12:12" ht="16.5" customHeight="1" x14ac:dyDescent="0.3">
      <c r="L966" s="105"/>
    </row>
    <row r="967" spans="12:12" ht="16.5" customHeight="1" x14ac:dyDescent="0.3">
      <c r="L967" s="105"/>
    </row>
    <row r="968" spans="12:12" ht="16.5" customHeight="1" x14ac:dyDescent="0.3">
      <c r="L968" s="105"/>
    </row>
    <row r="969" spans="12:12" ht="16.5" customHeight="1" x14ac:dyDescent="0.3">
      <c r="L969" s="105"/>
    </row>
    <row r="970" spans="12:12" ht="16.5" customHeight="1" x14ac:dyDescent="0.3">
      <c r="L970" s="105"/>
    </row>
    <row r="971" spans="12:12" ht="16.5" customHeight="1" x14ac:dyDescent="0.3">
      <c r="L971" s="105"/>
    </row>
    <row r="972" spans="12:12" ht="16.5" customHeight="1" x14ac:dyDescent="0.3">
      <c r="L972" s="105"/>
    </row>
    <row r="973" spans="12:12" ht="16.5" customHeight="1" x14ac:dyDescent="0.3">
      <c r="L973" s="105"/>
    </row>
    <row r="974" spans="12:12" ht="16.5" customHeight="1" x14ac:dyDescent="0.3">
      <c r="L974" s="105"/>
    </row>
    <row r="975" spans="12:12" ht="16.5" customHeight="1" x14ac:dyDescent="0.3">
      <c r="L975" s="105"/>
    </row>
    <row r="976" spans="12:12" ht="16.5" customHeight="1" x14ac:dyDescent="0.3">
      <c r="L976" s="105"/>
    </row>
    <row r="977" spans="12:12" ht="16.5" customHeight="1" x14ac:dyDescent="0.3">
      <c r="L977" s="105"/>
    </row>
    <row r="978" spans="12:12" ht="16.5" customHeight="1" x14ac:dyDescent="0.3">
      <c r="L978" s="105"/>
    </row>
    <row r="979" spans="12:12" ht="16.5" customHeight="1" x14ac:dyDescent="0.3">
      <c r="L979" s="105"/>
    </row>
    <row r="980" spans="12:12" ht="16.5" customHeight="1" x14ac:dyDescent="0.3">
      <c r="L980" s="105"/>
    </row>
    <row r="981" spans="12:12" ht="16.5" customHeight="1" x14ac:dyDescent="0.3">
      <c r="L981" s="105"/>
    </row>
    <row r="982" spans="12:12" ht="16.5" customHeight="1" x14ac:dyDescent="0.3">
      <c r="L982" s="105"/>
    </row>
    <row r="983" spans="12:12" ht="16.5" customHeight="1" x14ac:dyDescent="0.3">
      <c r="L983" s="105"/>
    </row>
    <row r="984" spans="12:12" ht="16.5" customHeight="1" x14ac:dyDescent="0.3">
      <c r="L984" s="105"/>
    </row>
    <row r="985" spans="12:12" ht="16.5" customHeight="1" x14ac:dyDescent="0.3">
      <c r="L985" s="105"/>
    </row>
    <row r="986" spans="12:12" ht="16.5" customHeight="1" x14ac:dyDescent="0.3">
      <c r="L986" s="105"/>
    </row>
    <row r="987" spans="12:12" ht="16.5" customHeight="1" x14ac:dyDescent="0.3">
      <c r="L987" s="105"/>
    </row>
    <row r="988" spans="12:12" ht="16.5" customHeight="1" x14ac:dyDescent="0.3">
      <c r="L988" s="105"/>
    </row>
    <row r="989" spans="12:12" ht="16.5" customHeight="1" x14ac:dyDescent="0.3">
      <c r="L989" s="105"/>
    </row>
    <row r="990" spans="12:12" ht="16.5" customHeight="1" x14ac:dyDescent="0.3">
      <c r="L990" s="105"/>
    </row>
    <row r="991" spans="12:12" ht="16.5" customHeight="1" x14ac:dyDescent="0.3">
      <c r="L991" s="105"/>
    </row>
    <row r="992" spans="12:12" ht="16.5" customHeight="1" x14ac:dyDescent="0.3">
      <c r="L992" s="105"/>
    </row>
    <row r="993" spans="12:12" ht="16.5" customHeight="1" x14ac:dyDescent="0.3">
      <c r="L993" s="105"/>
    </row>
    <row r="994" spans="12:12" ht="16.5" customHeight="1" x14ac:dyDescent="0.3">
      <c r="L994" s="105"/>
    </row>
    <row r="995" spans="12:12" ht="16.5" customHeight="1" x14ac:dyDescent="0.3">
      <c r="L995" s="105"/>
    </row>
    <row r="996" spans="12:12" ht="16.5" customHeight="1" x14ac:dyDescent="0.3">
      <c r="L996" s="105"/>
    </row>
    <row r="997" spans="12:12" ht="16.5" customHeight="1" x14ac:dyDescent="0.3">
      <c r="L997" s="105"/>
    </row>
    <row r="998" spans="12:12" ht="16.5" customHeight="1" x14ac:dyDescent="0.3">
      <c r="L998" s="105"/>
    </row>
    <row r="999" spans="12:12" ht="16.5" customHeight="1" x14ac:dyDescent="0.3">
      <c r="L999" s="105"/>
    </row>
    <row r="1000" spans="12:12" ht="16.5" customHeight="1" x14ac:dyDescent="0.3">
      <c r="L1000" s="105"/>
    </row>
    <row r="1001" spans="12:12" ht="16.5" customHeight="1" x14ac:dyDescent="0.3">
      <c r="L1001" s="105"/>
    </row>
    <row r="1002" spans="12:12" ht="16.5" customHeight="1" x14ac:dyDescent="0.3">
      <c r="L1002" s="105"/>
    </row>
    <row r="1003" spans="12:12" ht="16.5" customHeight="1" x14ac:dyDescent="0.3">
      <c r="L1003" s="105"/>
    </row>
    <row r="1004" spans="12:12" ht="16.5" customHeight="1" x14ac:dyDescent="0.3">
      <c r="L1004" s="105"/>
    </row>
    <row r="1005" spans="12:12" ht="16.5" customHeight="1" x14ac:dyDescent="0.3">
      <c r="L1005" s="105"/>
    </row>
    <row r="1006" spans="12:12" ht="16.5" customHeight="1" x14ac:dyDescent="0.3">
      <c r="L1006" s="105"/>
    </row>
    <row r="1007" spans="12:12" ht="16.5" customHeight="1" x14ac:dyDescent="0.3">
      <c r="L1007" s="105"/>
    </row>
    <row r="1008" spans="12:12" ht="16.5" customHeight="1" x14ac:dyDescent="0.3">
      <c r="L1008" s="105"/>
    </row>
    <row r="1009" spans="12:12" ht="16.5" customHeight="1" x14ac:dyDescent="0.3">
      <c r="L1009" s="105"/>
    </row>
    <row r="1010" spans="12:12" ht="16.5" customHeight="1" x14ac:dyDescent="0.3">
      <c r="L1010" s="105"/>
    </row>
    <row r="1011" spans="12:12" ht="16.5" customHeight="1" x14ac:dyDescent="0.3">
      <c r="L1011" s="105"/>
    </row>
    <row r="1012" spans="12:12" ht="16.5" customHeight="1" x14ac:dyDescent="0.3">
      <c r="L1012" s="105"/>
    </row>
    <row r="1013" spans="12:12" ht="16.5" customHeight="1" x14ac:dyDescent="0.3">
      <c r="L1013" s="105"/>
    </row>
    <row r="1014" spans="12:12" ht="16.5" customHeight="1" x14ac:dyDescent="0.3">
      <c r="L1014" s="105"/>
    </row>
    <row r="1015" spans="12:12" ht="16.5" customHeight="1" x14ac:dyDescent="0.3">
      <c r="L1015" s="105"/>
    </row>
    <row r="1016" spans="12:12" ht="16.5" customHeight="1" x14ac:dyDescent="0.3">
      <c r="L1016" s="105"/>
    </row>
    <row r="1017" spans="12:12" ht="16.5" customHeight="1" x14ac:dyDescent="0.3">
      <c r="L1017" s="105"/>
    </row>
    <row r="1018" spans="12:12" ht="16.5" customHeight="1" x14ac:dyDescent="0.3">
      <c r="L1018" s="105"/>
    </row>
    <row r="1019" spans="12:12" ht="16.5" customHeight="1" x14ac:dyDescent="0.3">
      <c r="L1019" s="105"/>
    </row>
    <row r="1020" spans="12:12" ht="16.5" customHeight="1" x14ac:dyDescent="0.3">
      <c r="L1020" s="105"/>
    </row>
    <row r="1021" spans="12:12" ht="16.5" customHeight="1" x14ac:dyDescent="0.3">
      <c r="L1021" s="105"/>
    </row>
    <row r="1022" spans="12:12" ht="16.5" customHeight="1" x14ac:dyDescent="0.3">
      <c r="L1022" s="105"/>
    </row>
    <row r="1023" spans="12:12" ht="16.5" customHeight="1" x14ac:dyDescent="0.3">
      <c r="L1023" s="105"/>
    </row>
    <row r="1024" spans="12:12" ht="16.5" customHeight="1" x14ac:dyDescent="0.3">
      <c r="L1024" s="105"/>
    </row>
    <row r="1025" spans="12:12" ht="16.5" customHeight="1" x14ac:dyDescent="0.3">
      <c r="L1025" s="105"/>
    </row>
    <row r="1026" spans="12:12" ht="16.5" customHeight="1" x14ac:dyDescent="0.3">
      <c r="L1026" s="105"/>
    </row>
    <row r="1027" spans="12:12" ht="16.5" customHeight="1" x14ac:dyDescent="0.3">
      <c r="L1027" s="105"/>
    </row>
    <row r="1028" spans="12:12" ht="16.5" customHeight="1" x14ac:dyDescent="0.3">
      <c r="L1028" s="105"/>
    </row>
    <row r="1029" spans="12:12" ht="16.5" customHeight="1" x14ac:dyDescent="0.3">
      <c r="L1029" s="105"/>
    </row>
    <row r="1030" spans="12:12" ht="16.5" customHeight="1" x14ac:dyDescent="0.3">
      <c r="L1030" s="105"/>
    </row>
    <row r="1031" spans="12:12" ht="16.5" customHeight="1" x14ac:dyDescent="0.3">
      <c r="L1031" s="105"/>
    </row>
    <row r="1032" spans="12:12" ht="16.5" customHeight="1" x14ac:dyDescent="0.3">
      <c r="L1032" s="105"/>
    </row>
    <row r="1033" spans="12:12" ht="16.5" customHeight="1" x14ac:dyDescent="0.3">
      <c r="L1033" s="105"/>
    </row>
    <row r="1034" spans="12:12" ht="16.5" customHeight="1" x14ac:dyDescent="0.3">
      <c r="L1034" s="105"/>
    </row>
    <row r="1035" spans="12:12" ht="16.5" customHeight="1" x14ac:dyDescent="0.3">
      <c r="L1035" s="105"/>
    </row>
    <row r="1036" spans="12:12" ht="16.5" customHeight="1" x14ac:dyDescent="0.3">
      <c r="L1036" s="105"/>
    </row>
    <row r="1037" spans="12:12" ht="16.5" customHeight="1" x14ac:dyDescent="0.3">
      <c r="L1037" s="105"/>
    </row>
    <row r="1038" spans="12:12" ht="16.5" customHeight="1" x14ac:dyDescent="0.3">
      <c r="L1038" s="105"/>
    </row>
    <row r="1039" spans="12:12" ht="16.5" customHeight="1" x14ac:dyDescent="0.3">
      <c r="L1039" s="105"/>
    </row>
    <row r="1040" spans="12:12" ht="16.5" customHeight="1" x14ac:dyDescent="0.3">
      <c r="L1040" s="105"/>
    </row>
    <row r="1041" spans="12:12" ht="16.5" customHeight="1" x14ac:dyDescent="0.3">
      <c r="L1041" s="105"/>
    </row>
    <row r="1042" spans="12:12" ht="16.5" customHeight="1" x14ac:dyDescent="0.3">
      <c r="L1042" s="105"/>
    </row>
    <row r="1043" spans="12:12" ht="16.5" customHeight="1" x14ac:dyDescent="0.3">
      <c r="L1043" s="105"/>
    </row>
    <row r="1044" spans="12:12" ht="16.5" customHeight="1" x14ac:dyDescent="0.3">
      <c r="L1044" s="105"/>
    </row>
    <row r="1045" spans="12:12" ht="16.5" customHeight="1" x14ac:dyDescent="0.3">
      <c r="L1045" s="105"/>
    </row>
    <row r="1046" spans="12:12" ht="16.5" customHeight="1" x14ac:dyDescent="0.3">
      <c r="L1046" s="105"/>
    </row>
    <row r="1047" spans="12:12" ht="16.5" customHeight="1" x14ac:dyDescent="0.3">
      <c r="L1047" s="105"/>
    </row>
    <row r="1048" spans="12:12" ht="16.5" customHeight="1" x14ac:dyDescent="0.3">
      <c r="L1048" s="105"/>
    </row>
    <row r="1049" spans="12:12" ht="16.5" customHeight="1" x14ac:dyDescent="0.3">
      <c r="L1049" s="105"/>
    </row>
    <row r="1050" spans="12:12" ht="16.5" customHeight="1" x14ac:dyDescent="0.3">
      <c r="L1050" s="105"/>
    </row>
    <row r="1051" spans="12:12" ht="16.5" customHeight="1" x14ac:dyDescent="0.3">
      <c r="L1051" s="105"/>
    </row>
    <row r="1052" spans="12:12" ht="16.5" customHeight="1" x14ac:dyDescent="0.3">
      <c r="L1052" s="105"/>
    </row>
    <row r="1053" spans="12:12" ht="16.5" customHeight="1" x14ac:dyDescent="0.3">
      <c r="L1053" s="105"/>
    </row>
    <row r="1054" spans="12:12" ht="16.5" customHeight="1" x14ac:dyDescent="0.3">
      <c r="L1054" s="105"/>
    </row>
    <row r="1055" spans="12:12" ht="16.5" customHeight="1" x14ac:dyDescent="0.3">
      <c r="L1055" s="105"/>
    </row>
    <row r="1056" spans="12:12" ht="16.5" customHeight="1" x14ac:dyDescent="0.3">
      <c r="L1056" s="105"/>
    </row>
    <row r="1057" spans="12:12" ht="16.5" customHeight="1" x14ac:dyDescent="0.3">
      <c r="L1057" s="105"/>
    </row>
    <row r="1058" spans="12:12" ht="16.5" customHeight="1" x14ac:dyDescent="0.3">
      <c r="L1058" s="105"/>
    </row>
    <row r="1059" spans="12:12" ht="16.5" customHeight="1" x14ac:dyDescent="0.3">
      <c r="L1059" s="105"/>
    </row>
    <row r="1060" spans="12:12" ht="16.5" customHeight="1" x14ac:dyDescent="0.3">
      <c r="L1060" s="105"/>
    </row>
    <row r="1061" spans="12:12" ht="16.5" customHeight="1" x14ac:dyDescent="0.3">
      <c r="L1061" s="105"/>
    </row>
    <row r="1062" spans="12:12" ht="16.5" customHeight="1" x14ac:dyDescent="0.3">
      <c r="L1062" s="105"/>
    </row>
    <row r="1063" spans="12:12" ht="16.5" customHeight="1" x14ac:dyDescent="0.3">
      <c r="L1063" s="105"/>
    </row>
    <row r="1064" spans="12:12" ht="16.5" customHeight="1" x14ac:dyDescent="0.3">
      <c r="L1064" s="105"/>
    </row>
    <row r="1065" spans="12:12" ht="16.5" customHeight="1" x14ac:dyDescent="0.3">
      <c r="L1065" s="105"/>
    </row>
    <row r="1066" spans="12:12" ht="16.5" customHeight="1" x14ac:dyDescent="0.3">
      <c r="L1066" s="105"/>
    </row>
    <row r="1067" spans="12:12" ht="16.5" customHeight="1" x14ac:dyDescent="0.3">
      <c r="L1067" s="105"/>
    </row>
    <row r="1068" spans="12:12" ht="16.5" customHeight="1" x14ac:dyDescent="0.3">
      <c r="L1068" s="105"/>
    </row>
    <row r="1069" spans="12:12" ht="16.5" customHeight="1" x14ac:dyDescent="0.3">
      <c r="L1069" s="105"/>
    </row>
    <row r="1070" spans="12:12" ht="16.5" customHeight="1" x14ac:dyDescent="0.3">
      <c r="L1070" s="105"/>
    </row>
    <row r="1071" spans="12:12" ht="16.5" customHeight="1" x14ac:dyDescent="0.3">
      <c r="L1071" s="105"/>
    </row>
    <row r="1072" spans="12:12" ht="16.5" customHeight="1" x14ac:dyDescent="0.3">
      <c r="L1072" s="105"/>
    </row>
    <row r="1073" spans="12:12" ht="16.5" customHeight="1" x14ac:dyDescent="0.3">
      <c r="L1073" s="105"/>
    </row>
    <row r="1074" spans="12:12" ht="16.5" customHeight="1" x14ac:dyDescent="0.3">
      <c r="L1074" s="105"/>
    </row>
    <row r="1075" spans="12:12" ht="16.5" customHeight="1" x14ac:dyDescent="0.3">
      <c r="L1075" s="105"/>
    </row>
    <row r="1076" spans="12:12" ht="16.5" customHeight="1" x14ac:dyDescent="0.3">
      <c r="L1076" s="105"/>
    </row>
    <row r="1077" spans="12:12" ht="16.5" customHeight="1" x14ac:dyDescent="0.3">
      <c r="L1077" s="105"/>
    </row>
    <row r="1078" spans="12:12" ht="16.5" customHeight="1" x14ac:dyDescent="0.3">
      <c r="L1078" s="105"/>
    </row>
    <row r="1079" spans="12:12" ht="16.5" customHeight="1" x14ac:dyDescent="0.3">
      <c r="L1079" s="105"/>
    </row>
    <row r="1080" spans="12:12" ht="16.5" customHeight="1" x14ac:dyDescent="0.3">
      <c r="L1080" s="105"/>
    </row>
    <row r="1081" spans="12:12" ht="16.5" customHeight="1" x14ac:dyDescent="0.3">
      <c r="L1081" s="105"/>
    </row>
    <row r="1082" spans="12:12" ht="16.5" customHeight="1" x14ac:dyDescent="0.3">
      <c r="L1082" s="105"/>
    </row>
    <row r="1083" spans="12:12" ht="16.5" customHeight="1" x14ac:dyDescent="0.3">
      <c r="L1083" s="105"/>
    </row>
    <row r="1084" spans="12:12" ht="16.5" customHeight="1" x14ac:dyDescent="0.3">
      <c r="L1084" s="105"/>
    </row>
    <row r="1085" spans="12:12" ht="16.5" customHeight="1" x14ac:dyDescent="0.3">
      <c r="L1085" s="105"/>
    </row>
    <row r="1086" spans="12:12" ht="16.5" customHeight="1" x14ac:dyDescent="0.3">
      <c r="L1086" s="105"/>
    </row>
    <row r="1087" spans="12:12" ht="16.5" customHeight="1" x14ac:dyDescent="0.3">
      <c r="L1087" s="105"/>
    </row>
    <row r="1088" spans="12:12" ht="16.5" customHeight="1" x14ac:dyDescent="0.3">
      <c r="L1088" s="105"/>
    </row>
    <row r="1089" spans="12:12" ht="16.5" customHeight="1" x14ac:dyDescent="0.3">
      <c r="L1089" s="105"/>
    </row>
    <row r="1090" spans="12:12" ht="16.5" customHeight="1" x14ac:dyDescent="0.3">
      <c r="L1090" s="105"/>
    </row>
    <row r="1091" spans="12:12" ht="16.5" customHeight="1" x14ac:dyDescent="0.3">
      <c r="L1091" s="105"/>
    </row>
    <row r="1092" spans="12:12" ht="16.5" customHeight="1" x14ac:dyDescent="0.3">
      <c r="L1092" s="105"/>
    </row>
    <row r="1093" spans="12:12" ht="16.5" customHeight="1" x14ac:dyDescent="0.3">
      <c r="L1093" s="105"/>
    </row>
    <row r="1094" spans="12:12" ht="16.5" customHeight="1" x14ac:dyDescent="0.3">
      <c r="L1094" s="105"/>
    </row>
    <row r="1095" spans="12:12" ht="16.5" customHeight="1" x14ac:dyDescent="0.3">
      <c r="L1095" s="105"/>
    </row>
    <row r="1096" spans="12:12" ht="16.5" customHeight="1" x14ac:dyDescent="0.3">
      <c r="L1096" s="105"/>
    </row>
    <row r="1097" spans="12:12" ht="16.5" customHeight="1" x14ac:dyDescent="0.3">
      <c r="L1097" s="105"/>
    </row>
    <row r="1098" spans="12:12" ht="16.5" customHeight="1" x14ac:dyDescent="0.3">
      <c r="L1098" s="105"/>
    </row>
    <row r="1099" spans="12:12" ht="16.5" customHeight="1" x14ac:dyDescent="0.3">
      <c r="L1099" s="105"/>
    </row>
    <row r="1100" spans="12:12" ht="16.5" customHeight="1" x14ac:dyDescent="0.3">
      <c r="L1100" s="105"/>
    </row>
    <row r="1101" spans="12:12" ht="16.5" customHeight="1" x14ac:dyDescent="0.3">
      <c r="L1101" s="105"/>
    </row>
    <row r="1102" spans="12:12" ht="16.5" customHeight="1" x14ac:dyDescent="0.3">
      <c r="L1102" s="105"/>
    </row>
    <row r="1103" spans="12:12" ht="16.5" customHeight="1" x14ac:dyDescent="0.3">
      <c r="L1103" s="105"/>
    </row>
    <row r="1104" spans="12:12" ht="16.5" customHeight="1" x14ac:dyDescent="0.3">
      <c r="L1104" s="105"/>
    </row>
    <row r="1105" spans="12:12" ht="16.5" customHeight="1" x14ac:dyDescent="0.3">
      <c r="L1105" s="105"/>
    </row>
    <row r="1106" spans="12:12" ht="16.5" customHeight="1" x14ac:dyDescent="0.3">
      <c r="L1106" s="105"/>
    </row>
    <row r="1107" spans="12:12" ht="16.5" customHeight="1" x14ac:dyDescent="0.3">
      <c r="L1107" s="105"/>
    </row>
    <row r="1108" spans="12:12" ht="16.5" customHeight="1" x14ac:dyDescent="0.3">
      <c r="L1108" s="105"/>
    </row>
    <row r="1109" spans="12:12" ht="16.5" customHeight="1" x14ac:dyDescent="0.3">
      <c r="L1109" s="105"/>
    </row>
    <row r="1110" spans="12:12" ht="16.5" customHeight="1" x14ac:dyDescent="0.3">
      <c r="L1110" s="105"/>
    </row>
    <row r="1111" spans="12:12" ht="16.5" customHeight="1" x14ac:dyDescent="0.3">
      <c r="L1111" s="105"/>
    </row>
    <row r="1112" spans="12:12" ht="16.5" customHeight="1" x14ac:dyDescent="0.3">
      <c r="L1112" s="105"/>
    </row>
    <row r="1113" spans="12:12" ht="16.5" customHeight="1" x14ac:dyDescent="0.3">
      <c r="L1113" s="105"/>
    </row>
    <row r="1114" spans="12:12" ht="16.5" customHeight="1" x14ac:dyDescent="0.3">
      <c r="L1114" s="105"/>
    </row>
    <row r="1115" spans="12:12" ht="16.5" customHeight="1" x14ac:dyDescent="0.3">
      <c r="L1115" s="105"/>
    </row>
    <row r="1116" spans="12:12" ht="16.5" customHeight="1" x14ac:dyDescent="0.3">
      <c r="L1116" s="105"/>
    </row>
    <row r="1117" spans="12:12" ht="16.5" customHeight="1" x14ac:dyDescent="0.3">
      <c r="L1117" s="105"/>
    </row>
    <row r="1118" spans="12:12" ht="16.5" customHeight="1" x14ac:dyDescent="0.3">
      <c r="L1118" s="105"/>
    </row>
    <row r="1119" spans="12:12" ht="16.5" customHeight="1" x14ac:dyDescent="0.3">
      <c r="L1119" s="105"/>
    </row>
    <row r="1120" spans="12:12" ht="16.5" customHeight="1" x14ac:dyDescent="0.3">
      <c r="L1120" s="105"/>
    </row>
    <row r="1121" spans="12:12" ht="16.5" customHeight="1" x14ac:dyDescent="0.3">
      <c r="L1121" s="105"/>
    </row>
    <row r="1122" spans="12:12" ht="16.5" customHeight="1" x14ac:dyDescent="0.3">
      <c r="L1122" s="105"/>
    </row>
    <row r="1123" spans="12:12" ht="16.5" customHeight="1" x14ac:dyDescent="0.3">
      <c r="L1123" s="105"/>
    </row>
    <row r="1124" spans="12:12" ht="16.5" customHeight="1" x14ac:dyDescent="0.3">
      <c r="L1124" s="105"/>
    </row>
    <row r="1125" spans="12:12" ht="16.5" customHeight="1" x14ac:dyDescent="0.3">
      <c r="L1125" s="105"/>
    </row>
    <row r="1126" spans="12:12" ht="16.5" customHeight="1" x14ac:dyDescent="0.3">
      <c r="L1126" s="105"/>
    </row>
    <row r="1127" spans="12:12" ht="16.5" customHeight="1" x14ac:dyDescent="0.3">
      <c r="L1127" s="105"/>
    </row>
    <row r="1128" spans="12:12" ht="16.5" customHeight="1" x14ac:dyDescent="0.3">
      <c r="L1128" s="105"/>
    </row>
    <row r="1129" spans="12:12" ht="16.5" customHeight="1" x14ac:dyDescent="0.3">
      <c r="L1129" s="105"/>
    </row>
    <row r="1130" spans="12:12" ht="16.5" customHeight="1" x14ac:dyDescent="0.3">
      <c r="L1130" s="105"/>
    </row>
    <row r="1131" spans="12:12" ht="16.5" customHeight="1" x14ac:dyDescent="0.3">
      <c r="L1131" s="105"/>
    </row>
    <row r="1132" spans="12:12" ht="16.5" customHeight="1" x14ac:dyDescent="0.3">
      <c r="L1132" s="105"/>
    </row>
    <row r="1133" spans="12:12" ht="16.5" customHeight="1" x14ac:dyDescent="0.3">
      <c r="L1133" s="105"/>
    </row>
    <row r="1134" spans="12:12" ht="16.5" customHeight="1" x14ac:dyDescent="0.3">
      <c r="L1134" s="105"/>
    </row>
    <row r="1135" spans="12:12" ht="16.5" customHeight="1" x14ac:dyDescent="0.3">
      <c r="L1135" s="105"/>
    </row>
    <row r="1136" spans="12:12" ht="16.5" customHeight="1" x14ac:dyDescent="0.3">
      <c r="L1136" s="105"/>
    </row>
    <row r="1137" spans="12:12" ht="16.5" customHeight="1" x14ac:dyDescent="0.3">
      <c r="L1137" s="105"/>
    </row>
    <row r="1138" spans="12:12" ht="16.5" customHeight="1" x14ac:dyDescent="0.3">
      <c r="L1138" s="105"/>
    </row>
    <row r="1139" spans="12:12" ht="16.5" customHeight="1" x14ac:dyDescent="0.3">
      <c r="L1139" s="105"/>
    </row>
    <row r="1140" spans="12:12" ht="16.5" customHeight="1" x14ac:dyDescent="0.3">
      <c r="L1140" s="105"/>
    </row>
    <row r="1141" spans="12:12" ht="16.5" customHeight="1" x14ac:dyDescent="0.3">
      <c r="L1141" s="105"/>
    </row>
    <row r="1142" spans="12:12" ht="16.5" customHeight="1" x14ac:dyDescent="0.3">
      <c r="L1142" s="105"/>
    </row>
    <row r="1143" spans="12:12" ht="16.5" customHeight="1" x14ac:dyDescent="0.3">
      <c r="L1143" s="105"/>
    </row>
    <row r="1144" spans="12:12" ht="16.5" customHeight="1" x14ac:dyDescent="0.3">
      <c r="L1144" s="105"/>
    </row>
    <row r="1145" spans="12:12" ht="16.5" customHeight="1" x14ac:dyDescent="0.3">
      <c r="L1145" s="105"/>
    </row>
    <row r="1146" spans="12:12" ht="16.5" customHeight="1" x14ac:dyDescent="0.3">
      <c r="L1146" s="105"/>
    </row>
    <row r="1147" spans="12:12" ht="16.5" customHeight="1" x14ac:dyDescent="0.3">
      <c r="L1147" s="105"/>
    </row>
    <row r="1148" spans="12:12" ht="16.5" customHeight="1" x14ac:dyDescent="0.3">
      <c r="L1148" s="105"/>
    </row>
    <row r="1149" spans="12:12" ht="16.5" customHeight="1" x14ac:dyDescent="0.3">
      <c r="L1149" s="105"/>
    </row>
    <row r="1150" spans="12:12" ht="16.5" customHeight="1" x14ac:dyDescent="0.3">
      <c r="L1150" s="105"/>
    </row>
    <row r="1151" spans="12:12" ht="16.5" customHeight="1" x14ac:dyDescent="0.3">
      <c r="L1151" s="105"/>
    </row>
    <row r="1152" spans="12:12" ht="16.5" customHeight="1" x14ac:dyDescent="0.3">
      <c r="L1152" s="105"/>
    </row>
    <row r="1153" spans="12:12" ht="16.5" customHeight="1" x14ac:dyDescent="0.3">
      <c r="L1153" s="105"/>
    </row>
    <row r="1154" spans="12:12" ht="16.5" customHeight="1" x14ac:dyDescent="0.3">
      <c r="L1154" s="105"/>
    </row>
    <row r="1155" spans="12:12" ht="16.5" customHeight="1" x14ac:dyDescent="0.3">
      <c r="L1155" s="105"/>
    </row>
    <row r="1156" spans="12:12" ht="16.5" customHeight="1" x14ac:dyDescent="0.3">
      <c r="L1156" s="105"/>
    </row>
    <row r="1157" spans="12:12" ht="16.5" customHeight="1" x14ac:dyDescent="0.3">
      <c r="L1157" s="105"/>
    </row>
    <row r="1158" spans="12:12" ht="16.5" customHeight="1" x14ac:dyDescent="0.3">
      <c r="L1158" s="105"/>
    </row>
    <row r="1159" spans="12:12" ht="16.5" customHeight="1" x14ac:dyDescent="0.3">
      <c r="L1159" s="105"/>
    </row>
    <row r="1160" spans="12:12" ht="16.5" customHeight="1" x14ac:dyDescent="0.3">
      <c r="L1160" s="105"/>
    </row>
    <row r="1161" spans="12:12" ht="16.5" customHeight="1" x14ac:dyDescent="0.3">
      <c r="L1161" s="105"/>
    </row>
    <row r="1162" spans="12:12" ht="16.5" customHeight="1" x14ac:dyDescent="0.3">
      <c r="L1162" s="105"/>
    </row>
    <row r="1163" spans="12:12" ht="16.5" customHeight="1" x14ac:dyDescent="0.3">
      <c r="L1163" s="105"/>
    </row>
    <row r="1164" spans="12:12" ht="16.5" customHeight="1" x14ac:dyDescent="0.3">
      <c r="L1164" s="105"/>
    </row>
    <row r="1165" spans="12:12" ht="16.5" customHeight="1" x14ac:dyDescent="0.3">
      <c r="L1165" s="105"/>
    </row>
    <row r="1166" spans="12:12" ht="16.5" customHeight="1" x14ac:dyDescent="0.3">
      <c r="L1166" s="105"/>
    </row>
    <row r="1167" spans="12:12" ht="16.5" customHeight="1" x14ac:dyDescent="0.3">
      <c r="L1167" s="105"/>
    </row>
    <row r="1168" spans="12:12" ht="16.5" customHeight="1" x14ac:dyDescent="0.3">
      <c r="L1168" s="105"/>
    </row>
    <row r="1169" spans="12:12" ht="16.5" customHeight="1" x14ac:dyDescent="0.3">
      <c r="L1169" s="105"/>
    </row>
    <row r="1170" spans="12:12" ht="16.5" customHeight="1" x14ac:dyDescent="0.3">
      <c r="L1170" s="105"/>
    </row>
    <row r="1171" spans="12:12" ht="16.5" customHeight="1" x14ac:dyDescent="0.3">
      <c r="L1171" s="105"/>
    </row>
    <row r="1172" spans="12:12" ht="16.5" customHeight="1" x14ac:dyDescent="0.3">
      <c r="L1172" s="105"/>
    </row>
    <row r="1173" spans="12:12" ht="16.5" customHeight="1" x14ac:dyDescent="0.3">
      <c r="L1173" s="105"/>
    </row>
    <row r="1174" spans="12:12" ht="16.5" customHeight="1" x14ac:dyDescent="0.3">
      <c r="L1174" s="105"/>
    </row>
    <row r="1175" spans="12:12" ht="16.5" customHeight="1" x14ac:dyDescent="0.3">
      <c r="L1175" s="105"/>
    </row>
    <row r="1176" spans="12:12" ht="16.5" customHeight="1" x14ac:dyDescent="0.3">
      <c r="L1176" s="105"/>
    </row>
    <row r="1177" spans="12:12" ht="16.5" customHeight="1" x14ac:dyDescent="0.3">
      <c r="L1177" s="105"/>
    </row>
    <row r="1178" spans="12:12" ht="16.5" customHeight="1" x14ac:dyDescent="0.3">
      <c r="L1178" s="105"/>
    </row>
    <row r="1179" spans="12:12" ht="16.5" customHeight="1" x14ac:dyDescent="0.3">
      <c r="L1179" s="105"/>
    </row>
    <row r="1180" spans="12:12" ht="16.5" customHeight="1" x14ac:dyDescent="0.3">
      <c r="L1180" s="105"/>
    </row>
    <row r="1181" spans="12:12" ht="16.5" customHeight="1" x14ac:dyDescent="0.3">
      <c r="L1181" s="105"/>
    </row>
    <row r="1182" spans="12:12" ht="16.5" customHeight="1" x14ac:dyDescent="0.3">
      <c r="L1182" s="105"/>
    </row>
    <row r="1183" spans="12:12" ht="16.5" customHeight="1" x14ac:dyDescent="0.3">
      <c r="L1183" s="105"/>
    </row>
    <row r="1184" spans="12:12" ht="16.5" customHeight="1" x14ac:dyDescent="0.3">
      <c r="L1184" s="105"/>
    </row>
    <row r="1185" spans="12:12" ht="16.5" customHeight="1" x14ac:dyDescent="0.3">
      <c r="L1185" s="105"/>
    </row>
    <row r="1186" spans="12:12" ht="16.5" customHeight="1" x14ac:dyDescent="0.3">
      <c r="L1186" s="105"/>
    </row>
    <row r="1187" spans="12:12" ht="16.5" customHeight="1" x14ac:dyDescent="0.3">
      <c r="L1187" s="105"/>
    </row>
    <row r="1188" spans="12:12" ht="16.5" customHeight="1" x14ac:dyDescent="0.3">
      <c r="L1188" s="105"/>
    </row>
    <row r="1189" spans="12:12" ht="16.5" customHeight="1" x14ac:dyDescent="0.3">
      <c r="L1189" s="105"/>
    </row>
    <row r="1190" spans="12:12" ht="16.5" customHeight="1" x14ac:dyDescent="0.3">
      <c r="L1190" s="105"/>
    </row>
    <row r="1191" spans="12:12" ht="16.5" customHeight="1" x14ac:dyDescent="0.3">
      <c r="L1191" s="105"/>
    </row>
    <row r="1192" spans="12:12" ht="16.5" customHeight="1" x14ac:dyDescent="0.3">
      <c r="L1192" s="105"/>
    </row>
    <row r="1193" spans="12:12" ht="16.5" customHeight="1" x14ac:dyDescent="0.3">
      <c r="L1193" s="105"/>
    </row>
    <row r="1194" spans="12:12" ht="16.5" customHeight="1" x14ac:dyDescent="0.3">
      <c r="L1194" s="105"/>
    </row>
    <row r="1195" spans="12:12" ht="16.5" customHeight="1" x14ac:dyDescent="0.3">
      <c r="L1195" s="105"/>
    </row>
    <row r="1196" spans="12:12" ht="16.5" customHeight="1" x14ac:dyDescent="0.3">
      <c r="L1196" s="105"/>
    </row>
    <row r="1197" spans="12:12" ht="16.5" customHeight="1" x14ac:dyDescent="0.3">
      <c r="L1197" s="105"/>
    </row>
    <row r="1198" spans="12:12" ht="16.5" customHeight="1" x14ac:dyDescent="0.3">
      <c r="L1198" s="105"/>
    </row>
    <row r="1199" spans="12:12" ht="16.5" customHeight="1" x14ac:dyDescent="0.3">
      <c r="L1199" s="105"/>
    </row>
    <row r="1200" spans="12:12" ht="16.5" customHeight="1" x14ac:dyDescent="0.3">
      <c r="L1200" s="105"/>
    </row>
    <row r="1201" spans="12:12" ht="16.5" customHeight="1" x14ac:dyDescent="0.3">
      <c r="L1201" s="105"/>
    </row>
    <row r="1202" spans="12:12" ht="16.5" customHeight="1" x14ac:dyDescent="0.3">
      <c r="L1202" s="105"/>
    </row>
    <row r="1203" spans="12:12" ht="16.5" customHeight="1" x14ac:dyDescent="0.3">
      <c r="L1203" s="105"/>
    </row>
    <row r="1204" spans="12:12" ht="16.5" customHeight="1" x14ac:dyDescent="0.3">
      <c r="L1204" s="105"/>
    </row>
    <row r="1205" spans="12:12" ht="16.5" customHeight="1" x14ac:dyDescent="0.3">
      <c r="L1205" s="105"/>
    </row>
    <row r="1206" spans="12:12" ht="16.5" customHeight="1" x14ac:dyDescent="0.3">
      <c r="L1206" s="105"/>
    </row>
    <row r="1207" spans="12:12" ht="16.5" customHeight="1" x14ac:dyDescent="0.3">
      <c r="L1207" s="105"/>
    </row>
    <row r="1208" spans="12:12" ht="16.5" customHeight="1" x14ac:dyDescent="0.3">
      <c r="L1208" s="105"/>
    </row>
    <row r="1209" spans="12:12" ht="16.5" customHeight="1" x14ac:dyDescent="0.3">
      <c r="L1209" s="105"/>
    </row>
    <row r="1210" spans="12:12" ht="16.5" customHeight="1" x14ac:dyDescent="0.3">
      <c r="L1210" s="105"/>
    </row>
    <row r="1211" spans="12:12" ht="16.5" customHeight="1" x14ac:dyDescent="0.3">
      <c r="L1211" s="105"/>
    </row>
    <row r="1212" spans="12:12" ht="16.5" customHeight="1" x14ac:dyDescent="0.3">
      <c r="L1212" s="105"/>
    </row>
    <row r="1213" spans="12:12" ht="16.5" customHeight="1" x14ac:dyDescent="0.3">
      <c r="L1213" s="105"/>
    </row>
    <row r="1214" spans="12:12" ht="16.5" customHeight="1" x14ac:dyDescent="0.3">
      <c r="L1214" s="105"/>
    </row>
    <row r="1215" spans="12:12" ht="16.5" customHeight="1" x14ac:dyDescent="0.3">
      <c r="L1215" s="105"/>
    </row>
    <row r="1216" spans="12:12" ht="16.5" customHeight="1" x14ac:dyDescent="0.3">
      <c r="L1216" s="105"/>
    </row>
    <row r="1217" spans="12:12" ht="16.5" customHeight="1" x14ac:dyDescent="0.3">
      <c r="L1217" s="105"/>
    </row>
    <row r="1218" spans="12:12" ht="16.5" customHeight="1" x14ac:dyDescent="0.3">
      <c r="L1218" s="105"/>
    </row>
    <row r="1219" spans="12:12" ht="16.5" customHeight="1" x14ac:dyDescent="0.3">
      <c r="L1219" s="105"/>
    </row>
    <row r="1220" spans="12:12" ht="16.5" customHeight="1" x14ac:dyDescent="0.3">
      <c r="L1220" s="105"/>
    </row>
    <row r="1221" spans="12:12" ht="16.5" customHeight="1" x14ac:dyDescent="0.3">
      <c r="L1221" s="105"/>
    </row>
    <row r="1222" spans="12:12" ht="16.5" customHeight="1" x14ac:dyDescent="0.3">
      <c r="L1222" s="105"/>
    </row>
    <row r="1223" spans="12:12" ht="16.5" customHeight="1" x14ac:dyDescent="0.3">
      <c r="L1223" s="105"/>
    </row>
    <row r="1224" spans="12:12" ht="16.5" customHeight="1" x14ac:dyDescent="0.3">
      <c r="L1224" s="105"/>
    </row>
    <row r="1225" spans="12:12" ht="16.5" customHeight="1" x14ac:dyDescent="0.3">
      <c r="L1225" s="105"/>
    </row>
    <row r="1226" spans="12:12" ht="16.5" customHeight="1" x14ac:dyDescent="0.3">
      <c r="L1226" s="105"/>
    </row>
    <row r="1227" spans="12:12" ht="16.5" customHeight="1" x14ac:dyDescent="0.3">
      <c r="L1227" s="105"/>
    </row>
    <row r="1228" spans="12:12" ht="16.5" customHeight="1" x14ac:dyDescent="0.3">
      <c r="L1228" s="105"/>
    </row>
    <row r="1229" spans="12:12" ht="16.5" customHeight="1" x14ac:dyDescent="0.3">
      <c r="L1229" s="105"/>
    </row>
    <row r="1230" spans="12:12" ht="16.5" customHeight="1" x14ac:dyDescent="0.3">
      <c r="L1230" s="105"/>
    </row>
    <row r="1231" spans="12:12" ht="16.5" customHeight="1" x14ac:dyDescent="0.3">
      <c r="L1231" s="105"/>
    </row>
    <row r="1232" spans="12:12" ht="16.5" customHeight="1" x14ac:dyDescent="0.3">
      <c r="L1232" s="105"/>
    </row>
    <row r="1233" spans="12:12" ht="16.5" customHeight="1" x14ac:dyDescent="0.3">
      <c r="L1233" s="105"/>
    </row>
    <row r="1234" spans="12:12" ht="16.5" customHeight="1" x14ac:dyDescent="0.3">
      <c r="L1234" s="105"/>
    </row>
    <row r="1235" spans="12:12" ht="16.5" customHeight="1" x14ac:dyDescent="0.3">
      <c r="L1235" s="105"/>
    </row>
    <row r="1236" spans="12:12" ht="16.5" customHeight="1" x14ac:dyDescent="0.3">
      <c r="L1236" s="105"/>
    </row>
    <row r="1237" spans="12:12" ht="16.5" customHeight="1" x14ac:dyDescent="0.3">
      <c r="L1237" s="105"/>
    </row>
    <row r="1238" spans="12:12" ht="16.5" customHeight="1" x14ac:dyDescent="0.3">
      <c r="L1238" s="105"/>
    </row>
    <row r="1239" spans="12:12" ht="16.5" customHeight="1" x14ac:dyDescent="0.3">
      <c r="L1239" s="105"/>
    </row>
    <row r="1240" spans="12:12" ht="16.5" customHeight="1" x14ac:dyDescent="0.3">
      <c r="L1240" s="105"/>
    </row>
    <row r="1241" spans="12:12" ht="16.5" customHeight="1" x14ac:dyDescent="0.3">
      <c r="L1241" s="105"/>
    </row>
    <row r="1242" spans="12:12" ht="16.5" customHeight="1" x14ac:dyDescent="0.3">
      <c r="L1242" s="105"/>
    </row>
    <row r="1243" spans="12:12" ht="16.5" customHeight="1" x14ac:dyDescent="0.3">
      <c r="L1243" s="105"/>
    </row>
    <row r="1244" spans="12:12" ht="16.5" customHeight="1" x14ac:dyDescent="0.3">
      <c r="L1244" s="105"/>
    </row>
    <row r="1245" spans="12:12" ht="16.5" customHeight="1" x14ac:dyDescent="0.3">
      <c r="L1245" s="105"/>
    </row>
    <row r="1246" spans="12:12" ht="16.5" customHeight="1" x14ac:dyDescent="0.3">
      <c r="L1246" s="105"/>
    </row>
    <row r="1247" spans="12:12" ht="16.5" customHeight="1" x14ac:dyDescent="0.3">
      <c r="L1247" s="105"/>
    </row>
    <row r="1248" spans="12:12" ht="16.5" customHeight="1" x14ac:dyDescent="0.3">
      <c r="L1248" s="105"/>
    </row>
    <row r="1249" spans="12:12" ht="16.5" customHeight="1" x14ac:dyDescent="0.3">
      <c r="L1249" s="105"/>
    </row>
    <row r="1250" spans="12:12" ht="16.5" customHeight="1" x14ac:dyDescent="0.3">
      <c r="L1250" s="105"/>
    </row>
    <row r="1251" spans="12:12" ht="16.5" customHeight="1" x14ac:dyDescent="0.3">
      <c r="L1251" s="105"/>
    </row>
    <row r="1252" spans="12:12" ht="16.5" customHeight="1" x14ac:dyDescent="0.3">
      <c r="L1252" s="105"/>
    </row>
    <row r="1253" spans="12:12" ht="16.5" customHeight="1" x14ac:dyDescent="0.3">
      <c r="L1253" s="105"/>
    </row>
    <row r="1254" spans="12:12" ht="16.5" customHeight="1" x14ac:dyDescent="0.3">
      <c r="L1254" s="105"/>
    </row>
    <row r="1255" spans="12:12" ht="16.5" customHeight="1" x14ac:dyDescent="0.3">
      <c r="L1255" s="105"/>
    </row>
    <row r="1256" spans="12:12" ht="16.5" customHeight="1" x14ac:dyDescent="0.3">
      <c r="L1256" s="105"/>
    </row>
    <row r="1257" spans="12:12" ht="16.5" customHeight="1" x14ac:dyDescent="0.3">
      <c r="L1257" s="105"/>
    </row>
    <row r="1258" spans="12:12" ht="16.5" customHeight="1" x14ac:dyDescent="0.3">
      <c r="L1258" s="105"/>
    </row>
    <row r="1259" spans="12:12" ht="16.5" customHeight="1" x14ac:dyDescent="0.3">
      <c r="L1259" s="105"/>
    </row>
    <row r="1260" spans="12:12" ht="16.5" customHeight="1" x14ac:dyDescent="0.3">
      <c r="L1260" s="105"/>
    </row>
    <row r="1261" spans="12:12" ht="16.5" customHeight="1" x14ac:dyDescent="0.3">
      <c r="L1261" s="105"/>
    </row>
    <row r="1262" spans="12:12" ht="16.5" customHeight="1" x14ac:dyDescent="0.3">
      <c r="L1262" s="105"/>
    </row>
    <row r="1263" spans="12:12" ht="16.5" customHeight="1" x14ac:dyDescent="0.3">
      <c r="L1263" s="105"/>
    </row>
    <row r="1264" spans="12:12" ht="16.5" customHeight="1" x14ac:dyDescent="0.3">
      <c r="L1264" s="105"/>
    </row>
    <row r="1265" spans="12:12" ht="16.5" customHeight="1" x14ac:dyDescent="0.3">
      <c r="L1265" s="105"/>
    </row>
    <row r="1266" spans="12:12" ht="16.5" customHeight="1" x14ac:dyDescent="0.3">
      <c r="L1266" s="105"/>
    </row>
    <row r="1267" spans="12:12" ht="16.5" customHeight="1" x14ac:dyDescent="0.3">
      <c r="L1267" s="105"/>
    </row>
    <row r="1268" spans="12:12" ht="16.5" customHeight="1" x14ac:dyDescent="0.3">
      <c r="L1268" s="105"/>
    </row>
    <row r="1269" spans="12:12" ht="16.5" customHeight="1" x14ac:dyDescent="0.3">
      <c r="L1269" s="105"/>
    </row>
    <row r="1270" spans="12:12" ht="16.5" customHeight="1" x14ac:dyDescent="0.3">
      <c r="L1270" s="105"/>
    </row>
    <row r="1271" spans="12:12" ht="16.5" customHeight="1" x14ac:dyDescent="0.3">
      <c r="L1271" s="105"/>
    </row>
    <row r="1272" spans="12:12" ht="16.5" customHeight="1" x14ac:dyDescent="0.3">
      <c r="L1272" s="105"/>
    </row>
    <row r="1273" spans="12:12" ht="16.5" customHeight="1" x14ac:dyDescent="0.3">
      <c r="L1273" s="105"/>
    </row>
    <row r="1274" spans="12:12" ht="16.5" customHeight="1" x14ac:dyDescent="0.3">
      <c r="L1274" s="105"/>
    </row>
    <row r="1275" spans="12:12" ht="16.5" customHeight="1" x14ac:dyDescent="0.3">
      <c r="L1275" s="105"/>
    </row>
    <row r="1276" spans="12:12" ht="16.5" customHeight="1" x14ac:dyDescent="0.3">
      <c r="L1276" s="105"/>
    </row>
    <row r="1277" spans="12:12" ht="16.5" customHeight="1" x14ac:dyDescent="0.3">
      <c r="L1277" s="105"/>
    </row>
    <row r="1278" spans="12:12" ht="16.5" customHeight="1" x14ac:dyDescent="0.3">
      <c r="L1278" s="105"/>
    </row>
    <row r="1279" spans="12:12" ht="16.5" customHeight="1" x14ac:dyDescent="0.3">
      <c r="L1279" s="105"/>
    </row>
    <row r="1280" spans="12:12" ht="16.5" customHeight="1" x14ac:dyDescent="0.3">
      <c r="L1280" s="105"/>
    </row>
    <row r="1281" spans="12:12" ht="16.5" customHeight="1" x14ac:dyDescent="0.3">
      <c r="L1281" s="105"/>
    </row>
    <row r="1282" spans="12:12" ht="16.5" customHeight="1" x14ac:dyDescent="0.3">
      <c r="L1282" s="105"/>
    </row>
    <row r="1283" spans="12:12" ht="16.5" customHeight="1" x14ac:dyDescent="0.3">
      <c r="L1283" s="105"/>
    </row>
    <row r="1284" spans="12:12" ht="16.5" customHeight="1" x14ac:dyDescent="0.3">
      <c r="L1284" s="105"/>
    </row>
    <row r="1285" spans="12:12" ht="16.5" customHeight="1" x14ac:dyDescent="0.3">
      <c r="L1285" s="105"/>
    </row>
    <row r="1286" spans="12:12" ht="16.5" customHeight="1" x14ac:dyDescent="0.3">
      <c r="L1286" s="105"/>
    </row>
    <row r="1287" spans="12:12" ht="16.5" customHeight="1" x14ac:dyDescent="0.3">
      <c r="L1287" s="105"/>
    </row>
    <row r="1288" spans="12:12" ht="16.5" customHeight="1" x14ac:dyDescent="0.3">
      <c r="L1288" s="105"/>
    </row>
    <row r="1289" spans="12:12" ht="16.5" customHeight="1" x14ac:dyDescent="0.3">
      <c r="L1289" s="105"/>
    </row>
    <row r="1290" spans="12:12" ht="16.5" customHeight="1" x14ac:dyDescent="0.3">
      <c r="L1290" s="105"/>
    </row>
    <row r="1291" spans="12:12" ht="16.5" customHeight="1" x14ac:dyDescent="0.3">
      <c r="L1291" s="105"/>
    </row>
    <row r="1292" spans="12:12" ht="16.5" customHeight="1" x14ac:dyDescent="0.3">
      <c r="L1292" s="105"/>
    </row>
    <row r="1293" spans="12:12" ht="16.5" customHeight="1" x14ac:dyDescent="0.3">
      <c r="L1293" s="105"/>
    </row>
    <row r="1294" spans="12:12" ht="16.5" customHeight="1" x14ac:dyDescent="0.3">
      <c r="L1294" s="105"/>
    </row>
    <row r="1295" spans="12:12" ht="16.5" customHeight="1" x14ac:dyDescent="0.3">
      <c r="L1295" s="105"/>
    </row>
    <row r="1296" spans="12:12" ht="16.5" customHeight="1" x14ac:dyDescent="0.3">
      <c r="L1296" s="105"/>
    </row>
    <row r="1297" spans="12:12" ht="16.5" customHeight="1" x14ac:dyDescent="0.3">
      <c r="L1297" s="105"/>
    </row>
    <row r="1298" spans="12:12" ht="16.5" customHeight="1" x14ac:dyDescent="0.3">
      <c r="L1298" s="105"/>
    </row>
    <row r="1299" spans="12:12" ht="16.5" customHeight="1" x14ac:dyDescent="0.3">
      <c r="L1299" s="105"/>
    </row>
    <row r="1300" spans="12:12" ht="16.5" customHeight="1" x14ac:dyDescent="0.3">
      <c r="L1300" s="105"/>
    </row>
    <row r="1301" spans="12:12" ht="16.5" customHeight="1" x14ac:dyDescent="0.3">
      <c r="L1301" s="105"/>
    </row>
    <row r="1302" spans="12:12" ht="16.5" customHeight="1" x14ac:dyDescent="0.3">
      <c r="L1302" s="105"/>
    </row>
    <row r="1303" spans="12:12" ht="16.5" customHeight="1" x14ac:dyDescent="0.3">
      <c r="L1303" s="105"/>
    </row>
    <row r="1304" spans="12:12" ht="16.5" customHeight="1" x14ac:dyDescent="0.3">
      <c r="L1304" s="105"/>
    </row>
    <row r="1305" spans="12:12" ht="16.5" customHeight="1" x14ac:dyDescent="0.3">
      <c r="L1305" s="105"/>
    </row>
    <row r="1306" spans="12:12" ht="16.5" customHeight="1" x14ac:dyDescent="0.3">
      <c r="L1306" s="105"/>
    </row>
    <row r="1307" spans="12:12" ht="16.5" customHeight="1" x14ac:dyDescent="0.3">
      <c r="L1307" s="105"/>
    </row>
    <row r="1308" spans="12:12" ht="16.5" customHeight="1" x14ac:dyDescent="0.3">
      <c r="L1308" s="105"/>
    </row>
    <row r="1309" spans="12:12" ht="16.5" customHeight="1" x14ac:dyDescent="0.3">
      <c r="L1309" s="105"/>
    </row>
    <row r="1310" spans="12:12" ht="16.5" customHeight="1" x14ac:dyDescent="0.3">
      <c r="L1310" s="105"/>
    </row>
    <row r="1311" spans="12:12" ht="16.5" customHeight="1" x14ac:dyDescent="0.3">
      <c r="L1311" s="105"/>
    </row>
    <row r="1312" spans="12:12" ht="16.5" customHeight="1" x14ac:dyDescent="0.3">
      <c r="L1312" s="105"/>
    </row>
    <row r="1313" spans="12:12" ht="16.5" customHeight="1" x14ac:dyDescent="0.3">
      <c r="L1313" s="105"/>
    </row>
    <row r="1314" spans="12:12" ht="16.5" customHeight="1" x14ac:dyDescent="0.3">
      <c r="L1314" s="105"/>
    </row>
    <row r="1315" spans="12:12" ht="16.5" customHeight="1" x14ac:dyDescent="0.3">
      <c r="L1315" s="105"/>
    </row>
    <row r="1316" spans="12:12" ht="16.5" customHeight="1" x14ac:dyDescent="0.3">
      <c r="L1316" s="105"/>
    </row>
    <row r="1317" spans="12:12" ht="16.5" customHeight="1" x14ac:dyDescent="0.3">
      <c r="L1317" s="105"/>
    </row>
    <row r="1318" spans="12:12" ht="16.5" customHeight="1" x14ac:dyDescent="0.3">
      <c r="L1318" s="105"/>
    </row>
    <row r="1319" spans="12:12" ht="16.5" customHeight="1" x14ac:dyDescent="0.3">
      <c r="L1319" s="105"/>
    </row>
    <row r="1320" spans="12:12" ht="16.5" customHeight="1" x14ac:dyDescent="0.3">
      <c r="L1320" s="105"/>
    </row>
    <row r="1321" spans="12:12" ht="16.5" customHeight="1" x14ac:dyDescent="0.3">
      <c r="L1321" s="105"/>
    </row>
    <row r="1322" spans="12:12" ht="16.5" customHeight="1" x14ac:dyDescent="0.3">
      <c r="L1322" s="105"/>
    </row>
    <row r="1323" spans="12:12" ht="16.5" customHeight="1" x14ac:dyDescent="0.3">
      <c r="L1323" s="105"/>
    </row>
    <row r="1324" spans="12:12" ht="16.5" customHeight="1" x14ac:dyDescent="0.3">
      <c r="L1324" s="105"/>
    </row>
    <row r="1325" spans="12:12" ht="16.5" customHeight="1" x14ac:dyDescent="0.3">
      <c r="L1325" s="105"/>
    </row>
    <row r="1326" spans="12:12" ht="16.5" customHeight="1" x14ac:dyDescent="0.3">
      <c r="L1326" s="105"/>
    </row>
    <row r="1327" spans="12:12" ht="16.5" customHeight="1" x14ac:dyDescent="0.3">
      <c r="L1327" s="105"/>
    </row>
    <row r="1328" spans="12:12" ht="16.5" customHeight="1" x14ac:dyDescent="0.3">
      <c r="L1328" s="105"/>
    </row>
    <row r="1329" spans="12:12" ht="16.5" customHeight="1" x14ac:dyDescent="0.3">
      <c r="L1329" s="105"/>
    </row>
    <row r="1330" spans="12:12" ht="16.5" customHeight="1" x14ac:dyDescent="0.3">
      <c r="L1330" s="105"/>
    </row>
    <row r="1331" spans="12:12" ht="16.5" customHeight="1" x14ac:dyDescent="0.3">
      <c r="L1331" s="105"/>
    </row>
    <row r="1332" spans="12:12" ht="16.5" customHeight="1" x14ac:dyDescent="0.3">
      <c r="L1332" s="105"/>
    </row>
    <row r="1333" spans="12:12" ht="16.5" customHeight="1" x14ac:dyDescent="0.3">
      <c r="L1333" s="105"/>
    </row>
    <row r="1334" spans="12:12" ht="16.5" customHeight="1" x14ac:dyDescent="0.3">
      <c r="L1334" s="105"/>
    </row>
    <row r="1335" spans="12:12" ht="16.5" customHeight="1" x14ac:dyDescent="0.3">
      <c r="L1335" s="105"/>
    </row>
    <row r="1336" spans="12:12" ht="16.5" customHeight="1" x14ac:dyDescent="0.3">
      <c r="L1336" s="105"/>
    </row>
    <row r="1337" spans="12:12" ht="16.5" customHeight="1" x14ac:dyDescent="0.3">
      <c r="L1337" s="105"/>
    </row>
    <row r="1338" spans="12:12" ht="16.5" customHeight="1" x14ac:dyDescent="0.3">
      <c r="L1338" s="105"/>
    </row>
    <row r="1339" spans="12:12" ht="16.5" customHeight="1" x14ac:dyDescent="0.3">
      <c r="L1339" s="105"/>
    </row>
    <row r="1340" spans="12:12" ht="16.5" customHeight="1" x14ac:dyDescent="0.3">
      <c r="L1340" s="105"/>
    </row>
    <row r="1341" spans="12:12" ht="16.5" customHeight="1" x14ac:dyDescent="0.3">
      <c r="L1341" s="105"/>
    </row>
    <row r="1342" spans="12:12" ht="16.5" customHeight="1" x14ac:dyDescent="0.3">
      <c r="L1342" s="105"/>
    </row>
    <row r="1343" spans="12:12" ht="16.5" customHeight="1" x14ac:dyDescent="0.3">
      <c r="L1343" s="105"/>
    </row>
    <row r="1344" spans="12:12" ht="16.5" customHeight="1" x14ac:dyDescent="0.3">
      <c r="L1344" s="105"/>
    </row>
    <row r="1345" spans="12:12" ht="16.5" customHeight="1" x14ac:dyDescent="0.3">
      <c r="L1345" s="105"/>
    </row>
    <row r="1346" spans="12:12" ht="16.5" customHeight="1" x14ac:dyDescent="0.3">
      <c r="L1346" s="105"/>
    </row>
    <row r="1347" spans="12:12" ht="16.5" customHeight="1" x14ac:dyDescent="0.3">
      <c r="L1347" s="105"/>
    </row>
    <row r="1348" spans="12:12" ht="16.5" customHeight="1" x14ac:dyDescent="0.3">
      <c r="L1348" s="105"/>
    </row>
    <row r="1349" spans="12:12" ht="16.5" customHeight="1" x14ac:dyDescent="0.3">
      <c r="L1349" s="105"/>
    </row>
    <row r="1350" spans="12:12" ht="16.5" customHeight="1" x14ac:dyDescent="0.3">
      <c r="L1350" s="105"/>
    </row>
    <row r="1351" spans="12:12" ht="16.5" customHeight="1" x14ac:dyDescent="0.3">
      <c r="L1351" s="105"/>
    </row>
    <row r="1352" spans="12:12" ht="16.5" customHeight="1" x14ac:dyDescent="0.3">
      <c r="L1352" s="105"/>
    </row>
    <row r="1353" spans="12:12" ht="16.5" customHeight="1" x14ac:dyDescent="0.3">
      <c r="L1353" s="105"/>
    </row>
    <row r="1354" spans="12:12" ht="16.5" customHeight="1" x14ac:dyDescent="0.3">
      <c r="L1354" s="105"/>
    </row>
    <row r="1355" spans="12:12" ht="16.5" customHeight="1" x14ac:dyDescent="0.3">
      <c r="L1355" s="105"/>
    </row>
    <row r="1356" spans="12:12" ht="16.5" customHeight="1" x14ac:dyDescent="0.3">
      <c r="L1356" s="105"/>
    </row>
    <row r="1357" spans="12:12" ht="16.5" customHeight="1" x14ac:dyDescent="0.3">
      <c r="L1357" s="105"/>
    </row>
    <row r="1358" spans="12:12" ht="16.5" customHeight="1" x14ac:dyDescent="0.3">
      <c r="L1358" s="105"/>
    </row>
    <row r="1359" spans="12:12" ht="16.5" customHeight="1" x14ac:dyDescent="0.3">
      <c r="L1359" s="105"/>
    </row>
    <row r="1360" spans="12:12" ht="16.5" customHeight="1" x14ac:dyDescent="0.3">
      <c r="L1360" s="105"/>
    </row>
    <row r="1361" spans="12:12" ht="16.5" customHeight="1" x14ac:dyDescent="0.3">
      <c r="L1361" s="105"/>
    </row>
    <row r="1362" spans="12:12" ht="16.5" customHeight="1" x14ac:dyDescent="0.3">
      <c r="L1362" s="105"/>
    </row>
    <row r="1363" spans="12:12" ht="16.5" customHeight="1" x14ac:dyDescent="0.3">
      <c r="L1363" s="105"/>
    </row>
    <row r="1364" spans="12:12" ht="16.5" customHeight="1" x14ac:dyDescent="0.3">
      <c r="L1364" s="105"/>
    </row>
    <row r="1365" spans="12:12" ht="16.5" customHeight="1" x14ac:dyDescent="0.3">
      <c r="L1365" s="105"/>
    </row>
    <row r="1366" spans="12:12" ht="16.5" customHeight="1" x14ac:dyDescent="0.3">
      <c r="L1366" s="105"/>
    </row>
    <row r="1367" spans="12:12" ht="16.5" customHeight="1" x14ac:dyDescent="0.3">
      <c r="L1367" s="105"/>
    </row>
    <row r="1368" spans="12:12" ht="16.5" customHeight="1" x14ac:dyDescent="0.3">
      <c r="L1368" s="105"/>
    </row>
    <row r="1369" spans="12:12" ht="16.5" customHeight="1" x14ac:dyDescent="0.3">
      <c r="L1369" s="105"/>
    </row>
    <row r="1370" spans="12:12" ht="16.5" customHeight="1" x14ac:dyDescent="0.3">
      <c r="L1370" s="105"/>
    </row>
    <row r="1371" spans="12:12" ht="16.5" customHeight="1" x14ac:dyDescent="0.3">
      <c r="L1371" s="105"/>
    </row>
    <row r="1372" spans="12:12" ht="16.5" customHeight="1" x14ac:dyDescent="0.3">
      <c r="L1372" s="105"/>
    </row>
    <row r="1373" spans="12:12" ht="16.5" customHeight="1" x14ac:dyDescent="0.3">
      <c r="L1373" s="105"/>
    </row>
    <row r="1374" spans="12:12" ht="16.5" customHeight="1" x14ac:dyDescent="0.3">
      <c r="L1374" s="105"/>
    </row>
    <row r="1375" spans="12:12" ht="16.5" customHeight="1" x14ac:dyDescent="0.3">
      <c r="L1375" s="105"/>
    </row>
    <row r="1376" spans="12:12" ht="16.5" customHeight="1" x14ac:dyDescent="0.3">
      <c r="L1376" s="105"/>
    </row>
    <row r="1377" spans="12:12" ht="16.5" customHeight="1" x14ac:dyDescent="0.3">
      <c r="L1377" s="105"/>
    </row>
    <row r="1378" spans="12:12" ht="16.5" customHeight="1" x14ac:dyDescent="0.3">
      <c r="L1378" s="105"/>
    </row>
    <row r="1379" spans="12:12" ht="16.5" customHeight="1" x14ac:dyDescent="0.3">
      <c r="L1379" s="105"/>
    </row>
    <row r="1380" spans="12:12" ht="16.5" customHeight="1" x14ac:dyDescent="0.3">
      <c r="L1380" s="105"/>
    </row>
    <row r="1381" spans="12:12" ht="16.5" customHeight="1" x14ac:dyDescent="0.3">
      <c r="L1381" s="105"/>
    </row>
    <row r="1382" spans="12:12" ht="16.5" customHeight="1" x14ac:dyDescent="0.3">
      <c r="L1382" s="105"/>
    </row>
    <row r="1383" spans="12:12" ht="16.5" customHeight="1" x14ac:dyDescent="0.3">
      <c r="L1383" s="105"/>
    </row>
    <row r="1384" spans="12:12" ht="16.5" customHeight="1" x14ac:dyDescent="0.3">
      <c r="L1384" s="105"/>
    </row>
    <row r="1385" spans="12:12" ht="16.5" customHeight="1" x14ac:dyDescent="0.3">
      <c r="L1385" s="105"/>
    </row>
    <row r="1386" spans="12:12" ht="16.5" customHeight="1" x14ac:dyDescent="0.3">
      <c r="L1386" s="105"/>
    </row>
    <row r="1387" spans="12:12" ht="16.5" customHeight="1" x14ac:dyDescent="0.3">
      <c r="L1387" s="105"/>
    </row>
    <row r="1388" spans="12:12" ht="16.5" customHeight="1" x14ac:dyDescent="0.3">
      <c r="L1388" s="105"/>
    </row>
    <row r="1389" spans="12:12" ht="16.5" customHeight="1" x14ac:dyDescent="0.3">
      <c r="L1389" s="105"/>
    </row>
    <row r="1390" spans="12:12" ht="16.5" customHeight="1" x14ac:dyDescent="0.3">
      <c r="L1390" s="105"/>
    </row>
    <row r="1391" spans="12:12" ht="16.5" customHeight="1" x14ac:dyDescent="0.3">
      <c r="L1391" s="105"/>
    </row>
    <row r="1392" spans="12:12" ht="16.5" customHeight="1" x14ac:dyDescent="0.3">
      <c r="L1392" s="105"/>
    </row>
    <row r="1393" spans="12:12" ht="16.5" customHeight="1" x14ac:dyDescent="0.3">
      <c r="L1393" s="105"/>
    </row>
    <row r="1394" spans="12:12" ht="16.5" customHeight="1" x14ac:dyDescent="0.3">
      <c r="L1394" s="105"/>
    </row>
    <row r="1395" spans="12:12" ht="16.5" customHeight="1" x14ac:dyDescent="0.3">
      <c r="L1395" s="105"/>
    </row>
    <row r="1396" spans="12:12" ht="16.5" customHeight="1" x14ac:dyDescent="0.3">
      <c r="L1396" s="105"/>
    </row>
    <row r="1397" spans="12:12" ht="16.5" customHeight="1" x14ac:dyDescent="0.3">
      <c r="L1397" s="105"/>
    </row>
    <row r="1398" spans="12:12" ht="16.5" customHeight="1" x14ac:dyDescent="0.3">
      <c r="L1398" s="105"/>
    </row>
    <row r="1399" spans="12:12" ht="16.5" customHeight="1" x14ac:dyDescent="0.3">
      <c r="L1399" s="105"/>
    </row>
    <row r="1400" spans="12:12" ht="16.5" customHeight="1" x14ac:dyDescent="0.3">
      <c r="L1400" s="105"/>
    </row>
    <row r="1401" spans="12:12" ht="16.5" customHeight="1" x14ac:dyDescent="0.3">
      <c r="L1401" s="105"/>
    </row>
    <row r="1402" spans="12:12" ht="16.5" customHeight="1" x14ac:dyDescent="0.3">
      <c r="L1402" s="105"/>
    </row>
    <row r="1403" spans="12:12" ht="16.5" customHeight="1" x14ac:dyDescent="0.3">
      <c r="L1403" s="105"/>
    </row>
    <row r="1404" spans="12:12" ht="16.5" customHeight="1" x14ac:dyDescent="0.3">
      <c r="L1404" s="105"/>
    </row>
    <row r="1405" spans="12:12" ht="16.5" customHeight="1" x14ac:dyDescent="0.3">
      <c r="L1405" s="105"/>
    </row>
    <row r="1406" spans="12:12" ht="16.5" customHeight="1" x14ac:dyDescent="0.3">
      <c r="L1406" s="105"/>
    </row>
    <row r="1407" spans="12:12" ht="16.5" customHeight="1" x14ac:dyDescent="0.3">
      <c r="L1407" s="105"/>
    </row>
    <row r="1408" spans="12:12" ht="16.5" customHeight="1" x14ac:dyDescent="0.3">
      <c r="L1408" s="105"/>
    </row>
    <row r="1409" spans="12:12" ht="16.5" customHeight="1" x14ac:dyDescent="0.3">
      <c r="L1409" s="105"/>
    </row>
    <row r="1410" spans="12:12" ht="16.5" customHeight="1" x14ac:dyDescent="0.3">
      <c r="L1410" s="105"/>
    </row>
    <row r="1411" spans="12:12" ht="16.5" customHeight="1" x14ac:dyDescent="0.3">
      <c r="L1411" s="105"/>
    </row>
    <row r="1412" spans="12:12" ht="16.5" customHeight="1" x14ac:dyDescent="0.3">
      <c r="L1412" s="105"/>
    </row>
    <row r="1413" spans="12:12" ht="16.5" customHeight="1" x14ac:dyDescent="0.3">
      <c r="L1413" s="105"/>
    </row>
    <row r="1414" spans="12:12" ht="16.5" customHeight="1" x14ac:dyDescent="0.3">
      <c r="L1414" s="105"/>
    </row>
    <row r="1415" spans="12:12" ht="16.5" customHeight="1" x14ac:dyDescent="0.3">
      <c r="L1415" s="105"/>
    </row>
    <row r="1416" spans="12:12" ht="16.5" customHeight="1" x14ac:dyDescent="0.3">
      <c r="L1416" s="105"/>
    </row>
    <row r="1417" spans="12:12" ht="16.5" customHeight="1" x14ac:dyDescent="0.3">
      <c r="L1417" s="105"/>
    </row>
    <row r="1418" spans="12:12" ht="16.5" customHeight="1" x14ac:dyDescent="0.3">
      <c r="L1418" s="105"/>
    </row>
    <row r="1419" spans="12:12" ht="16.5" customHeight="1" x14ac:dyDescent="0.3">
      <c r="L1419" s="105"/>
    </row>
    <row r="1420" spans="12:12" ht="16.5" customHeight="1" x14ac:dyDescent="0.3">
      <c r="L1420" s="105"/>
    </row>
    <row r="1421" spans="12:12" ht="16.5" customHeight="1" x14ac:dyDescent="0.3">
      <c r="L1421" s="105"/>
    </row>
    <row r="1422" spans="12:12" ht="16.5" customHeight="1" x14ac:dyDescent="0.3">
      <c r="L1422" s="105"/>
    </row>
    <row r="1423" spans="12:12" ht="16.5" customHeight="1" x14ac:dyDescent="0.3">
      <c r="L1423" s="105"/>
    </row>
    <row r="1424" spans="12:12" ht="16.5" customHeight="1" x14ac:dyDescent="0.3">
      <c r="L1424" s="105"/>
    </row>
    <row r="1425" spans="12:12" ht="16.5" customHeight="1" x14ac:dyDescent="0.3">
      <c r="L1425" s="105"/>
    </row>
    <row r="1426" spans="12:12" ht="16.5" customHeight="1" x14ac:dyDescent="0.3">
      <c r="L1426" s="105"/>
    </row>
    <row r="1427" spans="12:12" ht="16.5" customHeight="1" x14ac:dyDescent="0.3">
      <c r="L1427" s="105"/>
    </row>
    <row r="1428" spans="12:12" ht="16.5" customHeight="1" x14ac:dyDescent="0.3">
      <c r="L1428" s="105"/>
    </row>
    <row r="1429" spans="12:12" ht="16.5" customHeight="1" x14ac:dyDescent="0.3">
      <c r="L1429" s="105"/>
    </row>
    <row r="1430" spans="12:12" ht="16.5" customHeight="1" x14ac:dyDescent="0.3">
      <c r="L1430" s="105"/>
    </row>
    <row r="1431" spans="12:12" ht="16.5" customHeight="1" x14ac:dyDescent="0.3">
      <c r="L1431" s="105"/>
    </row>
    <row r="1432" spans="12:12" ht="16.5" customHeight="1" x14ac:dyDescent="0.3">
      <c r="L1432" s="105"/>
    </row>
    <row r="1433" spans="12:12" ht="16.5" customHeight="1" x14ac:dyDescent="0.3">
      <c r="L1433" s="105"/>
    </row>
    <row r="1434" spans="12:12" ht="16.5" customHeight="1" x14ac:dyDescent="0.3">
      <c r="L1434" s="105"/>
    </row>
    <row r="1435" spans="12:12" ht="16.5" customHeight="1" x14ac:dyDescent="0.3">
      <c r="L1435" s="105"/>
    </row>
    <row r="1436" spans="12:12" ht="16.5" customHeight="1" x14ac:dyDescent="0.3">
      <c r="L1436" s="105"/>
    </row>
    <row r="1437" spans="12:12" ht="16.5" customHeight="1" x14ac:dyDescent="0.3">
      <c r="L1437" s="105"/>
    </row>
    <row r="1438" spans="12:12" ht="16.5" customHeight="1" x14ac:dyDescent="0.3">
      <c r="L1438" s="105"/>
    </row>
    <row r="1439" spans="12:12" ht="16.5" customHeight="1" x14ac:dyDescent="0.3">
      <c r="L1439" s="105"/>
    </row>
    <row r="1440" spans="12:12" ht="16.5" customHeight="1" x14ac:dyDescent="0.3">
      <c r="L1440" s="105"/>
    </row>
    <row r="1441" spans="12:12" ht="16.5" customHeight="1" x14ac:dyDescent="0.3">
      <c r="L1441" s="105"/>
    </row>
    <row r="1442" spans="12:12" ht="16.5" customHeight="1" x14ac:dyDescent="0.3">
      <c r="L1442" s="105"/>
    </row>
    <row r="1443" spans="12:12" ht="16.5" customHeight="1" x14ac:dyDescent="0.3">
      <c r="L1443" s="105"/>
    </row>
    <row r="1444" spans="12:12" ht="16.5" customHeight="1" x14ac:dyDescent="0.3">
      <c r="L1444" s="105"/>
    </row>
    <row r="1445" spans="12:12" ht="16.5" customHeight="1" x14ac:dyDescent="0.3">
      <c r="L1445" s="105"/>
    </row>
    <row r="1446" spans="12:12" ht="16.5" customHeight="1" x14ac:dyDescent="0.3">
      <c r="L1446" s="105"/>
    </row>
    <row r="1447" spans="12:12" ht="16.5" customHeight="1" x14ac:dyDescent="0.3">
      <c r="L1447" s="105"/>
    </row>
    <row r="1448" spans="12:12" ht="16.5" customHeight="1" x14ac:dyDescent="0.3">
      <c r="L1448" s="105"/>
    </row>
    <row r="1449" spans="12:12" ht="16.5" customHeight="1" x14ac:dyDescent="0.3">
      <c r="L1449" s="105"/>
    </row>
    <row r="1450" spans="12:12" ht="16.5" customHeight="1" x14ac:dyDescent="0.3">
      <c r="L1450" s="105"/>
    </row>
    <row r="1451" spans="12:12" ht="16.5" customHeight="1" x14ac:dyDescent="0.3">
      <c r="L1451" s="105"/>
    </row>
    <row r="1452" spans="12:12" ht="16.5" customHeight="1" x14ac:dyDescent="0.3">
      <c r="L1452" s="105"/>
    </row>
    <row r="1453" spans="12:12" ht="16.5" customHeight="1" x14ac:dyDescent="0.3">
      <c r="L1453" s="105"/>
    </row>
    <row r="1454" spans="12:12" ht="16.5" customHeight="1" x14ac:dyDescent="0.3">
      <c r="L1454" s="105"/>
    </row>
    <row r="1455" spans="12:12" ht="16.5" customHeight="1" x14ac:dyDescent="0.3">
      <c r="L1455" s="105"/>
    </row>
    <row r="1456" spans="12:12" ht="16.5" customHeight="1" x14ac:dyDescent="0.3">
      <c r="L1456" s="105"/>
    </row>
    <row r="1457" spans="12:12" ht="16.5" customHeight="1" x14ac:dyDescent="0.3">
      <c r="L1457" s="105"/>
    </row>
    <row r="1458" spans="12:12" ht="16.5" customHeight="1" x14ac:dyDescent="0.3">
      <c r="L1458" s="105"/>
    </row>
    <row r="1459" spans="12:12" ht="16.5" customHeight="1" x14ac:dyDescent="0.3">
      <c r="L1459" s="105"/>
    </row>
    <row r="1460" spans="12:12" ht="16.5" customHeight="1" x14ac:dyDescent="0.3">
      <c r="L1460" s="105"/>
    </row>
    <row r="1461" spans="12:12" ht="16.5" customHeight="1" x14ac:dyDescent="0.3">
      <c r="L1461" s="105"/>
    </row>
    <row r="1462" spans="12:12" ht="16.5" customHeight="1" x14ac:dyDescent="0.3">
      <c r="L1462" s="105"/>
    </row>
    <row r="1463" spans="12:12" ht="16.5" customHeight="1" x14ac:dyDescent="0.3">
      <c r="L1463" s="105"/>
    </row>
    <row r="1464" spans="12:12" ht="16.5" customHeight="1" x14ac:dyDescent="0.3">
      <c r="L1464" s="105"/>
    </row>
    <row r="1465" spans="12:12" ht="16.5" customHeight="1" x14ac:dyDescent="0.3">
      <c r="L1465" s="105"/>
    </row>
    <row r="1466" spans="12:12" ht="16.5" customHeight="1" x14ac:dyDescent="0.3">
      <c r="L1466" s="105"/>
    </row>
    <row r="1467" spans="12:12" ht="16.5" customHeight="1" x14ac:dyDescent="0.3">
      <c r="L1467" s="105"/>
    </row>
    <row r="1468" spans="12:12" ht="16.5" customHeight="1" x14ac:dyDescent="0.3">
      <c r="L1468" s="105"/>
    </row>
    <row r="1469" spans="12:12" ht="16.5" customHeight="1" x14ac:dyDescent="0.3">
      <c r="L1469" s="105"/>
    </row>
    <row r="1470" spans="12:12" ht="16.5" customHeight="1" x14ac:dyDescent="0.3">
      <c r="L1470" s="105"/>
    </row>
    <row r="1471" spans="12:12" ht="16.5" customHeight="1" x14ac:dyDescent="0.3">
      <c r="L1471" s="105"/>
    </row>
    <row r="1472" spans="12:12" ht="16.5" customHeight="1" x14ac:dyDescent="0.3">
      <c r="L1472" s="105"/>
    </row>
    <row r="1473" spans="12:12" ht="16.5" customHeight="1" x14ac:dyDescent="0.3">
      <c r="L1473" s="105"/>
    </row>
    <row r="1474" spans="12:12" ht="16.5" customHeight="1" x14ac:dyDescent="0.3">
      <c r="L1474" s="105"/>
    </row>
    <row r="1475" spans="12:12" ht="16.5" customHeight="1" x14ac:dyDescent="0.3">
      <c r="L1475" s="105"/>
    </row>
    <row r="1476" spans="12:12" ht="16.5" customHeight="1" x14ac:dyDescent="0.3">
      <c r="L1476" s="105"/>
    </row>
    <row r="1477" spans="12:12" ht="16.5" customHeight="1" x14ac:dyDescent="0.3">
      <c r="L1477" s="105"/>
    </row>
    <row r="1478" spans="12:12" ht="16.5" customHeight="1" x14ac:dyDescent="0.3">
      <c r="L1478" s="105"/>
    </row>
    <row r="1479" spans="12:12" ht="16.5" customHeight="1" x14ac:dyDescent="0.3">
      <c r="L1479" s="105"/>
    </row>
    <row r="1480" spans="12:12" ht="16.5" customHeight="1" x14ac:dyDescent="0.3">
      <c r="L1480" s="105"/>
    </row>
    <row r="1481" spans="12:12" ht="16.5" customHeight="1" x14ac:dyDescent="0.3">
      <c r="L1481" s="105"/>
    </row>
    <row r="1482" spans="12:12" ht="16.5" customHeight="1" x14ac:dyDescent="0.3">
      <c r="L1482" s="105"/>
    </row>
    <row r="1483" spans="12:12" ht="16.5" customHeight="1" x14ac:dyDescent="0.3">
      <c r="L1483" s="105"/>
    </row>
    <row r="1484" spans="12:12" ht="16.5" customHeight="1" x14ac:dyDescent="0.3">
      <c r="L1484" s="105"/>
    </row>
    <row r="1485" spans="12:12" ht="16.5" customHeight="1" x14ac:dyDescent="0.3">
      <c r="L1485" s="105"/>
    </row>
    <row r="1486" spans="12:12" ht="16.5" customHeight="1" x14ac:dyDescent="0.3">
      <c r="L1486" s="105"/>
    </row>
    <row r="1487" spans="12:12" ht="16.5" customHeight="1" x14ac:dyDescent="0.3">
      <c r="L1487" s="105"/>
    </row>
    <row r="1488" spans="12:12" ht="16.5" customHeight="1" x14ac:dyDescent="0.3">
      <c r="L1488" s="105"/>
    </row>
    <row r="1489" spans="12:12" ht="16.5" customHeight="1" x14ac:dyDescent="0.3">
      <c r="L1489" s="105"/>
    </row>
    <row r="1490" spans="12:12" ht="16.5" customHeight="1" x14ac:dyDescent="0.3">
      <c r="L1490" s="105"/>
    </row>
    <row r="1491" spans="12:12" ht="16.5" customHeight="1" x14ac:dyDescent="0.3">
      <c r="L1491" s="105"/>
    </row>
    <row r="1492" spans="12:12" ht="16.5" customHeight="1" x14ac:dyDescent="0.3">
      <c r="L1492" s="105"/>
    </row>
    <row r="1493" spans="12:12" ht="16.5" customHeight="1" x14ac:dyDescent="0.3">
      <c r="L1493" s="105"/>
    </row>
    <row r="1494" spans="12:12" ht="16.5" customHeight="1" x14ac:dyDescent="0.3">
      <c r="L1494" s="105"/>
    </row>
    <row r="1495" spans="12:12" ht="16.5" customHeight="1" x14ac:dyDescent="0.3">
      <c r="L1495" s="105"/>
    </row>
    <row r="1496" spans="12:12" ht="16.5" customHeight="1" x14ac:dyDescent="0.3">
      <c r="L1496" s="105"/>
    </row>
    <row r="1497" spans="12:12" ht="16.5" customHeight="1" x14ac:dyDescent="0.3">
      <c r="L1497" s="105"/>
    </row>
    <row r="1498" spans="12:12" ht="16.5" customHeight="1" x14ac:dyDescent="0.3">
      <c r="L1498" s="105"/>
    </row>
    <row r="1499" spans="12:12" ht="16.5" customHeight="1" x14ac:dyDescent="0.3">
      <c r="L1499" s="105"/>
    </row>
    <row r="1500" spans="12:12" ht="16.5" customHeight="1" x14ac:dyDescent="0.3">
      <c r="L1500" s="105"/>
    </row>
    <row r="1501" spans="12:12" ht="16.5" customHeight="1" x14ac:dyDescent="0.3">
      <c r="L1501" s="105"/>
    </row>
    <row r="1502" spans="12:12" ht="16.5" customHeight="1" x14ac:dyDescent="0.3">
      <c r="L1502" s="105"/>
    </row>
    <row r="1503" spans="12:12" ht="16.5" customHeight="1" x14ac:dyDescent="0.3">
      <c r="L1503" s="105"/>
    </row>
    <row r="1504" spans="12:12" ht="16.5" customHeight="1" x14ac:dyDescent="0.3">
      <c r="L1504" s="105"/>
    </row>
    <row r="1505" spans="12:12" ht="16.5" customHeight="1" x14ac:dyDescent="0.3">
      <c r="L1505" s="105"/>
    </row>
    <row r="1506" spans="12:12" ht="16.5" customHeight="1" x14ac:dyDescent="0.3">
      <c r="L1506" s="105"/>
    </row>
    <row r="1507" spans="12:12" ht="16.5" customHeight="1" x14ac:dyDescent="0.3">
      <c r="L1507" s="105"/>
    </row>
    <row r="1508" spans="12:12" ht="16.5" customHeight="1" x14ac:dyDescent="0.3">
      <c r="L1508" s="105"/>
    </row>
    <row r="1509" spans="12:12" ht="16.5" customHeight="1" x14ac:dyDescent="0.3">
      <c r="L1509" s="105"/>
    </row>
    <row r="1510" spans="12:12" ht="16.5" customHeight="1" x14ac:dyDescent="0.3">
      <c r="L1510" s="105"/>
    </row>
    <row r="1511" spans="12:12" ht="16.5" customHeight="1" x14ac:dyDescent="0.3">
      <c r="L1511" s="105"/>
    </row>
    <row r="1512" spans="12:12" ht="16.5" customHeight="1" x14ac:dyDescent="0.3">
      <c r="L1512" s="105"/>
    </row>
    <row r="1513" spans="12:12" ht="16.5" customHeight="1" x14ac:dyDescent="0.3">
      <c r="L1513" s="105"/>
    </row>
    <row r="1514" spans="12:12" ht="16.5" customHeight="1" x14ac:dyDescent="0.3">
      <c r="L1514" s="105"/>
    </row>
    <row r="1515" spans="12:12" ht="16.5" customHeight="1" x14ac:dyDescent="0.3">
      <c r="L1515" s="105"/>
    </row>
    <row r="1516" spans="12:12" ht="16.5" customHeight="1" x14ac:dyDescent="0.3">
      <c r="L1516" s="105"/>
    </row>
    <row r="1517" spans="12:12" ht="16.5" customHeight="1" x14ac:dyDescent="0.3">
      <c r="L1517" s="105"/>
    </row>
    <row r="1518" spans="12:12" ht="16.5" customHeight="1" x14ac:dyDescent="0.3">
      <c r="L1518" s="105"/>
    </row>
    <row r="1519" spans="12:12" ht="16.5" customHeight="1" x14ac:dyDescent="0.3">
      <c r="L1519" s="105"/>
    </row>
    <row r="1520" spans="12:12" ht="16.5" customHeight="1" x14ac:dyDescent="0.3">
      <c r="L1520" s="105"/>
    </row>
    <row r="1521" spans="12:12" ht="16.5" customHeight="1" x14ac:dyDescent="0.3">
      <c r="L1521" s="105"/>
    </row>
    <row r="1522" spans="12:12" ht="16.5" customHeight="1" x14ac:dyDescent="0.3">
      <c r="L1522" s="105"/>
    </row>
    <row r="1523" spans="12:12" ht="16.5" customHeight="1" x14ac:dyDescent="0.3">
      <c r="L1523" s="105"/>
    </row>
    <row r="1524" spans="12:12" ht="16.5" customHeight="1" x14ac:dyDescent="0.3">
      <c r="L1524" s="105"/>
    </row>
    <row r="1525" spans="12:12" ht="16.5" customHeight="1" x14ac:dyDescent="0.3">
      <c r="L1525" s="105"/>
    </row>
    <row r="1526" spans="12:12" ht="16.5" customHeight="1" x14ac:dyDescent="0.3">
      <c r="L1526" s="105"/>
    </row>
    <row r="1527" spans="12:12" ht="16.5" customHeight="1" x14ac:dyDescent="0.3">
      <c r="L1527" s="105"/>
    </row>
    <row r="1528" spans="12:12" ht="16.5" customHeight="1" x14ac:dyDescent="0.3">
      <c r="L1528" s="105"/>
    </row>
    <row r="1529" spans="12:12" ht="16.5" customHeight="1" x14ac:dyDescent="0.3">
      <c r="L1529" s="105"/>
    </row>
    <row r="1530" spans="12:12" ht="16.5" customHeight="1" x14ac:dyDescent="0.3">
      <c r="L1530" s="105"/>
    </row>
    <row r="1531" spans="12:12" ht="16.5" customHeight="1" x14ac:dyDescent="0.3">
      <c r="L1531" s="105"/>
    </row>
    <row r="1532" spans="12:12" ht="16.5" customHeight="1" x14ac:dyDescent="0.3">
      <c r="L1532" s="105"/>
    </row>
    <row r="1533" spans="12:12" ht="16.5" customHeight="1" x14ac:dyDescent="0.3">
      <c r="L1533" s="105"/>
    </row>
    <row r="1534" spans="12:12" ht="16.5" customHeight="1" x14ac:dyDescent="0.3">
      <c r="L1534" s="105"/>
    </row>
    <row r="1535" spans="12:12" ht="16.5" customHeight="1" x14ac:dyDescent="0.3">
      <c r="L1535" s="105"/>
    </row>
    <row r="1536" spans="12:12" ht="16.5" customHeight="1" x14ac:dyDescent="0.3">
      <c r="L1536" s="105"/>
    </row>
    <row r="1537" spans="12:12" ht="16.5" customHeight="1" x14ac:dyDescent="0.3">
      <c r="L1537" s="105"/>
    </row>
    <row r="1538" spans="12:12" ht="16.5" customHeight="1" x14ac:dyDescent="0.3">
      <c r="L1538" s="105"/>
    </row>
    <row r="1539" spans="12:12" ht="16.5" customHeight="1" x14ac:dyDescent="0.3">
      <c r="L1539" s="105"/>
    </row>
    <row r="1540" spans="12:12" ht="16.5" customHeight="1" x14ac:dyDescent="0.3">
      <c r="L1540" s="105"/>
    </row>
    <row r="1541" spans="12:12" ht="16.5" customHeight="1" x14ac:dyDescent="0.3">
      <c r="L1541" s="105"/>
    </row>
    <row r="1542" spans="12:12" ht="16.5" customHeight="1" x14ac:dyDescent="0.3">
      <c r="L1542" s="105"/>
    </row>
    <row r="1543" spans="12:12" ht="16.5" customHeight="1" x14ac:dyDescent="0.3">
      <c r="L1543" s="105"/>
    </row>
    <row r="1544" spans="12:12" ht="16.5" customHeight="1" x14ac:dyDescent="0.3">
      <c r="L1544" s="105"/>
    </row>
    <row r="1545" spans="12:12" ht="16.5" customHeight="1" x14ac:dyDescent="0.3">
      <c r="L1545" s="105"/>
    </row>
    <row r="1546" spans="12:12" ht="16.5" customHeight="1" x14ac:dyDescent="0.3">
      <c r="L1546" s="105"/>
    </row>
    <row r="1547" spans="12:12" ht="16.5" customHeight="1" x14ac:dyDescent="0.3">
      <c r="L1547" s="105"/>
    </row>
    <row r="1548" spans="12:12" ht="16.5" customHeight="1" x14ac:dyDescent="0.3">
      <c r="L1548" s="105"/>
    </row>
    <row r="1549" spans="12:12" ht="16.5" customHeight="1" x14ac:dyDescent="0.3">
      <c r="L1549" s="105"/>
    </row>
    <row r="1550" spans="12:12" ht="16.5" customHeight="1" x14ac:dyDescent="0.3">
      <c r="L1550" s="105"/>
    </row>
    <row r="1551" spans="12:12" ht="16.5" customHeight="1" x14ac:dyDescent="0.3">
      <c r="L1551" s="105"/>
    </row>
    <row r="1552" spans="12:12" ht="16.5" customHeight="1" x14ac:dyDescent="0.3">
      <c r="L1552" s="105"/>
    </row>
    <row r="1553" spans="12:12" ht="16.5" customHeight="1" x14ac:dyDescent="0.3">
      <c r="L1553" s="105"/>
    </row>
    <row r="1554" spans="12:12" ht="16.5" customHeight="1" x14ac:dyDescent="0.3">
      <c r="L1554" s="105"/>
    </row>
    <row r="1555" spans="12:12" ht="16.5" customHeight="1" x14ac:dyDescent="0.3">
      <c r="L1555" s="105"/>
    </row>
    <row r="1556" spans="12:12" ht="16.5" customHeight="1" x14ac:dyDescent="0.3">
      <c r="L1556" s="105"/>
    </row>
    <row r="1557" spans="12:12" ht="16.5" customHeight="1" x14ac:dyDescent="0.3">
      <c r="L1557" s="105"/>
    </row>
    <row r="1558" spans="12:12" ht="16.5" customHeight="1" x14ac:dyDescent="0.3">
      <c r="L1558" s="105"/>
    </row>
    <row r="1559" spans="12:12" ht="16.5" customHeight="1" x14ac:dyDescent="0.3">
      <c r="L1559" s="105"/>
    </row>
    <row r="1560" spans="12:12" ht="16.5" customHeight="1" x14ac:dyDescent="0.3">
      <c r="L1560" s="105"/>
    </row>
    <row r="1561" spans="12:12" ht="16.5" customHeight="1" x14ac:dyDescent="0.3">
      <c r="L1561" s="105"/>
    </row>
    <row r="1562" spans="12:12" ht="16.5" customHeight="1" x14ac:dyDescent="0.3">
      <c r="L1562" s="105"/>
    </row>
    <row r="1563" spans="12:12" ht="16.5" customHeight="1" x14ac:dyDescent="0.3">
      <c r="L1563" s="105"/>
    </row>
    <row r="1564" spans="12:12" ht="16.5" customHeight="1" x14ac:dyDescent="0.3">
      <c r="L1564" s="105"/>
    </row>
    <row r="1565" spans="12:12" ht="16.5" customHeight="1" x14ac:dyDescent="0.3">
      <c r="L1565" s="105"/>
    </row>
    <row r="1566" spans="12:12" ht="16.5" customHeight="1" x14ac:dyDescent="0.3">
      <c r="L1566" s="105"/>
    </row>
    <row r="1567" spans="12:12" ht="16.5" customHeight="1" x14ac:dyDescent="0.3">
      <c r="L1567" s="105"/>
    </row>
    <row r="1568" spans="12:12" ht="16.5" customHeight="1" x14ac:dyDescent="0.3">
      <c r="L1568" s="105"/>
    </row>
    <row r="1569" spans="12:12" ht="16.5" customHeight="1" x14ac:dyDescent="0.3">
      <c r="L1569" s="105"/>
    </row>
    <row r="1570" spans="12:12" ht="16.5" customHeight="1" x14ac:dyDescent="0.3">
      <c r="L1570" s="105"/>
    </row>
    <row r="1571" spans="12:12" ht="16.5" customHeight="1" x14ac:dyDescent="0.3">
      <c r="L1571" s="105"/>
    </row>
    <row r="1572" spans="12:12" ht="16.5" customHeight="1" x14ac:dyDescent="0.3">
      <c r="L1572" s="105"/>
    </row>
    <row r="1573" spans="12:12" ht="16.5" customHeight="1" x14ac:dyDescent="0.3">
      <c r="L1573" s="105"/>
    </row>
    <row r="1574" spans="12:12" ht="16.5" customHeight="1" x14ac:dyDescent="0.3">
      <c r="L1574" s="105"/>
    </row>
    <row r="1575" spans="12:12" ht="16.5" customHeight="1" x14ac:dyDescent="0.3">
      <c r="L1575" s="105"/>
    </row>
    <row r="1576" spans="12:12" ht="16.5" customHeight="1" x14ac:dyDescent="0.3">
      <c r="L1576" s="105"/>
    </row>
    <row r="1577" spans="12:12" ht="16.5" customHeight="1" x14ac:dyDescent="0.3">
      <c r="L1577" s="105"/>
    </row>
    <row r="1578" spans="12:12" ht="16.5" customHeight="1" x14ac:dyDescent="0.3">
      <c r="L1578" s="105"/>
    </row>
    <row r="1579" spans="12:12" ht="16.5" customHeight="1" x14ac:dyDescent="0.3">
      <c r="L1579" s="105"/>
    </row>
    <row r="1580" spans="12:12" ht="16.5" customHeight="1" x14ac:dyDescent="0.3">
      <c r="L1580" s="105"/>
    </row>
    <row r="1581" spans="12:12" ht="16.5" customHeight="1" x14ac:dyDescent="0.3">
      <c r="L1581" s="105"/>
    </row>
    <row r="1582" spans="12:12" ht="16.5" customHeight="1" x14ac:dyDescent="0.3">
      <c r="L1582" s="105"/>
    </row>
    <row r="1583" spans="12:12" ht="16.5" customHeight="1" x14ac:dyDescent="0.3">
      <c r="L1583" s="105"/>
    </row>
    <row r="1584" spans="12:12" ht="16.5" customHeight="1" x14ac:dyDescent="0.3">
      <c r="L1584" s="105"/>
    </row>
    <row r="1585" spans="12:12" ht="16.5" customHeight="1" x14ac:dyDescent="0.3">
      <c r="L1585" s="105"/>
    </row>
    <row r="1586" spans="12:12" ht="16.5" customHeight="1" x14ac:dyDescent="0.3">
      <c r="L1586" s="105"/>
    </row>
    <row r="1587" spans="12:12" ht="16.5" customHeight="1" x14ac:dyDescent="0.3">
      <c r="L1587" s="105"/>
    </row>
    <row r="1588" spans="12:12" ht="16.5" customHeight="1" x14ac:dyDescent="0.3">
      <c r="L1588" s="105"/>
    </row>
    <row r="1589" spans="12:12" ht="16.5" customHeight="1" x14ac:dyDescent="0.3">
      <c r="L1589" s="105"/>
    </row>
    <row r="1590" spans="12:12" ht="16.5" customHeight="1" x14ac:dyDescent="0.3">
      <c r="L1590" s="105"/>
    </row>
    <row r="1591" spans="12:12" ht="16.5" customHeight="1" x14ac:dyDescent="0.3">
      <c r="L1591" s="105"/>
    </row>
    <row r="1592" spans="12:12" ht="16.5" customHeight="1" x14ac:dyDescent="0.3">
      <c r="L1592" s="105"/>
    </row>
    <row r="1593" spans="12:12" ht="16.5" customHeight="1" x14ac:dyDescent="0.3">
      <c r="L1593" s="105"/>
    </row>
    <row r="1594" spans="12:12" ht="16.5" customHeight="1" x14ac:dyDescent="0.3">
      <c r="L1594" s="105"/>
    </row>
    <row r="1595" spans="12:12" ht="16.5" customHeight="1" x14ac:dyDescent="0.3">
      <c r="L1595" s="105"/>
    </row>
    <row r="1596" spans="12:12" ht="16.5" customHeight="1" x14ac:dyDescent="0.3">
      <c r="L1596" s="105"/>
    </row>
    <row r="1597" spans="12:12" ht="16.5" customHeight="1" x14ac:dyDescent="0.3">
      <c r="L1597" s="105"/>
    </row>
    <row r="1598" spans="12:12" ht="16.5" customHeight="1" x14ac:dyDescent="0.3">
      <c r="L1598" s="105"/>
    </row>
    <row r="1599" spans="12:12" ht="16.5" customHeight="1" x14ac:dyDescent="0.3">
      <c r="L1599" s="105"/>
    </row>
    <row r="1600" spans="12:12" ht="16.5" customHeight="1" x14ac:dyDescent="0.3">
      <c r="L1600" s="105"/>
    </row>
    <row r="1601" spans="12:12" ht="16.5" customHeight="1" x14ac:dyDescent="0.3">
      <c r="L1601" s="105"/>
    </row>
    <row r="1602" spans="12:12" ht="16.5" customHeight="1" x14ac:dyDescent="0.3">
      <c r="L1602" s="105"/>
    </row>
    <row r="1603" spans="12:12" ht="16.5" customHeight="1" x14ac:dyDescent="0.3">
      <c r="L1603" s="105"/>
    </row>
    <row r="1604" spans="12:12" ht="16.5" customHeight="1" x14ac:dyDescent="0.3">
      <c r="L1604" s="105"/>
    </row>
    <row r="1605" spans="12:12" ht="16.5" customHeight="1" x14ac:dyDescent="0.3">
      <c r="L1605" s="105"/>
    </row>
    <row r="1606" spans="12:12" ht="16.5" customHeight="1" x14ac:dyDescent="0.3">
      <c r="L1606" s="105"/>
    </row>
    <row r="1607" spans="12:12" ht="16.5" customHeight="1" x14ac:dyDescent="0.3">
      <c r="L1607" s="105"/>
    </row>
    <row r="1608" spans="12:12" ht="16.5" customHeight="1" x14ac:dyDescent="0.3">
      <c r="L1608" s="105"/>
    </row>
    <row r="1609" spans="12:12" ht="16.5" customHeight="1" x14ac:dyDescent="0.3">
      <c r="L1609" s="105"/>
    </row>
    <row r="1610" spans="12:12" ht="16.5" customHeight="1" x14ac:dyDescent="0.3">
      <c r="L1610" s="105"/>
    </row>
    <row r="1611" spans="12:12" ht="16.5" customHeight="1" x14ac:dyDescent="0.3">
      <c r="L1611" s="105"/>
    </row>
    <row r="1612" spans="12:12" ht="16.5" customHeight="1" x14ac:dyDescent="0.3">
      <c r="L1612" s="105"/>
    </row>
    <row r="1613" spans="12:12" ht="16.5" customHeight="1" x14ac:dyDescent="0.3">
      <c r="L1613" s="105"/>
    </row>
    <row r="1614" spans="12:12" ht="16.5" customHeight="1" x14ac:dyDescent="0.3">
      <c r="L1614" s="105"/>
    </row>
    <row r="1615" spans="12:12" ht="16.5" customHeight="1" x14ac:dyDescent="0.3">
      <c r="L1615" s="105"/>
    </row>
    <row r="1616" spans="12:12" ht="16.5" customHeight="1" x14ac:dyDescent="0.3">
      <c r="L1616" s="105"/>
    </row>
    <row r="1617" spans="12:12" ht="16.5" customHeight="1" x14ac:dyDescent="0.3">
      <c r="L1617" s="105"/>
    </row>
    <row r="1618" spans="12:12" ht="16.5" customHeight="1" x14ac:dyDescent="0.3">
      <c r="L1618" s="105"/>
    </row>
    <row r="1619" spans="12:12" ht="16.5" customHeight="1" x14ac:dyDescent="0.3">
      <c r="L1619" s="105"/>
    </row>
    <row r="1620" spans="12:12" ht="16.5" customHeight="1" x14ac:dyDescent="0.3">
      <c r="L1620" s="105"/>
    </row>
    <row r="1621" spans="12:12" ht="16.5" customHeight="1" x14ac:dyDescent="0.3">
      <c r="L1621" s="105"/>
    </row>
    <row r="1622" spans="12:12" ht="16.5" customHeight="1" x14ac:dyDescent="0.3">
      <c r="L1622" s="105"/>
    </row>
    <row r="1623" spans="12:12" ht="16.5" customHeight="1" x14ac:dyDescent="0.3">
      <c r="L1623" s="105"/>
    </row>
    <row r="1624" spans="12:12" ht="16.5" customHeight="1" x14ac:dyDescent="0.3">
      <c r="L1624" s="105"/>
    </row>
    <row r="1625" spans="12:12" ht="16.5" customHeight="1" x14ac:dyDescent="0.3">
      <c r="L1625" s="105"/>
    </row>
    <row r="1626" spans="12:12" ht="16.5" customHeight="1" x14ac:dyDescent="0.3">
      <c r="L1626" s="105"/>
    </row>
    <row r="1627" spans="12:12" ht="16.5" customHeight="1" x14ac:dyDescent="0.3">
      <c r="L1627" s="105"/>
    </row>
    <row r="1628" spans="12:12" ht="16.5" customHeight="1" x14ac:dyDescent="0.3">
      <c r="L1628" s="105"/>
    </row>
    <row r="1629" spans="12:12" ht="16.5" customHeight="1" x14ac:dyDescent="0.3">
      <c r="L1629" s="105"/>
    </row>
    <row r="1630" spans="12:12" ht="16.5" customHeight="1" x14ac:dyDescent="0.3">
      <c r="L1630" s="105"/>
    </row>
    <row r="1631" spans="12:12" ht="16.5" customHeight="1" x14ac:dyDescent="0.3">
      <c r="L1631" s="105"/>
    </row>
    <row r="1632" spans="12:12" ht="16.5" customHeight="1" x14ac:dyDescent="0.3">
      <c r="L1632" s="105"/>
    </row>
    <row r="1633" spans="12:12" ht="16.5" customHeight="1" x14ac:dyDescent="0.3">
      <c r="L1633" s="105"/>
    </row>
    <row r="1634" spans="12:12" ht="16.5" customHeight="1" x14ac:dyDescent="0.3">
      <c r="L1634" s="105"/>
    </row>
    <row r="1635" spans="12:12" ht="16.5" customHeight="1" x14ac:dyDescent="0.3">
      <c r="L1635" s="105"/>
    </row>
    <row r="1636" spans="12:12" ht="16.5" customHeight="1" x14ac:dyDescent="0.3">
      <c r="L1636" s="105"/>
    </row>
    <row r="1637" spans="12:12" ht="16.5" customHeight="1" x14ac:dyDescent="0.3">
      <c r="L1637" s="105"/>
    </row>
    <row r="1638" spans="12:12" ht="16.5" customHeight="1" x14ac:dyDescent="0.3">
      <c r="L1638" s="105"/>
    </row>
    <row r="1639" spans="12:12" ht="16.5" customHeight="1" x14ac:dyDescent="0.3">
      <c r="L1639" s="105"/>
    </row>
    <row r="1640" spans="12:12" ht="16.5" customHeight="1" x14ac:dyDescent="0.3">
      <c r="L1640" s="105"/>
    </row>
    <row r="1641" spans="12:12" ht="16.5" customHeight="1" x14ac:dyDescent="0.3">
      <c r="L1641" s="105"/>
    </row>
    <row r="1642" spans="12:12" ht="16.5" customHeight="1" x14ac:dyDescent="0.3">
      <c r="L1642" s="105"/>
    </row>
    <row r="1643" spans="12:12" ht="16.5" customHeight="1" x14ac:dyDescent="0.3">
      <c r="L1643" s="105"/>
    </row>
    <row r="1644" spans="12:12" ht="16.5" customHeight="1" x14ac:dyDescent="0.3">
      <c r="L1644" s="105"/>
    </row>
    <row r="1645" spans="12:12" ht="16.5" customHeight="1" x14ac:dyDescent="0.3">
      <c r="L1645" s="105"/>
    </row>
    <row r="1646" spans="12:12" ht="16.5" customHeight="1" x14ac:dyDescent="0.3">
      <c r="L1646" s="105"/>
    </row>
    <row r="1647" spans="12:12" ht="16.5" customHeight="1" x14ac:dyDescent="0.3">
      <c r="L1647" s="105"/>
    </row>
    <row r="1648" spans="12:12" ht="16.5" customHeight="1" x14ac:dyDescent="0.3">
      <c r="L1648" s="105"/>
    </row>
    <row r="1649" spans="12:12" ht="16.5" customHeight="1" x14ac:dyDescent="0.3">
      <c r="L1649" s="105"/>
    </row>
    <row r="1650" spans="12:12" ht="16.5" customHeight="1" x14ac:dyDescent="0.3">
      <c r="L1650" s="105"/>
    </row>
    <row r="1651" spans="12:12" ht="16.5" customHeight="1" x14ac:dyDescent="0.3">
      <c r="L1651" s="105"/>
    </row>
    <row r="1652" spans="12:12" ht="16.5" customHeight="1" x14ac:dyDescent="0.3">
      <c r="L1652" s="105"/>
    </row>
    <row r="1653" spans="12:12" ht="16.5" customHeight="1" x14ac:dyDescent="0.3">
      <c r="L1653" s="105"/>
    </row>
    <row r="1654" spans="12:12" ht="16.5" customHeight="1" x14ac:dyDescent="0.3">
      <c r="L1654" s="105"/>
    </row>
    <row r="1655" spans="12:12" ht="16.5" customHeight="1" x14ac:dyDescent="0.3">
      <c r="L1655" s="105"/>
    </row>
    <row r="1656" spans="12:12" ht="16.5" customHeight="1" x14ac:dyDescent="0.3">
      <c r="L1656" s="105"/>
    </row>
    <row r="1657" spans="12:12" ht="16.5" customHeight="1" x14ac:dyDescent="0.3">
      <c r="L1657" s="105"/>
    </row>
    <row r="1658" spans="12:12" ht="16.5" customHeight="1" x14ac:dyDescent="0.3">
      <c r="L1658" s="105"/>
    </row>
    <row r="1659" spans="12:12" ht="16.5" customHeight="1" x14ac:dyDescent="0.3">
      <c r="L1659" s="105"/>
    </row>
    <row r="1660" spans="12:12" ht="16.5" customHeight="1" x14ac:dyDescent="0.3">
      <c r="L1660" s="105"/>
    </row>
    <row r="1661" spans="12:12" ht="16.5" customHeight="1" x14ac:dyDescent="0.3">
      <c r="L1661" s="105"/>
    </row>
    <row r="1662" spans="12:12" ht="16.5" customHeight="1" x14ac:dyDescent="0.3">
      <c r="L1662" s="105"/>
    </row>
    <row r="1663" spans="12:12" ht="16.5" customHeight="1" x14ac:dyDescent="0.3">
      <c r="L1663" s="105"/>
    </row>
    <row r="1664" spans="12:12" ht="16.5" customHeight="1" x14ac:dyDescent="0.3">
      <c r="L1664" s="105"/>
    </row>
    <row r="1665" spans="12:12" ht="16.5" customHeight="1" x14ac:dyDescent="0.3">
      <c r="L1665" s="105"/>
    </row>
    <row r="1666" spans="12:12" ht="16.5" customHeight="1" x14ac:dyDescent="0.3">
      <c r="L1666" s="105"/>
    </row>
    <row r="1667" spans="12:12" ht="16.5" customHeight="1" x14ac:dyDescent="0.3">
      <c r="L1667" s="105"/>
    </row>
    <row r="1668" spans="12:12" ht="16.5" customHeight="1" x14ac:dyDescent="0.3">
      <c r="L1668" s="105"/>
    </row>
    <row r="1669" spans="12:12" ht="16.5" customHeight="1" x14ac:dyDescent="0.3">
      <c r="L1669" s="105"/>
    </row>
    <row r="1670" spans="12:12" ht="16.5" customHeight="1" x14ac:dyDescent="0.3">
      <c r="L1670" s="105"/>
    </row>
    <row r="1671" spans="12:12" ht="16.5" customHeight="1" x14ac:dyDescent="0.3">
      <c r="L1671" s="105"/>
    </row>
    <row r="1672" spans="12:12" ht="16.5" customHeight="1" x14ac:dyDescent="0.3">
      <c r="L1672" s="105"/>
    </row>
    <row r="1673" spans="12:12" ht="16.5" customHeight="1" x14ac:dyDescent="0.3">
      <c r="L1673" s="105"/>
    </row>
    <row r="1674" spans="12:12" ht="16.5" customHeight="1" x14ac:dyDescent="0.3">
      <c r="L1674" s="105"/>
    </row>
    <row r="1675" spans="12:12" ht="16.5" customHeight="1" x14ac:dyDescent="0.3">
      <c r="L1675" s="105"/>
    </row>
    <row r="1676" spans="12:12" ht="16.5" customHeight="1" x14ac:dyDescent="0.3">
      <c r="L1676" s="105"/>
    </row>
    <row r="1677" spans="12:12" ht="16.5" customHeight="1" x14ac:dyDescent="0.3">
      <c r="L1677" s="105"/>
    </row>
    <row r="1678" spans="12:12" ht="16.5" customHeight="1" x14ac:dyDescent="0.3">
      <c r="L1678" s="105"/>
    </row>
    <row r="1679" spans="12:12" ht="16.5" customHeight="1" x14ac:dyDescent="0.3">
      <c r="L1679" s="105"/>
    </row>
    <row r="1680" spans="12:12" ht="16.5" customHeight="1" x14ac:dyDescent="0.3">
      <c r="L1680" s="105"/>
    </row>
    <row r="1681" spans="12:12" ht="16.5" customHeight="1" x14ac:dyDescent="0.3">
      <c r="L1681" s="105"/>
    </row>
    <row r="1682" spans="12:12" ht="16.5" customHeight="1" x14ac:dyDescent="0.3">
      <c r="L1682" s="105"/>
    </row>
    <row r="1683" spans="12:12" ht="16.5" customHeight="1" x14ac:dyDescent="0.3">
      <c r="L1683" s="105"/>
    </row>
    <row r="1684" spans="12:12" ht="16.5" customHeight="1" x14ac:dyDescent="0.3">
      <c r="L1684" s="105"/>
    </row>
    <row r="1685" spans="12:12" ht="16.5" customHeight="1" x14ac:dyDescent="0.3">
      <c r="L1685" s="105"/>
    </row>
    <row r="1686" spans="12:12" ht="16.5" customHeight="1" x14ac:dyDescent="0.3">
      <c r="L1686" s="105"/>
    </row>
    <row r="1687" spans="12:12" ht="16.5" customHeight="1" x14ac:dyDescent="0.3">
      <c r="L1687" s="105"/>
    </row>
    <row r="1688" spans="12:12" ht="16.5" customHeight="1" x14ac:dyDescent="0.3">
      <c r="L1688" s="105"/>
    </row>
    <row r="1689" spans="12:12" ht="16.5" customHeight="1" x14ac:dyDescent="0.3">
      <c r="L1689" s="105"/>
    </row>
    <row r="1690" spans="12:12" ht="16.5" customHeight="1" x14ac:dyDescent="0.3">
      <c r="L1690" s="105"/>
    </row>
    <row r="1691" spans="12:12" ht="16.5" customHeight="1" x14ac:dyDescent="0.3">
      <c r="L1691" s="105"/>
    </row>
    <row r="1692" spans="12:12" ht="16.5" customHeight="1" x14ac:dyDescent="0.3">
      <c r="L1692" s="105"/>
    </row>
    <row r="1693" spans="12:12" ht="16.5" customHeight="1" x14ac:dyDescent="0.3">
      <c r="L1693" s="105"/>
    </row>
    <row r="1694" spans="12:12" ht="16.5" customHeight="1" x14ac:dyDescent="0.3">
      <c r="L1694" s="105"/>
    </row>
    <row r="1695" spans="12:12" ht="16.5" customHeight="1" x14ac:dyDescent="0.3">
      <c r="L1695" s="105"/>
    </row>
    <row r="1696" spans="12:12" ht="16.5" customHeight="1" x14ac:dyDescent="0.3">
      <c r="L1696" s="105"/>
    </row>
    <row r="1697" spans="12:12" ht="16.5" customHeight="1" x14ac:dyDescent="0.3">
      <c r="L1697" s="105"/>
    </row>
    <row r="1698" spans="12:12" ht="16.5" customHeight="1" x14ac:dyDescent="0.3">
      <c r="L1698" s="105"/>
    </row>
    <row r="1699" spans="12:12" ht="16.5" customHeight="1" x14ac:dyDescent="0.3">
      <c r="L1699" s="105"/>
    </row>
    <row r="1700" spans="12:12" ht="16.5" customHeight="1" x14ac:dyDescent="0.3">
      <c r="L1700" s="105"/>
    </row>
    <row r="1701" spans="12:12" ht="16.5" customHeight="1" x14ac:dyDescent="0.3">
      <c r="L1701" s="105"/>
    </row>
    <row r="1702" spans="12:12" ht="16.5" customHeight="1" x14ac:dyDescent="0.3">
      <c r="L1702" s="105"/>
    </row>
    <row r="1703" spans="12:12" ht="16.5" customHeight="1" x14ac:dyDescent="0.3">
      <c r="L1703" s="105"/>
    </row>
    <row r="1704" spans="12:12" ht="16.5" customHeight="1" x14ac:dyDescent="0.3">
      <c r="L1704" s="105"/>
    </row>
    <row r="1705" spans="12:12" ht="16.5" customHeight="1" x14ac:dyDescent="0.3">
      <c r="L1705" s="105"/>
    </row>
    <row r="1706" spans="12:12" ht="16.5" customHeight="1" x14ac:dyDescent="0.3">
      <c r="L1706" s="105"/>
    </row>
    <row r="1707" spans="12:12" ht="16.5" customHeight="1" x14ac:dyDescent="0.3">
      <c r="L1707" s="105"/>
    </row>
    <row r="1708" spans="12:12" ht="16.5" customHeight="1" x14ac:dyDescent="0.3">
      <c r="L1708" s="105"/>
    </row>
    <row r="1709" spans="12:12" ht="16.5" customHeight="1" x14ac:dyDescent="0.3">
      <c r="L1709" s="105"/>
    </row>
    <row r="1710" spans="12:12" ht="16.5" customHeight="1" x14ac:dyDescent="0.3">
      <c r="L1710" s="105"/>
    </row>
    <row r="1711" spans="12:12" ht="16.5" customHeight="1" x14ac:dyDescent="0.3">
      <c r="L1711" s="105"/>
    </row>
    <row r="1712" spans="12:12" ht="16.5" customHeight="1" x14ac:dyDescent="0.3">
      <c r="L1712" s="105"/>
    </row>
    <row r="1713" spans="12:12" ht="16.5" customHeight="1" x14ac:dyDescent="0.3">
      <c r="L1713" s="105"/>
    </row>
    <row r="1714" spans="12:12" ht="16.5" customHeight="1" x14ac:dyDescent="0.3">
      <c r="L1714" s="105"/>
    </row>
    <row r="1715" spans="12:12" ht="16.5" customHeight="1" x14ac:dyDescent="0.3">
      <c r="L1715" s="105"/>
    </row>
    <row r="1716" spans="12:12" ht="16.5" customHeight="1" x14ac:dyDescent="0.3">
      <c r="L1716" s="105"/>
    </row>
    <row r="1717" spans="12:12" ht="16.5" customHeight="1" x14ac:dyDescent="0.3">
      <c r="L1717" s="105"/>
    </row>
    <row r="1718" spans="12:12" ht="16.5" customHeight="1" x14ac:dyDescent="0.3">
      <c r="L1718" s="105"/>
    </row>
    <row r="1719" spans="12:12" ht="16.5" customHeight="1" x14ac:dyDescent="0.3">
      <c r="L1719" s="105"/>
    </row>
    <row r="1720" spans="12:12" ht="16.5" customHeight="1" x14ac:dyDescent="0.3">
      <c r="L1720" s="105"/>
    </row>
    <row r="1721" spans="12:12" ht="16.5" customHeight="1" x14ac:dyDescent="0.3">
      <c r="L1721" s="105"/>
    </row>
    <row r="1722" spans="12:12" ht="16.5" customHeight="1" x14ac:dyDescent="0.3">
      <c r="L1722" s="105"/>
    </row>
    <row r="1723" spans="12:12" ht="16.5" customHeight="1" x14ac:dyDescent="0.3">
      <c r="L1723" s="105"/>
    </row>
    <row r="1724" spans="12:12" ht="16.5" customHeight="1" x14ac:dyDescent="0.3">
      <c r="L1724" s="105"/>
    </row>
    <row r="1725" spans="12:12" ht="16.5" customHeight="1" x14ac:dyDescent="0.3">
      <c r="L1725" s="105"/>
    </row>
    <row r="1726" spans="12:12" ht="16.5" customHeight="1" x14ac:dyDescent="0.3">
      <c r="L1726" s="105"/>
    </row>
    <row r="1727" spans="12:12" ht="16.5" customHeight="1" x14ac:dyDescent="0.3">
      <c r="L1727" s="105"/>
    </row>
    <row r="1728" spans="12:12" ht="16.5" customHeight="1" x14ac:dyDescent="0.3">
      <c r="L1728" s="105"/>
    </row>
    <row r="1729" spans="12:12" ht="16.5" customHeight="1" x14ac:dyDescent="0.3">
      <c r="L1729" s="105"/>
    </row>
    <row r="1730" spans="12:12" ht="16.5" customHeight="1" x14ac:dyDescent="0.3">
      <c r="L1730" s="105"/>
    </row>
    <row r="1731" spans="12:12" ht="16.5" customHeight="1" x14ac:dyDescent="0.3">
      <c r="L1731" s="105"/>
    </row>
    <row r="1732" spans="12:12" ht="16.5" customHeight="1" x14ac:dyDescent="0.3">
      <c r="L1732" s="105"/>
    </row>
    <row r="1733" spans="12:12" ht="16.5" customHeight="1" x14ac:dyDescent="0.3">
      <c r="L1733" s="105"/>
    </row>
    <row r="1734" spans="12:12" ht="16.5" customHeight="1" x14ac:dyDescent="0.3">
      <c r="L1734" s="105"/>
    </row>
    <row r="1735" spans="12:12" ht="16.5" customHeight="1" x14ac:dyDescent="0.3">
      <c r="L1735" s="105"/>
    </row>
    <row r="1736" spans="12:12" ht="16.5" customHeight="1" x14ac:dyDescent="0.3">
      <c r="L1736" s="105"/>
    </row>
    <row r="1737" spans="12:12" ht="16.5" customHeight="1" x14ac:dyDescent="0.3">
      <c r="L1737" s="105"/>
    </row>
    <row r="1738" spans="12:12" ht="16.5" customHeight="1" x14ac:dyDescent="0.3">
      <c r="L1738" s="105"/>
    </row>
    <row r="1739" spans="12:12" ht="16.5" customHeight="1" x14ac:dyDescent="0.3">
      <c r="L1739" s="105"/>
    </row>
    <row r="1740" spans="12:12" ht="16.5" customHeight="1" x14ac:dyDescent="0.3">
      <c r="L1740" s="105"/>
    </row>
    <row r="1741" spans="12:12" ht="16.5" customHeight="1" x14ac:dyDescent="0.3">
      <c r="L1741" s="105"/>
    </row>
    <row r="1742" spans="12:12" ht="16.5" customHeight="1" x14ac:dyDescent="0.3">
      <c r="L1742" s="105"/>
    </row>
    <row r="1743" spans="12:12" ht="16.5" customHeight="1" x14ac:dyDescent="0.3">
      <c r="L1743" s="105"/>
    </row>
    <row r="1744" spans="12:12" ht="16.5" customHeight="1" x14ac:dyDescent="0.3">
      <c r="L1744" s="105"/>
    </row>
    <row r="1745" spans="12:12" ht="16.5" customHeight="1" x14ac:dyDescent="0.3">
      <c r="L1745" s="105"/>
    </row>
    <row r="1746" spans="12:12" ht="16.5" customHeight="1" x14ac:dyDescent="0.3">
      <c r="L1746" s="105"/>
    </row>
    <row r="1747" spans="12:12" ht="16.5" customHeight="1" x14ac:dyDescent="0.3">
      <c r="L1747" s="105"/>
    </row>
    <row r="1748" spans="12:12" ht="16.5" customHeight="1" x14ac:dyDescent="0.3">
      <c r="L1748" s="105"/>
    </row>
    <row r="1749" spans="12:12" ht="16.5" customHeight="1" x14ac:dyDescent="0.3">
      <c r="L1749" s="105"/>
    </row>
    <row r="1750" spans="12:12" ht="16.5" customHeight="1" x14ac:dyDescent="0.3">
      <c r="L1750" s="105"/>
    </row>
    <row r="1751" spans="12:12" ht="16.5" customHeight="1" x14ac:dyDescent="0.3">
      <c r="L1751" s="105"/>
    </row>
    <row r="1752" spans="12:12" ht="16.5" customHeight="1" x14ac:dyDescent="0.3">
      <c r="L1752" s="105"/>
    </row>
    <row r="1753" spans="12:12" ht="16.5" customHeight="1" x14ac:dyDescent="0.3">
      <c r="L1753" s="105"/>
    </row>
    <row r="1754" spans="12:12" ht="16.5" customHeight="1" x14ac:dyDescent="0.3">
      <c r="L1754" s="105"/>
    </row>
    <row r="1755" spans="12:12" ht="16.5" customHeight="1" x14ac:dyDescent="0.3">
      <c r="L1755" s="105"/>
    </row>
    <row r="1756" spans="12:12" ht="16.5" customHeight="1" x14ac:dyDescent="0.3">
      <c r="L1756" s="105"/>
    </row>
    <row r="1757" spans="12:12" ht="16.5" customHeight="1" x14ac:dyDescent="0.3">
      <c r="L1757" s="105"/>
    </row>
    <row r="1758" spans="12:12" ht="16.5" customHeight="1" x14ac:dyDescent="0.3">
      <c r="L1758" s="105"/>
    </row>
    <row r="1759" spans="12:12" ht="16.5" customHeight="1" x14ac:dyDescent="0.3">
      <c r="L1759" s="105"/>
    </row>
    <row r="1760" spans="12:12" ht="16.5" customHeight="1" x14ac:dyDescent="0.3">
      <c r="L1760" s="105"/>
    </row>
    <row r="1761" spans="12:12" ht="16.5" customHeight="1" x14ac:dyDescent="0.3">
      <c r="L1761" s="105"/>
    </row>
    <row r="1762" spans="12:12" ht="16.5" customHeight="1" x14ac:dyDescent="0.3">
      <c r="L1762" s="105"/>
    </row>
    <row r="1763" spans="12:12" ht="16.5" customHeight="1" x14ac:dyDescent="0.3">
      <c r="L1763" s="105"/>
    </row>
    <row r="1764" spans="12:12" ht="16.5" customHeight="1" x14ac:dyDescent="0.3">
      <c r="L1764" s="105"/>
    </row>
    <row r="1765" spans="12:12" ht="16.5" customHeight="1" x14ac:dyDescent="0.3">
      <c r="L1765" s="105"/>
    </row>
    <row r="1766" spans="12:12" ht="16.5" customHeight="1" x14ac:dyDescent="0.3">
      <c r="L1766" s="105"/>
    </row>
    <row r="1767" spans="12:12" ht="16.5" customHeight="1" x14ac:dyDescent="0.3">
      <c r="L1767" s="105"/>
    </row>
    <row r="1768" spans="12:12" ht="16.5" customHeight="1" x14ac:dyDescent="0.3">
      <c r="L1768" s="105"/>
    </row>
    <row r="1769" spans="12:12" ht="16.5" customHeight="1" x14ac:dyDescent="0.3">
      <c r="L1769" s="105"/>
    </row>
    <row r="1770" spans="12:12" ht="16.5" customHeight="1" x14ac:dyDescent="0.3">
      <c r="L1770" s="105"/>
    </row>
    <row r="1771" spans="12:12" ht="16.5" customHeight="1" x14ac:dyDescent="0.3">
      <c r="L1771" s="105"/>
    </row>
    <row r="1772" spans="12:12" ht="16.5" customHeight="1" x14ac:dyDescent="0.3">
      <c r="L1772" s="105"/>
    </row>
    <row r="1773" spans="12:12" ht="16.5" customHeight="1" x14ac:dyDescent="0.3">
      <c r="L1773" s="105"/>
    </row>
    <row r="1774" spans="12:12" ht="16.5" customHeight="1" x14ac:dyDescent="0.3">
      <c r="L1774" s="105"/>
    </row>
    <row r="1775" spans="12:12" ht="16.5" customHeight="1" x14ac:dyDescent="0.3">
      <c r="L1775" s="105"/>
    </row>
    <row r="1776" spans="12:12" ht="16.5" customHeight="1" x14ac:dyDescent="0.3">
      <c r="L1776" s="105"/>
    </row>
    <row r="1777" spans="12:12" ht="16.5" customHeight="1" x14ac:dyDescent="0.3">
      <c r="L1777" s="105"/>
    </row>
    <row r="1778" spans="12:12" ht="16.5" customHeight="1" x14ac:dyDescent="0.3">
      <c r="L1778" s="105"/>
    </row>
    <row r="1779" spans="12:12" ht="16.5" customHeight="1" x14ac:dyDescent="0.3">
      <c r="L1779" s="105"/>
    </row>
    <row r="1780" spans="12:12" ht="16.5" customHeight="1" x14ac:dyDescent="0.3">
      <c r="L1780" s="105"/>
    </row>
    <row r="1781" spans="12:12" ht="16.5" customHeight="1" x14ac:dyDescent="0.3">
      <c r="L1781" s="105"/>
    </row>
    <row r="1782" spans="12:12" ht="16.5" customHeight="1" x14ac:dyDescent="0.3">
      <c r="L1782" s="105"/>
    </row>
    <row r="1783" spans="12:12" ht="16.5" customHeight="1" x14ac:dyDescent="0.3">
      <c r="L1783" s="105"/>
    </row>
    <row r="1784" spans="12:12" ht="16.5" customHeight="1" x14ac:dyDescent="0.3">
      <c r="L1784" s="105"/>
    </row>
    <row r="1785" spans="12:12" ht="16.5" customHeight="1" x14ac:dyDescent="0.3">
      <c r="L1785" s="105"/>
    </row>
    <row r="1786" spans="12:12" ht="16.5" customHeight="1" x14ac:dyDescent="0.3">
      <c r="L1786" s="105"/>
    </row>
    <row r="1787" spans="12:12" ht="16.5" customHeight="1" x14ac:dyDescent="0.3">
      <c r="L1787" s="105"/>
    </row>
    <row r="1788" spans="12:12" ht="16.5" customHeight="1" x14ac:dyDescent="0.3">
      <c r="L1788" s="105"/>
    </row>
    <row r="1789" spans="12:12" ht="16.5" customHeight="1" x14ac:dyDescent="0.3">
      <c r="L1789" s="105"/>
    </row>
    <row r="1790" spans="12:12" ht="16.5" customHeight="1" x14ac:dyDescent="0.3">
      <c r="L1790" s="105"/>
    </row>
    <row r="1791" spans="12:12" ht="16.5" customHeight="1" x14ac:dyDescent="0.3">
      <c r="L1791" s="105"/>
    </row>
    <row r="1792" spans="12:12" ht="16.5" customHeight="1" x14ac:dyDescent="0.3">
      <c r="L1792" s="105"/>
    </row>
    <row r="1793" spans="12:12" ht="16.5" customHeight="1" x14ac:dyDescent="0.3">
      <c r="L1793" s="105"/>
    </row>
    <row r="1794" spans="12:12" ht="16.5" customHeight="1" x14ac:dyDescent="0.3">
      <c r="L1794" s="105"/>
    </row>
    <row r="1795" spans="12:12" ht="16.5" customHeight="1" x14ac:dyDescent="0.3">
      <c r="L1795" s="105"/>
    </row>
    <row r="1796" spans="12:12" ht="16.5" customHeight="1" x14ac:dyDescent="0.3">
      <c r="L1796" s="105"/>
    </row>
    <row r="1797" spans="12:12" ht="16.5" customHeight="1" x14ac:dyDescent="0.3">
      <c r="L1797" s="105"/>
    </row>
    <row r="1798" spans="12:12" ht="16.5" customHeight="1" x14ac:dyDescent="0.3">
      <c r="L1798" s="105"/>
    </row>
    <row r="1799" spans="12:12" ht="16.5" customHeight="1" x14ac:dyDescent="0.3">
      <c r="L1799" s="105"/>
    </row>
    <row r="1800" spans="12:12" ht="16.5" customHeight="1" x14ac:dyDescent="0.3">
      <c r="L1800" s="105"/>
    </row>
    <row r="1801" spans="12:12" ht="16.5" customHeight="1" x14ac:dyDescent="0.3">
      <c r="L1801" s="105"/>
    </row>
    <row r="1802" spans="12:12" ht="16.5" customHeight="1" x14ac:dyDescent="0.3">
      <c r="L1802" s="105"/>
    </row>
    <row r="1803" spans="12:12" ht="16.5" customHeight="1" x14ac:dyDescent="0.3">
      <c r="L1803" s="105"/>
    </row>
    <row r="1804" spans="12:12" ht="16.5" customHeight="1" x14ac:dyDescent="0.3">
      <c r="L1804" s="105"/>
    </row>
    <row r="1805" spans="12:12" ht="16.5" customHeight="1" x14ac:dyDescent="0.3">
      <c r="L1805" s="105"/>
    </row>
    <row r="1806" spans="12:12" ht="16.5" customHeight="1" x14ac:dyDescent="0.3">
      <c r="L1806" s="105"/>
    </row>
    <row r="1807" spans="12:12" ht="16.5" customHeight="1" x14ac:dyDescent="0.3">
      <c r="L1807" s="105"/>
    </row>
    <row r="1808" spans="12:12" ht="16.5" customHeight="1" x14ac:dyDescent="0.3">
      <c r="L1808" s="105"/>
    </row>
    <row r="1809" spans="12:12" ht="16.5" customHeight="1" x14ac:dyDescent="0.3">
      <c r="L1809" s="105"/>
    </row>
    <row r="1810" spans="12:12" ht="16.5" customHeight="1" x14ac:dyDescent="0.3">
      <c r="L1810" s="105"/>
    </row>
    <row r="1811" spans="12:12" ht="16.5" customHeight="1" x14ac:dyDescent="0.3">
      <c r="L1811" s="105"/>
    </row>
    <row r="1812" spans="12:12" ht="16.5" customHeight="1" x14ac:dyDescent="0.3">
      <c r="L1812" s="105"/>
    </row>
    <row r="1813" spans="12:12" ht="16.5" customHeight="1" x14ac:dyDescent="0.3">
      <c r="L1813" s="105"/>
    </row>
    <row r="1814" spans="12:12" ht="16.5" customHeight="1" x14ac:dyDescent="0.3">
      <c r="L1814" s="105"/>
    </row>
    <row r="1815" spans="12:12" ht="16.5" customHeight="1" x14ac:dyDescent="0.3">
      <c r="L1815" s="105"/>
    </row>
    <row r="1816" spans="12:12" ht="16.5" customHeight="1" x14ac:dyDescent="0.3">
      <c r="L1816" s="105"/>
    </row>
    <row r="1817" spans="12:12" ht="16.5" customHeight="1" x14ac:dyDescent="0.3">
      <c r="L1817" s="105"/>
    </row>
    <row r="1818" spans="12:12" ht="16.5" customHeight="1" x14ac:dyDescent="0.3">
      <c r="L1818" s="105"/>
    </row>
    <row r="1819" spans="12:12" ht="16.5" customHeight="1" x14ac:dyDescent="0.3">
      <c r="L1819" s="105"/>
    </row>
    <row r="1820" spans="12:12" ht="16.5" customHeight="1" x14ac:dyDescent="0.3">
      <c r="L1820" s="105"/>
    </row>
    <row r="1821" spans="12:12" ht="16.5" customHeight="1" x14ac:dyDescent="0.3">
      <c r="L1821" s="105"/>
    </row>
    <row r="1822" spans="12:12" ht="16.5" customHeight="1" x14ac:dyDescent="0.3">
      <c r="L1822" s="105"/>
    </row>
    <row r="1823" spans="12:12" ht="16.5" customHeight="1" x14ac:dyDescent="0.3">
      <c r="L1823" s="105"/>
    </row>
    <row r="1824" spans="12:12" ht="16.5" customHeight="1" x14ac:dyDescent="0.3">
      <c r="L1824" s="105"/>
    </row>
    <row r="1825" spans="12:12" ht="16.5" customHeight="1" x14ac:dyDescent="0.3">
      <c r="L1825" s="105"/>
    </row>
    <row r="1826" spans="12:12" ht="16.5" customHeight="1" x14ac:dyDescent="0.3">
      <c r="L1826" s="105"/>
    </row>
    <row r="1827" spans="12:12" ht="16.5" customHeight="1" x14ac:dyDescent="0.3">
      <c r="L1827" s="105"/>
    </row>
    <row r="1828" spans="12:12" ht="16.5" customHeight="1" x14ac:dyDescent="0.3">
      <c r="L1828" s="105"/>
    </row>
    <row r="1829" spans="12:12" ht="16.5" customHeight="1" x14ac:dyDescent="0.3">
      <c r="L1829" s="105"/>
    </row>
    <row r="1830" spans="12:12" ht="16.5" customHeight="1" x14ac:dyDescent="0.3">
      <c r="L1830" s="105"/>
    </row>
    <row r="1831" spans="12:12" ht="16.5" customHeight="1" x14ac:dyDescent="0.3">
      <c r="L1831" s="105"/>
    </row>
    <row r="1832" spans="12:12" ht="16.5" customHeight="1" x14ac:dyDescent="0.3">
      <c r="L1832" s="105"/>
    </row>
    <row r="1833" spans="12:12" ht="16.5" customHeight="1" x14ac:dyDescent="0.3">
      <c r="L1833" s="105"/>
    </row>
    <row r="1834" spans="12:12" ht="16.5" customHeight="1" x14ac:dyDescent="0.3">
      <c r="L1834" s="105"/>
    </row>
    <row r="1835" spans="12:12" ht="16.5" customHeight="1" x14ac:dyDescent="0.3">
      <c r="L1835" s="105"/>
    </row>
    <row r="1836" spans="12:12" ht="16.5" customHeight="1" x14ac:dyDescent="0.3">
      <c r="L1836" s="105"/>
    </row>
    <row r="1837" spans="12:12" ht="16.5" customHeight="1" x14ac:dyDescent="0.3">
      <c r="L1837" s="105"/>
    </row>
    <row r="1838" spans="12:12" ht="16.5" customHeight="1" x14ac:dyDescent="0.3">
      <c r="L1838" s="105"/>
    </row>
    <row r="1839" spans="12:12" ht="16.5" customHeight="1" x14ac:dyDescent="0.3">
      <c r="L1839" s="105"/>
    </row>
    <row r="1840" spans="12:12" ht="16.5" customHeight="1" x14ac:dyDescent="0.3">
      <c r="L1840" s="105"/>
    </row>
    <row r="1841" spans="12:12" ht="16.5" customHeight="1" x14ac:dyDescent="0.3">
      <c r="L1841" s="105"/>
    </row>
    <row r="1842" spans="12:12" ht="16.5" customHeight="1" x14ac:dyDescent="0.3">
      <c r="L1842" s="105"/>
    </row>
    <row r="1843" spans="12:12" ht="16.5" customHeight="1" x14ac:dyDescent="0.3">
      <c r="L1843" s="105"/>
    </row>
    <row r="1844" spans="12:12" ht="16.5" customHeight="1" x14ac:dyDescent="0.3">
      <c r="L1844" s="105"/>
    </row>
    <row r="1845" spans="12:12" ht="16.5" customHeight="1" x14ac:dyDescent="0.3">
      <c r="L1845" s="105"/>
    </row>
    <row r="1846" spans="12:12" ht="16.5" customHeight="1" x14ac:dyDescent="0.3">
      <c r="L1846" s="105"/>
    </row>
    <row r="1847" spans="12:12" ht="16.5" customHeight="1" x14ac:dyDescent="0.3">
      <c r="L1847" s="105"/>
    </row>
    <row r="1848" spans="12:12" ht="16.5" customHeight="1" x14ac:dyDescent="0.3">
      <c r="L1848" s="105"/>
    </row>
    <row r="1849" spans="12:12" ht="16.5" customHeight="1" x14ac:dyDescent="0.3">
      <c r="L1849" s="105"/>
    </row>
    <row r="1850" spans="12:12" ht="16.5" customHeight="1" x14ac:dyDescent="0.3">
      <c r="L1850" s="105"/>
    </row>
    <row r="1851" spans="12:12" ht="16.5" customHeight="1" x14ac:dyDescent="0.3">
      <c r="L1851" s="105"/>
    </row>
    <row r="1852" spans="12:12" ht="16.5" customHeight="1" x14ac:dyDescent="0.3">
      <c r="L1852" s="105"/>
    </row>
    <row r="1853" spans="12:12" ht="16.5" customHeight="1" x14ac:dyDescent="0.3">
      <c r="L1853" s="105"/>
    </row>
    <row r="1854" spans="12:12" ht="16.5" customHeight="1" x14ac:dyDescent="0.3">
      <c r="L1854" s="105"/>
    </row>
    <row r="1855" spans="12:12" ht="16.5" customHeight="1" x14ac:dyDescent="0.3">
      <c r="L1855" s="105"/>
    </row>
    <row r="1856" spans="12:12" ht="16.5" customHeight="1" x14ac:dyDescent="0.3">
      <c r="L1856" s="105"/>
    </row>
    <row r="1857" spans="12:12" ht="16.5" customHeight="1" x14ac:dyDescent="0.3">
      <c r="L1857" s="105"/>
    </row>
    <row r="1858" spans="12:12" ht="16.5" customHeight="1" x14ac:dyDescent="0.3">
      <c r="L1858" s="105"/>
    </row>
    <row r="1859" spans="12:12" ht="16.5" customHeight="1" x14ac:dyDescent="0.3">
      <c r="L1859" s="105"/>
    </row>
    <row r="1860" spans="12:12" ht="16.5" customHeight="1" x14ac:dyDescent="0.3">
      <c r="L1860" s="105"/>
    </row>
    <row r="1861" spans="12:12" ht="16.5" customHeight="1" x14ac:dyDescent="0.3">
      <c r="L1861" s="105"/>
    </row>
    <row r="1862" spans="12:12" ht="16.5" customHeight="1" x14ac:dyDescent="0.3">
      <c r="L1862" s="105"/>
    </row>
    <row r="1863" spans="12:12" ht="16.5" customHeight="1" x14ac:dyDescent="0.3">
      <c r="L1863" s="105"/>
    </row>
    <row r="1864" spans="12:12" ht="16.5" customHeight="1" x14ac:dyDescent="0.3">
      <c r="L1864" s="105"/>
    </row>
    <row r="1865" spans="12:12" ht="16.5" customHeight="1" x14ac:dyDescent="0.3">
      <c r="L1865" s="105"/>
    </row>
    <row r="1866" spans="12:12" ht="16.5" customHeight="1" x14ac:dyDescent="0.3">
      <c r="L1866" s="105"/>
    </row>
    <row r="1867" spans="12:12" ht="16.5" customHeight="1" x14ac:dyDescent="0.3">
      <c r="L1867" s="105"/>
    </row>
    <row r="1868" spans="12:12" ht="16.5" customHeight="1" x14ac:dyDescent="0.3">
      <c r="L1868" s="105"/>
    </row>
    <row r="1869" spans="12:12" ht="16.5" customHeight="1" x14ac:dyDescent="0.3">
      <c r="L1869" s="105"/>
    </row>
    <row r="1870" spans="12:12" ht="16.5" customHeight="1" x14ac:dyDescent="0.3">
      <c r="L1870" s="105"/>
    </row>
    <row r="1871" spans="12:12" ht="16.5" customHeight="1" x14ac:dyDescent="0.3">
      <c r="L1871" s="105"/>
    </row>
    <row r="1872" spans="12:12" ht="16.5" customHeight="1" x14ac:dyDescent="0.3">
      <c r="L1872" s="105"/>
    </row>
    <row r="1873" spans="12:12" ht="16.5" customHeight="1" x14ac:dyDescent="0.3">
      <c r="L1873" s="105"/>
    </row>
    <row r="1874" spans="12:12" ht="16.5" customHeight="1" x14ac:dyDescent="0.3">
      <c r="L1874" s="105"/>
    </row>
    <row r="1875" spans="12:12" ht="16.5" customHeight="1" x14ac:dyDescent="0.3">
      <c r="L1875" s="105"/>
    </row>
    <row r="1876" spans="12:12" ht="16.5" customHeight="1" x14ac:dyDescent="0.3">
      <c r="L1876" s="105"/>
    </row>
    <row r="1877" spans="12:12" ht="16.5" customHeight="1" x14ac:dyDescent="0.3">
      <c r="L1877" s="105"/>
    </row>
    <row r="1878" spans="12:12" ht="16.5" customHeight="1" x14ac:dyDescent="0.3">
      <c r="L1878" s="105"/>
    </row>
    <row r="1879" spans="12:12" ht="16.5" customHeight="1" x14ac:dyDescent="0.3">
      <c r="L1879" s="105"/>
    </row>
    <row r="1880" spans="12:12" ht="16.5" customHeight="1" x14ac:dyDescent="0.3">
      <c r="L1880" s="105"/>
    </row>
    <row r="1881" spans="12:12" ht="16.5" customHeight="1" x14ac:dyDescent="0.3">
      <c r="L1881" s="105"/>
    </row>
    <row r="1882" spans="12:12" ht="16.5" customHeight="1" x14ac:dyDescent="0.3">
      <c r="L1882" s="105"/>
    </row>
    <row r="1883" spans="12:12" ht="16.5" customHeight="1" x14ac:dyDescent="0.3">
      <c r="L1883" s="105"/>
    </row>
    <row r="1884" spans="12:12" ht="16.5" customHeight="1" x14ac:dyDescent="0.3">
      <c r="L1884" s="105"/>
    </row>
    <row r="1885" spans="12:12" ht="16.5" customHeight="1" x14ac:dyDescent="0.3">
      <c r="L1885" s="105"/>
    </row>
    <row r="1886" spans="12:12" ht="16.5" customHeight="1" x14ac:dyDescent="0.3">
      <c r="L1886" s="105"/>
    </row>
    <row r="1887" spans="12:12" ht="16.5" customHeight="1" x14ac:dyDescent="0.3">
      <c r="L1887" s="105"/>
    </row>
    <row r="1888" spans="12:12" ht="16.5" customHeight="1" x14ac:dyDescent="0.3">
      <c r="L1888" s="105"/>
    </row>
    <row r="1889" spans="12:12" ht="16.5" customHeight="1" x14ac:dyDescent="0.3">
      <c r="L1889" s="105"/>
    </row>
    <row r="1890" spans="12:12" ht="16.5" customHeight="1" x14ac:dyDescent="0.3">
      <c r="L1890" s="105"/>
    </row>
    <row r="1891" spans="12:12" ht="16.5" customHeight="1" x14ac:dyDescent="0.3">
      <c r="L1891" s="105"/>
    </row>
    <row r="1892" spans="12:12" ht="16.5" customHeight="1" x14ac:dyDescent="0.3">
      <c r="L1892" s="105"/>
    </row>
    <row r="1893" spans="12:12" ht="16.5" customHeight="1" x14ac:dyDescent="0.3">
      <c r="L1893" s="105"/>
    </row>
    <row r="1894" spans="12:12" ht="16.5" customHeight="1" x14ac:dyDescent="0.3">
      <c r="L1894" s="105"/>
    </row>
    <row r="1895" spans="12:12" ht="16.5" customHeight="1" x14ac:dyDescent="0.3">
      <c r="L1895" s="105"/>
    </row>
    <row r="1896" spans="12:12" ht="16.5" customHeight="1" x14ac:dyDescent="0.3">
      <c r="L1896" s="105"/>
    </row>
    <row r="1897" spans="12:12" ht="16.5" customHeight="1" x14ac:dyDescent="0.3">
      <c r="L1897" s="105"/>
    </row>
    <row r="1898" spans="12:12" ht="16.5" customHeight="1" x14ac:dyDescent="0.3">
      <c r="L1898" s="105"/>
    </row>
    <row r="1899" spans="12:12" ht="16.5" customHeight="1" x14ac:dyDescent="0.3">
      <c r="L1899" s="105"/>
    </row>
    <row r="1900" spans="12:12" ht="16.5" customHeight="1" x14ac:dyDescent="0.3">
      <c r="L1900" s="105"/>
    </row>
    <row r="1901" spans="12:12" ht="16.5" customHeight="1" x14ac:dyDescent="0.3">
      <c r="L1901" s="105"/>
    </row>
    <row r="1902" spans="12:12" ht="16.5" customHeight="1" x14ac:dyDescent="0.3">
      <c r="L1902" s="105"/>
    </row>
    <row r="1903" spans="12:12" ht="16.5" customHeight="1" x14ac:dyDescent="0.3">
      <c r="L1903" s="105"/>
    </row>
    <row r="1904" spans="12:12" ht="16.5" customHeight="1" x14ac:dyDescent="0.3">
      <c r="L1904" s="105"/>
    </row>
    <row r="1905" spans="12:12" ht="16.5" customHeight="1" x14ac:dyDescent="0.3">
      <c r="L1905" s="105"/>
    </row>
    <row r="1906" spans="12:12" ht="16.5" customHeight="1" x14ac:dyDescent="0.3">
      <c r="L1906" s="105"/>
    </row>
    <row r="1907" spans="12:12" ht="16.5" customHeight="1" x14ac:dyDescent="0.3">
      <c r="L1907" s="105"/>
    </row>
    <row r="1908" spans="12:12" ht="16.5" customHeight="1" x14ac:dyDescent="0.3">
      <c r="L1908" s="105"/>
    </row>
    <row r="1909" spans="12:12" ht="16.5" customHeight="1" x14ac:dyDescent="0.3">
      <c r="L1909" s="105"/>
    </row>
    <row r="1910" spans="12:12" ht="16.5" customHeight="1" x14ac:dyDescent="0.3">
      <c r="L1910" s="105"/>
    </row>
    <row r="1911" spans="12:12" ht="16.5" customHeight="1" x14ac:dyDescent="0.3">
      <c r="L1911" s="105"/>
    </row>
    <row r="1912" spans="12:12" ht="16.5" customHeight="1" x14ac:dyDescent="0.3">
      <c r="L1912" s="105"/>
    </row>
    <row r="1913" spans="12:12" ht="16.5" customHeight="1" x14ac:dyDescent="0.3">
      <c r="L1913" s="105"/>
    </row>
    <row r="1914" spans="12:12" ht="16.5" customHeight="1" x14ac:dyDescent="0.3">
      <c r="L1914" s="105"/>
    </row>
    <row r="1915" spans="12:12" ht="16.5" customHeight="1" x14ac:dyDescent="0.3">
      <c r="L1915" s="105"/>
    </row>
    <row r="1916" spans="12:12" ht="16.5" customHeight="1" x14ac:dyDescent="0.3">
      <c r="L1916" s="105"/>
    </row>
    <row r="1917" spans="12:12" ht="16.5" customHeight="1" x14ac:dyDescent="0.3">
      <c r="L1917" s="105"/>
    </row>
    <row r="1918" spans="12:12" ht="16.5" customHeight="1" x14ac:dyDescent="0.3">
      <c r="L1918" s="105"/>
    </row>
    <row r="1919" spans="12:12" ht="16.5" customHeight="1" x14ac:dyDescent="0.3">
      <c r="L1919" s="105"/>
    </row>
    <row r="1920" spans="12:12" ht="16.5" customHeight="1" x14ac:dyDescent="0.3">
      <c r="L1920" s="105"/>
    </row>
    <row r="1921" spans="12:12" ht="16.5" customHeight="1" x14ac:dyDescent="0.3">
      <c r="L1921" s="105"/>
    </row>
    <row r="1922" spans="12:12" ht="16.5" customHeight="1" x14ac:dyDescent="0.3">
      <c r="L1922" s="105"/>
    </row>
    <row r="1923" spans="12:12" ht="16.5" customHeight="1" x14ac:dyDescent="0.3">
      <c r="L1923" s="105"/>
    </row>
    <row r="1924" spans="12:12" ht="16.5" customHeight="1" x14ac:dyDescent="0.3">
      <c r="L1924" s="105"/>
    </row>
    <row r="1925" spans="12:12" ht="16.5" customHeight="1" x14ac:dyDescent="0.3">
      <c r="L1925" s="105"/>
    </row>
    <row r="1926" spans="12:12" ht="16.5" customHeight="1" x14ac:dyDescent="0.3">
      <c r="L1926" s="105"/>
    </row>
    <row r="1927" spans="12:12" ht="16.5" customHeight="1" x14ac:dyDescent="0.3">
      <c r="L1927" s="105"/>
    </row>
    <row r="1928" spans="12:12" ht="16.5" customHeight="1" x14ac:dyDescent="0.3">
      <c r="L1928" s="105"/>
    </row>
    <row r="1929" spans="12:12" ht="16.5" customHeight="1" x14ac:dyDescent="0.3">
      <c r="L1929" s="105"/>
    </row>
    <row r="1930" spans="12:12" ht="16.5" customHeight="1" x14ac:dyDescent="0.3">
      <c r="L1930" s="105"/>
    </row>
    <row r="1931" spans="12:12" ht="16.5" customHeight="1" x14ac:dyDescent="0.3">
      <c r="L1931" s="105"/>
    </row>
    <row r="1932" spans="12:12" ht="16.5" customHeight="1" x14ac:dyDescent="0.3">
      <c r="L1932" s="105"/>
    </row>
    <row r="1933" spans="12:12" ht="16.5" customHeight="1" x14ac:dyDescent="0.3">
      <c r="L1933" s="105"/>
    </row>
    <row r="1934" spans="12:12" ht="16.5" customHeight="1" x14ac:dyDescent="0.3">
      <c r="L1934" s="105"/>
    </row>
    <row r="1935" spans="12:12" ht="16.5" customHeight="1" x14ac:dyDescent="0.3">
      <c r="L1935" s="105"/>
    </row>
    <row r="1936" spans="12:12" ht="16.5" customHeight="1" x14ac:dyDescent="0.3">
      <c r="L1936" s="105"/>
    </row>
    <row r="1937" spans="12:12" ht="16.5" customHeight="1" x14ac:dyDescent="0.3">
      <c r="L1937" s="105"/>
    </row>
    <row r="1938" spans="12:12" ht="16.5" customHeight="1" x14ac:dyDescent="0.3">
      <c r="L1938" s="105"/>
    </row>
    <row r="1939" spans="12:12" ht="16.5" customHeight="1" x14ac:dyDescent="0.3">
      <c r="L1939" s="105"/>
    </row>
    <row r="1940" spans="12:12" ht="16.5" customHeight="1" x14ac:dyDescent="0.3">
      <c r="L1940" s="105"/>
    </row>
    <row r="1941" spans="12:12" ht="16.5" customHeight="1" x14ac:dyDescent="0.3">
      <c r="L1941" s="105"/>
    </row>
    <row r="1942" spans="12:12" ht="16.5" customHeight="1" x14ac:dyDescent="0.3">
      <c r="L1942" s="105"/>
    </row>
    <row r="1943" spans="12:12" ht="16.5" customHeight="1" x14ac:dyDescent="0.3">
      <c r="L1943" s="105"/>
    </row>
    <row r="1944" spans="12:12" ht="16.5" customHeight="1" x14ac:dyDescent="0.3">
      <c r="L1944" s="105"/>
    </row>
    <row r="1945" spans="12:12" ht="16.5" customHeight="1" x14ac:dyDescent="0.3">
      <c r="L1945" s="105"/>
    </row>
    <row r="1946" spans="12:12" ht="16.5" customHeight="1" x14ac:dyDescent="0.3">
      <c r="L1946" s="105"/>
    </row>
    <row r="1947" spans="12:12" ht="16.5" customHeight="1" x14ac:dyDescent="0.3">
      <c r="L1947" s="105"/>
    </row>
    <row r="1948" spans="12:12" ht="16.5" customHeight="1" x14ac:dyDescent="0.3">
      <c r="L1948" s="105"/>
    </row>
    <row r="1949" spans="12:12" ht="16.5" customHeight="1" x14ac:dyDescent="0.3">
      <c r="L1949" s="105"/>
    </row>
    <row r="1950" spans="12:12" ht="16.5" customHeight="1" x14ac:dyDescent="0.3">
      <c r="L1950" s="105"/>
    </row>
    <row r="1951" spans="12:12" ht="16.5" customHeight="1" x14ac:dyDescent="0.3">
      <c r="L1951" s="105"/>
    </row>
    <row r="1952" spans="12:12" ht="16.5" customHeight="1" x14ac:dyDescent="0.3">
      <c r="L1952" s="105"/>
    </row>
    <row r="1953" spans="12:12" ht="16.5" customHeight="1" x14ac:dyDescent="0.3">
      <c r="L1953" s="105"/>
    </row>
    <row r="1954" spans="12:12" ht="16.5" customHeight="1" x14ac:dyDescent="0.3">
      <c r="L1954" s="105"/>
    </row>
    <row r="1955" spans="12:12" ht="16.5" customHeight="1" x14ac:dyDescent="0.3">
      <c r="L1955" s="105"/>
    </row>
    <row r="1956" spans="12:12" ht="16.5" customHeight="1" x14ac:dyDescent="0.3">
      <c r="L1956" s="105"/>
    </row>
    <row r="1957" spans="12:12" ht="16.5" customHeight="1" x14ac:dyDescent="0.3">
      <c r="L1957" s="105"/>
    </row>
    <row r="1958" spans="12:12" ht="16.5" customHeight="1" x14ac:dyDescent="0.3">
      <c r="L1958" s="105"/>
    </row>
    <row r="1959" spans="12:12" ht="16.5" customHeight="1" x14ac:dyDescent="0.3">
      <c r="L1959" s="105"/>
    </row>
    <row r="1960" spans="12:12" ht="16.5" customHeight="1" x14ac:dyDescent="0.3">
      <c r="L1960" s="105"/>
    </row>
    <row r="1961" spans="12:12" ht="16.5" customHeight="1" x14ac:dyDescent="0.3">
      <c r="L1961" s="105"/>
    </row>
    <row r="1962" spans="12:12" ht="16.5" customHeight="1" x14ac:dyDescent="0.3">
      <c r="L1962" s="105"/>
    </row>
    <row r="1963" spans="12:12" ht="16.5" customHeight="1" x14ac:dyDescent="0.3">
      <c r="L1963" s="105"/>
    </row>
    <row r="1964" spans="12:12" ht="16.5" customHeight="1" x14ac:dyDescent="0.3">
      <c r="L1964" s="105"/>
    </row>
    <row r="1965" spans="12:12" ht="16.5" customHeight="1" x14ac:dyDescent="0.3">
      <c r="L1965" s="105"/>
    </row>
    <row r="1966" spans="12:12" ht="16.5" customHeight="1" x14ac:dyDescent="0.3">
      <c r="L1966" s="105"/>
    </row>
    <row r="1967" spans="12:12" ht="16.5" customHeight="1" x14ac:dyDescent="0.3">
      <c r="L1967" s="105"/>
    </row>
    <row r="1968" spans="12:12" ht="16.5" customHeight="1" x14ac:dyDescent="0.3">
      <c r="L1968" s="105"/>
    </row>
    <row r="1969" spans="12:12" ht="16.5" customHeight="1" x14ac:dyDescent="0.3">
      <c r="L1969" s="105"/>
    </row>
    <row r="1970" spans="12:12" ht="16.5" customHeight="1" x14ac:dyDescent="0.3">
      <c r="L1970" s="105"/>
    </row>
    <row r="1971" spans="12:12" ht="16.5" customHeight="1" x14ac:dyDescent="0.3">
      <c r="L1971" s="105"/>
    </row>
    <row r="1972" spans="12:12" ht="16.5" customHeight="1" x14ac:dyDescent="0.3">
      <c r="L1972" s="105"/>
    </row>
    <row r="1973" spans="12:12" ht="16.5" customHeight="1" x14ac:dyDescent="0.3">
      <c r="L1973" s="105"/>
    </row>
    <row r="1974" spans="12:12" ht="16.5" customHeight="1" x14ac:dyDescent="0.3">
      <c r="L1974" s="105"/>
    </row>
    <row r="1975" spans="12:12" ht="16.5" customHeight="1" x14ac:dyDescent="0.3">
      <c r="L1975" s="105"/>
    </row>
    <row r="1976" spans="12:12" ht="16.5" customHeight="1" x14ac:dyDescent="0.3">
      <c r="L1976" s="105"/>
    </row>
    <row r="1977" spans="12:12" ht="16.5" customHeight="1" x14ac:dyDescent="0.3">
      <c r="L1977" s="105"/>
    </row>
    <row r="1978" spans="12:12" ht="16.5" customHeight="1" x14ac:dyDescent="0.3">
      <c r="L1978" s="105"/>
    </row>
    <row r="1979" spans="12:12" ht="16.5" customHeight="1" x14ac:dyDescent="0.3">
      <c r="L1979" s="105"/>
    </row>
    <row r="1980" spans="12:12" ht="16.5" customHeight="1" x14ac:dyDescent="0.3">
      <c r="L1980" s="105"/>
    </row>
    <row r="1981" spans="12:12" ht="16.5" customHeight="1" x14ac:dyDescent="0.3">
      <c r="L1981" s="105"/>
    </row>
    <row r="1982" spans="12:12" ht="16.5" customHeight="1" x14ac:dyDescent="0.3">
      <c r="L1982" s="105"/>
    </row>
    <row r="1983" spans="12:12" ht="16.5" customHeight="1" x14ac:dyDescent="0.3">
      <c r="L1983" s="105"/>
    </row>
    <row r="1984" spans="12:12" ht="16.5" customHeight="1" x14ac:dyDescent="0.3">
      <c r="L1984" s="105"/>
    </row>
    <row r="1985" spans="12:12" ht="16.5" customHeight="1" x14ac:dyDescent="0.3">
      <c r="L1985" s="105"/>
    </row>
    <row r="1986" spans="12:12" ht="16.5" customHeight="1" x14ac:dyDescent="0.3">
      <c r="L1986" s="105"/>
    </row>
    <row r="1987" spans="12:12" ht="16.5" customHeight="1" x14ac:dyDescent="0.3">
      <c r="L1987" s="105"/>
    </row>
    <row r="1988" spans="12:12" ht="16.5" customHeight="1" x14ac:dyDescent="0.3">
      <c r="L1988" s="105"/>
    </row>
    <row r="1989" spans="12:12" ht="16.5" customHeight="1" x14ac:dyDescent="0.3">
      <c r="L1989" s="105"/>
    </row>
    <row r="1990" spans="12:12" ht="16.5" customHeight="1" x14ac:dyDescent="0.3">
      <c r="L1990" s="105"/>
    </row>
    <row r="1991" spans="12:12" ht="16.5" customHeight="1" x14ac:dyDescent="0.3">
      <c r="L1991" s="105"/>
    </row>
    <row r="1992" spans="12:12" ht="16.5" customHeight="1" x14ac:dyDescent="0.3">
      <c r="L1992" s="105"/>
    </row>
    <row r="1993" spans="12:12" ht="16.5" customHeight="1" x14ac:dyDescent="0.3">
      <c r="L1993" s="105"/>
    </row>
    <row r="1994" spans="12:12" ht="16.5" customHeight="1" x14ac:dyDescent="0.3">
      <c r="L1994" s="105"/>
    </row>
    <row r="1995" spans="12:12" ht="16.5" customHeight="1" x14ac:dyDescent="0.3">
      <c r="L1995" s="105"/>
    </row>
    <row r="1996" spans="12:12" ht="16.5" customHeight="1" x14ac:dyDescent="0.3">
      <c r="L1996" s="105"/>
    </row>
    <row r="1997" spans="12:12" ht="16.5" customHeight="1" x14ac:dyDescent="0.3">
      <c r="L1997" s="105"/>
    </row>
    <row r="1998" spans="12:12" ht="16.5" customHeight="1" x14ac:dyDescent="0.3">
      <c r="L1998" s="105"/>
    </row>
    <row r="1999" spans="12:12" ht="16.5" customHeight="1" x14ac:dyDescent="0.3">
      <c r="L1999" s="105"/>
    </row>
    <row r="2000" spans="12:12" ht="16.5" customHeight="1" x14ac:dyDescent="0.3">
      <c r="L2000" s="105"/>
    </row>
    <row r="2001" spans="12:12" ht="16.5" customHeight="1" x14ac:dyDescent="0.3">
      <c r="L2001" s="105"/>
    </row>
    <row r="2002" spans="12:12" ht="16.5" customHeight="1" x14ac:dyDescent="0.3">
      <c r="L2002" s="105"/>
    </row>
    <row r="2003" spans="12:12" ht="16.5" customHeight="1" x14ac:dyDescent="0.3">
      <c r="L2003" s="105"/>
    </row>
    <row r="2004" spans="12:12" ht="16.5" customHeight="1" x14ac:dyDescent="0.3">
      <c r="L2004" s="105"/>
    </row>
    <row r="2005" spans="12:12" ht="16.5" customHeight="1" x14ac:dyDescent="0.3">
      <c r="L2005" s="105"/>
    </row>
    <row r="2006" spans="12:12" ht="16.5" customHeight="1" x14ac:dyDescent="0.3">
      <c r="L2006" s="105"/>
    </row>
    <row r="2007" spans="12:12" ht="16.5" customHeight="1" x14ac:dyDescent="0.3">
      <c r="L2007" s="105"/>
    </row>
    <row r="2008" spans="12:12" ht="16.5" customHeight="1" x14ac:dyDescent="0.3">
      <c r="L2008" s="105"/>
    </row>
    <row r="2009" spans="12:12" ht="16.5" customHeight="1" x14ac:dyDescent="0.3">
      <c r="L2009" s="105"/>
    </row>
    <row r="2010" spans="12:12" ht="16.5" customHeight="1" x14ac:dyDescent="0.3">
      <c r="L2010" s="105"/>
    </row>
    <row r="2011" spans="12:12" ht="16.5" customHeight="1" x14ac:dyDescent="0.3">
      <c r="L2011" s="105"/>
    </row>
    <row r="2012" spans="12:12" ht="16.5" customHeight="1" x14ac:dyDescent="0.3">
      <c r="L2012" s="105"/>
    </row>
    <row r="2013" spans="12:12" ht="16.5" customHeight="1" x14ac:dyDescent="0.3">
      <c r="L2013" s="105"/>
    </row>
    <row r="2014" spans="12:12" ht="16.5" customHeight="1" x14ac:dyDescent="0.3">
      <c r="L2014" s="105"/>
    </row>
    <row r="2015" spans="12:12" ht="16.5" customHeight="1" x14ac:dyDescent="0.3">
      <c r="L2015" s="105"/>
    </row>
    <row r="2016" spans="12:12" ht="16.5" customHeight="1" x14ac:dyDescent="0.3">
      <c r="L2016" s="105"/>
    </row>
    <row r="2017" spans="12:12" ht="16.5" customHeight="1" x14ac:dyDescent="0.3">
      <c r="L2017" s="105"/>
    </row>
    <row r="2018" spans="12:12" ht="16.5" customHeight="1" x14ac:dyDescent="0.3">
      <c r="L2018" s="105"/>
    </row>
    <row r="2019" spans="12:12" ht="16.5" customHeight="1" x14ac:dyDescent="0.3">
      <c r="L2019" s="105"/>
    </row>
    <row r="2020" spans="12:12" ht="16.5" customHeight="1" x14ac:dyDescent="0.3">
      <c r="L2020" s="105"/>
    </row>
    <row r="2021" spans="12:12" ht="16.5" customHeight="1" x14ac:dyDescent="0.3">
      <c r="L2021" s="105"/>
    </row>
    <row r="2022" spans="12:12" ht="16.5" customHeight="1" x14ac:dyDescent="0.3">
      <c r="L2022" s="105"/>
    </row>
    <row r="2023" spans="12:12" ht="16.5" customHeight="1" x14ac:dyDescent="0.3">
      <c r="L2023" s="105"/>
    </row>
    <row r="2024" spans="12:12" ht="16.5" customHeight="1" x14ac:dyDescent="0.3">
      <c r="L2024" s="105"/>
    </row>
    <row r="2025" spans="12:12" ht="16.5" customHeight="1" x14ac:dyDescent="0.3">
      <c r="L2025" s="105"/>
    </row>
    <row r="2026" spans="12:12" ht="16.5" customHeight="1" x14ac:dyDescent="0.3">
      <c r="L2026" s="105"/>
    </row>
    <row r="2027" spans="12:12" ht="16.5" customHeight="1" x14ac:dyDescent="0.3">
      <c r="L2027" s="105"/>
    </row>
    <row r="2028" spans="12:12" ht="16.5" customHeight="1" x14ac:dyDescent="0.3">
      <c r="L2028" s="105"/>
    </row>
    <row r="2029" spans="12:12" ht="16.5" customHeight="1" x14ac:dyDescent="0.3">
      <c r="L2029" s="105"/>
    </row>
    <row r="2030" spans="12:12" ht="16.5" customHeight="1" x14ac:dyDescent="0.3">
      <c r="L2030" s="105"/>
    </row>
    <row r="2031" spans="12:12" ht="16.5" customHeight="1" x14ac:dyDescent="0.3">
      <c r="L2031" s="105"/>
    </row>
    <row r="2032" spans="12:12" ht="16.5" customHeight="1" x14ac:dyDescent="0.3">
      <c r="L2032" s="105"/>
    </row>
    <row r="2033" spans="12:12" ht="16.5" customHeight="1" x14ac:dyDescent="0.3">
      <c r="L2033" s="105"/>
    </row>
    <row r="2034" spans="12:12" ht="16.5" customHeight="1" x14ac:dyDescent="0.3">
      <c r="L2034" s="105"/>
    </row>
    <row r="2035" spans="12:12" ht="16.5" customHeight="1" x14ac:dyDescent="0.3">
      <c r="L2035" s="105"/>
    </row>
    <row r="2036" spans="12:12" ht="16.5" customHeight="1" x14ac:dyDescent="0.3">
      <c r="L2036" s="105"/>
    </row>
    <row r="2037" spans="12:12" ht="16.5" customHeight="1" x14ac:dyDescent="0.3">
      <c r="L2037" s="105"/>
    </row>
    <row r="2038" spans="12:12" ht="16.5" customHeight="1" x14ac:dyDescent="0.3">
      <c r="L2038" s="105"/>
    </row>
    <row r="2039" spans="12:12" ht="16.5" customHeight="1" x14ac:dyDescent="0.3">
      <c r="L2039" s="105"/>
    </row>
    <row r="2040" spans="12:12" ht="16.5" customHeight="1" x14ac:dyDescent="0.3">
      <c r="L2040" s="105"/>
    </row>
    <row r="2041" spans="12:12" ht="16.5" customHeight="1" x14ac:dyDescent="0.3">
      <c r="L2041" s="105"/>
    </row>
    <row r="2042" spans="12:12" ht="16.5" customHeight="1" x14ac:dyDescent="0.3">
      <c r="L2042" s="105"/>
    </row>
    <row r="2043" spans="12:12" ht="16.5" customHeight="1" x14ac:dyDescent="0.3">
      <c r="L2043" s="105"/>
    </row>
    <row r="2044" spans="12:12" ht="16.5" customHeight="1" x14ac:dyDescent="0.3">
      <c r="L2044" s="105"/>
    </row>
    <row r="2045" spans="12:12" ht="16.5" customHeight="1" x14ac:dyDescent="0.3">
      <c r="L2045" s="105"/>
    </row>
    <row r="2046" spans="12:12" ht="16.5" customHeight="1" x14ac:dyDescent="0.3">
      <c r="L2046" s="105"/>
    </row>
    <row r="2047" spans="12:12" ht="16.5" customHeight="1" x14ac:dyDescent="0.3">
      <c r="L2047" s="105"/>
    </row>
    <row r="2048" spans="12:12" ht="16.5" customHeight="1" x14ac:dyDescent="0.3">
      <c r="L2048" s="105"/>
    </row>
    <row r="2049" spans="12:12" ht="16.5" customHeight="1" x14ac:dyDescent="0.3">
      <c r="L2049" s="105"/>
    </row>
    <row r="2050" spans="12:12" ht="16.5" customHeight="1" x14ac:dyDescent="0.3">
      <c r="L2050" s="105"/>
    </row>
    <row r="2051" spans="12:12" ht="16.5" customHeight="1" x14ac:dyDescent="0.3">
      <c r="L2051" s="105"/>
    </row>
    <row r="2052" spans="12:12" ht="16.5" customHeight="1" x14ac:dyDescent="0.3">
      <c r="L2052" s="105"/>
    </row>
    <row r="2053" spans="12:12" ht="16.5" customHeight="1" x14ac:dyDescent="0.3">
      <c r="L2053" s="105"/>
    </row>
    <row r="2054" spans="12:12" ht="16.5" customHeight="1" x14ac:dyDescent="0.3">
      <c r="L2054" s="105"/>
    </row>
    <row r="2055" spans="12:12" ht="16.5" customHeight="1" x14ac:dyDescent="0.3">
      <c r="L2055" s="105"/>
    </row>
    <row r="2056" spans="12:12" ht="16.5" customHeight="1" x14ac:dyDescent="0.3">
      <c r="L2056" s="105"/>
    </row>
    <row r="2057" spans="12:12" ht="16.5" customHeight="1" x14ac:dyDescent="0.3">
      <c r="L2057" s="105"/>
    </row>
    <row r="2058" spans="12:12" ht="16.5" customHeight="1" x14ac:dyDescent="0.3">
      <c r="L2058" s="105"/>
    </row>
    <row r="2059" spans="12:12" ht="16.5" customHeight="1" x14ac:dyDescent="0.3">
      <c r="L2059" s="105"/>
    </row>
    <row r="2060" spans="12:12" ht="16.5" customHeight="1" x14ac:dyDescent="0.3">
      <c r="L2060" s="105"/>
    </row>
    <row r="2061" spans="12:12" ht="16.5" customHeight="1" x14ac:dyDescent="0.3">
      <c r="L2061" s="105"/>
    </row>
    <row r="2062" spans="12:12" ht="16.5" customHeight="1" x14ac:dyDescent="0.3">
      <c r="L2062" s="105"/>
    </row>
    <row r="2063" spans="12:12" ht="16.5" customHeight="1" x14ac:dyDescent="0.3">
      <c r="L2063" s="105"/>
    </row>
    <row r="2064" spans="12:12" ht="16.5" customHeight="1" x14ac:dyDescent="0.3">
      <c r="L2064" s="105"/>
    </row>
    <row r="2065" spans="12:12" ht="16.5" customHeight="1" x14ac:dyDescent="0.3">
      <c r="L2065" s="105"/>
    </row>
    <row r="2066" spans="12:12" ht="16.5" customHeight="1" x14ac:dyDescent="0.3">
      <c r="L2066" s="105"/>
    </row>
    <row r="2067" spans="12:12" ht="16.5" customHeight="1" x14ac:dyDescent="0.3">
      <c r="L2067" s="105"/>
    </row>
    <row r="2068" spans="12:12" ht="16.5" customHeight="1" x14ac:dyDescent="0.3">
      <c r="L2068" s="105"/>
    </row>
    <row r="2069" spans="12:12" ht="16.5" customHeight="1" x14ac:dyDescent="0.3">
      <c r="L2069" s="105"/>
    </row>
    <row r="2070" spans="12:12" ht="16.5" customHeight="1" x14ac:dyDescent="0.3">
      <c r="L2070" s="105"/>
    </row>
    <row r="2071" spans="12:12" ht="16.5" customHeight="1" x14ac:dyDescent="0.3">
      <c r="L2071" s="105"/>
    </row>
    <row r="2072" spans="12:12" ht="16.5" customHeight="1" x14ac:dyDescent="0.3">
      <c r="L2072" s="105"/>
    </row>
    <row r="2073" spans="12:12" ht="16.5" customHeight="1" x14ac:dyDescent="0.3">
      <c r="L2073" s="105"/>
    </row>
    <row r="2074" spans="12:12" ht="16.5" customHeight="1" x14ac:dyDescent="0.3">
      <c r="L2074" s="105"/>
    </row>
    <row r="2075" spans="12:12" ht="16.5" customHeight="1" x14ac:dyDescent="0.3">
      <c r="L2075" s="105"/>
    </row>
    <row r="2076" spans="12:12" ht="16.5" customHeight="1" x14ac:dyDescent="0.3">
      <c r="L2076" s="105"/>
    </row>
    <row r="2077" spans="12:12" ht="16.5" customHeight="1" x14ac:dyDescent="0.3">
      <c r="L2077" s="105"/>
    </row>
    <row r="2078" spans="12:12" ht="16.5" customHeight="1" x14ac:dyDescent="0.3">
      <c r="L2078" s="105"/>
    </row>
    <row r="2079" spans="12:12" ht="16.5" customHeight="1" x14ac:dyDescent="0.3">
      <c r="L2079" s="105"/>
    </row>
    <row r="2080" spans="12:12" ht="16.5" customHeight="1" x14ac:dyDescent="0.3">
      <c r="L2080" s="105"/>
    </row>
    <row r="2081" spans="12:12" ht="16.5" customHeight="1" x14ac:dyDescent="0.3">
      <c r="L2081" s="105"/>
    </row>
    <row r="2082" spans="12:12" ht="16.5" customHeight="1" x14ac:dyDescent="0.3">
      <c r="L2082" s="105"/>
    </row>
    <row r="2083" spans="12:12" ht="16.5" customHeight="1" x14ac:dyDescent="0.3">
      <c r="L2083" s="105"/>
    </row>
    <row r="2084" spans="12:12" ht="16.5" customHeight="1" x14ac:dyDescent="0.3">
      <c r="L2084" s="105"/>
    </row>
    <row r="2085" spans="12:12" ht="16.5" customHeight="1" x14ac:dyDescent="0.3">
      <c r="L2085" s="105"/>
    </row>
    <row r="2086" spans="12:12" ht="16.5" customHeight="1" x14ac:dyDescent="0.3">
      <c r="L2086" s="105"/>
    </row>
    <row r="2087" spans="12:12" ht="16.5" customHeight="1" x14ac:dyDescent="0.3">
      <c r="L2087" s="105"/>
    </row>
    <row r="2088" spans="12:12" ht="16.5" customHeight="1" x14ac:dyDescent="0.3">
      <c r="L2088" s="105"/>
    </row>
    <row r="2089" spans="12:12" ht="16.5" customHeight="1" x14ac:dyDescent="0.3">
      <c r="L2089" s="105"/>
    </row>
    <row r="2090" spans="12:12" ht="16.5" customHeight="1" x14ac:dyDescent="0.3">
      <c r="L2090" s="105"/>
    </row>
    <row r="2091" spans="12:12" ht="16.5" customHeight="1" x14ac:dyDescent="0.3">
      <c r="L2091" s="105"/>
    </row>
    <row r="2092" spans="12:12" ht="16.5" customHeight="1" x14ac:dyDescent="0.3">
      <c r="L2092" s="105"/>
    </row>
    <row r="2093" spans="12:12" ht="16.5" customHeight="1" x14ac:dyDescent="0.3">
      <c r="L2093" s="105"/>
    </row>
    <row r="2094" spans="12:12" ht="16.5" customHeight="1" x14ac:dyDescent="0.3">
      <c r="L2094" s="105"/>
    </row>
    <row r="2095" spans="12:12" ht="16.5" customHeight="1" x14ac:dyDescent="0.3">
      <c r="L2095" s="105"/>
    </row>
    <row r="2096" spans="12:12" ht="16.5" customHeight="1" x14ac:dyDescent="0.3">
      <c r="L2096" s="105"/>
    </row>
    <row r="2097" spans="12:12" ht="16.5" customHeight="1" x14ac:dyDescent="0.3">
      <c r="L2097" s="105"/>
    </row>
    <row r="2098" spans="12:12" ht="16.5" customHeight="1" x14ac:dyDescent="0.3">
      <c r="L2098" s="105"/>
    </row>
    <row r="2099" spans="12:12" ht="16.5" customHeight="1" x14ac:dyDescent="0.3">
      <c r="L2099" s="105"/>
    </row>
    <row r="2100" spans="12:12" ht="16.5" customHeight="1" x14ac:dyDescent="0.3">
      <c r="L2100" s="105"/>
    </row>
    <row r="2101" spans="12:12" ht="16.5" customHeight="1" x14ac:dyDescent="0.3">
      <c r="L2101" s="105"/>
    </row>
    <row r="2102" spans="12:12" ht="16.5" customHeight="1" x14ac:dyDescent="0.3">
      <c r="L2102" s="105"/>
    </row>
    <row r="2103" spans="12:12" ht="16.5" customHeight="1" x14ac:dyDescent="0.3">
      <c r="L2103" s="105"/>
    </row>
    <row r="2104" spans="12:12" ht="16.5" customHeight="1" x14ac:dyDescent="0.3">
      <c r="L2104" s="105"/>
    </row>
    <row r="2105" spans="12:12" ht="16.5" customHeight="1" x14ac:dyDescent="0.3">
      <c r="L2105" s="105"/>
    </row>
    <row r="2106" spans="12:12" ht="16.5" customHeight="1" x14ac:dyDescent="0.3">
      <c r="L2106" s="105"/>
    </row>
    <row r="2107" spans="12:12" ht="16.5" customHeight="1" x14ac:dyDescent="0.3">
      <c r="L2107" s="105"/>
    </row>
    <row r="2108" spans="12:12" ht="16.5" customHeight="1" x14ac:dyDescent="0.3">
      <c r="L2108" s="105"/>
    </row>
    <row r="2109" spans="12:12" ht="16.5" customHeight="1" x14ac:dyDescent="0.3">
      <c r="L2109" s="105"/>
    </row>
    <row r="2110" spans="12:12" ht="16.5" customHeight="1" x14ac:dyDescent="0.3">
      <c r="L2110" s="105"/>
    </row>
    <row r="2111" spans="12:12" ht="16.5" customHeight="1" x14ac:dyDescent="0.3">
      <c r="L2111" s="105"/>
    </row>
    <row r="2112" spans="12:12" ht="16.5" customHeight="1" x14ac:dyDescent="0.3">
      <c r="L2112" s="105"/>
    </row>
    <row r="2113" spans="12:12" ht="16.5" customHeight="1" x14ac:dyDescent="0.3">
      <c r="L2113" s="105"/>
    </row>
    <row r="2114" spans="12:12" ht="16.5" customHeight="1" x14ac:dyDescent="0.3">
      <c r="L2114" s="105"/>
    </row>
    <row r="2115" spans="12:12" ht="16.5" customHeight="1" x14ac:dyDescent="0.3">
      <c r="L2115" s="105"/>
    </row>
    <row r="2116" spans="12:12" ht="16.5" customHeight="1" x14ac:dyDescent="0.3">
      <c r="L2116" s="105"/>
    </row>
    <row r="2117" spans="12:12" ht="16.5" customHeight="1" x14ac:dyDescent="0.3">
      <c r="L2117" s="105"/>
    </row>
    <row r="2118" spans="12:12" ht="16.5" customHeight="1" x14ac:dyDescent="0.3">
      <c r="L2118" s="105"/>
    </row>
    <row r="2119" spans="12:12" ht="16.5" customHeight="1" x14ac:dyDescent="0.3">
      <c r="L2119" s="105"/>
    </row>
    <row r="2120" spans="12:12" ht="16.5" customHeight="1" x14ac:dyDescent="0.3">
      <c r="L2120" s="105"/>
    </row>
    <row r="2121" spans="12:12" ht="16.5" customHeight="1" x14ac:dyDescent="0.3">
      <c r="L2121" s="105"/>
    </row>
    <row r="2122" spans="12:12" ht="16.5" customHeight="1" x14ac:dyDescent="0.3">
      <c r="L2122" s="105"/>
    </row>
    <row r="2123" spans="12:12" ht="16.5" customHeight="1" x14ac:dyDescent="0.3">
      <c r="L2123" s="105"/>
    </row>
    <row r="2124" spans="12:12" ht="16.5" customHeight="1" x14ac:dyDescent="0.3">
      <c r="L2124" s="105"/>
    </row>
    <row r="2125" spans="12:12" ht="16.5" customHeight="1" x14ac:dyDescent="0.3">
      <c r="L2125" s="105"/>
    </row>
    <row r="2126" spans="12:12" ht="16.5" customHeight="1" x14ac:dyDescent="0.3">
      <c r="L2126" s="105"/>
    </row>
    <row r="2127" spans="12:12" ht="16.5" customHeight="1" x14ac:dyDescent="0.3">
      <c r="L2127" s="105"/>
    </row>
    <row r="2128" spans="12:12" ht="16.5" customHeight="1" x14ac:dyDescent="0.3">
      <c r="L2128" s="105"/>
    </row>
    <row r="2129" spans="12:12" ht="16.5" customHeight="1" x14ac:dyDescent="0.3">
      <c r="L2129" s="105"/>
    </row>
    <row r="2130" spans="12:12" ht="16.5" customHeight="1" x14ac:dyDescent="0.3">
      <c r="L2130" s="105"/>
    </row>
    <row r="2131" spans="12:12" ht="16.5" customHeight="1" x14ac:dyDescent="0.3">
      <c r="L2131" s="105"/>
    </row>
    <row r="2132" spans="12:12" ht="16.5" customHeight="1" x14ac:dyDescent="0.3">
      <c r="L2132" s="105"/>
    </row>
    <row r="2133" spans="12:12" ht="16.5" customHeight="1" x14ac:dyDescent="0.3">
      <c r="L2133" s="105"/>
    </row>
    <row r="2134" spans="12:12" ht="16.5" customHeight="1" x14ac:dyDescent="0.3">
      <c r="L2134" s="105"/>
    </row>
    <row r="2135" spans="12:12" ht="16.5" customHeight="1" x14ac:dyDescent="0.3">
      <c r="L2135" s="105"/>
    </row>
    <row r="2136" spans="12:12" ht="16.5" customHeight="1" x14ac:dyDescent="0.3">
      <c r="L2136" s="105"/>
    </row>
    <row r="2137" spans="12:12" ht="16.5" customHeight="1" x14ac:dyDescent="0.3">
      <c r="L2137" s="105"/>
    </row>
    <row r="2138" spans="12:12" ht="16.5" customHeight="1" x14ac:dyDescent="0.3">
      <c r="L2138" s="105"/>
    </row>
    <row r="2139" spans="12:12" ht="16.5" customHeight="1" x14ac:dyDescent="0.3">
      <c r="L2139" s="105"/>
    </row>
    <row r="2140" spans="12:12" ht="16.5" customHeight="1" x14ac:dyDescent="0.3">
      <c r="L2140" s="105"/>
    </row>
    <row r="2141" spans="12:12" ht="16.5" customHeight="1" x14ac:dyDescent="0.3">
      <c r="L2141" s="105"/>
    </row>
    <row r="2142" spans="12:12" ht="16.5" customHeight="1" x14ac:dyDescent="0.3">
      <c r="L2142" s="105"/>
    </row>
    <row r="2143" spans="12:12" ht="16.5" customHeight="1" x14ac:dyDescent="0.3">
      <c r="L2143" s="105"/>
    </row>
  </sheetData>
  <phoneticPr fontId="1"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B2:E43"/>
  <sheetViews>
    <sheetView workbookViewId="0"/>
  </sheetViews>
  <sheetFormatPr defaultRowHeight="16.5" x14ac:dyDescent="0.3"/>
  <cols>
    <col min="2" max="5" width="38" bestFit="1" customWidth="1"/>
  </cols>
  <sheetData>
    <row r="2" spans="2:5" x14ac:dyDescent="0.3">
      <c r="B2" s="23" t="s">
        <v>98</v>
      </c>
      <c r="C2" s="24" t="s">
        <v>99</v>
      </c>
      <c r="D2" s="24" t="s">
        <v>100</v>
      </c>
      <c r="E2" s="24" t="s">
        <v>101</v>
      </c>
    </row>
    <row r="3" spans="2:5" x14ac:dyDescent="0.3">
      <c r="B3" s="19" t="s">
        <v>85</v>
      </c>
      <c r="C3" s="22" t="s">
        <v>85</v>
      </c>
      <c r="D3" s="18" t="s">
        <v>85</v>
      </c>
      <c r="E3" s="22" t="s">
        <v>85</v>
      </c>
    </row>
    <row r="4" spans="2:5" x14ac:dyDescent="0.3">
      <c r="B4" s="19" t="s">
        <v>86</v>
      </c>
      <c r="C4" s="22" t="s">
        <v>86</v>
      </c>
      <c r="D4" s="18" t="s">
        <v>86</v>
      </c>
      <c r="E4" s="22" t="s">
        <v>86</v>
      </c>
    </row>
    <row r="5" spans="2:5" x14ac:dyDescent="0.3">
      <c r="B5" s="19" t="s">
        <v>87</v>
      </c>
      <c r="C5" s="22" t="s">
        <v>87</v>
      </c>
      <c r="D5" s="18" t="s">
        <v>87</v>
      </c>
      <c r="E5" s="22" t="s">
        <v>87</v>
      </c>
    </row>
    <row r="6" spans="2:5" x14ac:dyDescent="0.3">
      <c r="B6" s="19" t="s">
        <v>0</v>
      </c>
      <c r="C6" s="22" t="s">
        <v>0</v>
      </c>
      <c r="D6" s="18" t="s">
        <v>0</v>
      </c>
      <c r="E6" s="22" t="s">
        <v>0</v>
      </c>
    </row>
    <row r="7" spans="2:5" x14ac:dyDescent="0.3">
      <c r="B7" s="22" t="s">
        <v>96</v>
      </c>
      <c r="C7" s="22" t="s">
        <v>96</v>
      </c>
      <c r="D7" s="18" t="s">
        <v>95</v>
      </c>
      <c r="E7" s="22" t="s">
        <v>95</v>
      </c>
    </row>
    <row r="8" spans="2:5" x14ac:dyDescent="0.3">
      <c r="B8" s="19" t="s">
        <v>1</v>
      </c>
      <c r="C8" s="22" t="s">
        <v>1</v>
      </c>
      <c r="D8" s="18" t="s">
        <v>1</v>
      </c>
      <c r="E8" s="22" t="s">
        <v>1</v>
      </c>
    </row>
    <row r="9" spans="2:5" x14ac:dyDescent="0.3">
      <c r="B9" s="22" t="s">
        <v>2</v>
      </c>
      <c r="C9" s="20" t="s">
        <v>2</v>
      </c>
      <c r="D9" s="22" t="s">
        <v>2</v>
      </c>
      <c r="E9" s="22" t="s">
        <v>2</v>
      </c>
    </row>
    <row r="10" spans="2:5" x14ac:dyDescent="0.3">
      <c r="B10" s="22" t="s">
        <v>15</v>
      </c>
      <c r="C10" s="22" t="s">
        <v>15</v>
      </c>
      <c r="D10" s="22" t="s">
        <v>15</v>
      </c>
      <c r="E10" s="21" t="s">
        <v>15</v>
      </c>
    </row>
    <row r="11" spans="2:5" x14ac:dyDescent="0.3">
      <c r="B11" s="22" t="s">
        <v>20</v>
      </c>
      <c r="C11" s="22" t="s">
        <v>20</v>
      </c>
      <c r="D11" s="22" t="s">
        <v>20</v>
      </c>
      <c r="E11" s="21" t="s">
        <v>20</v>
      </c>
    </row>
    <row r="12" spans="2:5" x14ac:dyDescent="0.3">
      <c r="B12" s="22" t="s">
        <v>21</v>
      </c>
      <c r="C12" s="22" t="s">
        <v>21</v>
      </c>
      <c r="D12" s="22" t="s">
        <v>21</v>
      </c>
      <c r="E12" s="21" t="s">
        <v>21</v>
      </c>
    </row>
    <row r="13" spans="2:5" x14ac:dyDescent="0.3">
      <c r="B13" s="22" t="s">
        <v>88</v>
      </c>
      <c r="C13" s="20" t="s">
        <v>88</v>
      </c>
      <c r="D13" s="22" t="s">
        <v>88</v>
      </c>
      <c r="E13" s="22" t="s">
        <v>88</v>
      </c>
    </row>
    <row r="14" spans="2:5" x14ac:dyDescent="0.3">
      <c r="B14" s="22" t="s">
        <v>19</v>
      </c>
      <c r="C14" s="20" t="s">
        <v>19</v>
      </c>
      <c r="D14" s="22" t="s">
        <v>19</v>
      </c>
      <c r="E14" s="22" t="s">
        <v>19</v>
      </c>
    </row>
    <row r="15" spans="2:5" x14ac:dyDescent="0.3">
      <c r="B15" s="22" t="s">
        <v>103</v>
      </c>
      <c r="C15" s="20" t="s">
        <v>102</v>
      </c>
      <c r="D15" s="22" t="s">
        <v>103</v>
      </c>
      <c r="E15" s="22" t="s">
        <v>103</v>
      </c>
    </row>
    <row r="16" spans="2:5" x14ac:dyDescent="0.3">
      <c r="B16" s="22" t="s">
        <v>16</v>
      </c>
      <c r="C16" s="22" t="s">
        <v>16</v>
      </c>
      <c r="D16" s="22" t="s">
        <v>16</v>
      </c>
      <c r="E16" s="21" t="s">
        <v>16</v>
      </c>
    </row>
    <row r="17" spans="2:5" x14ac:dyDescent="0.3">
      <c r="B17" s="22" t="s">
        <v>17</v>
      </c>
      <c r="C17" s="22" t="s">
        <v>17</v>
      </c>
      <c r="D17" s="22" t="s">
        <v>17</v>
      </c>
      <c r="E17" s="21" t="s">
        <v>17</v>
      </c>
    </row>
    <row r="18" spans="2:5" x14ac:dyDescent="0.3">
      <c r="B18" s="22" t="s">
        <v>25</v>
      </c>
      <c r="C18" s="22" t="s">
        <v>25</v>
      </c>
      <c r="D18" s="22" t="s">
        <v>25</v>
      </c>
      <c r="E18" s="21" t="s">
        <v>25</v>
      </c>
    </row>
    <row r="19" spans="2:5" x14ac:dyDescent="0.3">
      <c r="B19" s="22" t="s">
        <v>24</v>
      </c>
      <c r="C19" s="22" t="s">
        <v>24</v>
      </c>
      <c r="D19" s="22" t="s">
        <v>24</v>
      </c>
      <c r="E19" s="21" t="s">
        <v>24</v>
      </c>
    </row>
    <row r="20" spans="2:5" x14ac:dyDescent="0.3">
      <c r="B20" s="19" t="s">
        <v>3</v>
      </c>
      <c r="C20" s="20" t="s">
        <v>55</v>
      </c>
      <c r="D20" s="22" t="s">
        <v>3</v>
      </c>
      <c r="E20" s="22" t="s">
        <v>3</v>
      </c>
    </row>
    <row r="21" spans="2:5" x14ac:dyDescent="0.3">
      <c r="B21" s="22" t="s">
        <v>89</v>
      </c>
      <c r="C21" s="22" t="s">
        <v>89</v>
      </c>
      <c r="D21" s="22" t="s">
        <v>89</v>
      </c>
      <c r="E21" s="21" t="s">
        <v>89</v>
      </c>
    </row>
    <row r="22" spans="2:5" x14ac:dyDescent="0.3">
      <c r="B22" s="22" t="s">
        <v>90</v>
      </c>
      <c r="C22" s="22" t="s">
        <v>90</v>
      </c>
      <c r="D22" s="22" t="s">
        <v>90</v>
      </c>
      <c r="E22" s="21" t="s">
        <v>90</v>
      </c>
    </row>
    <row r="23" spans="2:5" x14ac:dyDescent="0.3">
      <c r="B23" s="22" t="s">
        <v>91</v>
      </c>
      <c r="C23" s="22" t="s">
        <v>91</v>
      </c>
      <c r="D23" s="22" t="s">
        <v>91</v>
      </c>
      <c r="E23" s="21" t="s">
        <v>91</v>
      </c>
    </row>
    <row r="24" spans="2:5" x14ac:dyDescent="0.3">
      <c r="B24" s="22" t="s">
        <v>6</v>
      </c>
      <c r="C24" s="22" t="s">
        <v>6</v>
      </c>
      <c r="D24" s="18" t="s">
        <v>6</v>
      </c>
      <c r="E24" s="22" t="s">
        <v>6</v>
      </c>
    </row>
    <row r="25" spans="2:5" x14ac:dyDescent="0.3">
      <c r="B25" s="25" t="s">
        <v>104</v>
      </c>
      <c r="C25" s="25" t="s">
        <v>104</v>
      </c>
      <c r="D25" s="25" t="s">
        <v>104</v>
      </c>
      <c r="E25" s="21" t="s">
        <v>107</v>
      </c>
    </row>
    <row r="26" spans="2:5" x14ac:dyDescent="0.3">
      <c r="B26" s="25" t="s">
        <v>105</v>
      </c>
      <c r="C26" s="25" t="s">
        <v>105</v>
      </c>
      <c r="D26" s="25" t="s">
        <v>105</v>
      </c>
      <c r="E26" s="21" t="s">
        <v>108</v>
      </c>
    </row>
    <row r="27" spans="2:5" x14ac:dyDescent="0.3">
      <c r="B27" s="25" t="s">
        <v>106</v>
      </c>
      <c r="C27" s="25" t="s">
        <v>106</v>
      </c>
      <c r="D27" s="25" t="s">
        <v>106</v>
      </c>
      <c r="E27" s="21" t="s">
        <v>109</v>
      </c>
    </row>
    <row r="28" spans="2:5" x14ac:dyDescent="0.3">
      <c r="B28" s="22" t="s">
        <v>18</v>
      </c>
      <c r="C28" s="22" t="s">
        <v>18</v>
      </c>
      <c r="D28" s="22" t="s">
        <v>18</v>
      </c>
      <c r="E28" s="21" t="s">
        <v>18</v>
      </c>
    </row>
    <row r="29" spans="2:5" x14ac:dyDescent="0.3">
      <c r="B29" s="22" t="s">
        <v>28</v>
      </c>
      <c r="C29" s="20" t="s">
        <v>97</v>
      </c>
      <c r="D29" s="18" t="s">
        <v>28</v>
      </c>
      <c r="E29" s="22" t="s">
        <v>28</v>
      </c>
    </row>
    <row r="30" spans="2:5" x14ac:dyDescent="0.3">
      <c r="B30" s="22" t="s">
        <v>7</v>
      </c>
      <c r="C30" s="22" t="s">
        <v>7</v>
      </c>
      <c r="D30" s="22" t="s">
        <v>7</v>
      </c>
      <c r="E30" s="21" t="s">
        <v>7</v>
      </c>
    </row>
    <row r="31" spans="2:5" x14ac:dyDescent="0.3">
      <c r="B31" s="22" t="s">
        <v>8</v>
      </c>
      <c r="C31" s="22" t="s">
        <v>8</v>
      </c>
      <c r="D31" s="22" t="s">
        <v>8</v>
      </c>
      <c r="E31" s="21" t="s">
        <v>8</v>
      </c>
    </row>
    <row r="32" spans="2:5" x14ac:dyDescent="0.3">
      <c r="B32" s="22" t="s">
        <v>13</v>
      </c>
      <c r="C32" s="22" t="s">
        <v>13</v>
      </c>
      <c r="D32" s="22" t="s">
        <v>13</v>
      </c>
      <c r="E32" s="21" t="s">
        <v>13</v>
      </c>
    </row>
    <row r="33" spans="2:5" x14ac:dyDescent="0.3">
      <c r="B33" s="22" t="s">
        <v>22</v>
      </c>
      <c r="C33" s="22" t="s">
        <v>22</v>
      </c>
      <c r="D33" s="22" t="s">
        <v>22</v>
      </c>
      <c r="E33" s="21" t="s">
        <v>22</v>
      </c>
    </row>
    <row r="34" spans="2:5" x14ac:dyDescent="0.3">
      <c r="B34" s="22" t="s">
        <v>14</v>
      </c>
      <c r="C34" s="22" t="s">
        <v>14</v>
      </c>
      <c r="D34" s="22" t="s">
        <v>14</v>
      </c>
      <c r="E34" s="21" t="s">
        <v>14</v>
      </c>
    </row>
    <row r="35" spans="2:5" x14ac:dyDescent="0.3">
      <c r="B35" s="22" t="s">
        <v>92</v>
      </c>
      <c r="C35" s="22" t="s">
        <v>92</v>
      </c>
      <c r="D35" s="22" t="s">
        <v>92</v>
      </c>
      <c r="E35" s="21" t="s">
        <v>92</v>
      </c>
    </row>
    <row r="36" spans="2:5" x14ac:dyDescent="0.3">
      <c r="B36" s="22" t="s">
        <v>93</v>
      </c>
      <c r="C36" s="20" t="s">
        <v>93</v>
      </c>
      <c r="D36" s="22" t="s">
        <v>93</v>
      </c>
      <c r="E36" s="22" t="s">
        <v>93</v>
      </c>
    </row>
    <row r="37" spans="2:5" x14ac:dyDescent="0.3">
      <c r="B37" s="22" t="s">
        <v>23</v>
      </c>
      <c r="C37" s="22" t="s">
        <v>23</v>
      </c>
      <c r="D37" s="22" t="s">
        <v>23</v>
      </c>
      <c r="E37" s="21" t="s">
        <v>23</v>
      </c>
    </row>
    <row r="38" spans="2:5" x14ac:dyDescent="0.3">
      <c r="B38" s="19" t="s">
        <v>9</v>
      </c>
      <c r="C38" s="22" t="s">
        <v>9</v>
      </c>
      <c r="D38" s="22" t="s">
        <v>9</v>
      </c>
      <c r="E38" s="22" t="s">
        <v>9</v>
      </c>
    </row>
    <row r="39" spans="2:5" x14ac:dyDescent="0.3">
      <c r="B39" s="22" t="s">
        <v>10</v>
      </c>
      <c r="C39" s="20" t="s">
        <v>10</v>
      </c>
      <c r="D39" s="22" t="s">
        <v>10</v>
      </c>
      <c r="E39" s="22" t="s">
        <v>10</v>
      </c>
    </row>
    <row r="40" spans="2:5" x14ac:dyDescent="0.3">
      <c r="B40" s="22" t="s">
        <v>11</v>
      </c>
      <c r="C40" s="20" t="s">
        <v>11</v>
      </c>
      <c r="D40" s="22" t="s">
        <v>11</v>
      </c>
      <c r="E40" s="22" t="s">
        <v>11</v>
      </c>
    </row>
    <row r="41" spans="2:5" x14ac:dyDescent="0.3">
      <c r="B41" s="22" t="s">
        <v>12</v>
      </c>
      <c r="C41" s="22" t="s">
        <v>12</v>
      </c>
      <c r="D41" s="18" t="s">
        <v>12</v>
      </c>
      <c r="E41" s="22" t="s">
        <v>12</v>
      </c>
    </row>
    <row r="42" spans="2:5" x14ac:dyDescent="0.3">
      <c r="B42" s="22" t="s">
        <v>26</v>
      </c>
      <c r="C42" s="22" t="s">
        <v>26</v>
      </c>
      <c r="D42" s="22" t="s">
        <v>26</v>
      </c>
      <c r="E42" s="21" t="s">
        <v>26</v>
      </c>
    </row>
    <row r="43" spans="2:5" x14ac:dyDescent="0.3">
      <c r="B43" s="22" t="s">
        <v>94</v>
      </c>
      <c r="C43" s="22" t="s">
        <v>94</v>
      </c>
      <c r="D43" s="22" t="s">
        <v>94</v>
      </c>
      <c r="E43" s="21" t="s">
        <v>94</v>
      </c>
    </row>
  </sheetData>
  <phoneticPr fontId="1" type="noConversion"/>
  <pageMargins left="0.25" right="0.25" top="0.75" bottom="0.75" header="0.3" footer="0.3"/>
  <pageSetup paperSize="9" scale="67"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1:M12"/>
  <sheetViews>
    <sheetView workbookViewId="0"/>
  </sheetViews>
  <sheetFormatPr defaultRowHeight="16.5" x14ac:dyDescent="0.3"/>
  <cols>
    <col min="1" max="1" width="11.75" bestFit="1" customWidth="1"/>
    <col min="2" max="2" width="35.875" bestFit="1" customWidth="1"/>
    <col min="3" max="3" width="17.375" bestFit="1" customWidth="1"/>
    <col min="4" max="4" width="20.625" bestFit="1" customWidth="1"/>
    <col min="5" max="5" width="14.75" bestFit="1" customWidth="1"/>
    <col min="6" max="6" width="14.625" bestFit="1" customWidth="1"/>
    <col min="7" max="7" width="14.625" customWidth="1"/>
    <col min="8" max="8" width="22.875" bestFit="1" customWidth="1"/>
    <col min="9" max="9" width="12.125" bestFit="1" customWidth="1"/>
    <col min="10" max="10" width="9.625" bestFit="1" customWidth="1"/>
    <col min="11" max="11" width="19.25" bestFit="1" customWidth="1"/>
    <col min="12" max="12" width="18.5" bestFit="1" customWidth="1"/>
    <col min="13" max="13" width="13.75" bestFit="1" customWidth="1"/>
  </cols>
  <sheetData>
    <row r="1" spans="1:13" x14ac:dyDescent="0.3">
      <c r="A1" s="2" t="s">
        <v>169</v>
      </c>
      <c r="B1" s="3" t="s">
        <v>30</v>
      </c>
      <c r="C1" s="4"/>
      <c r="D1" s="4"/>
      <c r="E1" s="4"/>
      <c r="F1" s="4"/>
      <c r="G1" s="4"/>
      <c r="H1" s="4"/>
      <c r="I1" s="5"/>
      <c r="J1" s="5"/>
      <c r="K1" s="5"/>
      <c r="L1" s="5"/>
      <c r="M1" s="5"/>
    </row>
    <row r="2" spans="1:13" ht="50.1" customHeight="1" x14ac:dyDescent="0.3">
      <c r="A2" s="6" t="s">
        <v>34</v>
      </c>
      <c r="B2" s="6" t="s">
        <v>34</v>
      </c>
      <c r="C2" s="7" t="s">
        <v>162</v>
      </c>
      <c r="D2" s="7" t="s">
        <v>163</v>
      </c>
      <c r="E2" s="6" t="s">
        <v>164</v>
      </c>
      <c r="F2" s="6" t="s">
        <v>165</v>
      </c>
      <c r="G2" s="6" t="s">
        <v>166</v>
      </c>
      <c r="H2" s="7" t="s">
        <v>170</v>
      </c>
      <c r="I2" s="6" t="s">
        <v>34</v>
      </c>
      <c r="J2" s="6" t="s">
        <v>34</v>
      </c>
      <c r="K2" s="8" t="s">
        <v>35</v>
      </c>
      <c r="L2" s="8" t="s">
        <v>36</v>
      </c>
      <c r="M2" s="8" t="s">
        <v>167</v>
      </c>
    </row>
    <row r="3" spans="1:13" x14ac:dyDescent="0.3">
      <c r="A3" s="9" t="s">
        <v>37</v>
      </c>
      <c r="B3" s="9" t="s">
        <v>37</v>
      </c>
      <c r="C3" s="9" t="s">
        <v>38</v>
      </c>
      <c r="D3" s="9" t="s">
        <v>38</v>
      </c>
      <c r="E3" s="9" t="s">
        <v>38</v>
      </c>
      <c r="F3" s="9" t="s">
        <v>38</v>
      </c>
      <c r="G3" s="9" t="s">
        <v>38</v>
      </c>
      <c r="H3" s="9" t="s">
        <v>38</v>
      </c>
      <c r="I3" s="9" t="s">
        <v>38</v>
      </c>
      <c r="J3" s="9" t="s">
        <v>38</v>
      </c>
      <c r="K3" s="9" t="s">
        <v>120</v>
      </c>
      <c r="L3" s="9" t="s">
        <v>120</v>
      </c>
      <c r="M3" s="9" t="s">
        <v>120</v>
      </c>
    </row>
    <row r="4" spans="1:13" ht="40.5" x14ac:dyDescent="0.3">
      <c r="A4" s="26" t="s">
        <v>39</v>
      </c>
      <c r="B4" s="26" t="s">
        <v>40</v>
      </c>
      <c r="C4" s="26" t="s">
        <v>41</v>
      </c>
      <c r="D4" s="26" t="s">
        <v>41</v>
      </c>
      <c r="E4" s="26" t="s">
        <v>41</v>
      </c>
      <c r="F4" s="26" t="s">
        <v>41</v>
      </c>
      <c r="G4" s="26" t="s">
        <v>41</v>
      </c>
      <c r="H4" s="26" t="s">
        <v>41</v>
      </c>
      <c r="I4" s="26" t="s">
        <v>41</v>
      </c>
      <c r="J4" s="10" t="s">
        <v>42</v>
      </c>
      <c r="K4" s="11" t="s">
        <v>41</v>
      </c>
      <c r="L4" s="26" t="s">
        <v>41</v>
      </c>
      <c r="M4" s="26" t="s">
        <v>41</v>
      </c>
    </row>
    <row r="5" spans="1:13" x14ac:dyDescent="0.3">
      <c r="A5" s="27" t="s">
        <v>43</v>
      </c>
      <c r="B5" s="27" t="s">
        <v>44</v>
      </c>
      <c r="C5" s="12" t="s">
        <v>45</v>
      </c>
      <c r="D5" s="27" t="s">
        <v>121</v>
      </c>
      <c r="E5" s="27" t="s">
        <v>117</v>
      </c>
      <c r="F5" s="27" t="s">
        <v>118</v>
      </c>
      <c r="G5" s="27" t="s">
        <v>119</v>
      </c>
      <c r="H5" s="27" t="s">
        <v>46</v>
      </c>
      <c r="I5" s="27" t="s">
        <v>47</v>
      </c>
      <c r="J5" s="12" t="s">
        <v>48</v>
      </c>
      <c r="K5" s="12" t="s">
        <v>49</v>
      </c>
      <c r="L5" s="12" t="s">
        <v>50</v>
      </c>
      <c r="M5" s="12" t="s">
        <v>51</v>
      </c>
    </row>
    <row r="6" spans="1:13" x14ac:dyDescent="0.3">
      <c r="A6" s="17" t="b">
        <v>1</v>
      </c>
      <c r="B6" s="33" t="str">
        <f>"일일 - 일일미션 클리어 항목 누적 횟수 " &amp; G6 &amp; "회"</f>
        <v>일일 - 일일미션 클리어 항목 누적 횟수 6회</v>
      </c>
      <c r="C6" s="28" t="str">
        <f>10&amp;D6&amp;E6&amp;F6&amp;1001</f>
        <v>107111001</v>
      </c>
      <c r="D6" s="17">
        <v>7</v>
      </c>
      <c r="E6" s="17">
        <v>1</v>
      </c>
      <c r="F6" s="17">
        <v>1</v>
      </c>
      <c r="G6" s="36">
        <v>6</v>
      </c>
      <c r="H6" s="17">
        <v>160001002</v>
      </c>
      <c r="I6" s="17">
        <v>30</v>
      </c>
      <c r="J6" s="17" t="s">
        <v>171</v>
      </c>
      <c r="K6" s="30">
        <v>51001</v>
      </c>
      <c r="L6" s="17">
        <f>K6+1000</f>
        <v>52001</v>
      </c>
      <c r="M6" s="17">
        <v>530800001</v>
      </c>
    </row>
    <row r="7" spans="1:13" x14ac:dyDescent="0.3">
      <c r="A7" s="17" t="b">
        <v>1</v>
      </c>
      <c r="B7" s="33" t="str">
        <f>"일일 - 일반던전 클리어 누적 횟수 " &amp; G7 &amp; "회"</f>
        <v>일일 - 일반던전 클리어 누적 횟수 5회</v>
      </c>
      <c r="C7" s="28" t="str">
        <f t="shared" ref="C7:C12" si="0">10&amp;D7&amp;E7&amp;F7&amp;1001</f>
        <v>101111001</v>
      </c>
      <c r="D7" s="17">
        <v>1</v>
      </c>
      <c r="E7" s="17">
        <v>1</v>
      </c>
      <c r="F7" s="17">
        <v>1</v>
      </c>
      <c r="G7" s="36">
        <v>5</v>
      </c>
      <c r="H7" s="17">
        <v>160001001</v>
      </c>
      <c r="I7" s="17">
        <v>2000</v>
      </c>
      <c r="J7" s="17" t="s">
        <v>52</v>
      </c>
      <c r="K7" s="17">
        <f t="shared" ref="K7:L12" si="1">K6+1</f>
        <v>51002</v>
      </c>
      <c r="L7" s="17">
        <f t="shared" si="1"/>
        <v>52002</v>
      </c>
      <c r="M7" s="17">
        <v>530800002</v>
      </c>
    </row>
    <row r="8" spans="1:13" x14ac:dyDescent="0.3">
      <c r="A8" s="17" t="b">
        <v>1</v>
      </c>
      <c r="B8" s="33" t="str">
        <f>"일일 - 정예던전 클리어 누적 횟수 " &amp; G8 &amp; "회"</f>
        <v>일일 - 정예던전 클리어 누적 횟수 3회</v>
      </c>
      <c r="C8" s="28" t="str">
        <f t="shared" si="0"/>
        <v>101211001</v>
      </c>
      <c r="D8" s="17">
        <v>1</v>
      </c>
      <c r="E8" s="17">
        <v>2</v>
      </c>
      <c r="F8" s="17">
        <v>1</v>
      </c>
      <c r="G8" s="36">
        <v>3</v>
      </c>
      <c r="H8" s="17">
        <v>160001001</v>
      </c>
      <c r="I8" s="17">
        <v>3000</v>
      </c>
      <c r="J8" s="17" t="s">
        <v>52</v>
      </c>
      <c r="K8" s="17">
        <f t="shared" si="1"/>
        <v>51003</v>
      </c>
      <c r="L8" s="17">
        <f t="shared" si="1"/>
        <v>52003</v>
      </c>
      <c r="M8" s="17">
        <v>530800003</v>
      </c>
    </row>
    <row r="9" spans="1:13" x14ac:dyDescent="0.3">
      <c r="A9" s="17" t="b">
        <v>1</v>
      </c>
      <c r="B9" s="33" t="str">
        <f>"일일 - 요일던전 클리어 누적 횟수 " &amp; G9 &amp; "회"</f>
        <v>일일 - 요일던전 클리어 누적 횟수 1회</v>
      </c>
      <c r="C9" s="28" t="str">
        <f t="shared" si="0"/>
        <v>101311001</v>
      </c>
      <c r="D9" s="17">
        <v>1</v>
      </c>
      <c r="E9" s="17">
        <v>3</v>
      </c>
      <c r="F9" s="17">
        <v>1</v>
      </c>
      <c r="G9" s="36">
        <v>1</v>
      </c>
      <c r="H9" s="17">
        <v>160001001</v>
      </c>
      <c r="I9" s="17">
        <v>2000</v>
      </c>
      <c r="J9" s="17" t="s">
        <v>52</v>
      </c>
      <c r="K9" s="17">
        <f t="shared" si="1"/>
        <v>51004</v>
      </c>
      <c r="L9" s="17">
        <f t="shared" si="1"/>
        <v>52004</v>
      </c>
      <c r="M9" s="17">
        <v>530800004</v>
      </c>
    </row>
    <row r="10" spans="1:13" x14ac:dyDescent="0.3">
      <c r="A10" s="17" t="b">
        <v>1</v>
      </c>
      <c r="B10" s="33" t="str">
        <f>"일일 - 균열던전 참가 누적 횟수 " &amp; G10 &amp; "회"</f>
        <v>일일 - 균열던전 참가 누적 횟수 2회</v>
      </c>
      <c r="C10" s="28" t="str">
        <f t="shared" si="0"/>
        <v>101421001</v>
      </c>
      <c r="D10" s="17">
        <v>1</v>
      </c>
      <c r="E10" s="17">
        <v>4</v>
      </c>
      <c r="F10" s="17">
        <v>2</v>
      </c>
      <c r="G10" s="36">
        <v>2</v>
      </c>
      <c r="H10" s="17">
        <v>160001001</v>
      </c>
      <c r="I10" s="17">
        <v>2000</v>
      </c>
      <c r="J10" s="17" t="s">
        <v>52</v>
      </c>
      <c r="K10" s="17">
        <f t="shared" si="1"/>
        <v>51005</v>
      </c>
      <c r="L10" s="17">
        <f t="shared" si="1"/>
        <v>52005</v>
      </c>
      <c r="M10" s="17">
        <v>530800005</v>
      </c>
    </row>
    <row r="11" spans="1:13" x14ac:dyDescent="0.3">
      <c r="A11" s="17" t="b">
        <v>1</v>
      </c>
      <c r="B11" s="33" t="str">
        <f>"일일 - 결투장 참가 누적 횟수 " &amp; G11 &amp; "회"</f>
        <v>일일 - 결투장 참가 누적 횟수 3회</v>
      </c>
      <c r="C11" s="28" t="str">
        <f t="shared" si="0"/>
        <v>101621001</v>
      </c>
      <c r="D11" s="17">
        <v>1</v>
      </c>
      <c r="E11" s="17">
        <v>6</v>
      </c>
      <c r="F11" s="17">
        <v>2</v>
      </c>
      <c r="G11" s="36">
        <v>3</v>
      </c>
      <c r="H11" s="17">
        <v>160001001</v>
      </c>
      <c r="I11" s="17">
        <v>3000</v>
      </c>
      <c r="J11" s="17" t="s">
        <v>52</v>
      </c>
      <c r="K11" s="17">
        <f t="shared" si="1"/>
        <v>51006</v>
      </c>
      <c r="L11" s="17">
        <f t="shared" si="1"/>
        <v>52006</v>
      </c>
      <c r="M11" s="17">
        <v>530800006</v>
      </c>
    </row>
    <row r="12" spans="1:13" x14ac:dyDescent="0.3">
      <c r="A12" s="17" t="b">
        <v>1</v>
      </c>
      <c r="B12" s="33" t="str">
        <f>"일일 - 장비아이템 획득 누적 갯수 " &amp; G12 &amp; "회"</f>
        <v>일일 - 장비아이템 획득 누적 갯수 10회</v>
      </c>
      <c r="C12" s="28" t="str">
        <f t="shared" si="0"/>
        <v>103111001</v>
      </c>
      <c r="D12" s="17">
        <v>3</v>
      </c>
      <c r="E12" s="17">
        <v>1</v>
      </c>
      <c r="F12" s="17">
        <v>1</v>
      </c>
      <c r="G12" s="36">
        <v>10</v>
      </c>
      <c r="H12" s="17">
        <v>160002003</v>
      </c>
      <c r="I12" s="17">
        <v>20</v>
      </c>
      <c r="J12" s="17" t="s">
        <v>53</v>
      </c>
      <c r="K12" s="17">
        <f t="shared" si="1"/>
        <v>51007</v>
      </c>
      <c r="L12" s="17">
        <f t="shared" si="1"/>
        <v>52007</v>
      </c>
      <c r="M12" s="17">
        <v>530800007</v>
      </c>
    </row>
  </sheetData>
  <phoneticPr fontId="1" type="noConversion"/>
  <pageMargins left="0.25" right="0.25" top="0.75" bottom="0.75" header="0.3" footer="0.3"/>
  <pageSetup paperSize="9" scale="58"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M14"/>
  <sheetViews>
    <sheetView workbookViewId="0"/>
  </sheetViews>
  <sheetFormatPr defaultRowHeight="16.5" x14ac:dyDescent="0.3"/>
  <cols>
    <col min="1" max="1" width="13.625" bestFit="1" customWidth="1"/>
    <col min="2" max="2" width="35.875" bestFit="1" customWidth="1"/>
    <col min="3" max="3" width="17.375" bestFit="1" customWidth="1"/>
    <col min="4" max="4" width="18.875" bestFit="1" customWidth="1"/>
    <col min="5" max="5" width="16.375" bestFit="1" customWidth="1"/>
    <col min="6" max="6" width="14.625" bestFit="1" customWidth="1"/>
    <col min="7" max="7" width="12.75" bestFit="1" customWidth="1"/>
    <col min="8" max="8" width="22.875" bestFit="1" customWidth="1"/>
    <col min="9" max="9" width="12.125" bestFit="1" customWidth="1"/>
    <col min="10" max="10" width="9.625" bestFit="1" customWidth="1"/>
    <col min="11" max="11" width="19.25" bestFit="1" customWidth="1"/>
    <col min="12" max="12" width="18.5" bestFit="1" customWidth="1"/>
    <col min="13" max="13" width="13.75" bestFit="1" customWidth="1"/>
  </cols>
  <sheetData>
    <row r="1" spans="1:13" x14ac:dyDescent="0.3">
      <c r="A1" s="2" t="s">
        <v>31</v>
      </c>
      <c r="B1" s="3" t="s">
        <v>31</v>
      </c>
      <c r="C1" s="4"/>
      <c r="D1" s="4"/>
      <c r="E1" s="4"/>
      <c r="F1" s="4"/>
      <c r="G1" s="4"/>
      <c r="H1" s="4"/>
      <c r="I1" s="13"/>
      <c r="J1" s="13"/>
      <c r="K1" s="13"/>
      <c r="L1" s="13"/>
    </row>
    <row r="2" spans="1:13" ht="50.1" customHeight="1" x14ac:dyDescent="0.3">
      <c r="A2" s="6" t="s">
        <v>34</v>
      </c>
      <c r="B2" s="6" t="s">
        <v>34</v>
      </c>
      <c r="C2" s="7" t="s">
        <v>111</v>
      </c>
      <c r="D2" s="7" t="s">
        <v>112</v>
      </c>
      <c r="E2" s="6" t="s">
        <v>113</v>
      </c>
      <c r="F2" s="6" t="s">
        <v>114</v>
      </c>
      <c r="G2" s="6" t="s">
        <v>115</v>
      </c>
      <c r="H2" s="7" t="s">
        <v>129</v>
      </c>
      <c r="I2" s="6" t="s">
        <v>34</v>
      </c>
      <c r="J2" s="8"/>
      <c r="K2" s="8" t="s">
        <v>35</v>
      </c>
      <c r="L2" s="8" t="s">
        <v>36</v>
      </c>
      <c r="M2" s="8" t="s">
        <v>116</v>
      </c>
    </row>
    <row r="3" spans="1:13" x14ac:dyDescent="0.3">
      <c r="A3" s="9" t="s">
        <v>37</v>
      </c>
      <c r="B3" s="9" t="s">
        <v>37</v>
      </c>
      <c r="C3" s="9" t="s">
        <v>38</v>
      </c>
      <c r="D3" s="9" t="s">
        <v>38</v>
      </c>
      <c r="E3" s="9" t="s">
        <v>38</v>
      </c>
      <c r="F3" s="9" t="s">
        <v>38</v>
      </c>
      <c r="G3" s="9" t="s">
        <v>38</v>
      </c>
      <c r="H3" s="9" t="s">
        <v>38</v>
      </c>
      <c r="I3" s="9" t="s">
        <v>38</v>
      </c>
      <c r="J3" s="9" t="s">
        <v>38</v>
      </c>
      <c r="K3" s="9" t="s">
        <v>120</v>
      </c>
      <c r="L3" s="9" t="s">
        <v>120</v>
      </c>
      <c r="M3" s="9" t="s">
        <v>120</v>
      </c>
    </row>
    <row r="4" spans="1:13" ht="40.5" x14ac:dyDescent="0.3">
      <c r="A4" s="26" t="s">
        <v>39</v>
      </c>
      <c r="B4" s="26" t="s">
        <v>40</v>
      </c>
      <c r="C4" s="26" t="s">
        <v>41</v>
      </c>
      <c r="D4" s="11" t="s">
        <v>41</v>
      </c>
      <c r="E4" s="11" t="s">
        <v>41</v>
      </c>
      <c r="F4" s="11" t="s">
        <v>41</v>
      </c>
      <c r="G4" s="11" t="s">
        <v>41</v>
      </c>
      <c r="H4" s="26" t="s">
        <v>41</v>
      </c>
      <c r="I4" s="26" t="s">
        <v>41</v>
      </c>
      <c r="J4" s="10" t="s">
        <v>42</v>
      </c>
      <c r="K4" s="11" t="s">
        <v>41</v>
      </c>
      <c r="L4" s="26" t="s">
        <v>41</v>
      </c>
      <c r="M4" s="26" t="s">
        <v>41</v>
      </c>
    </row>
    <row r="5" spans="1:13" x14ac:dyDescent="0.3">
      <c r="A5" s="27" t="s">
        <v>43</v>
      </c>
      <c r="B5" s="27" t="s">
        <v>44</v>
      </c>
      <c r="C5" s="12" t="s">
        <v>45</v>
      </c>
      <c r="D5" s="27" t="s">
        <v>121</v>
      </c>
      <c r="E5" s="27" t="s">
        <v>117</v>
      </c>
      <c r="F5" s="27" t="s">
        <v>118</v>
      </c>
      <c r="G5" s="27" t="s">
        <v>119</v>
      </c>
      <c r="H5" s="27" t="s">
        <v>46</v>
      </c>
      <c r="I5" s="27" t="s">
        <v>47</v>
      </c>
      <c r="J5" s="14" t="s">
        <v>48</v>
      </c>
      <c r="K5" s="12" t="s">
        <v>49</v>
      </c>
      <c r="L5" s="12" t="s">
        <v>50</v>
      </c>
      <c r="M5" s="12" t="s">
        <v>51</v>
      </c>
    </row>
    <row r="6" spans="1:13" x14ac:dyDescent="0.3">
      <c r="A6" s="17" t="b">
        <v>1</v>
      </c>
      <c r="B6" s="33" t="str">
        <f>"주간 - 주간미션 클리어 항목 누적 횟수 " &amp; G6 &amp; "회"</f>
        <v>주간 - 주간미션 클리어 항목 누적 횟수 8회</v>
      </c>
      <c r="C6" s="28" t="str">
        <f>70&amp;D6&amp;E6&amp;F6&amp;1001</f>
        <v>707211001</v>
      </c>
      <c r="D6" s="17">
        <v>7</v>
      </c>
      <c r="E6" s="17">
        <v>2</v>
      </c>
      <c r="F6" s="17">
        <v>1</v>
      </c>
      <c r="G6" s="17">
        <v>8</v>
      </c>
      <c r="H6" s="17">
        <v>160001002</v>
      </c>
      <c r="I6" s="17">
        <v>100</v>
      </c>
      <c r="J6" s="17" t="s">
        <v>168</v>
      </c>
      <c r="K6" s="30">
        <v>51101</v>
      </c>
      <c r="L6" s="17">
        <f>K6+1000</f>
        <v>52101</v>
      </c>
      <c r="M6" s="17">
        <v>530800001</v>
      </c>
    </row>
    <row r="7" spans="1:13" x14ac:dyDescent="0.3">
      <c r="A7" s="17" t="b">
        <v>1</v>
      </c>
      <c r="B7" s="33" t="str">
        <f>"주간 - 일일미션 올클리어 항목 누적 횟수 " &amp; G7 &amp; "회"</f>
        <v>주간 - 일일미션 올클리어 항목 누적 횟수 4회</v>
      </c>
      <c r="C7" s="28" t="str">
        <f t="shared" ref="C7:C14" si="0">70&amp;D7&amp;E7&amp;F7&amp;1001</f>
        <v>707121001</v>
      </c>
      <c r="D7" s="17">
        <v>7</v>
      </c>
      <c r="E7" s="17">
        <v>1</v>
      </c>
      <c r="F7" s="17">
        <v>2</v>
      </c>
      <c r="G7" s="17">
        <v>4</v>
      </c>
      <c r="H7" s="17">
        <v>160002003</v>
      </c>
      <c r="I7" s="17">
        <v>120</v>
      </c>
      <c r="J7" s="17" t="s">
        <v>53</v>
      </c>
      <c r="K7" s="17">
        <f t="shared" ref="K7:L14" si="1">K6+1</f>
        <v>51102</v>
      </c>
      <c r="L7" s="17">
        <f t="shared" si="1"/>
        <v>52102</v>
      </c>
      <c r="M7" s="17">
        <v>530800002</v>
      </c>
    </row>
    <row r="8" spans="1:13" x14ac:dyDescent="0.3">
      <c r="A8" s="17" t="b">
        <v>1</v>
      </c>
      <c r="B8" s="33" t="str">
        <f>"주간 - 수호석 업그레이드 성공 누적 횟수 " &amp; G8 &amp; "회"</f>
        <v>주간 - 수호석 업그레이드 성공 누적 횟수 5회</v>
      </c>
      <c r="C8" s="28" t="str">
        <f t="shared" si="0"/>
        <v>706111001</v>
      </c>
      <c r="D8" s="17">
        <v>6</v>
      </c>
      <c r="E8" s="17">
        <v>1</v>
      </c>
      <c r="F8" s="17">
        <v>1</v>
      </c>
      <c r="G8" s="17">
        <v>5</v>
      </c>
      <c r="H8" s="17">
        <v>160001002</v>
      </c>
      <c r="I8" s="17">
        <v>80</v>
      </c>
      <c r="J8" s="17" t="s">
        <v>168</v>
      </c>
      <c r="K8" s="17">
        <f t="shared" si="1"/>
        <v>51103</v>
      </c>
      <c r="L8" s="17">
        <f t="shared" si="1"/>
        <v>52103</v>
      </c>
      <c r="M8" s="17">
        <v>530800003</v>
      </c>
    </row>
    <row r="9" spans="1:13" x14ac:dyDescent="0.3">
      <c r="A9" s="17" t="b">
        <v>1</v>
      </c>
      <c r="B9" s="33" t="str">
        <f>"주간 - 결투장 승리 누적 횟수 " &amp; G9 &amp; "회"</f>
        <v>주간 - 결투장 승리 누적 횟수 10회</v>
      </c>
      <c r="C9" s="28" t="str">
        <f t="shared" si="0"/>
        <v>701631001</v>
      </c>
      <c r="D9" s="17">
        <v>1</v>
      </c>
      <c r="E9" s="17">
        <v>6</v>
      </c>
      <c r="F9" s="17">
        <v>3</v>
      </c>
      <c r="G9" s="17">
        <v>10</v>
      </c>
      <c r="H9" s="17">
        <v>160001002</v>
      </c>
      <c r="I9" s="17">
        <v>80</v>
      </c>
      <c r="J9" s="17" t="s">
        <v>168</v>
      </c>
      <c r="K9" s="17">
        <f t="shared" si="1"/>
        <v>51104</v>
      </c>
      <c r="L9" s="17">
        <f t="shared" si="1"/>
        <v>52104</v>
      </c>
      <c r="M9" s="17">
        <v>530800003</v>
      </c>
    </row>
    <row r="10" spans="1:13" x14ac:dyDescent="0.3">
      <c r="A10" s="17" t="b">
        <v>1</v>
      </c>
      <c r="B10" s="33" t="str">
        <f>"주간 - 수호레이드 참가 누적 횟수 " &amp; G10 &amp; "개"</f>
        <v>주간 - 수호레이드 참가 누적 횟수 10개</v>
      </c>
      <c r="C10" s="28" t="str">
        <f t="shared" si="0"/>
        <v>701821001</v>
      </c>
      <c r="D10" s="17">
        <v>1</v>
      </c>
      <c r="E10" s="17">
        <v>8</v>
      </c>
      <c r="F10" s="17">
        <v>2</v>
      </c>
      <c r="G10" s="17">
        <v>10</v>
      </c>
      <c r="H10" s="17">
        <v>160001001</v>
      </c>
      <c r="I10" s="17">
        <v>20000</v>
      </c>
      <c r="J10" s="17" t="s">
        <v>52</v>
      </c>
      <c r="K10" s="17">
        <f>K8+1</f>
        <v>51104</v>
      </c>
      <c r="L10" s="17">
        <f>L8+1</f>
        <v>52104</v>
      </c>
      <c r="M10" s="17">
        <v>530800004</v>
      </c>
    </row>
    <row r="11" spans="1:13" x14ac:dyDescent="0.3">
      <c r="A11" s="17" t="b">
        <v>1</v>
      </c>
      <c r="B11" s="33" t="str">
        <f>"주간 - 균열석 획득 누적 갯수 " &amp; G11 &amp; "개"</f>
        <v>주간 - 균열석 획득 누적 갯수 10개</v>
      </c>
      <c r="C11" s="28" t="str">
        <f t="shared" si="0"/>
        <v>703411001</v>
      </c>
      <c r="D11" s="17">
        <v>3</v>
      </c>
      <c r="E11" s="17">
        <v>4</v>
      </c>
      <c r="F11" s="17">
        <v>1</v>
      </c>
      <c r="G11" s="17">
        <v>10</v>
      </c>
      <c r="H11" s="17">
        <v>160001002</v>
      </c>
      <c r="I11" s="17">
        <v>50</v>
      </c>
      <c r="J11" s="17" t="s">
        <v>168</v>
      </c>
      <c r="K11" s="17">
        <f t="shared" si="1"/>
        <v>51105</v>
      </c>
      <c r="L11" s="17">
        <f t="shared" si="1"/>
        <v>52105</v>
      </c>
      <c r="M11" s="17">
        <v>530800005</v>
      </c>
    </row>
    <row r="12" spans="1:13" x14ac:dyDescent="0.3">
      <c r="A12" s="17" t="b">
        <v>1</v>
      </c>
      <c r="B12" s="33" t="str">
        <f>"주간 - 장비아이템 획득 누적 갯수 " &amp; G12 &amp; "개"</f>
        <v>주간 - 장비아이템 획득 누적 갯수 50개</v>
      </c>
      <c r="C12" s="28" t="str">
        <f t="shared" si="0"/>
        <v>703111001</v>
      </c>
      <c r="D12" s="17">
        <v>3</v>
      </c>
      <c r="E12" s="17">
        <v>1</v>
      </c>
      <c r="F12" s="17">
        <v>1</v>
      </c>
      <c r="G12" s="17">
        <v>50</v>
      </c>
      <c r="H12" s="17">
        <v>160002004</v>
      </c>
      <c r="I12" s="17">
        <v>100</v>
      </c>
      <c r="J12" s="17" t="s">
        <v>83</v>
      </c>
      <c r="K12" s="17">
        <f t="shared" si="1"/>
        <v>51106</v>
      </c>
      <c r="L12" s="17">
        <f t="shared" si="1"/>
        <v>52106</v>
      </c>
      <c r="M12" s="17">
        <v>530800006</v>
      </c>
    </row>
    <row r="13" spans="1:13" x14ac:dyDescent="0.3">
      <c r="A13" s="17" t="b">
        <v>1</v>
      </c>
      <c r="B13" s="33" t="str">
        <f>"주간 - 장비아이템 강화 누적 횟수 " &amp; G13 &amp; "회"</f>
        <v>주간 - 장비아이템 강화 누적 횟수 5회</v>
      </c>
      <c r="C13" s="28" t="str">
        <f t="shared" si="0"/>
        <v>702121001</v>
      </c>
      <c r="D13" s="17">
        <v>2</v>
      </c>
      <c r="E13" s="17">
        <v>1</v>
      </c>
      <c r="F13" s="17">
        <v>2</v>
      </c>
      <c r="G13" s="17">
        <v>5</v>
      </c>
      <c r="H13" s="17">
        <v>160001001</v>
      </c>
      <c r="I13" s="17">
        <v>20000</v>
      </c>
      <c r="J13" s="17" t="s">
        <v>52</v>
      </c>
      <c r="K13" s="17">
        <f t="shared" si="1"/>
        <v>51107</v>
      </c>
      <c r="L13" s="17">
        <f t="shared" si="1"/>
        <v>52107</v>
      </c>
      <c r="M13" s="17">
        <v>530800007</v>
      </c>
    </row>
    <row r="14" spans="1:13" x14ac:dyDescent="0.3">
      <c r="A14" s="17" t="b">
        <v>1</v>
      </c>
      <c r="B14" s="33" t="str">
        <f>"주간 - 장비아이템 분해 누적 갯수 " &amp; G14 &amp; "개"</f>
        <v>주간 - 장비아이템 분해 누적 갯수 20개</v>
      </c>
      <c r="C14" s="28" t="str">
        <f t="shared" si="0"/>
        <v>702111001</v>
      </c>
      <c r="D14" s="17">
        <v>2</v>
      </c>
      <c r="E14" s="17">
        <v>1</v>
      </c>
      <c r="F14" s="17">
        <v>1</v>
      </c>
      <c r="G14" s="17">
        <v>20</v>
      </c>
      <c r="H14" s="17">
        <v>160001001</v>
      </c>
      <c r="I14" s="17">
        <v>30000</v>
      </c>
      <c r="J14" s="17" t="s">
        <v>52</v>
      </c>
      <c r="K14" s="17">
        <f t="shared" si="1"/>
        <v>51108</v>
      </c>
      <c r="L14" s="17">
        <f t="shared" si="1"/>
        <v>52108</v>
      </c>
      <c r="M14" s="17">
        <v>530800008</v>
      </c>
    </row>
  </sheetData>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M14"/>
  <sheetViews>
    <sheetView workbookViewId="0"/>
  </sheetViews>
  <sheetFormatPr defaultRowHeight="16.5" x14ac:dyDescent="0.3"/>
  <cols>
    <col min="1" max="1" width="13.625" bestFit="1" customWidth="1"/>
    <col min="2" max="2" width="35.875" bestFit="1" customWidth="1"/>
    <col min="3" max="3" width="17.375" bestFit="1" customWidth="1"/>
    <col min="4" max="4" width="15.25" bestFit="1" customWidth="1"/>
    <col min="5" max="5" width="16.375" bestFit="1" customWidth="1"/>
    <col min="6" max="6" width="14.625" bestFit="1" customWidth="1"/>
    <col min="7" max="7" width="12.75" bestFit="1" customWidth="1"/>
    <col min="8" max="8" width="22.875" bestFit="1" customWidth="1"/>
    <col min="9" max="9" width="12.125" bestFit="1" customWidth="1"/>
    <col min="10" max="10" width="9.625" bestFit="1" customWidth="1"/>
    <col min="11" max="11" width="19.25" bestFit="1" customWidth="1"/>
    <col min="12" max="12" width="18.5" bestFit="1" customWidth="1"/>
    <col min="13" max="13" width="13.75" bestFit="1" customWidth="1"/>
  </cols>
  <sheetData>
    <row r="1" spans="1:13" x14ac:dyDescent="0.3">
      <c r="A1" s="2" t="s">
        <v>161</v>
      </c>
      <c r="B1" s="3" t="s">
        <v>32</v>
      </c>
      <c r="C1" s="4"/>
      <c r="D1" s="4"/>
      <c r="E1" s="4"/>
      <c r="F1" s="4"/>
      <c r="G1" s="4"/>
      <c r="H1" s="4"/>
      <c r="I1" s="13"/>
      <c r="J1" s="13"/>
      <c r="K1" s="13"/>
      <c r="L1" s="13"/>
    </row>
    <row r="2" spans="1:13" ht="50.1" customHeight="1" x14ac:dyDescent="0.3">
      <c r="A2" s="6" t="s">
        <v>34</v>
      </c>
      <c r="B2" s="6" t="s">
        <v>34</v>
      </c>
      <c r="C2" s="7" t="s">
        <v>162</v>
      </c>
      <c r="D2" s="7" t="s">
        <v>163</v>
      </c>
      <c r="E2" s="6" t="s">
        <v>164</v>
      </c>
      <c r="F2" s="6" t="s">
        <v>165</v>
      </c>
      <c r="G2" s="6" t="s">
        <v>166</v>
      </c>
      <c r="H2" s="7" t="s">
        <v>129</v>
      </c>
      <c r="I2" s="6" t="s">
        <v>34</v>
      </c>
      <c r="J2" s="8"/>
      <c r="K2" s="8" t="s">
        <v>35</v>
      </c>
      <c r="L2" s="8" t="s">
        <v>36</v>
      </c>
      <c r="M2" s="8" t="s">
        <v>167</v>
      </c>
    </row>
    <row r="3" spans="1:13" x14ac:dyDescent="0.3">
      <c r="A3" s="9" t="s">
        <v>37</v>
      </c>
      <c r="B3" s="9" t="s">
        <v>37</v>
      </c>
      <c r="C3" s="9" t="s">
        <v>38</v>
      </c>
      <c r="D3" s="9" t="s">
        <v>38</v>
      </c>
      <c r="E3" s="9" t="s">
        <v>38</v>
      </c>
      <c r="F3" s="9" t="s">
        <v>38</v>
      </c>
      <c r="G3" s="9" t="s">
        <v>38</v>
      </c>
      <c r="H3" s="9" t="s">
        <v>38</v>
      </c>
      <c r="I3" s="9" t="s">
        <v>38</v>
      </c>
      <c r="J3" s="9" t="s">
        <v>38</v>
      </c>
      <c r="K3" s="9" t="s">
        <v>120</v>
      </c>
      <c r="L3" s="9" t="s">
        <v>120</v>
      </c>
      <c r="M3" s="9" t="s">
        <v>120</v>
      </c>
    </row>
    <row r="4" spans="1:13" ht="40.5" x14ac:dyDescent="0.3">
      <c r="A4" s="26" t="s">
        <v>39</v>
      </c>
      <c r="B4" s="26" t="s">
        <v>40</v>
      </c>
      <c r="C4" s="26" t="s">
        <v>41</v>
      </c>
      <c r="D4" s="11" t="s">
        <v>41</v>
      </c>
      <c r="E4" s="11" t="s">
        <v>41</v>
      </c>
      <c r="F4" s="11" t="s">
        <v>41</v>
      </c>
      <c r="G4" s="11" t="s">
        <v>41</v>
      </c>
      <c r="H4" s="11" t="s">
        <v>41</v>
      </c>
      <c r="I4" s="11" t="s">
        <v>41</v>
      </c>
      <c r="J4" s="10" t="s">
        <v>42</v>
      </c>
      <c r="K4" s="11" t="s">
        <v>41</v>
      </c>
      <c r="L4" s="11" t="s">
        <v>41</v>
      </c>
      <c r="M4" s="11" t="s">
        <v>41</v>
      </c>
    </row>
    <row r="5" spans="1:13" x14ac:dyDescent="0.3">
      <c r="A5" s="27" t="s">
        <v>43</v>
      </c>
      <c r="B5" s="27" t="s">
        <v>44</v>
      </c>
      <c r="C5" s="12" t="s">
        <v>45</v>
      </c>
      <c r="D5" s="27" t="s">
        <v>121</v>
      </c>
      <c r="E5" s="27" t="s">
        <v>117</v>
      </c>
      <c r="F5" s="27" t="s">
        <v>118</v>
      </c>
      <c r="G5" s="27" t="s">
        <v>119</v>
      </c>
      <c r="H5" s="27" t="s">
        <v>46</v>
      </c>
      <c r="I5" s="27" t="s">
        <v>47</v>
      </c>
      <c r="J5" s="14" t="s">
        <v>48</v>
      </c>
      <c r="K5" s="12" t="s">
        <v>49</v>
      </c>
      <c r="L5" s="12" t="s">
        <v>50</v>
      </c>
      <c r="M5" s="12" t="s">
        <v>51</v>
      </c>
    </row>
    <row r="6" spans="1:13" x14ac:dyDescent="0.3">
      <c r="A6" s="17" t="b">
        <v>1</v>
      </c>
      <c r="B6" s="33" t="str">
        <f>"월간 - 주간미션 올클리어 항목 누적 횟수 " &amp; G6 &amp; "회"</f>
        <v>월간 - 주간미션 올클리어 항목 누적 횟수 3회</v>
      </c>
      <c r="C6" s="28" t="str">
        <f>30&amp;D6&amp;E6&amp;F6&amp;1001</f>
        <v>307221001</v>
      </c>
      <c r="D6" s="17">
        <v>7</v>
      </c>
      <c r="E6" s="17">
        <v>2</v>
      </c>
      <c r="F6" s="17">
        <v>2</v>
      </c>
      <c r="G6" s="17">
        <v>3</v>
      </c>
      <c r="H6" s="17">
        <v>156101003</v>
      </c>
      <c r="I6" s="17">
        <v>1</v>
      </c>
      <c r="J6" s="17" t="s">
        <v>84</v>
      </c>
      <c r="K6" s="30">
        <v>51201</v>
      </c>
      <c r="L6" s="17">
        <f>K6+1000</f>
        <v>52201</v>
      </c>
      <c r="M6" s="17">
        <v>530800001</v>
      </c>
    </row>
    <row r="7" spans="1:13" x14ac:dyDescent="0.3">
      <c r="A7" s="17" t="b">
        <v>1</v>
      </c>
      <c r="B7" s="33" t="str">
        <f>"월간 - 일반던전 클리어 누적 횟수 " &amp; G7 &amp; "회"</f>
        <v>월간 - 일반던전 클리어 누적 횟수 100회</v>
      </c>
      <c r="C7" s="28" t="str">
        <f t="shared" ref="C7:C14" si="0">30&amp;D7&amp;E7&amp;F7&amp;1001</f>
        <v>301111001</v>
      </c>
      <c r="D7" s="17">
        <v>1</v>
      </c>
      <c r="E7" s="17">
        <v>1</v>
      </c>
      <c r="F7" s="17">
        <v>1</v>
      </c>
      <c r="G7" s="17">
        <v>100</v>
      </c>
      <c r="H7" s="17">
        <v>156105003</v>
      </c>
      <c r="I7" s="17">
        <v>1</v>
      </c>
      <c r="J7" s="17" t="s">
        <v>84</v>
      </c>
      <c r="K7" s="17">
        <f t="shared" ref="K7:L14" si="1">K6+1</f>
        <v>51202</v>
      </c>
      <c r="L7" s="17">
        <f t="shared" si="1"/>
        <v>52202</v>
      </c>
      <c r="M7" s="17">
        <v>530800002</v>
      </c>
    </row>
    <row r="8" spans="1:13" x14ac:dyDescent="0.3">
      <c r="A8" s="17" t="b">
        <v>1</v>
      </c>
      <c r="B8" s="33" t="str">
        <f>"월간 - 정예던전 클리어 누적 횟수 " &amp; G8 &amp; "회"</f>
        <v>월간 - 정예던전 클리어 누적 횟수 50회</v>
      </c>
      <c r="C8" s="28" t="str">
        <f t="shared" si="0"/>
        <v>301211001</v>
      </c>
      <c r="D8" s="17">
        <v>1</v>
      </c>
      <c r="E8" s="17">
        <v>2</v>
      </c>
      <c r="F8" s="17">
        <v>1</v>
      </c>
      <c r="G8" s="17">
        <v>50</v>
      </c>
      <c r="H8" s="17">
        <v>156106003</v>
      </c>
      <c r="I8" s="17">
        <v>1</v>
      </c>
      <c r="J8" s="17" t="s">
        <v>84</v>
      </c>
      <c r="K8" s="17">
        <f t="shared" si="1"/>
        <v>51203</v>
      </c>
      <c r="L8" s="17">
        <f t="shared" si="1"/>
        <v>52203</v>
      </c>
      <c r="M8" s="17">
        <v>530800003</v>
      </c>
    </row>
    <row r="9" spans="1:13" x14ac:dyDescent="0.3">
      <c r="A9" s="17" t="b">
        <v>1</v>
      </c>
      <c r="B9" s="33" t="str">
        <f>"월간 - 요일던전 클리어 누적 횟수 " &amp; G9 &amp; "회"</f>
        <v>월간 - 요일던전 클리어 누적 횟수 50회</v>
      </c>
      <c r="C9" s="28" t="str">
        <f t="shared" si="0"/>
        <v>301311001</v>
      </c>
      <c r="D9" s="17">
        <v>1</v>
      </c>
      <c r="E9" s="17">
        <v>3</v>
      </c>
      <c r="F9" s="17">
        <v>1</v>
      </c>
      <c r="G9" s="17">
        <v>50</v>
      </c>
      <c r="H9" s="17">
        <v>156107003</v>
      </c>
      <c r="I9" s="17">
        <v>1</v>
      </c>
      <c r="J9" s="17" t="s">
        <v>84</v>
      </c>
      <c r="K9" s="17">
        <f t="shared" si="1"/>
        <v>51204</v>
      </c>
      <c r="L9" s="17">
        <f t="shared" si="1"/>
        <v>52204</v>
      </c>
      <c r="M9" s="17">
        <v>530800004</v>
      </c>
    </row>
    <row r="10" spans="1:13" x14ac:dyDescent="0.3">
      <c r="A10" s="17" t="b">
        <v>1</v>
      </c>
      <c r="B10" s="33" t="str">
        <f>"월간 - 균열던전 참가 누적 횟수 " &amp; G10 &amp; "회"</f>
        <v>월간 - 균열던전 참가 누적 횟수 100회</v>
      </c>
      <c r="C10" s="28" t="str">
        <f t="shared" si="0"/>
        <v>301421001</v>
      </c>
      <c r="D10" s="17">
        <v>1</v>
      </c>
      <c r="E10" s="17">
        <v>4</v>
      </c>
      <c r="F10" s="17">
        <v>2</v>
      </c>
      <c r="G10" s="17">
        <v>100</v>
      </c>
      <c r="H10" s="17">
        <v>156108003</v>
      </c>
      <c r="I10" s="17">
        <v>1</v>
      </c>
      <c r="J10" s="17" t="s">
        <v>84</v>
      </c>
      <c r="K10" s="17">
        <f t="shared" si="1"/>
        <v>51205</v>
      </c>
      <c r="L10" s="17">
        <f t="shared" si="1"/>
        <v>52205</v>
      </c>
      <c r="M10" s="17">
        <v>530800005</v>
      </c>
    </row>
    <row r="11" spans="1:13" x14ac:dyDescent="0.3">
      <c r="A11" s="17" t="b">
        <v>1</v>
      </c>
      <c r="B11" s="33" t="str">
        <f>"월간 - 초월던전 참가 누적 횟수 " &amp; G11 &amp; "회"</f>
        <v>월간 - 초월던전 참가 누적 횟수 50회</v>
      </c>
      <c r="C11" s="28" t="str">
        <f t="shared" si="0"/>
        <v>301521001</v>
      </c>
      <c r="D11" s="17">
        <v>1</v>
      </c>
      <c r="E11" s="17">
        <v>5</v>
      </c>
      <c r="F11" s="17">
        <v>2</v>
      </c>
      <c r="G11" s="17">
        <v>50</v>
      </c>
      <c r="H11" s="17">
        <v>156109003</v>
      </c>
      <c r="I11" s="17">
        <v>1</v>
      </c>
      <c r="J11" s="17" t="s">
        <v>84</v>
      </c>
      <c r="K11" s="17">
        <f t="shared" si="1"/>
        <v>51206</v>
      </c>
      <c r="L11" s="17">
        <f t="shared" si="1"/>
        <v>52206</v>
      </c>
      <c r="M11" s="17">
        <v>530800006</v>
      </c>
    </row>
    <row r="12" spans="1:13" x14ac:dyDescent="0.3">
      <c r="A12" s="17" t="b">
        <v>1</v>
      </c>
      <c r="B12" s="33" t="str">
        <f>"월간 - 결투장 참가 누적 횟수 " &amp; G12 &amp; "회"</f>
        <v>월간 - 결투장 참가 누적 횟수 100회</v>
      </c>
      <c r="C12" s="28" t="str">
        <f t="shared" si="0"/>
        <v>301621001</v>
      </c>
      <c r="D12" s="17">
        <v>1</v>
      </c>
      <c r="E12" s="17">
        <v>6</v>
      </c>
      <c r="F12" s="17">
        <v>2</v>
      </c>
      <c r="G12" s="17">
        <v>100</v>
      </c>
      <c r="H12" s="17">
        <v>156110003</v>
      </c>
      <c r="I12" s="17">
        <v>1</v>
      </c>
      <c r="J12" s="17" t="s">
        <v>84</v>
      </c>
      <c r="K12" s="17">
        <f t="shared" si="1"/>
        <v>51207</v>
      </c>
      <c r="L12" s="17">
        <f t="shared" si="1"/>
        <v>52207</v>
      </c>
      <c r="M12" s="17">
        <v>530800007</v>
      </c>
    </row>
    <row r="13" spans="1:13" x14ac:dyDescent="0.3">
      <c r="A13" s="17" t="b">
        <v>1</v>
      </c>
      <c r="B13" s="33" t="str">
        <f>"월간 - 룬스톤 획득 누적 갯수 " &amp; G13 &amp; "회"</f>
        <v>월간 - 룬스톤 획득 누적 갯수 10회</v>
      </c>
      <c r="C13" s="28" t="str">
        <f t="shared" si="0"/>
        <v>303211001</v>
      </c>
      <c r="D13" s="17">
        <v>3</v>
      </c>
      <c r="E13" s="17">
        <v>2</v>
      </c>
      <c r="F13" s="17">
        <v>1</v>
      </c>
      <c r="G13" s="17">
        <v>10</v>
      </c>
      <c r="H13" s="17">
        <v>156111003</v>
      </c>
      <c r="I13" s="17">
        <v>1</v>
      </c>
      <c r="J13" s="17" t="s">
        <v>84</v>
      </c>
      <c r="K13" s="17">
        <f t="shared" si="1"/>
        <v>51208</v>
      </c>
      <c r="L13" s="17">
        <f t="shared" si="1"/>
        <v>52208</v>
      </c>
      <c r="M13" s="17">
        <v>530800008</v>
      </c>
    </row>
    <row r="14" spans="1:13" x14ac:dyDescent="0.3">
      <c r="A14" s="17" t="b">
        <v>1</v>
      </c>
      <c r="B14" s="33" t="str">
        <f>"월간 - 균열석 획득 누적 갯수 " &amp; G14 &amp; "회"</f>
        <v>월간 - 균열석 획득 누적 갯수 50회</v>
      </c>
      <c r="C14" s="28" t="str">
        <f t="shared" si="0"/>
        <v>303411001</v>
      </c>
      <c r="D14" s="17">
        <v>3</v>
      </c>
      <c r="E14" s="17">
        <v>4</v>
      </c>
      <c r="F14" s="17">
        <v>1</v>
      </c>
      <c r="G14" s="17">
        <v>50</v>
      </c>
      <c r="H14" s="17">
        <v>156104003</v>
      </c>
      <c r="I14" s="17">
        <v>1</v>
      </c>
      <c r="J14" s="17" t="s">
        <v>84</v>
      </c>
      <c r="K14" s="17">
        <f t="shared" si="1"/>
        <v>51209</v>
      </c>
      <c r="L14" s="17">
        <f t="shared" si="1"/>
        <v>52209</v>
      </c>
      <c r="M14" s="17">
        <v>530800009</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O476"/>
  <sheetViews>
    <sheetView workbookViewId="0"/>
  </sheetViews>
  <sheetFormatPr defaultRowHeight="16.5" x14ac:dyDescent="0.3"/>
  <cols>
    <col min="1" max="1" width="13.625" bestFit="1" customWidth="1"/>
    <col min="2" max="2" width="41.5" bestFit="1" customWidth="1"/>
    <col min="3" max="3" width="15.5" bestFit="1" customWidth="1"/>
    <col min="4" max="4" width="18.875" bestFit="1" customWidth="1"/>
    <col min="5" max="5" width="15.5" bestFit="1" customWidth="1"/>
    <col min="6" max="6" width="17.125" bestFit="1" customWidth="1"/>
    <col min="7" max="7" width="16.375" bestFit="1" customWidth="1"/>
    <col min="8" max="8" width="14.625" bestFit="1" customWidth="1"/>
    <col min="9" max="9" width="12.75" bestFit="1" customWidth="1"/>
    <col min="10" max="10" width="19.25" customWidth="1"/>
    <col min="11" max="11" width="12.125" bestFit="1" customWidth="1"/>
    <col min="12" max="12" width="10.5" bestFit="1" customWidth="1"/>
    <col min="13" max="13" width="18.375" customWidth="1"/>
    <col min="14" max="14" width="18.5" bestFit="1" customWidth="1"/>
    <col min="15" max="15" width="13.75" bestFit="1" customWidth="1"/>
  </cols>
  <sheetData>
    <row r="1" spans="1:15" x14ac:dyDescent="0.3">
      <c r="A1" s="2" t="s">
        <v>110</v>
      </c>
      <c r="B1" s="3" t="s">
        <v>33</v>
      </c>
      <c r="C1" s="4"/>
      <c r="D1" s="4"/>
      <c r="E1" s="4"/>
      <c r="F1" s="4"/>
      <c r="G1" s="4"/>
      <c r="H1" s="4"/>
      <c r="I1" s="4"/>
      <c r="J1" s="4"/>
      <c r="K1" s="15"/>
      <c r="L1" s="15"/>
      <c r="M1" s="15"/>
      <c r="N1" s="15"/>
      <c r="O1" s="5"/>
    </row>
    <row r="2" spans="1:15" ht="50.1" customHeight="1" x14ac:dyDescent="0.3">
      <c r="A2" s="6" t="s">
        <v>34</v>
      </c>
      <c r="B2" s="6" t="s">
        <v>34</v>
      </c>
      <c r="C2" s="7" t="s">
        <v>122</v>
      </c>
      <c r="D2" s="8" t="s">
        <v>123</v>
      </c>
      <c r="E2" s="8" t="s">
        <v>124</v>
      </c>
      <c r="F2" s="7" t="s">
        <v>125</v>
      </c>
      <c r="G2" s="6" t="s">
        <v>126</v>
      </c>
      <c r="H2" s="6" t="s">
        <v>127</v>
      </c>
      <c r="I2" s="6" t="s">
        <v>128</v>
      </c>
      <c r="J2" s="7" t="s">
        <v>129</v>
      </c>
      <c r="K2" s="6" t="s">
        <v>34</v>
      </c>
      <c r="L2" s="8"/>
      <c r="M2" s="8" t="s">
        <v>35</v>
      </c>
      <c r="N2" s="8" t="s">
        <v>36</v>
      </c>
      <c r="O2" s="8" t="s">
        <v>130</v>
      </c>
    </row>
    <row r="3" spans="1:15" x14ac:dyDescent="0.3">
      <c r="A3" s="9" t="s">
        <v>37</v>
      </c>
      <c r="B3" s="9" t="s">
        <v>37</v>
      </c>
      <c r="C3" s="9" t="s">
        <v>38</v>
      </c>
      <c r="D3" s="9" t="s">
        <v>38</v>
      </c>
      <c r="E3" s="9" t="s">
        <v>38</v>
      </c>
      <c r="F3" s="9" t="s">
        <v>38</v>
      </c>
      <c r="G3" s="9" t="s">
        <v>38</v>
      </c>
      <c r="H3" s="9" t="s">
        <v>38</v>
      </c>
      <c r="I3" s="9" t="s">
        <v>38</v>
      </c>
      <c r="J3" s="9" t="s">
        <v>38</v>
      </c>
      <c r="K3" s="9" t="s">
        <v>38</v>
      </c>
      <c r="L3" s="9" t="s">
        <v>38</v>
      </c>
      <c r="M3" s="9" t="s">
        <v>131</v>
      </c>
      <c r="N3" s="9" t="s">
        <v>131</v>
      </c>
      <c r="O3" s="9" t="s">
        <v>131</v>
      </c>
    </row>
    <row r="4" spans="1:15" ht="40.5" x14ac:dyDescent="0.3">
      <c r="A4" s="26" t="s">
        <v>39</v>
      </c>
      <c r="B4" s="26" t="s">
        <v>40</v>
      </c>
      <c r="C4" s="26" t="s">
        <v>41</v>
      </c>
      <c r="D4" s="26" t="s">
        <v>41</v>
      </c>
      <c r="E4" s="26" t="s">
        <v>41</v>
      </c>
      <c r="F4" s="11" t="s">
        <v>41</v>
      </c>
      <c r="G4" s="11" t="s">
        <v>41</v>
      </c>
      <c r="H4" s="11" t="s">
        <v>41</v>
      </c>
      <c r="I4" s="11" t="s">
        <v>41</v>
      </c>
      <c r="J4" s="26" t="s">
        <v>41</v>
      </c>
      <c r="K4" s="26" t="s">
        <v>41</v>
      </c>
      <c r="L4" s="10" t="s">
        <v>42</v>
      </c>
      <c r="M4" s="11" t="s">
        <v>41</v>
      </c>
      <c r="N4" s="26" t="s">
        <v>41</v>
      </c>
      <c r="O4" s="26" t="s">
        <v>41</v>
      </c>
    </row>
    <row r="5" spans="1:15" x14ac:dyDescent="0.3">
      <c r="A5" s="27" t="s">
        <v>43</v>
      </c>
      <c r="B5" s="27" t="s">
        <v>44</v>
      </c>
      <c r="C5" s="12" t="s">
        <v>45</v>
      </c>
      <c r="D5" s="16" t="s">
        <v>56</v>
      </c>
      <c r="E5" s="16" t="s">
        <v>57</v>
      </c>
      <c r="F5" s="27" t="s">
        <v>132</v>
      </c>
      <c r="G5" s="27" t="s">
        <v>133</v>
      </c>
      <c r="H5" s="27" t="s">
        <v>134</v>
      </c>
      <c r="I5" s="27" t="s">
        <v>135</v>
      </c>
      <c r="J5" s="27" t="s">
        <v>46</v>
      </c>
      <c r="K5" s="27" t="s">
        <v>47</v>
      </c>
      <c r="L5" s="12" t="s">
        <v>48</v>
      </c>
      <c r="M5" s="12" t="s">
        <v>49</v>
      </c>
      <c r="N5" s="12" t="s">
        <v>50</v>
      </c>
      <c r="O5" s="12" t="s">
        <v>51</v>
      </c>
    </row>
    <row r="6" spans="1:15" x14ac:dyDescent="0.3">
      <c r="A6" s="28" t="b">
        <v>1</v>
      </c>
      <c r="B6" s="29" t="str">
        <f t="shared" ref="B6:B15" si="0">"업적 - 캐릭터 레벨 달성 " &amp; "Lv." &amp; I6</f>
        <v>업적 - 캐릭터 레벨 달성 Lv.5</v>
      </c>
      <c r="C6" s="30" t="str">
        <f>90&amp;F6&amp;G6&amp;H6&amp;1001</f>
        <v>904111001</v>
      </c>
      <c r="D6" s="30">
        <v>0</v>
      </c>
      <c r="E6" s="28">
        <f>C7</f>
        <v>904111002</v>
      </c>
      <c r="F6" s="30">
        <v>4</v>
      </c>
      <c r="G6" s="30">
        <v>1</v>
      </c>
      <c r="H6" s="30">
        <v>1</v>
      </c>
      <c r="I6" s="30">
        <v>5</v>
      </c>
      <c r="J6" s="30">
        <v>160001002</v>
      </c>
      <c r="K6" s="30">
        <v>10</v>
      </c>
      <c r="L6" s="34" t="s">
        <v>54</v>
      </c>
      <c r="M6" s="30">
        <v>51301</v>
      </c>
      <c r="N6" s="30">
        <f>M6+1000</f>
        <v>52301</v>
      </c>
      <c r="O6" s="30" t="str">
        <f>IF(H6=1,"530800001",IF(H6=2,"530800002",IF(H6=3,"530800003",IF(H6=4,"530800004",IF(H6=5,"530800005",IF(H6=6,"530800006",IF(H6=7,"530800007",IF(H6=8,"530800008",IF(H6=9,"530800009",IF(H6=10,"530800010",IF(H6=11,"530800011",IF(H6=12,"530800012",IF(H6=13,"530800013",IF(H6=14,"530800014",IF(H6=15,"530800015",IF(H6=16,"530800016",IF(H6=17,"530800017",IF(H6=18,"530800018",IF(H6=19,"530800019",IF(H6=20,"530800020",IF(H6=21,"530800020",IF(H6=22,"530800022",IF(H6=23,"530800023",IF(H6=24,"530800024",IF(H6=25,"530800025",IF(H6=26,"530800026",IF(H6=27,"530800027",IF(H6=28,"530800028",IF(H6=29,"530800029",IF(H6=30,"530800030",IF(H6=31,"530800031",IF(H6=32,"530800032",IF(H6=33,"530800033",IF(H6=34,"530800034",IF(H6=35,"530800035",IF(H6=36,"530800036"))))))))))))))))))))))))))))))))))))</f>
        <v>530800001</v>
      </c>
    </row>
    <row r="7" spans="1:15" x14ac:dyDescent="0.3">
      <c r="A7" s="28" t="b">
        <v>1</v>
      </c>
      <c r="B7" s="29" t="str">
        <f t="shared" si="0"/>
        <v>업적 - 캐릭터 레벨 달성 Lv.10</v>
      </c>
      <c r="C7" s="28">
        <f>C6+1</f>
        <v>904111002</v>
      </c>
      <c r="D7" s="28" t="str">
        <f>C6</f>
        <v>904111001</v>
      </c>
      <c r="E7" s="28">
        <f t="shared" ref="E7:E14" si="1">C8</f>
        <v>904111003</v>
      </c>
      <c r="F7" s="28">
        <f>F6</f>
        <v>4</v>
      </c>
      <c r="G7" s="28">
        <f t="shared" ref="G7:H15" si="2">G6</f>
        <v>1</v>
      </c>
      <c r="H7" s="28">
        <f t="shared" si="2"/>
        <v>1</v>
      </c>
      <c r="I7" s="28">
        <f>I6+I$6</f>
        <v>10</v>
      </c>
      <c r="J7" s="28">
        <f>J6</f>
        <v>160001002</v>
      </c>
      <c r="K7" s="28">
        <f>K6+10</f>
        <v>20</v>
      </c>
      <c r="L7" s="34" t="s">
        <v>54</v>
      </c>
      <c r="M7" s="34">
        <f t="shared" ref="M7:N22" si="3">M6+1</f>
        <v>51302</v>
      </c>
      <c r="N7" s="34">
        <f t="shared" si="3"/>
        <v>52302</v>
      </c>
      <c r="O7" s="34" t="str">
        <f>O6</f>
        <v>530800001</v>
      </c>
    </row>
    <row r="8" spans="1:15" x14ac:dyDescent="0.3">
      <c r="A8" s="28" t="b">
        <v>1</v>
      </c>
      <c r="B8" s="29" t="str">
        <f t="shared" si="0"/>
        <v>업적 - 캐릭터 레벨 달성 Lv.15</v>
      </c>
      <c r="C8" s="28">
        <f t="shared" ref="C8:C15" si="4">C7+1</f>
        <v>904111003</v>
      </c>
      <c r="D8" s="28">
        <f t="shared" ref="D8:D15" si="5">C7</f>
        <v>904111002</v>
      </c>
      <c r="E8" s="28">
        <f t="shared" si="1"/>
        <v>904111004</v>
      </c>
      <c r="F8" s="28">
        <f t="shared" ref="F8:F15" si="6">F7</f>
        <v>4</v>
      </c>
      <c r="G8" s="28">
        <f t="shared" si="2"/>
        <v>1</v>
      </c>
      <c r="H8" s="28">
        <f t="shared" si="2"/>
        <v>1</v>
      </c>
      <c r="I8" s="28">
        <f t="shared" ref="I8:I15" si="7">I7+I$6</f>
        <v>15</v>
      </c>
      <c r="J8" s="28">
        <f t="shared" ref="J8:J15" si="8">J7</f>
        <v>160001002</v>
      </c>
      <c r="K8" s="28">
        <f t="shared" ref="K8:K15" si="9">K7+10</f>
        <v>30</v>
      </c>
      <c r="L8" s="34" t="s">
        <v>54</v>
      </c>
      <c r="M8" s="34">
        <f t="shared" si="3"/>
        <v>51303</v>
      </c>
      <c r="N8" s="34">
        <f t="shared" si="3"/>
        <v>52303</v>
      </c>
      <c r="O8" s="34" t="str">
        <f t="shared" ref="O8:O15" si="10">O7</f>
        <v>530800001</v>
      </c>
    </row>
    <row r="9" spans="1:15" x14ac:dyDescent="0.3">
      <c r="A9" s="28" t="b">
        <v>1</v>
      </c>
      <c r="B9" s="29" t="str">
        <f t="shared" si="0"/>
        <v>업적 - 캐릭터 레벨 달성 Lv.20</v>
      </c>
      <c r="C9" s="28">
        <f t="shared" si="4"/>
        <v>904111004</v>
      </c>
      <c r="D9" s="28">
        <f t="shared" si="5"/>
        <v>904111003</v>
      </c>
      <c r="E9" s="28">
        <f t="shared" si="1"/>
        <v>904111005</v>
      </c>
      <c r="F9" s="28">
        <f t="shared" si="6"/>
        <v>4</v>
      </c>
      <c r="G9" s="28">
        <f t="shared" si="2"/>
        <v>1</v>
      </c>
      <c r="H9" s="28">
        <f t="shared" si="2"/>
        <v>1</v>
      </c>
      <c r="I9" s="28">
        <f t="shared" si="7"/>
        <v>20</v>
      </c>
      <c r="J9" s="28">
        <f t="shared" si="8"/>
        <v>160001002</v>
      </c>
      <c r="K9" s="28">
        <f t="shared" si="9"/>
        <v>40</v>
      </c>
      <c r="L9" s="34" t="s">
        <v>54</v>
      </c>
      <c r="M9" s="34">
        <f t="shared" si="3"/>
        <v>51304</v>
      </c>
      <c r="N9" s="34">
        <f t="shared" si="3"/>
        <v>52304</v>
      </c>
      <c r="O9" s="34" t="str">
        <f t="shared" si="10"/>
        <v>530800001</v>
      </c>
    </row>
    <row r="10" spans="1:15" x14ac:dyDescent="0.3">
      <c r="A10" s="28" t="b">
        <v>1</v>
      </c>
      <c r="B10" s="29" t="str">
        <f t="shared" si="0"/>
        <v>업적 - 캐릭터 레벨 달성 Lv.25</v>
      </c>
      <c r="C10" s="28">
        <f t="shared" si="4"/>
        <v>904111005</v>
      </c>
      <c r="D10" s="28">
        <f t="shared" si="5"/>
        <v>904111004</v>
      </c>
      <c r="E10" s="28">
        <f t="shared" si="1"/>
        <v>904111006</v>
      </c>
      <c r="F10" s="28">
        <f t="shared" si="6"/>
        <v>4</v>
      </c>
      <c r="G10" s="28">
        <f t="shared" si="2"/>
        <v>1</v>
      </c>
      <c r="H10" s="28">
        <f t="shared" si="2"/>
        <v>1</v>
      </c>
      <c r="I10" s="28">
        <f t="shared" si="7"/>
        <v>25</v>
      </c>
      <c r="J10" s="28">
        <f t="shared" si="8"/>
        <v>160001002</v>
      </c>
      <c r="K10" s="28">
        <f t="shared" si="9"/>
        <v>50</v>
      </c>
      <c r="L10" s="34" t="s">
        <v>54</v>
      </c>
      <c r="M10" s="34">
        <f t="shared" si="3"/>
        <v>51305</v>
      </c>
      <c r="N10" s="34">
        <f t="shared" si="3"/>
        <v>52305</v>
      </c>
      <c r="O10" s="34" t="str">
        <f t="shared" si="10"/>
        <v>530800001</v>
      </c>
    </row>
    <row r="11" spans="1:15" x14ac:dyDescent="0.3">
      <c r="A11" s="28" t="b">
        <v>1</v>
      </c>
      <c r="B11" s="29" t="str">
        <f t="shared" si="0"/>
        <v>업적 - 캐릭터 레벨 달성 Lv.30</v>
      </c>
      <c r="C11" s="28">
        <f t="shared" si="4"/>
        <v>904111006</v>
      </c>
      <c r="D11" s="28">
        <f t="shared" si="5"/>
        <v>904111005</v>
      </c>
      <c r="E11" s="28">
        <f t="shared" si="1"/>
        <v>904111007</v>
      </c>
      <c r="F11" s="28">
        <f t="shared" si="6"/>
        <v>4</v>
      </c>
      <c r="G11" s="28">
        <f t="shared" si="2"/>
        <v>1</v>
      </c>
      <c r="H11" s="28">
        <f t="shared" si="2"/>
        <v>1</v>
      </c>
      <c r="I11" s="28">
        <f t="shared" si="7"/>
        <v>30</v>
      </c>
      <c r="J11" s="28">
        <f t="shared" si="8"/>
        <v>160001002</v>
      </c>
      <c r="K11" s="28">
        <f t="shared" si="9"/>
        <v>60</v>
      </c>
      <c r="L11" s="34" t="s">
        <v>54</v>
      </c>
      <c r="M11" s="34">
        <f t="shared" si="3"/>
        <v>51306</v>
      </c>
      <c r="N11" s="34">
        <f t="shared" si="3"/>
        <v>52306</v>
      </c>
      <c r="O11" s="34" t="str">
        <f t="shared" si="10"/>
        <v>530800001</v>
      </c>
    </row>
    <row r="12" spans="1:15" x14ac:dyDescent="0.3">
      <c r="A12" s="28" t="b">
        <v>1</v>
      </c>
      <c r="B12" s="29" t="str">
        <f t="shared" si="0"/>
        <v>업적 - 캐릭터 레벨 달성 Lv.35</v>
      </c>
      <c r="C12" s="28">
        <f t="shared" si="4"/>
        <v>904111007</v>
      </c>
      <c r="D12" s="28">
        <f t="shared" si="5"/>
        <v>904111006</v>
      </c>
      <c r="E12" s="28">
        <f t="shared" si="1"/>
        <v>904111008</v>
      </c>
      <c r="F12" s="28">
        <f t="shared" si="6"/>
        <v>4</v>
      </c>
      <c r="G12" s="28">
        <f t="shared" si="2"/>
        <v>1</v>
      </c>
      <c r="H12" s="28">
        <f t="shared" si="2"/>
        <v>1</v>
      </c>
      <c r="I12" s="28">
        <f t="shared" si="7"/>
        <v>35</v>
      </c>
      <c r="J12" s="28">
        <f t="shared" si="8"/>
        <v>160001002</v>
      </c>
      <c r="K12" s="28">
        <f t="shared" si="9"/>
        <v>70</v>
      </c>
      <c r="L12" s="34" t="s">
        <v>54</v>
      </c>
      <c r="M12" s="34">
        <f t="shared" si="3"/>
        <v>51307</v>
      </c>
      <c r="N12" s="34">
        <f t="shared" si="3"/>
        <v>52307</v>
      </c>
      <c r="O12" s="34" t="str">
        <f t="shared" si="10"/>
        <v>530800001</v>
      </c>
    </row>
    <row r="13" spans="1:15" x14ac:dyDescent="0.3">
      <c r="A13" s="28" t="b">
        <v>1</v>
      </c>
      <c r="B13" s="29" t="str">
        <f t="shared" si="0"/>
        <v>업적 - 캐릭터 레벨 달성 Lv.40</v>
      </c>
      <c r="C13" s="28">
        <f t="shared" si="4"/>
        <v>904111008</v>
      </c>
      <c r="D13" s="28">
        <f t="shared" si="5"/>
        <v>904111007</v>
      </c>
      <c r="E13" s="28">
        <f t="shared" si="1"/>
        <v>904111009</v>
      </c>
      <c r="F13" s="28">
        <f t="shared" si="6"/>
        <v>4</v>
      </c>
      <c r="G13" s="28">
        <f t="shared" si="2"/>
        <v>1</v>
      </c>
      <c r="H13" s="28">
        <f t="shared" si="2"/>
        <v>1</v>
      </c>
      <c r="I13" s="28">
        <f t="shared" si="7"/>
        <v>40</v>
      </c>
      <c r="J13" s="28">
        <f t="shared" si="8"/>
        <v>160001002</v>
      </c>
      <c r="K13" s="28">
        <f t="shared" si="9"/>
        <v>80</v>
      </c>
      <c r="L13" s="34" t="s">
        <v>54</v>
      </c>
      <c r="M13" s="34">
        <f t="shared" si="3"/>
        <v>51308</v>
      </c>
      <c r="N13" s="34">
        <f t="shared" si="3"/>
        <v>52308</v>
      </c>
      <c r="O13" s="34" t="str">
        <f t="shared" si="10"/>
        <v>530800001</v>
      </c>
    </row>
    <row r="14" spans="1:15" x14ac:dyDescent="0.3">
      <c r="A14" s="28" t="b">
        <v>1</v>
      </c>
      <c r="B14" s="29" t="str">
        <f t="shared" si="0"/>
        <v>업적 - 캐릭터 레벨 달성 Lv.45</v>
      </c>
      <c r="C14" s="28">
        <f t="shared" si="4"/>
        <v>904111009</v>
      </c>
      <c r="D14" s="28">
        <f t="shared" si="5"/>
        <v>904111008</v>
      </c>
      <c r="E14" s="28">
        <f t="shared" si="1"/>
        <v>904111010</v>
      </c>
      <c r="F14" s="28">
        <f t="shared" si="6"/>
        <v>4</v>
      </c>
      <c r="G14" s="28">
        <f t="shared" si="2"/>
        <v>1</v>
      </c>
      <c r="H14" s="28">
        <f t="shared" si="2"/>
        <v>1</v>
      </c>
      <c r="I14" s="28">
        <f t="shared" si="7"/>
        <v>45</v>
      </c>
      <c r="J14" s="28">
        <f t="shared" si="8"/>
        <v>160001002</v>
      </c>
      <c r="K14" s="28">
        <f t="shared" si="9"/>
        <v>90</v>
      </c>
      <c r="L14" s="34" t="s">
        <v>54</v>
      </c>
      <c r="M14" s="34">
        <f t="shared" si="3"/>
        <v>51309</v>
      </c>
      <c r="N14" s="34">
        <f t="shared" si="3"/>
        <v>52309</v>
      </c>
      <c r="O14" s="34" t="str">
        <f t="shared" si="10"/>
        <v>530800001</v>
      </c>
    </row>
    <row r="15" spans="1:15" x14ac:dyDescent="0.3">
      <c r="A15" s="28" t="b">
        <v>1</v>
      </c>
      <c r="B15" s="29" t="str">
        <f t="shared" si="0"/>
        <v>업적 - 캐릭터 레벨 달성 Lv.50</v>
      </c>
      <c r="C15" s="28">
        <f t="shared" si="4"/>
        <v>904111010</v>
      </c>
      <c r="D15" s="28">
        <f t="shared" si="5"/>
        <v>904111009</v>
      </c>
      <c r="E15" s="30">
        <v>0</v>
      </c>
      <c r="F15" s="28">
        <f t="shared" si="6"/>
        <v>4</v>
      </c>
      <c r="G15" s="28">
        <f t="shared" si="2"/>
        <v>1</v>
      </c>
      <c r="H15" s="28">
        <f t="shared" si="2"/>
        <v>1</v>
      </c>
      <c r="I15" s="28">
        <f t="shared" si="7"/>
        <v>50</v>
      </c>
      <c r="J15" s="28">
        <f t="shared" si="8"/>
        <v>160001002</v>
      </c>
      <c r="K15" s="28">
        <f t="shared" si="9"/>
        <v>100</v>
      </c>
      <c r="L15" s="34" t="s">
        <v>54</v>
      </c>
      <c r="M15" s="34">
        <f t="shared" si="3"/>
        <v>51310</v>
      </c>
      <c r="N15" s="34">
        <f t="shared" si="3"/>
        <v>52310</v>
      </c>
      <c r="O15" s="34" t="str">
        <f t="shared" si="10"/>
        <v>530800001</v>
      </c>
    </row>
    <row r="16" spans="1:15" x14ac:dyDescent="0.3">
      <c r="A16" s="31" t="b">
        <v>1</v>
      </c>
      <c r="B16" s="32" t="str">
        <f t="shared" ref="B16:B59" si="11">"업적 - 수호자 레벨 달성 " &amp; "Lv." &amp; I16</f>
        <v>업적 - 수호자 레벨 달성 Lv.10</v>
      </c>
      <c r="C16" s="30" t="str">
        <f>90&amp;F16&amp;G16&amp;H16&amp;1001</f>
        <v>904211001</v>
      </c>
      <c r="D16" s="30">
        <v>0</v>
      </c>
      <c r="E16" s="31">
        <f t="shared" ref="E16:E58" si="12">C17</f>
        <v>904211002</v>
      </c>
      <c r="F16" s="30">
        <v>4</v>
      </c>
      <c r="G16" s="30">
        <v>2</v>
      </c>
      <c r="H16" s="30">
        <v>1</v>
      </c>
      <c r="I16" s="30">
        <v>10</v>
      </c>
      <c r="J16" s="30">
        <v>160001002</v>
      </c>
      <c r="K16" s="30">
        <v>120</v>
      </c>
      <c r="L16" s="35" t="s">
        <v>54</v>
      </c>
      <c r="M16" s="35">
        <f t="shared" si="3"/>
        <v>51311</v>
      </c>
      <c r="N16" s="35">
        <f t="shared" si="3"/>
        <v>52311</v>
      </c>
      <c r="O16" s="30" t="str">
        <f t="shared" ref="O16:O60" si="13">IF(H16=1,"530800001",IF(H16=2,"530800002",IF(H16=3,"530800003",IF(H16=4,"530800004",IF(H16=5,"530800005",IF(H16=6,"530800006",IF(H16=7,"530800007",IF(H16=8,"530800008",IF(H16=9,"530800009",IF(H16=10,"530800010",IF(H16=11,"530800011",IF(H16=12,"530800012",IF(H16=13,"530800013",IF(H16=14,"530800014",IF(H16=15,"530800015",IF(H16=16,"530800016",IF(H16=17,"530800017",IF(H16=18,"530800018",IF(H16=19,"530800019",IF(H16=20,"530800020",IF(H16=21,"530800020",IF(H16=22,"530800022",IF(H16=23,"530800023",IF(H16=24,"530800024",IF(H16=25,"530800025",IF(H16=26,"530800026",IF(H16=27,"530800027",IF(H16=28,"530800028",IF(H16=29,"530800029",IF(H16=30,"530800030",IF(H16=31,"530800031",IF(H16=32,"530800032",IF(H16=33,"530800033",IF(H16=34,"530800034",IF(H16=35,"530800035",IF(H16=36,"530800036"))))))))))))))))))))))))))))))))))))</f>
        <v>530800001</v>
      </c>
    </row>
    <row r="17" spans="1:15" x14ac:dyDescent="0.3">
      <c r="A17" s="31" t="b">
        <v>1</v>
      </c>
      <c r="B17" s="32" t="str">
        <f t="shared" si="11"/>
        <v>업적 - 수호자 레벨 달성 Lv.20</v>
      </c>
      <c r="C17" s="31">
        <f t="shared" ref="C17:C59" si="14">C16+1</f>
        <v>904211002</v>
      </c>
      <c r="D17" s="31" t="str">
        <f t="shared" ref="D17:D59" si="15">C16</f>
        <v>904211001</v>
      </c>
      <c r="E17" s="31">
        <f t="shared" si="12"/>
        <v>904211003</v>
      </c>
      <c r="F17" s="31">
        <f>F16</f>
        <v>4</v>
      </c>
      <c r="G17" s="31">
        <f t="shared" ref="G17:H32" si="16">G16</f>
        <v>2</v>
      </c>
      <c r="H17" s="31">
        <f t="shared" si="16"/>
        <v>1</v>
      </c>
      <c r="I17" s="31">
        <v>20</v>
      </c>
      <c r="J17" s="31">
        <v>160001002</v>
      </c>
      <c r="K17" s="31">
        <f>K16</f>
        <v>120</v>
      </c>
      <c r="L17" s="35" t="s">
        <v>54</v>
      </c>
      <c r="M17" s="35">
        <f t="shared" si="3"/>
        <v>51312</v>
      </c>
      <c r="N17" s="35">
        <f t="shared" si="3"/>
        <v>52312</v>
      </c>
      <c r="O17" s="34" t="str">
        <f>O16</f>
        <v>530800001</v>
      </c>
    </row>
    <row r="18" spans="1:15" x14ac:dyDescent="0.3">
      <c r="A18" s="31" t="b">
        <v>1</v>
      </c>
      <c r="B18" s="32" t="str">
        <f t="shared" si="11"/>
        <v>업적 - 수호자 레벨 달성 Lv.30</v>
      </c>
      <c r="C18" s="31">
        <f t="shared" si="14"/>
        <v>904211003</v>
      </c>
      <c r="D18" s="31">
        <f t="shared" si="15"/>
        <v>904211002</v>
      </c>
      <c r="E18" s="31">
        <f t="shared" si="12"/>
        <v>904211004</v>
      </c>
      <c r="F18" s="31">
        <f t="shared" ref="F18:H33" si="17">F17</f>
        <v>4</v>
      </c>
      <c r="G18" s="31">
        <f t="shared" si="16"/>
        <v>2</v>
      </c>
      <c r="H18" s="31">
        <f t="shared" si="16"/>
        <v>1</v>
      </c>
      <c r="I18" s="31">
        <v>30</v>
      </c>
      <c r="J18" s="31">
        <v>160001002</v>
      </c>
      <c r="K18" s="31">
        <f t="shared" ref="K18:K58" si="18">K17</f>
        <v>120</v>
      </c>
      <c r="L18" s="35" t="s">
        <v>54</v>
      </c>
      <c r="M18" s="35">
        <f t="shared" si="3"/>
        <v>51313</v>
      </c>
      <c r="N18" s="35">
        <f t="shared" si="3"/>
        <v>52313</v>
      </c>
      <c r="O18" s="34" t="str">
        <f t="shared" ref="O18:O59" si="19">O17</f>
        <v>530800001</v>
      </c>
    </row>
    <row r="19" spans="1:15" x14ac:dyDescent="0.3">
      <c r="A19" s="31" t="b">
        <v>1</v>
      </c>
      <c r="B19" s="32" t="str">
        <f t="shared" si="11"/>
        <v>업적 - 수호자 레벨 달성 Lv.50</v>
      </c>
      <c r="C19" s="31">
        <f t="shared" si="14"/>
        <v>904211004</v>
      </c>
      <c r="D19" s="31">
        <f t="shared" si="15"/>
        <v>904211003</v>
      </c>
      <c r="E19" s="31">
        <f t="shared" si="12"/>
        <v>904211005</v>
      </c>
      <c r="F19" s="31">
        <f t="shared" si="17"/>
        <v>4</v>
      </c>
      <c r="G19" s="31">
        <f t="shared" si="16"/>
        <v>2</v>
      </c>
      <c r="H19" s="31">
        <f t="shared" si="16"/>
        <v>1</v>
      </c>
      <c r="I19" s="31">
        <v>50</v>
      </c>
      <c r="J19" s="31">
        <v>160001002</v>
      </c>
      <c r="K19" s="31">
        <f t="shared" si="18"/>
        <v>120</v>
      </c>
      <c r="L19" s="35" t="s">
        <v>54</v>
      </c>
      <c r="M19" s="35">
        <f t="shared" si="3"/>
        <v>51314</v>
      </c>
      <c r="N19" s="35">
        <f t="shared" si="3"/>
        <v>52314</v>
      </c>
      <c r="O19" s="34" t="str">
        <f t="shared" si="19"/>
        <v>530800001</v>
      </c>
    </row>
    <row r="20" spans="1:15" x14ac:dyDescent="0.3">
      <c r="A20" s="31" t="b">
        <v>1</v>
      </c>
      <c r="B20" s="32" t="str">
        <f t="shared" si="11"/>
        <v>업적 - 수호자 레벨 달성 Lv.75</v>
      </c>
      <c r="C20" s="31">
        <f t="shared" si="14"/>
        <v>904211005</v>
      </c>
      <c r="D20" s="31">
        <f t="shared" si="15"/>
        <v>904211004</v>
      </c>
      <c r="E20" s="31">
        <f t="shared" si="12"/>
        <v>904211006</v>
      </c>
      <c r="F20" s="31">
        <f t="shared" si="17"/>
        <v>4</v>
      </c>
      <c r="G20" s="31">
        <f t="shared" si="16"/>
        <v>2</v>
      </c>
      <c r="H20" s="31">
        <f t="shared" si="16"/>
        <v>1</v>
      </c>
      <c r="I20" s="31">
        <v>75</v>
      </c>
      <c r="J20" s="31">
        <v>160001002</v>
      </c>
      <c r="K20" s="31">
        <f t="shared" si="18"/>
        <v>120</v>
      </c>
      <c r="L20" s="35" t="s">
        <v>54</v>
      </c>
      <c r="M20" s="35">
        <f t="shared" si="3"/>
        <v>51315</v>
      </c>
      <c r="N20" s="35">
        <f t="shared" si="3"/>
        <v>52315</v>
      </c>
      <c r="O20" s="34" t="str">
        <f t="shared" si="19"/>
        <v>530800001</v>
      </c>
    </row>
    <row r="21" spans="1:15" x14ac:dyDescent="0.3">
      <c r="A21" s="31" t="b">
        <v>1</v>
      </c>
      <c r="B21" s="32" t="str">
        <f t="shared" si="11"/>
        <v>업적 - 수호자 레벨 달성 Lv.100</v>
      </c>
      <c r="C21" s="31">
        <f t="shared" si="14"/>
        <v>904211006</v>
      </c>
      <c r="D21" s="31">
        <f t="shared" si="15"/>
        <v>904211005</v>
      </c>
      <c r="E21" s="31">
        <f t="shared" si="12"/>
        <v>904211007</v>
      </c>
      <c r="F21" s="31">
        <f t="shared" si="17"/>
        <v>4</v>
      </c>
      <c r="G21" s="31">
        <f t="shared" si="16"/>
        <v>2</v>
      </c>
      <c r="H21" s="31">
        <f t="shared" si="16"/>
        <v>1</v>
      </c>
      <c r="I21" s="31">
        <v>100</v>
      </c>
      <c r="J21" s="31">
        <v>160001002</v>
      </c>
      <c r="K21" s="30">
        <v>150</v>
      </c>
      <c r="L21" s="35" t="s">
        <v>54</v>
      </c>
      <c r="M21" s="35">
        <f t="shared" si="3"/>
        <v>51316</v>
      </c>
      <c r="N21" s="35">
        <f t="shared" si="3"/>
        <v>52316</v>
      </c>
      <c r="O21" s="34" t="str">
        <f t="shared" si="19"/>
        <v>530800001</v>
      </c>
    </row>
    <row r="22" spans="1:15" x14ac:dyDescent="0.3">
      <c r="A22" s="31" t="b">
        <v>1</v>
      </c>
      <c r="B22" s="32" t="str">
        <f t="shared" si="11"/>
        <v>업적 - 수호자 레벨 달성 Lv.150</v>
      </c>
      <c r="C22" s="31">
        <f t="shared" si="14"/>
        <v>904211007</v>
      </c>
      <c r="D22" s="31">
        <f t="shared" si="15"/>
        <v>904211006</v>
      </c>
      <c r="E22" s="31">
        <f t="shared" si="12"/>
        <v>904211008</v>
      </c>
      <c r="F22" s="31">
        <f t="shared" si="17"/>
        <v>4</v>
      </c>
      <c r="G22" s="31">
        <f t="shared" si="16"/>
        <v>2</v>
      </c>
      <c r="H22" s="31">
        <f t="shared" si="16"/>
        <v>1</v>
      </c>
      <c r="I22" s="31">
        <f>I21+50</f>
        <v>150</v>
      </c>
      <c r="J22" s="31">
        <v>160001002</v>
      </c>
      <c r="K22" s="31">
        <f t="shared" si="18"/>
        <v>150</v>
      </c>
      <c r="L22" s="35" t="s">
        <v>54</v>
      </c>
      <c r="M22" s="35">
        <f t="shared" si="3"/>
        <v>51317</v>
      </c>
      <c r="N22" s="35">
        <f t="shared" si="3"/>
        <v>52317</v>
      </c>
      <c r="O22" s="34" t="str">
        <f t="shared" si="19"/>
        <v>530800001</v>
      </c>
    </row>
    <row r="23" spans="1:15" x14ac:dyDescent="0.3">
      <c r="A23" s="31" t="b">
        <v>1</v>
      </c>
      <c r="B23" s="32" t="str">
        <f t="shared" si="11"/>
        <v>업적 - 수호자 레벨 달성 Lv.200</v>
      </c>
      <c r="C23" s="31">
        <f t="shared" si="14"/>
        <v>904211008</v>
      </c>
      <c r="D23" s="31">
        <f t="shared" si="15"/>
        <v>904211007</v>
      </c>
      <c r="E23" s="31">
        <f t="shared" si="12"/>
        <v>904211009</v>
      </c>
      <c r="F23" s="31">
        <f t="shared" si="17"/>
        <v>4</v>
      </c>
      <c r="G23" s="31">
        <f t="shared" si="16"/>
        <v>2</v>
      </c>
      <c r="H23" s="31">
        <f t="shared" si="16"/>
        <v>1</v>
      </c>
      <c r="I23" s="31">
        <f t="shared" ref="I23:I59" si="20">I22+50</f>
        <v>200</v>
      </c>
      <c r="J23" s="31">
        <v>160001002</v>
      </c>
      <c r="K23" s="31">
        <f t="shared" si="18"/>
        <v>150</v>
      </c>
      <c r="L23" s="35" t="s">
        <v>54</v>
      </c>
      <c r="M23" s="35">
        <f t="shared" ref="M23:N38" si="21">M22+1</f>
        <v>51318</v>
      </c>
      <c r="N23" s="35">
        <f t="shared" si="21"/>
        <v>52318</v>
      </c>
      <c r="O23" s="34" t="str">
        <f t="shared" si="19"/>
        <v>530800001</v>
      </c>
    </row>
    <row r="24" spans="1:15" x14ac:dyDescent="0.3">
      <c r="A24" s="31" t="b">
        <v>1</v>
      </c>
      <c r="B24" s="32" t="str">
        <f t="shared" si="11"/>
        <v>업적 - 수호자 레벨 달성 Lv.250</v>
      </c>
      <c r="C24" s="31">
        <f t="shared" si="14"/>
        <v>904211009</v>
      </c>
      <c r="D24" s="31">
        <f t="shared" si="15"/>
        <v>904211008</v>
      </c>
      <c r="E24" s="31">
        <f t="shared" si="12"/>
        <v>904211010</v>
      </c>
      <c r="F24" s="31">
        <f t="shared" si="17"/>
        <v>4</v>
      </c>
      <c r="G24" s="31">
        <f t="shared" si="16"/>
        <v>2</v>
      </c>
      <c r="H24" s="31">
        <f t="shared" si="16"/>
        <v>1</v>
      </c>
      <c r="I24" s="31">
        <f t="shared" si="20"/>
        <v>250</v>
      </c>
      <c r="J24" s="31">
        <v>160001002</v>
      </c>
      <c r="K24" s="31">
        <f t="shared" si="18"/>
        <v>150</v>
      </c>
      <c r="L24" s="35" t="s">
        <v>54</v>
      </c>
      <c r="M24" s="35">
        <f t="shared" si="21"/>
        <v>51319</v>
      </c>
      <c r="N24" s="35">
        <f t="shared" si="21"/>
        <v>52319</v>
      </c>
      <c r="O24" s="34" t="str">
        <f t="shared" si="19"/>
        <v>530800001</v>
      </c>
    </row>
    <row r="25" spans="1:15" x14ac:dyDescent="0.3">
      <c r="A25" s="31" t="b">
        <v>1</v>
      </c>
      <c r="B25" s="32" t="str">
        <f t="shared" si="11"/>
        <v>업적 - 수호자 레벨 달성 Lv.300</v>
      </c>
      <c r="C25" s="31">
        <f t="shared" si="14"/>
        <v>904211010</v>
      </c>
      <c r="D25" s="31">
        <f t="shared" si="15"/>
        <v>904211009</v>
      </c>
      <c r="E25" s="31">
        <f t="shared" si="12"/>
        <v>904211011</v>
      </c>
      <c r="F25" s="31">
        <f t="shared" si="17"/>
        <v>4</v>
      </c>
      <c r="G25" s="31">
        <f t="shared" si="16"/>
        <v>2</v>
      </c>
      <c r="H25" s="31">
        <f t="shared" si="16"/>
        <v>1</v>
      </c>
      <c r="I25" s="31">
        <f t="shared" si="20"/>
        <v>300</v>
      </c>
      <c r="J25" s="31">
        <v>160001002</v>
      </c>
      <c r="K25" s="31">
        <f t="shared" si="18"/>
        <v>150</v>
      </c>
      <c r="L25" s="35" t="s">
        <v>54</v>
      </c>
      <c r="M25" s="35">
        <f t="shared" si="21"/>
        <v>51320</v>
      </c>
      <c r="N25" s="35">
        <f t="shared" si="21"/>
        <v>52320</v>
      </c>
      <c r="O25" s="34" t="str">
        <f t="shared" si="19"/>
        <v>530800001</v>
      </c>
    </row>
    <row r="26" spans="1:15" x14ac:dyDescent="0.3">
      <c r="A26" s="31" t="b">
        <v>1</v>
      </c>
      <c r="B26" s="32" t="str">
        <f>"업적 - 수호자 레벨 달성 " &amp; "Lv." &amp; I26</f>
        <v>업적 - 수호자 레벨 달성 Lv.350</v>
      </c>
      <c r="C26" s="31">
        <f t="shared" si="14"/>
        <v>904211011</v>
      </c>
      <c r="D26" s="31">
        <f t="shared" si="15"/>
        <v>904211010</v>
      </c>
      <c r="E26" s="31">
        <f t="shared" si="12"/>
        <v>904211012</v>
      </c>
      <c r="F26" s="31">
        <f t="shared" si="17"/>
        <v>4</v>
      </c>
      <c r="G26" s="31">
        <f t="shared" si="16"/>
        <v>2</v>
      </c>
      <c r="H26" s="31">
        <f t="shared" si="16"/>
        <v>1</v>
      </c>
      <c r="I26" s="31">
        <f t="shared" si="20"/>
        <v>350</v>
      </c>
      <c r="J26" s="31">
        <v>160001002</v>
      </c>
      <c r="K26" s="31">
        <f t="shared" si="18"/>
        <v>150</v>
      </c>
      <c r="L26" s="35" t="s">
        <v>54</v>
      </c>
      <c r="M26" s="35">
        <f t="shared" si="21"/>
        <v>51321</v>
      </c>
      <c r="N26" s="35">
        <f t="shared" si="21"/>
        <v>52321</v>
      </c>
      <c r="O26" s="34" t="str">
        <f t="shared" si="19"/>
        <v>530800001</v>
      </c>
    </row>
    <row r="27" spans="1:15" x14ac:dyDescent="0.3">
      <c r="A27" s="31" t="b">
        <v>1</v>
      </c>
      <c r="B27" s="32" t="str">
        <f t="shared" si="11"/>
        <v>업적 - 수호자 레벨 달성 Lv.400</v>
      </c>
      <c r="C27" s="31">
        <f t="shared" si="14"/>
        <v>904211012</v>
      </c>
      <c r="D27" s="31">
        <f t="shared" si="15"/>
        <v>904211011</v>
      </c>
      <c r="E27" s="31">
        <f t="shared" si="12"/>
        <v>904211013</v>
      </c>
      <c r="F27" s="31">
        <f t="shared" si="17"/>
        <v>4</v>
      </c>
      <c r="G27" s="31">
        <f t="shared" si="16"/>
        <v>2</v>
      </c>
      <c r="H27" s="31">
        <f t="shared" si="16"/>
        <v>1</v>
      </c>
      <c r="I27" s="31">
        <f t="shared" si="20"/>
        <v>400</v>
      </c>
      <c r="J27" s="31">
        <v>160001002</v>
      </c>
      <c r="K27" s="31">
        <f t="shared" si="18"/>
        <v>150</v>
      </c>
      <c r="L27" s="35" t="s">
        <v>54</v>
      </c>
      <c r="M27" s="35">
        <f t="shared" si="21"/>
        <v>51322</v>
      </c>
      <c r="N27" s="35">
        <f t="shared" si="21"/>
        <v>52322</v>
      </c>
      <c r="O27" s="34" t="str">
        <f t="shared" si="19"/>
        <v>530800001</v>
      </c>
    </row>
    <row r="28" spans="1:15" x14ac:dyDescent="0.3">
      <c r="A28" s="31" t="b">
        <v>1</v>
      </c>
      <c r="B28" s="32" t="str">
        <f t="shared" si="11"/>
        <v>업적 - 수호자 레벨 달성 Lv.450</v>
      </c>
      <c r="C28" s="31">
        <f t="shared" si="14"/>
        <v>904211013</v>
      </c>
      <c r="D28" s="31">
        <f t="shared" si="15"/>
        <v>904211012</v>
      </c>
      <c r="E28" s="31">
        <f t="shared" si="12"/>
        <v>904211014</v>
      </c>
      <c r="F28" s="31">
        <f t="shared" si="17"/>
        <v>4</v>
      </c>
      <c r="G28" s="31">
        <f t="shared" si="16"/>
        <v>2</v>
      </c>
      <c r="H28" s="31">
        <f t="shared" si="16"/>
        <v>1</v>
      </c>
      <c r="I28" s="31">
        <f t="shared" si="20"/>
        <v>450</v>
      </c>
      <c r="J28" s="31">
        <v>160001002</v>
      </c>
      <c r="K28" s="31">
        <f t="shared" si="18"/>
        <v>150</v>
      </c>
      <c r="L28" s="35" t="s">
        <v>54</v>
      </c>
      <c r="M28" s="35">
        <f t="shared" si="21"/>
        <v>51323</v>
      </c>
      <c r="N28" s="35">
        <f t="shared" si="21"/>
        <v>52323</v>
      </c>
      <c r="O28" s="34" t="str">
        <f t="shared" si="19"/>
        <v>530800001</v>
      </c>
    </row>
    <row r="29" spans="1:15" x14ac:dyDescent="0.3">
      <c r="A29" s="31" t="b">
        <v>1</v>
      </c>
      <c r="B29" s="32" t="str">
        <f t="shared" si="11"/>
        <v>업적 - 수호자 레벨 달성 Lv.500</v>
      </c>
      <c r="C29" s="31">
        <f t="shared" si="14"/>
        <v>904211014</v>
      </c>
      <c r="D29" s="31">
        <f t="shared" si="15"/>
        <v>904211013</v>
      </c>
      <c r="E29" s="31">
        <f t="shared" si="12"/>
        <v>904211015</v>
      </c>
      <c r="F29" s="31">
        <f t="shared" si="17"/>
        <v>4</v>
      </c>
      <c r="G29" s="31">
        <f t="shared" si="16"/>
        <v>2</v>
      </c>
      <c r="H29" s="31">
        <f t="shared" si="16"/>
        <v>1</v>
      </c>
      <c r="I29" s="31">
        <f t="shared" si="20"/>
        <v>500</v>
      </c>
      <c r="J29" s="31">
        <v>160001002</v>
      </c>
      <c r="K29" s="30">
        <v>200</v>
      </c>
      <c r="L29" s="35" t="s">
        <v>54</v>
      </c>
      <c r="M29" s="35">
        <f t="shared" si="21"/>
        <v>51324</v>
      </c>
      <c r="N29" s="35">
        <f t="shared" si="21"/>
        <v>52324</v>
      </c>
      <c r="O29" s="34" t="str">
        <f t="shared" si="19"/>
        <v>530800001</v>
      </c>
    </row>
    <row r="30" spans="1:15" x14ac:dyDescent="0.3">
      <c r="A30" s="31" t="b">
        <v>1</v>
      </c>
      <c r="B30" s="32" t="str">
        <f t="shared" si="11"/>
        <v>업적 - 수호자 레벨 달성 Lv.550</v>
      </c>
      <c r="C30" s="31">
        <f t="shared" si="14"/>
        <v>904211015</v>
      </c>
      <c r="D30" s="31">
        <f t="shared" si="15"/>
        <v>904211014</v>
      </c>
      <c r="E30" s="31">
        <f t="shared" si="12"/>
        <v>904211016</v>
      </c>
      <c r="F30" s="31">
        <f t="shared" si="17"/>
        <v>4</v>
      </c>
      <c r="G30" s="31">
        <f t="shared" si="16"/>
        <v>2</v>
      </c>
      <c r="H30" s="31">
        <f t="shared" si="16"/>
        <v>1</v>
      </c>
      <c r="I30" s="31">
        <f t="shared" si="20"/>
        <v>550</v>
      </c>
      <c r="J30" s="31">
        <v>160001002</v>
      </c>
      <c r="K30" s="31">
        <f t="shared" si="18"/>
        <v>200</v>
      </c>
      <c r="L30" s="35" t="s">
        <v>54</v>
      </c>
      <c r="M30" s="35">
        <f t="shared" si="21"/>
        <v>51325</v>
      </c>
      <c r="N30" s="35">
        <f t="shared" si="21"/>
        <v>52325</v>
      </c>
      <c r="O30" s="34" t="str">
        <f t="shared" si="19"/>
        <v>530800001</v>
      </c>
    </row>
    <row r="31" spans="1:15" x14ac:dyDescent="0.3">
      <c r="A31" s="31" t="b">
        <v>1</v>
      </c>
      <c r="B31" s="32" t="str">
        <f t="shared" si="11"/>
        <v>업적 - 수호자 레벨 달성 Lv.600</v>
      </c>
      <c r="C31" s="31">
        <f t="shared" si="14"/>
        <v>904211016</v>
      </c>
      <c r="D31" s="31">
        <f t="shared" si="15"/>
        <v>904211015</v>
      </c>
      <c r="E31" s="31">
        <f t="shared" si="12"/>
        <v>904211017</v>
      </c>
      <c r="F31" s="31">
        <f t="shared" si="17"/>
        <v>4</v>
      </c>
      <c r="G31" s="31">
        <f t="shared" si="16"/>
        <v>2</v>
      </c>
      <c r="H31" s="31">
        <f t="shared" si="16"/>
        <v>1</v>
      </c>
      <c r="I31" s="31">
        <f t="shared" si="20"/>
        <v>600</v>
      </c>
      <c r="J31" s="31">
        <v>160001002</v>
      </c>
      <c r="K31" s="31">
        <f t="shared" si="18"/>
        <v>200</v>
      </c>
      <c r="L31" s="35" t="s">
        <v>54</v>
      </c>
      <c r="M31" s="35">
        <f t="shared" si="21"/>
        <v>51326</v>
      </c>
      <c r="N31" s="35">
        <f t="shared" si="21"/>
        <v>52326</v>
      </c>
      <c r="O31" s="34" t="str">
        <f t="shared" si="19"/>
        <v>530800001</v>
      </c>
    </row>
    <row r="32" spans="1:15" x14ac:dyDescent="0.3">
      <c r="A32" s="31" t="b">
        <v>1</v>
      </c>
      <c r="B32" s="32" t="str">
        <f t="shared" si="11"/>
        <v>업적 - 수호자 레벨 달성 Lv.650</v>
      </c>
      <c r="C32" s="31">
        <f t="shared" si="14"/>
        <v>904211017</v>
      </c>
      <c r="D32" s="31">
        <f t="shared" si="15"/>
        <v>904211016</v>
      </c>
      <c r="E32" s="31">
        <f t="shared" si="12"/>
        <v>904211018</v>
      </c>
      <c r="F32" s="31">
        <f t="shared" si="17"/>
        <v>4</v>
      </c>
      <c r="G32" s="31">
        <f t="shared" si="16"/>
        <v>2</v>
      </c>
      <c r="H32" s="31">
        <f t="shared" si="16"/>
        <v>1</v>
      </c>
      <c r="I32" s="31">
        <f t="shared" si="20"/>
        <v>650</v>
      </c>
      <c r="J32" s="31">
        <v>160001002</v>
      </c>
      <c r="K32" s="31">
        <f t="shared" si="18"/>
        <v>200</v>
      </c>
      <c r="L32" s="35" t="s">
        <v>54</v>
      </c>
      <c r="M32" s="35">
        <f t="shared" si="21"/>
        <v>51327</v>
      </c>
      <c r="N32" s="35">
        <f t="shared" si="21"/>
        <v>52327</v>
      </c>
      <c r="O32" s="34" t="str">
        <f t="shared" si="19"/>
        <v>530800001</v>
      </c>
    </row>
    <row r="33" spans="1:15" x14ac:dyDescent="0.3">
      <c r="A33" s="31" t="b">
        <v>1</v>
      </c>
      <c r="B33" s="32" t="str">
        <f t="shared" si="11"/>
        <v>업적 - 수호자 레벨 달성 Lv.700</v>
      </c>
      <c r="C33" s="31">
        <f t="shared" si="14"/>
        <v>904211018</v>
      </c>
      <c r="D33" s="31">
        <f t="shared" si="15"/>
        <v>904211017</v>
      </c>
      <c r="E33" s="31">
        <f t="shared" si="12"/>
        <v>904211019</v>
      </c>
      <c r="F33" s="31">
        <f t="shared" si="17"/>
        <v>4</v>
      </c>
      <c r="G33" s="31">
        <f t="shared" si="17"/>
        <v>2</v>
      </c>
      <c r="H33" s="31">
        <f t="shared" si="17"/>
        <v>1</v>
      </c>
      <c r="I33" s="31">
        <f t="shared" si="20"/>
        <v>700</v>
      </c>
      <c r="J33" s="31">
        <v>160001002</v>
      </c>
      <c r="K33" s="31">
        <f t="shared" si="18"/>
        <v>200</v>
      </c>
      <c r="L33" s="35" t="s">
        <v>54</v>
      </c>
      <c r="M33" s="35">
        <f t="shared" si="21"/>
        <v>51328</v>
      </c>
      <c r="N33" s="35">
        <f t="shared" si="21"/>
        <v>52328</v>
      </c>
      <c r="O33" s="34" t="str">
        <f t="shared" si="19"/>
        <v>530800001</v>
      </c>
    </row>
    <row r="34" spans="1:15" x14ac:dyDescent="0.3">
      <c r="A34" s="31" t="b">
        <v>1</v>
      </c>
      <c r="B34" s="32" t="str">
        <f t="shared" si="11"/>
        <v>업적 - 수호자 레벨 달성 Lv.750</v>
      </c>
      <c r="C34" s="31">
        <f t="shared" si="14"/>
        <v>904211019</v>
      </c>
      <c r="D34" s="31">
        <f t="shared" si="15"/>
        <v>904211018</v>
      </c>
      <c r="E34" s="31">
        <f t="shared" si="12"/>
        <v>904211020</v>
      </c>
      <c r="F34" s="31">
        <f t="shared" ref="F34:H49" si="22">F33</f>
        <v>4</v>
      </c>
      <c r="G34" s="31">
        <f t="shared" si="22"/>
        <v>2</v>
      </c>
      <c r="H34" s="31">
        <f t="shared" si="22"/>
        <v>1</v>
      </c>
      <c r="I34" s="31">
        <f t="shared" si="20"/>
        <v>750</v>
      </c>
      <c r="J34" s="31">
        <v>160001002</v>
      </c>
      <c r="K34" s="31">
        <f t="shared" si="18"/>
        <v>200</v>
      </c>
      <c r="L34" s="35" t="s">
        <v>54</v>
      </c>
      <c r="M34" s="35">
        <f t="shared" si="21"/>
        <v>51329</v>
      </c>
      <c r="N34" s="35">
        <f t="shared" si="21"/>
        <v>52329</v>
      </c>
      <c r="O34" s="34" t="str">
        <f t="shared" si="19"/>
        <v>530800001</v>
      </c>
    </row>
    <row r="35" spans="1:15" x14ac:dyDescent="0.3">
      <c r="A35" s="31" t="b">
        <v>1</v>
      </c>
      <c r="B35" s="32" t="str">
        <f t="shared" si="11"/>
        <v>업적 - 수호자 레벨 달성 Lv.800</v>
      </c>
      <c r="C35" s="31">
        <f t="shared" si="14"/>
        <v>904211020</v>
      </c>
      <c r="D35" s="31">
        <f t="shared" si="15"/>
        <v>904211019</v>
      </c>
      <c r="E35" s="31">
        <f t="shared" si="12"/>
        <v>904211021</v>
      </c>
      <c r="F35" s="31">
        <f t="shared" si="22"/>
        <v>4</v>
      </c>
      <c r="G35" s="31">
        <f t="shared" si="22"/>
        <v>2</v>
      </c>
      <c r="H35" s="31">
        <f t="shared" si="22"/>
        <v>1</v>
      </c>
      <c r="I35" s="31">
        <f t="shared" si="20"/>
        <v>800</v>
      </c>
      <c r="J35" s="31">
        <v>160001002</v>
      </c>
      <c r="K35" s="31">
        <f t="shared" si="18"/>
        <v>200</v>
      </c>
      <c r="L35" s="35" t="s">
        <v>54</v>
      </c>
      <c r="M35" s="35">
        <f t="shared" si="21"/>
        <v>51330</v>
      </c>
      <c r="N35" s="35">
        <f t="shared" si="21"/>
        <v>52330</v>
      </c>
      <c r="O35" s="34" t="str">
        <f t="shared" si="19"/>
        <v>530800001</v>
      </c>
    </row>
    <row r="36" spans="1:15" x14ac:dyDescent="0.3">
      <c r="A36" s="31" t="b">
        <v>1</v>
      </c>
      <c r="B36" s="32" t="str">
        <f t="shared" si="11"/>
        <v>업적 - 수호자 레벨 달성 Lv.850</v>
      </c>
      <c r="C36" s="31">
        <f t="shared" si="14"/>
        <v>904211021</v>
      </c>
      <c r="D36" s="31">
        <f t="shared" si="15"/>
        <v>904211020</v>
      </c>
      <c r="E36" s="31">
        <f t="shared" si="12"/>
        <v>904211022</v>
      </c>
      <c r="F36" s="31">
        <f t="shared" si="22"/>
        <v>4</v>
      </c>
      <c r="G36" s="31">
        <f t="shared" si="22"/>
        <v>2</v>
      </c>
      <c r="H36" s="31">
        <f t="shared" si="22"/>
        <v>1</v>
      </c>
      <c r="I36" s="31">
        <f t="shared" si="20"/>
        <v>850</v>
      </c>
      <c r="J36" s="31">
        <v>160001002</v>
      </c>
      <c r="K36" s="31">
        <f t="shared" si="18"/>
        <v>200</v>
      </c>
      <c r="L36" s="35" t="s">
        <v>54</v>
      </c>
      <c r="M36" s="35">
        <f t="shared" si="21"/>
        <v>51331</v>
      </c>
      <c r="N36" s="35">
        <f t="shared" si="21"/>
        <v>52331</v>
      </c>
      <c r="O36" s="34" t="str">
        <f t="shared" si="19"/>
        <v>530800001</v>
      </c>
    </row>
    <row r="37" spans="1:15" x14ac:dyDescent="0.3">
      <c r="A37" s="31" t="b">
        <v>1</v>
      </c>
      <c r="B37" s="32" t="str">
        <f t="shared" si="11"/>
        <v>업적 - 수호자 레벨 달성 Lv.900</v>
      </c>
      <c r="C37" s="31">
        <f t="shared" si="14"/>
        <v>904211022</v>
      </c>
      <c r="D37" s="31">
        <f t="shared" si="15"/>
        <v>904211021</v>
      </c>
      <c r="E37" s="31">
        <f t="shared" si="12"/>
        <v>904211023</v>
      </c>
      <c r="F37" s="31">
        <f t="shared" si="22"/>
        <v>4</v>
      </c>
      <c r="G37" s="31">
        <f t="shared" si="22"/>
        <v>2</v>
      </c>
      <c r="H37" s="31">
        <f t="shared" si="22"/>
        <v>1</v>
      </c>
      <c r="I37" s="31">
        <f t="shared" si="20"/>
        <v>900</v>
      </c>
      <c r="J37" s="31">
        <v>160001002</v>
      </c>
      <c r="K37" s="31">
        <f t="shared" si="18"/>
        <v>200</v>
      </c>
      <c r="L37" s="35" t="s">
        <v>54</v>
      </c>
      <c r="M37" s="35">
        <f t="shared" si="21"/>
        <v>51332</v>
      </c>
      <c r="N37" s="35">
        <f t="shared" si="21"/>
        <v>52332</v>
      </c>
      <c r="O37" s="34" t="str">
        <f t="shared" si="19"/>
        <v>530800001</v>
      </c>
    </row>
    <row r="38" spans="1:15" x14ac:dyDescent="0.3">
      <c r="A38" s="31" t="b">
        <v>1</v>
      </c>
      <c r="B38" s="32" t="str">
        <f t="shared" si="11"/>
        <v>업적 - 수호자 레벨 달성 Lv.950</v>
      </c>
      <c r="C38" s="31">
        <f t="shared" si="14"/>
        <v>904211023</v>
      </c>
      <c r="D38" s="31">
        <f t="shared" si="15"/>
        <v>904211022</v>
      </c>
      <c r="E38" s="31">
        <f t="shared" si="12"/>
        <v>904211024</v>
      </c>
      <c r="F38" s="31">
        <f t="shared" si="22"/>
        <v>4</v>
      </c>
      <c r="G38" s="31">
        <f t="shared" si="22"/>
        <v>2</v>
      </c>
      <c r="H38" s="31">
        <f t="shared" si="22"/>
        <v>1</v>
      </c>
      <c r="I38" s="31">
        <f t="shared" si="20"/>
        <v>950</v>
      </c>
      <c r="J38" s="31">
        <v>160001002</v>
      </c>
      <c r="K38" s="31">
        <f t="shared" si="18"/>
        <v>200</v>
      </c>
      <c r="L38" s="35" t="s">
        <v>54</v>
      </c>
      <c r="M38" s="35">
        <f t="shared" si="21"/>
        <v>51333</v>
      </c>
      <c r="N38" s="35">
        <f t="shared" si="21"/>
        <v>52333</v>
      </c>
      <c r="O38" s="34" t="str">
        <f t="shared" si="19"/>
        <v>530800001</v>
      </c>
    </row>
    <row r="39" spans="1:15" x14ac:dyDescent="0.3">
      <c r="A39" s="31" t="b">
        <v>1</v>
      </c>
      <c r="B39" s="32" t="str">
        <f t="shared" si="11"/>
        <v>업적 - 수호자 레벨 달성 Lv.1000</v>
      </c>
      <c r="C39" s="31">
        <f t="shared" si="14"/>
        <v>904211024</v>
      </c>
      <c r="D39" s="31">
        <f t="shared" si="15"/>
        <v>904211023</v>
      </c>
      <c r="E39" s="31">
        <f t="shared" si="12"/>
        <v>904211025</v>
      </c>
      <c r="F39" s="31">
        <f t="shared" si="22"/>
        <v>4</v>
      </c>
      <c r="G39" s="31">
        <f t="shared" si="22"/>
        <v>2</v>
      </c>
      <c r="H39" s="31">
        <f t="shared" si="22"/>
        <v>1</v>
      </c>
      <c r="I39" s="31">
        <f t="shared" si="20"/>
        <v>1000</v>
      </c>
      <c r="J39" s="31">
        <v>160001002</v>
      </c>
      <c r="K39" s="30">
        <v>300</v>
      </c>
      <c r="L39" s="35" t="s">
        <v>54</v>
      </c>
      <c r="M39" s="35">
        <f t="shared" ref="M39:N54" si="23">M38+1</f>
        <v>51334</v>
      </c>
      <c r="N39" s="35">
        <f t="shared" si="23"/>
        <v>52334</v>
      </c>
      <c r="O39" s="34" t="str">
        <f t="shared" si="19"/>
        <v>530800001</v>
      </c>
    </row>
    <row r="40" spans="1:15" x14ac:dyDescent="0.3">
      <c r="A40" s="31" t="b">
        <v>1</v>
      </c>
      <c r="B40" s="32" t="str">
        <f t="shared" si="11"/>
        <v>업적 - 수호자 레벨 달성 Lv.1050</v>
      </c>
      <c r="C40" s="31">
        <f t="shared" si="14"/>
        <v>904211025</v>
      </c>
      <c r="D40" s="31">
        <f t="shared" si="15"/>
        <v>904211024</v>
      </c>
      <c r="E40" s="31">
        <f t="shared" si="12"/>
        <v>904211026</v>
      </c>
      <c r="F40" s="31">
        <f t="shared" si="22"/>
        <v>4</v>
      </c>
      <c r="G40" s="31">
        <f t="shared" si="22"/>
        <v>2</v>
      </c>
      <c r="H40" s="31">
        <f t="shared" si="22"/>
        <v>1</v>
      </c>
      <c r="I40" s="31">
        <f t="shared" si="20"/>
        <v>1050</v>
      </c>
      <c r="J40" s="31">
        <v>160001002</v>
      </c>
      <c r="K40" s="31">
        <f t="shared" si="18"/>
        <v>300</v>
      </c>
      <c r="L40" s="35" t="s">
        <v>54</v>
      </c>
      <c r="M40" s="35">
        <f t="shared" si="23"/>
        <v>51335</v>
      </c>
      <c r="N40" s="35">
        <f t="shared" si="23"/>
        <v>52335</v>
      </c>
      <c r="O40" s="34" t="str">
        <f t="shared" si="19"/>
        <v>530800001</v>
      </c>
    </row>
    <row r="41" spans="1:15" x14ac:dyDescent="0.3">
      <c r="A41" s="31" t="b">
        <v>1</v>
      </c>
      <c r="B41" s="32" t="str">
        <f t="shared" si="11"/>
        <v>업적 - 수호자 레벨 달성 Lv.1100</v>
      </c>
      <c r="C41" s="31">
        <f t="shared" si="14"/>
        <v>904211026</v>
      </c>
      <c r="D41" s="31">
        <f t="shared" si="15"/>
        <v>904211025</v>
      </c>
      <c r="E41" s="31">
        <f t="shared" si="12"/>
        <v>904211027</v>
      </c>
      <c r="F41" s="31">
        <f t="shared" si="22"/>
        <v>4</v>
      </c>
      <c r="G41" s="31">
        <f t="shared" si="22"/>
        <v>2</v>
      </c>
      <c r="H41" s="31">
        <f t="shared" si="22"/>
        <v>1</v>
      </c>
      <c r="I41" s="31">
        <f t="shared" si="20"/>
        <v>1100</v>
      </c>
      <c r="J41" s="31">
        <v>160001002</v>
      </c>
      <c r="K41" s="31">
        <f t="shared" si="18"/>
        <v>300</v>
      </c>
      <c r="L41" s="35" t="s">
        <v>54</v>
      </c>
      <c r="M41" s="35">
        <f t="shared" si="23"/>
        <v>51336</v>
      </c>
      <c r="N41" s="35">
        <f t="shared" si="23"/>
        <v>52336</v>
      </c>
      <c r="O41" s="34" t="str">
        <f t="shared" si="19"/>
        <v>530800001</v>
      </c>
    </row>
    <row r="42" spans="1:15" x14ac:dyDescent="0.3">
      <c r="A42" s="31" t="b">
        <v>1</v>
      </c>
      <c r="B42" s="32" t="str">
        <f t="shared" si="11"/>
        <v>업적 - 수호자 레벨 달성 Lv.1150</v>
      </c>
      <c r="C42" s="31">
        <f t="shared" si="14"/>
        <v>904211027</v>
      </c>
      <c r="D42" s="31">
        <f t="shared" si="15"/>
        <v>904211026</v>
      </c>
      <c r="E42" s="31">
        <f t="shared" si="12"/>
        <v>904211028</v>
      </c>
      <c r="F42" s="31">
        <f t="shared" si="22"/>
        <v>4</v>
      </c>
      <c r="G42" s="31">
        <f t="shared" si="22"/>
        <v>2</v>
      </c>
      <c r="H42" s="31">
        <f t="shared" si="22"/>
        <v>1</v>
      </c>
      <c r="I42" s="31">
        <f t="shared" si="20"/>
        <v>1150</v>
      </c>
      <c r="J42" s="31">
        <v>160001002</v>
      </c>
      <c r="K42" s="31">
        <f t="shared" si="18"/>
        <v>300</v>
      </c>
      <c r="L42" s="35" t="s">
        <v>54</v>
      </c>
      <c r="M42" s="35">
        <f t="shared" si="23"/>
        <v>51337</v>
      </c>
      <c r="N42" s="35">
        <f t="shared" si="23"/>
        <v>52337</v>
      </c>
      <c r="O42" s="34" t="str">
        <f t="shared" si="19"/>
        <v>530800001</v>
      </c>
    </row>
    <row r="43" spans="1:15" x14ac:dyDescent="0.3">
      <c r="A43" s="31" t="b">
        <v>1</v>
      </c>
      <c r="B43" s="32" t="str">
        <f t="shared" si="11"/>
        <v>업적 - 수호자 레벨 달성 Lv.1200</v>
      </c>
      <c r="C43" s="31">
        <f t="shared" si="14"/>
        <v>904211028</v>
      </c>
      <c r="D43" s="31">
        <f t="shared" si="15"/>
        <v>904211027</v>
      </c>
      <c r="E43" s="31">
        <f t="shared" si="12"/>
        <v>904211029</v>
      </c>
      <c r="F43" s="31">
        <f t="shared" si="22"/>
        <v>4</v>
      </c>
      <c r="G43" s="31">
        <f t="shared" si="22"/>
        <v>2</v>
      </c>
      <c r="H43" s="31">
        <f t="shared" si="22"/>
        <v>1</v>
      </c>
      <c r="I43" s="31">
        <f t="shared" si="20"/>
        <v>1200</v>
      </c>
      <c r="J43" s="31">
        <v>160001002</v>
      </c>
      <c r="K43" s="31">
        <f t="shared" si="18"/>
        <v>300</v>
      </c>
      <c r="L43" s="35" t="s">
        <v>54</v>
      </c>
      <c r="M43" s="35">
        <f t="shared" si="23"/>
        <v>51338</v>
      </c>
      <c r="N43" s="35">
        <f t="shared" si="23"/>
        <v>52338</v>
      </c>
      <c r="O43" s="34" t="str">
        <f t="shared" si="19"/>
        <v>530800001</v>
      </c>
    </row>
    <row r="44" spans="1:15" x14ac:dyDescent="0.3">
      <c r="A44" s="31" t="b">
        <v>1</v>
      </c>
      <c r="B44" s="32" t="str">
        <f t="shared" si="11"/>
        <v>업적 - 수호자 레벨 달성 Lv.1250</v>
      </c>
      <c r="C44" s="31">
        <f t="shared" si="14"/>
        <v>904211029</v>
      </c>
      <c r="D44" s="31">
        <f t="shared" si="15"/>
        <v>904211028</v>
      </c>
      <c r="E44" s="31">
        <f t="shared" si="12"/>
        <v>904211030</v>
      </c>
      <c r="F44" s="31">
        <f t="shared" si="22"/>
        <v>4</v>
      </c>
      <c r="G44" s="31">
        <f t="shared" si="22"/>
        <v>2</v>
      </c>
      <c r="H44" s="31">
        <f t="shared" si="22"/>
        <v>1</v>
      </c>
      <c r="I44" s="31">
        <f t="shared" si="20"/>
        <v>1250</v>
      </c>
      <c r="J44" s="31">
        <v>160001002</v>
      </c>
      <c r="K44" s="31">
        <f t="shared" si="18"/>
        <v>300</v>
      </c>
      <c r="L44" s="35" t="s">
        <v>54</v>
      </c>
      <c r="M44" s="35">
        <f t="shared" si="23"/>
        <v>51339</v>
      </c>
      <c r="N44" s="35">
        <f t="shared" si="23"/>
        <v>52339</v>
      </c>
      <c r="O44" s="34" t="str">
        <f t="shared" si="19"/>
        <v>530800001</v>
      </c>
    </row>
    <row r="45" spans="1:15" x14ac:dyDescent="0.3">
      <c r="A45" s="31" t="b">
        <v>1</v>
      </c>
      <c r="B45" s="32" t="str">
        <f t="shared" si="11"/>
        <v>업적 - 수호자 레벨 달성 Lv.1300</v>
      </c>
      <c r="C45" s="31">
        <f t="shared" si="14"/>
        <v>904211030</v>
      </c>
      <c r="D45" s="31">
        <f t="shared" si="15"/>
        <v>904211029</v>
      </c>
      <c r="E45" s="31">
        <f t="shared" si="12"/>
        <v>904211031</v>
      </c>
      <c r="F45" s="31">
        <f t="shared" si="22"/>
        <v>4</v>
      </c>
      <c r="G45" s="31">
        <f t="shared" si="22"/>
        <v>2</v>
      </c>
      <c r="H45" s="31">
        <f t="shared" si="22"/>
        <v>1</v>
      </c>
      <c r="I45" s="31">
        <f t="shared" si="20"/>
        <v>1300</v>
      </c>
      <c r="J45" s="31">
        <v>160001002</v>
      </c>
      <c r="K45" s="31">
        <f t="shared" si="18"/>
        <v>300</v>
      </c>
      <c r="L45" s="35" t="s">
        <v>54</v>
      </c>
      <c r="M45" s="35">
        <f t="shared" si="23"/>
        <v>51340</v>
      </c>
      <c r="N45" s="35">
        <f t="shared" si="23"/>
        <v>52340</v>
      </c>
      <c r="O45" s="34" t="str">
        <f t="shared" si="19"/>
        <v>530800001</v>
      </c>
    </row>
    <row r="46" spans="1:15" x14ac:dyDescent="0.3">
      <c r="A46" s="31" t="b">
        <v>1</v>
      </c>
      <c r="B46" s="32" t="str">
        <f t="shared" si="11"/>
        <v>업적 - 수호자 레벨 달성 Lv.1350</v>
      </c>
      <c r="C46" s="31">
        <f t="shared" si="14"/>
        <v>904211031</v>
      </c>
      <c r="D46" s="31">
        <f t="shared" si="15"/>
        <v>904211030</v>
      </c>
      <c r="E46" s="31">
        <f t="shared" si="12"/>
        <v>904211032</v>
      </c>
      <c r="F46" s="31">
        <f t="shared" si="22"/>
        <v>4</v>
      </c>
      <c r="G46" s="31">
        <f t="shared" si="22"/>
        <v>2</v>
      </c>
      <c r="H46" s="31">
        <f t="shared" si="22"/>
        <v>1</v>
      </c>
      <c r="I46" s="31">
        <f t="shared" si="20"/>
        <v>1350</v>
      </c>
      <c r="J46" s="31">
        <v>160001002</v>
      </c>
      <c r="K46" s="31">
        <f t="shared" si="18"/>
        <v>300</v>
      </c>
      <c r="L46" s="35" t="s">
        <v>54</v>
      </c>
      <c r="M46" s="35">
        <f t="shared" si="23"/>
        <v>51341</v>
      </c>
      <c r="N46" s="35">
        <f t="shared" si="23"/>
        <v>52341</v>
      </c>
      <c r="O46" s="34" t="str">
        <f t="shared" si="19"/>
        <v>530800001</v>
      </c>
    </row>
    <row r="47" spans="1:15" x14ac:dyDescent="0.3">
      <c r="A47" s="31" t="b">
        <v>1</v>
      </c>
      <c r="B47" s="32" t="str">
        <f t="shared" si="11"/>
        <v>업적 - 수호자 레벨 달성 Lv.1400</v>
      </c>
      <c r="C47" s="31">
        <f t="shared" si="14"/>
        <v>904211032</v>
      </c>
      <c r="D47" s="31">
        <f t="shared" si="15"/>
        <v>904211031</v>
      </c>
      <c r="E47" s="31">
        <f t="shared" si="12"/>
        <v>904211033</v>
      </c>
      <c r="F47" s="31">
        <f t="shared" si="22"/>
        <v>4</v>
      </c>
      <c r="G47" s="31">
        <f t="shared" si="22"/>
        <v>2</v>
      </c>
      <c r="H47" s="31">
        <f t="shared" si="22"/>
        <v>1</v>
      </c>
      <c r="I47" s="31">
        <f t="shared" si="20"/>
        <v>1400</v>
      </c>
      <c r="J47" s="31">
        <v>160001002</v>
      </c>
      <c r="K47" s="31">
        <f t="shared" si="18"/>
        <v>300</v>
      </c>
      <c r="L47" s="35" t="s">
        <v>54</v>
      </c>
      <c r="M47" s="35">
        <f t="shared" si="23"/>
        <v>51342</v>
      </c>
      <c r="N47" s="35">
        <f t="shared" si="23"/>
        <v>52342</v>
      </c>
      <c r="O47" s="34" t="str">
        <f t="shared" si="19"/>
        <v>530800001</v>
      </c>
    </row>
    <row r="48" spans="1:15" x14ac:dyDescent="0.3">
      <c r="A48" s="31" t="b">
        <v>1</v>
      </c>
      <c r="B48" s="32" t="str">
        <f t="shared" si="11"/>
        <v>업적 - 수호자 레벨 달성 Lv.1450</v>
      </c>
      <c r="C48" s="31">
        <f t="shared" si="14"/>
        <v>904211033</v>
      </c>
      <c r="D48" s="31">
        <f t="shared" si="15"/>
        <v>904211032</v>
      </c>
      <c r="E48" s="31">
        <f t="shared" si="12"/>
        <v>904211034</v>
      </c>
      <c r="F48" s="31">
        <f t="shared" si="22"/>
        <v>4</v>
      </c>
      <c r="G48" s="31">
        <f t="shared" si="22"/>
        <v>2</v>
      </c>
      <c r="H48" s="31">
        <f t="shared" si="22"/>
        <v>1</v>
      </c>
      <c r="I48" s="31">
        <f t="shared" si="20"/>
        <v>1450</v>
      </c>
      <c r="J48" s="31">
        <v>160001002</v>
      </c>
      <c r="K48" s="31">
        <f t="shared" si="18"/>
        <v>300</v>
      </c>
      <c r="L48" s="35" t="s">
        <v>54</v>
      </c>
      <c r="M48" s="35">
        <f t="shared" si="23"/>
        <v>51343</v>
      </c>
      <c r="N48" s="35">
        <f t="shared" si="23"/>
        <v>52343</v>
      </c>
      <c r="O48" s="34" t="str">
        <f t="shared" si="19"/>
        <v>530800001</v>
      </c>
    </row>
    <row r="49" spans="1:15" x14ac:dyDescent="0.3">
      <c r="A49" s="31" t="b">
        <v>1</v>
      </c>
      <c r="B49" s="32" t="str">
        <f t="shared" si="11"/>
        <v>업적 - 수호자 레벨 달성 Lv.1500</v>
      </c>
      <c r="C49" s="31">
        <f t="shared" si="14"/>
        <v>904211034</v>
      </c>
      <c r="D49" s="31">
        <f t="shared" si="15"/>
        <v>904211033</v>
      </c>
      <c r="E49" s="31">
        <f t="shared" si="12"/>
        <v>904211035</v>
      </c>
      <c r="F49" s="31">
        <f t="shared" si="22"/>
        <v>4</v>
      </c>
      <c r="G49" s="31">
        <f t="shared" si="22"/>
        <v>2</v>
      </c>
      <c r="H49" s="31">
        <f t="shared" si="22"/>
        <v>1</v>
      </c>
      <c r="I49" s="31">
        <f t="shared" si="20"/>
        <v>1500</v>
      </c>
      <c r="J49" s="31">
        <v>160001002</v>
      </c>
      <c r="K49" s="30">
        <v>400</v>
      </c>
      <c r="L49" s="35" t="s">
        <v>54</v>
      </c>
      <c r="M49" s="35">
        <f t="shared" si="23"/>
        <v>51344</v>
      </c>
      <c r="N49" s="35">
        <f t="shared" si="23"/>
        <v>52344</v>
      </c>
      <c r="O49" s="34" t="str">
        <f t="shared" si="19"/>
        <v>530800001</v>
      </c>
    </row>
    <row r="50" spans="1:15" x14ac:dyDescent="0.3">
      <c r="A50" s="31" t="b">
        <v>1</v>
      </c>
      <c r="B50" s="32" t="str">
        <f t="shared" si="11"/>
        <v>업적 - 수호자 레벨 달성 Lv.1550</v>
      </c>
      <c r="C50" s="31">
        <f t="shared" si="14"/>
        <v>904211035</v>
      </c>
      <c r="D50" s="31">
        <f t="shared" si="15"/>
        <v>904211034</v>
      </c>
      <c r="E50" s="31">
        <f t="shared" si="12"/>
        <v>904211036</v>
      </c>
      <c r="F50" s="31">
        <f t="shared" ref="F50:H59" si="24">F49</f>
        <v>4</v>
      </c>
      <c r="G50" s="31">
        <f t="shared" si="24"/>
        <v>2</v>
      </c>
      <c r="H50" s="31">
        <f t="shared" si="24"/>
        <v>1</v>
      </c>
      <c r="I50" s="31">
        <f t="shared" si="20"/>
        <v>1550</v>
      </c>
      <c r="J50" s="31">
        <v>160001002</v>
      </c>
      <c r="K50" s="31">
        <f t="shared" si="18"/>
        <v>400</v>
      </c>
      <c r="L50" s="35" t="s">
        <v>54</v>
      </c>
      <c r="M50" s="35">
        <f t="shared" si="23"/>
        <v>51345</v>
      </c>
      <c r="N50" s="35">
        <f t="shared" si="23"/>
        <v>52345</v>
      </c>
      <c r="O50" s="34" t="str">
        <f t="shared" si="19"/>
        <v>530800001</v>
      </c>
    </row>
    <row r="51" spans="1:15" x14ac:dyDescent="0.3">
      <c r="A51" s="31" t="b">
        <v>1</v>
      </c>
      <c r="B51" s="32" t="str">
        <f t="shared" si="11"/>
        <v>업적 - 수호자 레벨 달성 Lv.1600</v>
      </c>
      <c r="C51" s="31">
        <f t="shared" si="14"/>
        <v>904211036</v>
      </c>
      <c r="D51" s="31">
        <f t="shared" si="15"/>
        <v>904211035</v>
      </c>
      <c r="E51" s="31">
        <f t="shared" si="12"/>
        <v>904211037</v>
      </c>
      <c r="F51" s="31">
        <f t="shared" si="24"/>
        <v>4</v>
      </c>
      <c r="G51" s="31">
        <f t="shared" si="24"/>
        <v>2</v>
      </c>
      <c r="H51" s="31">
        <f t="shared" si="24"/>
        <v>1</v>
      </c>
      <c r="I51" s="31">
        <f t="shared" si="20"/>
        <v>1600</v>
      </c>
      <c r="J51" s="31">
        <v>160001002</v>
      </c>
      <c r="K51" s="31">
        <f t="shared" si="18"/>
        <v>400</v>
      </c>
      <c r="L51" s="35" t="s">
        <v>54</v>
      </c>
      <c r="M51" s="35">
        <f t="shared" si="23"/>
        <v>51346</v>
      </c>
      <c r="N51" s="35">
        <f t="shared" si="23"/>
        <v>52346</v>
      </c>
      <c r="O51" s="34" t="str">
        <f t="shared" si="19"/>
        <v>530800001</v>
      </c>
    </row>
    <row r="52" spans="1:15" x14ac:dyDescent="0.3">
      <c r="A52" s="31" t="b">
        <v>1</v>
      </c>
      <c r="B52" s="32" t="str">
        <f t="shared" si="11"/>
        <v>업적 - 수호자 레벨 달성 Lv.1650</v>
      </c>
      <c r="C52" s="31">
        <f t="shared" si="14"/>
        <v>904211037</v>
      </c>
      <c r="D52" s="31">
        <f t="shared" si="15"/>
        <v>904211036</v>
      </c>
      <c r="E52" s="31">
        <f t="shared" si="12"/>
        <v>904211038</v>
      </c>
      <c r="F52" s="31">
        <f t="shared" si="24"/>
        <v>4</v>
      </c>
      <c r="G52" s="31">
        <f t="shared" si="24"/>
        <v>2</v>
      </c>
      <c r="H52" s="31">
        <f t="shared" si="24"/>
        <v>1</v>
      </c>
      <c r="I52" s="31">
        <f t="shared" si="20"/>
        <v>1650</v>
      </c>
      <c r="J52" s="31">
        <v>160001002</v>
      </c>
      <c r="K52" s="31">
        <f t="shared" si="18"/>
        <v>400</v>
      </c>
      <c r="L52" s="35" t="s">
        <v>54</v>
      </c>
      <c r="M52" s="35">
        <f t="shared" si="23"/>
        <v>51347</v>
      </c>
      <c r="N52" s="35">
        <f t="shared" si="23"/>
        <v>52347</v>
      </c>
      <c r="O52" s="34" t="str">
        <f t="shared" si="19"/>
        <v>530800001</v>
      </c>
    </row>
    <row r="53" spans="1:15" x14ac:dyDescent="0.3">
      <c r="A53" s="31" t="b">
        <v>1</v>
      </c>
      <c r="B53" s="32" t="str">
        <f t="shared" si="11"/>
        <v>업적 - 수호자 레벨 달성 Lv.1700</v>
      </c>
      <c r="C53" s="31">
        <f t="shared" si="14"/>
        <v>904211038</v>
      </c>
      <c r="D53" s="31">
        <f t="shared" si="15"/>
        <v>904211037</v>
      </c>
      <c r="E53" s="31">
        <f t="shared" si="12"/>
        <v>904211039</v>
      </c>
      <c r="F53" s="31">
        <f t="shared" si="24"/>
        <v>4</v>
      </c>
      <c r="G53" s="31">
        <f t="shared" si="24"/>
        <v>2</v>
      </c>
      <c r="H53" s="31">
        <f t="shared" si="24"/>
        <v>1</v>
      </c>
      <c r="I53" s="31">
        <f t="shared" si="20"/>
        <v>1700</v>
      </c>
      <c r="J53" s="31">
        <v>160001002</v>
      </c>
      <c r="K53" s="31">
        <f t="shared" si="18"/>
        <v>400</v>
      </c>
      <c r="L53" s="35" t="s">
        <v>54</v>
      </c>
      <c r="M53" s="35">
        <f t="shared" si="23"/>
        <v>51348</v>
      </c>
      <c r="N53" s="35">
        <f t="shared" si="23"/>
        <v>52348</v>
      </c>
      <c r="O53" s="34" t="str">
        <f t="shared" si="19"/>
        <v>530800001</v>
      </c>
    </row>
    <row r="54" spans="1:15" x14ac:dyDescent="0.3">
      <c r="A54" s="31" t="b">
        <v>1</v>
      </c>
      <c r="B54" s="32" t="str">
        <f t="shared" si="11"/>
        <v>업적 - 수호자 레벨 달성 Lv.1750</v>
      </c>
      <c r="C54" s="31">
        <f t="shared" si="14"/>
        <v>904211039</v>
      </c>
      <c r="D54" s="31">
        <f t="shared" si="15"/>
        <v>904211038</v>
      </c>
      <c r="E54" s="31">
        <f t="shared" si="12"/>
        <v>904211040</v>
      </c>
      <c r="F54" s="31">
        <f t="shared" si="24"/>
        <v>4</v>
      </c>
      <c r="G54" s="31">
        <f t="shared" si="24"/>
        <v>2</v>
      </c>
      <c r="H54" s="31">
        <f t="shared" si="24"/>
        <v>1</v>
      </c>
      <c r="I54" s="31">
        <f t="shared" si="20"/>
        <v>1750</v>
      </c>
      <c r="J54" s="31">
        <v>160001002</v>
      </c>
      <c r="K54" s="31">
        <f t="shared" si="18"/>
        <v>400</v>
      </c>
      <c r="L54" s="35" t="s">
        <v>54</v>
      </c>
      <c r="M54" s="35">
        <f t="shared" si="23"/>
        <v>51349</v>
      </c>
      <c r="N54" s="35">
        <f t="shared" si="23"/>
        <v>52349</v>
      </c>
      <c r="O54" s="34" t="str">
        <f t="shared" si="19"/>
        <v>530800001</v>
      </c>
    </row>
    <row r="55" spans="1:15" x14ac:dyDescent="0.3">
      <c r="A55" s="31" t="b">
        <v>1</v>
      </c>
      <c r="B55" s="32" t="str">
        <f t="shared" si="11"/>
        <v>업적 - 수호자 레벨 달성 Lv.1800</v>
      </c>
      <c r="C55" s="31">
        <f t="shared" si="14"/>
        <v>904211040</v>
      </c>
      <c r="D55" s="31">
        <f t="shared" si="15"/>
        <v>904211039</v>
      </c>
      <c r="E55" s="31">
        <f t="shared" si="12"/>
        <v>904211041</v>
      </c>
      <c r="F55" s="31">
        <f t="shared" si="24"/>
        <v>4</v>
      </c>
      <c r="G55" s="31">
        <f t="shared" si="24"/>
        <v>2</v>
      </c>
      <c r="H55" s="31">
        <f t="shared" si="24"/>
        <v>1</v>
      </c>
      <c r="I55" s="31">
        <f t="shared" si="20"/>
        <v>1800</v>
      </c>
      <c r="J55" s="31">
        <v>160001002</v>
      </c>
      <c r="K55" s="31">
        <f t="shared" si="18"/>
        <v>400</v>
      </c>
      <c r="L55" s="35" t="s">
        <v>54</v>
      </c>
      <c r="M55" s="35">
        <f t="shared" ref="M55:N70" si="25">M54+1</f>
        <v>51350</v>
      </c>
      <c r="N55" s="35">
        <f t="shared" si="25"/>
        <v>52350</v>
      </c>
      <c r="O55" s="34" t="str">
        <f t="shared" si="19"/>
        <v>530800001</v>
      </c>
    </row>
    <row r="56" spans="1:15" x14ac:dyDescent="0.3">
      <c r="A56" s="31" t="b">
        <v>1</v>
      </c>
      <c r="B56" s="32" t="str">
        <f t="shared" si="11"/>
        <v>업적 - 수호자 레벨 달성 Lv.1850</v>
      </c>
      <c r="C56" s="31">
        <f t="shared" si="14"/>
        <v>904211041</v>
      </c>
      <c r="D56" s="31">
        <f t="shared" si="15"/>
        <v>904211040</v>
      </c>
      <c r="E56" s="31">
        <f t="shared" si="12"/>
        <v>904211042</v>
      </c>
      <c r="F56" s="31">
        <f t="shared" si="24"/>
        <v>4</v>
      </c>
      <c r="G56" s="31">
        <f t="shared" si="24"/>
        <v>2</v>
      </c>
      <c r="H56" s="31">
        <f t="shared" si="24"/>
        <v>1</v>
      </c>
      <c r="I56" s="31">
        <f t="shared" si="20"/>
        <v>1850</v>
      </c>
      <c r="J56" s="31">
        <v>160001002</v>
      </c>
      <c r="K56" s="31">
        <f t="shared" si="18"/>
        <v>400</v>
      </c>
      <c r="L56" s="35" t="s">
        <v>54</v>
      </c>
      <c r="M56" s="35">
        <f t="shared" si="25"/>
        <v>51351</v>
      </c>
      <c r="N56" s="35">
        <f t="shared" si="25"/>
        <v>52351</v>
      </c>
      <c r="O56" s="34" t="str">
        <f t="shared" si="19"/>
        <v>530800001</v>
      </c>
    </row>
    <row r="57" spans="1:15" x14ac:dyDescent="0.3">
      <c r="A57" s="31" t="b">
        <v>1</v>
      </c>
      <c r="B57" s="32" t="str">
        <f t="shared" si="11"/>
        <v>업적 - 수호자 레벨 달성 Lv.1900</v>
      </c>
      <c r="C57" s="31">
        <f t="shared" si="14"/>
        <v>904211042</v>
      </c>
      <c r="D57" s="31">
        <f t="shared" si="15"/>
        <v>904211041</v>
      </c>
      <c r="E57" s="31">
        <f t="shared" si="12"/>
        <v>904211043</v>
      </c>
      <c r="F57" s="31">
        <f t="shared" si="24"/>
        <v>4</v>
      </c>
      <c r="G57" s="31">
        <f t="shared" si="24"/>
        <v>2</v>
      </c>
      <c r="H57" s="31">
        <f t="shared" si="24"/>
        <v>1</v>
      </c>
      <c r="I57" s="31">
        <f t="shared" si="20"/>
        <v>1900</v>
      </c>
      <c r="J57" s="31">
        <v>160001002</v>
      </c>
      <c r="K57" s="31">
        <f t="shared" si="18"/>
        <v>400</v>
      </c>
      <c r="L57" s="35" t="s">
        <v>54</v>
      </c>
      <c r="M57" s="35">
        <f t="shared" si="25"/>
        <v>51352</v>
      </c>
      <c r="N57" s="35">
        <f t="shared" si="25"/>
        <v>52352</v>
      </c>
      <c r="O57" s="34" t="str">
        <f t="shared" si="19"/>
        <v>530800001</v>
      </c>
    </row>
    <row r="58" spans="1:15" x14ac:dyDescent="0.3">
      <c r="A58" s="31" t="b">
        <v>1</v>
      </c>
      <c r="B58" s="32" t="str">
        <f t="shared" si="11"/>
        <v>업적 - 수호자 레벨 달성 Lv.1950</v>
      </c>
      <c r="C58" s="31">
        <f t="shared" si="14"/>
        <v>904211043</v>
      </c>
      <c r="D58" s="31">
        <f t="shared" si="15"/>
        <v>904211042</v>
      </c>
      <c r="E58" s="31">
        <f t="shared" si="12"/>
        <v>904211044</v>
      </c>
      <c r="F58" s="31">
        <f t="shared" si="24"/>
        <v>4</v>
      </c>
      <c r="G58" s="31">
        <f t="shared" si="24"/>
        <v>2</v>
      </c>
      <c r="H58" s="31">
        <f t="shared" si="24"/>
        <v>1</v>
      </c>
      <c r="I58" s="31">
        <f t="shared" si="20"/>
        <v>1950</v>
      </c>
      <c r="J58" s="31">
        <v>160001002</v>
      </c>
      <c r="K58" s="31">
        <f t="shared" si="18"/>
        <v>400</v>
      </c>
      <c r="L58" s="35" t="s">
        <v>54</v>
      </c>
      <c r="M58" s="35">
        <f t="shared" si="25"/>
        <v>51353</v>
      </c>
      <c r="N58" s="35">
        <f t="shared" si="25"/>
        <v>52353</v>
      </c>
      <c r="O58" s="34" t="str">
        <f t="shared" si="19"/>
        <v>530800001</v>
      </c>
    </row>
    <row r="59" spans="1:15" x14ac:dyDescent="0.3">
      <c r="A59" s="31" t="b">
        <v>1</v>
      </c>
      <c r="B59" s="32" t="str">
        <f t="shared" si="11"/>
        <v>업적 - 수호자 레벨 달성 Lv.2000</v>
      </c>
      <c r="C59" s="31">
        <f t="shared" si="14"/>
        <v>904211044</v>
      </c>
      <c r="D59" s="31">
        <f t="shared" si="15"/>
        <v>904211043</v>
      </c>
      <c r="E59" s="30">
        <v>0</v>
      </c>
      <c r="F59" s="31">
        <f t="shared" si="24"/>
        <v>4</v>
      </c>
      <c r="G59" s="31">
        <f t="shared" si="24"/>
        <v>2</v>
      </c>
      <c r="H59" s="31">
        <f t="shared" si="24"/>
        <v>1</v>
      </c>
      <c r="I59" s="31">
        <f t="shared" si="20"/>
        <v>2000</v>
      </c>
      <c r="J59" s="31">
        <v>160001002</v>
      </c>
      <c r="K59" s="30">
        <v>500</v>
      </c>
      <c r="L59" s="35" t="s">
        <v>54</v>
      </c>
      <c r="M59" s="35">
        <f t="shared" si="25"/>
        <v>51354</v>
      </c>
      <c r="N59" s="35">
        <f t="shared" si="25"/>
        <v>52354</v>
      </c>
      <c r="O59" s="34" t="str">
        <f t="shared" si="19"/>
        <v>530800001</v>
      </c>
    </row>
    <row r="60" spans="1:15" x14ac:dyDescent="0.3">
      <c r="A60" s="28" t="b">
        <v>1</v>
      </c>
      <c r="B60" s="29" t="str">
        <f>"업적 - 캐릭터 스킬 강화 누적 횟수 " &amp; I60 &amp; " 회"</f>
        <v>업적 - 캐릭터 스킬 강화 누적 횟수 5 회</v>
      </c>
      <c r="C60" s="30" t="str">
        <f>90&amp;F60&amp;G60&amp;H60&amp;1001</f>
        <v>905111001</v>
      </c>
      <c r="D60" s="30">
        <v>0</v>
      </c>
      <c r="E60" s="28">
        <f t="shared" ref="E60:E74" si="26">C61</f>
        <v>905111002</v>
      </c>
      <c r="F60" s="30">
        <v>5</v>
      </c>
      <c r="G60" s="30">
        <v>1</v>
      </c>
      <c r="H60" s="30">
        <v>1</v>
      </c>
      <c r="I60" s="28">
        <v>5</v>
      </c>
      <c r="J60" s="28">
        <v>160001001</v>
      </c>
      <c r="K60" s="28">
        <v>1500</v>
      </c>
      <c r="L60" s="34" t="s">
        <v>52</v>
      </c>
      <c r="M60" s="34">
        <f t="shared" si="25"/>
        <v>51355</v>
      </c>
      <c r="N60" s="34">
        <f t="shared" si="25"/>
        <v>52355</v>
      </c>
      <c r="O60" s="30" t="str">
        <f t="shared" si="13"/>
        <v>530800001</v>
      </c>
    </row>
    <row r="61" spans="1:15" x14ac:dyDescent="0.3">
      <c r="A61" s="28" t="b">
        <v>1</v>
      </c>
      <c r="B61" s="29" t="str">
        <f t="shared" ref="B61:B75" si="27">"업적 - 캐릭터 스킬 강화 누적 횟수 " &amp; I61 &amp; " 회"</f>
        <v>업적 - 캐릭터 스킬 강화 누적 횟수 10 회</v>
      </c>
      <c r="C61" s="28">
        <f t="shared" ref="C61:C124" si="28">C60+1</f>
        <v>905111002</v>
      </c>
      <c r="D61" s="28" t="str">
        <f t="shared" ref="D61:D75" si="29">C60</f>
        <v>905111001</v>
      </c>
      <c r="E61" s="28">
        <f t="shared" si="26"/>
        <v>905111003</v>
      </c>
      <c r="F61" s="28">
        <f>F60</f>
        <v>5</v>
      </c>
      <c r="G61" s="28">
        <f t="shared" ref="G61:H75" si="30">G60</f>
        <v>1</v>
      </c>
      <c r="H61" s="28">
        <f t="shared" si="30"/>
        <v>1</v>
      </c>
      <c r="I61" s="28">
        <f>I60+I$60</f>
        <v>10</v>
      </c>
      <c r="J61" s="28">
        <v>160001001</v>
      </c>
      <c r="K61" s="28">
        <f>INT(K60+K60*100%)</f>
        <v>3000</v>
      </c>
      <c r="L61" s="34" t="s">
        <v>52</v>
      </c>
      <c r="M61" s="34">
        <f t="shared" si="25"/>
        <v>51356</v>
      </c>
      <c r="N61" s="34">
        <f t="shared" si="25"/>
        <v>52356</v>
      </c>
      <c r="O61" s="34" t="str">
        <f t="shared" ref="O61:O75" si="31">O60</f>
        <v>530800001</v>
      </c>
    </row>
    <row r="62" spans="1:15" x14ac:dyDescent="0.3">
      <c r="A62" s="28" t="b">
        <v>1</v>
      </c>
      <c r="B62" s="29" t="str">
        <f t="shared" si="27"/>
        <v>업적 - 캐릭터 스킬 강화 누적 횟수 15 회</v>
      </c>
      <c r="C62" s="28">
        <f t="shared" si="28"/>
        <v>905111003</v>
      </c>
      <c r="D62" s="28">
        <f t="shared" si="29"/>
        <v>905111002</v>
      </c>
      <c r="E62" s="28">
        <f t="shared" si="26"/>
        <v>905111004</v>
      </c>
      <c r="F62" s="28">
        <f t="shared" ref="F62:F75" si="32">F61</f>
        <v>5</v>
      </c>
      <c r="G62" s="28">
        <f t="shared" si="30"/>
        <v>1</v>
      </c>
      <c r="H62" s="28">
        <f t="shared" si="30"/>
        <v>1</v>
      </c>
      <c r="I62" s="28">
        <f t="shared" ref="I62:I67" si="33">I61+I$60</f>
        <v>15</v>
      </c>
      <c r="J62" s="28">
        <v>160001001</v>
      </c>
      <c r="K62" s="28">
        <f t="shared" ref="K62" si="34">INT(K61+K61*100%)</f>
        <v>6000</v>
      </c>
      <c r="L62" s="34" t="s">
        <v>52</v>
      </c>
      <c r="M62" s="34">
        <f t="shared" si="25"/>
        <v>51357</v>
      </c>
      <c r="N62" s="34">
        <f t="shared" si="25"/>
        <v>52357</v>
      </c>
      <c r="O62" s="34" t="str">
        <f t="shared" si="31"/>
        <v>530800001</v>
      </c>
    </row>
    <row r="63" spans="1:15" x14ac:dyDescent="0.3">
      <c r="A63" s="28" t="b">
        <v>1</v>
      </c>
      <c r="B63" s="29" t="str">
        <f t="shared" si="27"/>
        <v>업적 - 캐릭터 스킬 강화 누적 횟수 20 회</v>
      </c>
      <c r="C63" s="28">
        <f t="shared" si="28"/>
        <v>905111004</v>
      </c>
      <c r="D63" s="28">
        <f t="shared" si="29"/>
        <v>905111003</v>
      </c>
      <c r="E63" s="28">
        <f t="shared" si="26"/>
        <v>905111005</v>
      </c>
      <c r="F63" s="28">
        <f t="shared" si="32"/>
        <v>5</v>
      </c>
      <c r="G63" s="28">
        <f t="shared" si="30"/>
        <v>1</v>
      </c>
      <c r="H63" s="28">
        <f t="shared" si="30"/>
        <v>1</v>
      </c>
      <c r="I63" s="28">
        <f t="shared" si="33"/>
        <v>20</v>
      </c>
      <c r="J63" s="28">
        <v>160001001</v>
      </c>
      <c r="K63" s="28">
        <f>INT(K62+K$62*50%)</f>
        <v>9000</v>
      </c>
      <c r="L63" s="34" t="s">
        <v>52</v>
      </c>
      <c r="M63" s="34">
        <f t="shared" si="25"/>
        <v>51358</v>
      </c>
      <c r="N63" s="34">
        <f t="shared" si="25"/>
        <v>52358</v>
      </c>
      <c r="O63" s="34" t="str">
        <f t="shared" si="31"/>
        <v>530800001</v>
      </c>
    </row>
    <row r="64" spans="1:15" x14ac:dyDescent="0.3">
      <c r="A64" s="28" t="b">
        <v>1</v>
      </c>
      <c r="B64" s="29" t="str">
        <f t="shared" si="27"/>
        <v>업적 - 캐릭터 스킬 강화 누적 횟수 25 회</v>
      </c>
      <c r="C64" s="28">
        <f t="shared" si="28"/>
        <v>905111005</v>
      </c>
      <c r="D64" s="28">
        <f t="shared" si="29"/>
        <v>905111004</v>
      </c>
      <c r="E64" s="28">
        <f t="shared" si="26"/>
        <v>905111006</v>
      </c>
      <c r="F64" s="28">
        <f t="shared" si="32"/>
        <v>5</v>
      </c>
      <c r="G64" s="28">
        <f t="shared" si="30"/>
        <v>1</v>
      </c>
      <c r="H64" s="28">
        <f t="shared" si="30"/>
        <v>1</v>
      </c>
      <c r="I64" s="28">
        <f t="shared" si="33"/>
        <v>25</v>
      </c>
      <c r="J64" s="28">
        <v>160001001</v>
      </c>
      <c r="K64" s="28">
        <f t="shared" ref="K64:K75" si="35">INT(K63+K$62*50%)</f>
        <v>12000</v>
      </c>
      <c r="L64" s="34" t="s">
        <v>52</v>
      </c>
      <c r="M64" s="34">
        <f t="shared" si="25"/>
        <v>51359</v>
      </c>
      <c r="N64" s="34">
        <f t="shared" si="25"/>
        <v>52359</v>
      </c>
      <c r="O64" s="34" t="str">
        <f t="shared" si="31"/>
        <v>530800001</v>
      </c>
    </row>
    <row r="65" spans="1:15" x14ac:dyDescent="0.3">
      <c r="A65" s="28" t="b">
        <v>1</v>
      </c>
      <c r="B65" s="29" t="str">
        <f t="shared" si="27"/>
        <v>업적 - 캐릭터 스킬 강화 누적 횟수 30 회</v>
      </c>
      <c r="C65" s="28">
        <f t="shared" si="28"/>
        <v>905111006</v>
      </c>
      <c r="D65" s="28">
        <f t="shared" si="29"/>
        <v>905111005</v>
      </c>
      <c r="E65" s="28">
        <f t="shared" si="26"/>
        <v>905111007</v>
      </c>
      <c r="F65" s="28">
        <f t="shared" si="32"/>
        <v>5</v>
      </c>
      <c r="G65" s="28">
        <f t="shared" si="30"/>
        <v>1</v>
      </c>
      <c r="H65" s="28">
        <f t="shared" si="30"/>
        <v>1</v>
      </c>
      <c r="I65" s="28">
        <f t="shared" si="33"/>
        <v>30</v>
      </c>
      <c r="J65" s="28">
        <v>160001001</v>
      </c>
      <c r="K65" s="28">
        <f t="shared" si="35"/>
        <v>15000</v>
      </c>
      <c r="L65" s="34" t="s">
        <v>52</v>
      </c>
      <c r="M65" s="34">
        <f t="shared" si="25"/>
        <v>51360</v>
      </c>
      <c r="N65" s="34">
        <f t="shared" si="25"/>
        <v>52360</v>
      </c>
      <c r="O65" s="34" t="str">
        <f t="shared" si="31"/>
        <v>530800001</v>
      </c>
    </row>
    <row r="66" spans="1:15" x14ac:dyDescent="0.3">
      <c r="A66" s="28" t="b">
        <v>1</v>
      </c>
      <c r="B66" s="29" t="str">
        <f t="shared" si="27"/>
        <v>업적 - 캐릭터 스킬 강화 누적 횟수 35 회</v>
      </c>
      <c r="C66" s="28">
        <f t="shared" si="28"/>
        <v>905111007</v>
      </c>
      <c r="D66" s="28">
        <f t="shared" si="29"/>
        <v>905111006</v>
      </c>
      <c r="E66" s="28">
        <f t="shared" si="26"/>
        <v>905111008</v>
      </c>
      <c r="F66" s="28">
        <f t="shared" si="32"/>
        <v>5</v>
      </c>
      <c r="G66" s="28">
        <f t="shared" si="30"/>
        <v>1</v>
      </c>
      <c r="H66" s="28">
        <f t="shared" si="30"/>
        <v>1</v>
      </c>
      <c r="I66" s="28">
        <f t="shared" si="33"/>
        <v>35</v>
      </c>
      <c r="J66" s="28">
        <v>160001001</v>
      </c>
      <c r="K66" s="28">
        <f t="shared" si="35"/>
        <v>18000</v>
      </c>
      <c r="L66" s="34" t="s">
        <v>52</v>
      </c>
      <c r="M66" s="34">
        <f t="shared" si="25"/>
        <v>51361</v>
      </c>
      <c r="N66" s="34">
        <f t="shared" si="25"/>
        <v>52361</v>
      </c>
      <c r="O66" s="34" t="str">
        <f t="shared" si="31"/>
        <v>530800001</v>
      </c>
    </row>
    <row r="67" spans="1:15" x14ac:dyDescent="0.3">
      <c r="A67" s="28" t="b">
        <v>1</v>
      </c>
      <c r="B67" s="29" t="str">
        <f t="shared" si="27"/>
        <v>업적 - 캐릭터 스킬 강화 누적 횟수 40 회</v>
      </c>
      <c r="C67" s="28">
        <f t="shared" si="28"/>
        <v>905111008</v>
      </c>
      <c r="D67" s="28">
        <f t="shared" si="29"/>
        <v>905111007</v>
      </c>
      <c r="E67" s="28">
        <f t="shared" si="26"/>
        <v>905111009</v>
      </c>
      <c r="F67" s="28">
        <f t="shared" si="32"/>
        <v>5</v>
      </c>
      <c r="G67" s="28">
        <f t="shared" si="30"/>
        <v>1</v>
      </c>
      <c r="H67" s="28">
        <f t="shared" si="30"/>
        <v>1</v>
      </c>
      <c r="I67" s="28">
        <f t="shared" si="33"/>
        <v>40</v>
      </c>
      <c r="J67" s="28">
        <v>160001001</v>
      </c>
      <c r="K67" s="28">
        <f t="shared" si="35"/>
        <v>21000</v>
      </c>
      <c r="L67" s="34" t="s">
        <v>52</v>
      </c>
      <c r="M67" s="34">
        <f t="shared" si="25"/>
        <v>51362</v>
      </c>
      <c r="N67" s="34">
        <f t="shared" si="25"/>
        <v>52362</v>
      </c>
      <c r="O67" s="34" t="str">
        <f t="shared" si="31"/>
        <v>530800001</v>
      </c>
    </row>
    <row r="68" spans="1:15" x14ac:dyDescent="0.3">
      <c r="A68" s="28" t="b">
        <v>1</v>
      </c>
      <c r="B68" s="29" t="str">
        <f t="shared" si="27"/>
        <v>업적 - 캐릭터 스킬 강화 누적 횟수 45 회</v>
      </c>
      <c r="C68" s="28">
        <f t="shared" si="28"/>
        <v>905111009</v>
      </c>
      <c r="D68" s="28">
        <f t="shared" si="29"/>
        <v>905111008</v>
      </c>
      <c r="E68" s="28">
        <f t="shared" si="26"/>
        <v>905111010</v>
      </c>
      <c r="F68" s="28">
        <f t="shared" si="32"/>
        <v>5</v>
      </c>
      <c r="G68" s="28">
        <f t="shared" si="30"/>
        <v>1</v>
      </c>
      <c r="H68" s="28">
        <f t="shared" si="30"/>
        <v>1</v>
      </c>
      <c r="I68" s="28">
        <f>I67+I$60</f>
        <v>45</v>
      </c>
      <c r="J68" s="28">
        <v>160001001</v>
      </c>
      <c r="K68" s="28">
        <f t="shared" si="35"/>
        <v>24000</v>
      </c>
      <c r="L68" s="34" t="s">
        <v>52</v>
      </c>
      <c r="M68" s="34">
        <f t="shared" si="25"/>
        <v>51363</v>
      </c>
      <c r="N68" s="34">
        <f t="shared" si="25"/>
        <v>52363</v>
      </c>
      <c r="O68" s="34" t="str">
        <f t="shared" si="31"/>
        <v>530800001</v>
      </c>
    </row>
    <row r="69" spans="1:15" x14ac:dyDescent="0.3">
      <c r="A69" s="28" t="b">
        <v>1</v>
      </c>
      <c r="B69" s="29" t="str">
        <f t="shared" si="27"/>
        <v>업적 - 캐릭터 스킬 강화 누적 횟수 50 회</v>
      </c>
      <c r="C69" s="28">
        <f t="shared" si="28"/>
        <v>905111010</v>
      </c>
      <c r="D69" s="28">
        <f t="shared" si="29"/>
        <v>905111009</v>
      </c>
      <c r="E69" s="28">
        <f t="shared" si="26"/>
        <v>905111011</v>
      </c>
      <c r="F69" s="28">
        <f t="shared" si="32"/>
        <v>5</v>
      </c>
      <c r="G69" s="28">
        <f t="shared" si="30"/>
        <v>1</v>
      </c>
      <c r="H69" s="28">
        <f t="shared" si="30"/>
        <v>1</v>
      </c>
      <c r="I69" s="28">
        <f t="shared" ref="I69:I75" si="36">I68+I$60</f>
        <v>50</v>
      </c>
      <c r="J69" s="28">
        <v>160001001</v>
      </c>
      <c r="K69" s="28">
        <f t="shared" si="35"/>
        <v>27000</v>
      </c>
      <c r="L69" s="34" t="s">
        <v>52</v>
      </c>
      <c r="M69" s="34">
        <f t="shared" si="25"/>
        <v>51364</v>
      </c>
      <c r="N69" s="34">
        <f t="shared" si="25"/>
        <v>52364</v>
      </c>
      <c r="O69" s="34" t="str">
        <f t="shared" si="31"/>
        <v>530800001</v>
      </c>
    </row>
    <row r="70" spans="1:15" x14ac:dyDescent="0.3">
      <c r="A70" s="28" t="b">
        <v>1</v>
      </c>
      <c r="B70" s="29" t="str">
        <f t="shared" si="27"/>
        <v>업적 - 캐릭터 스킬 강화 누적 횟수 55 회</v>
      </c>
      <c r="C70" s="28">
        <f t="shared" si="28"/>
        <v>905111011</v>
      </c>
      <c r="D70" s="28">
        <f t="shared" si="29"/>
        <v>905111010</v>
      </c>
      <c r="E70" s="28">
        <f t="shared" si="26"/>
        <v>905111012</v>
      </c>
      <c r="F70" s="28">
        <f t="shared" si="32"/>
        <v>5</v>
      </c>
      <c r="G70" s="28">
        <f t="shared" si="30"/>
        <v>1</v>
      </c>
      <c r="H70" s="28">
        <f t="shared" si="30"/>
        <v>1</v>
      </c>
      <c r="I70" s="28">
        <f t="shared" si="36"/>
        <v>55</v>
      </c>
      <c r="J70" s="28">
        <v>160001001</v>
      </c>
      <c r="K70" s="28">
        <f t="shared" si="35"/>
        <v>30000</v>
      </c>
      <c r="L70" s="34" t="s">
        <v>52</v>
      </c>
      <c r="M70" s="34">
        <f t="shared" si="25"/>
        <v>51365</v>
      </c>
      <c r="N70" s="34">
        <f t="shared" si="25"/>
        <v>52365</v>
      </c>
      <c r="O70" s="34" t="str">
        <f t="shared" si="31"/>
        <v>530800001</v>
      </c>
    </row>
    <row r="71" spans="1:15" x14ac:dyDescent="0.3">
      <c r="A71" s="28" t="b">
        <v>1</v>
      </c>
      <c r="B71" s="29" t="str">
        <f t="shared" si="27"/>
        <v>업적 - 캐릭터 스킬 강화 누적 횟수 60 회</v>
      </c>
      <c r="C71" s="28">
        <f t="shared" si="28"/>
        <v>905111012</v>
      </c>
      <c r="D71" s="28">
        <f t="shared" si="29"/>
        <v>905111011</v>
      </c>
      <c r="E71" s="28">
        <f t="shared" si="26"/>
        <v>905111013</v>
      </c>
      <c r="F71" s="28">
        <f t="shared" si="32"/>
        <v>5</v>
      </c>
      <c r="G71" s="28">
        <f t="shared" si="30"/>
        <v>1</v>
      </c>
      <c r="H71" s="28">
        <f t="shared" si="30"/>
        <v>1</v>
      </c>
      <c r="I71" s="28">
        <f t="shared" si="36"/>
        <v>60</v>
      </c>
      <c r="J71" s="28">
        <v>160001001</v>
      </c>
      <c r="K71" s="28">
        <f t="shared" si="35"/>
        <v>33000</v>
      </c>
      <c r="L71" s="34" t="s">
        <v>52</v>
      </c>
      <c r="M71" s="34">
        <f t="shared" ref="M71:N86" si="37">M70+1</f>
        <v>51366</v>
      </c>
      <c r="N71" s="34">
        <f t="shared" si="37"/>
        <v>52366</v>
      </c>
      <c r="O71" s="34" t="str">
        <f t="shared" si="31"/>
        <v>530800001</v>
      </c>
    </row>
    <row r="72" spans="1:15" x14ac:dyDescent="0.3">
      <c r="A72" s="28" t="b">
        <v>1</v>
      </c>
      <c r="B72" s="29" t="str">
        <f t="shared" si="27"/>
        <v>업적 - 캐릭터 스킬 강화 누적 횟수 65 회</v>
      </c>
      <c r="C72" s="28">
        <f t="shared" si="28"/>
        <v>905111013</v>
      </c>
      <c r="D72" s="28">
        <f t="shared" si="29"/>
        <v>905111012</v>
      </c>
      <c r="E72" s="28">
        <f t="shared" si="26"/>
        <v>905111014</v>
      </c>
      <c r="F72" s="28">
        <f t="shared" si="32"/>
        <v>5</v>
      </c>
      <c r="G72" s="28">
        <f t="shared" si="30"/>
        <v>1</v>
      </c>
      <c r="H72" s="28">
        <f t="shared" si="30"/>
        <v>1</v>
      </c>
      <c r="I72" s="28">
        <f t="shared" si="36"/>
        <v>65</v>
      </c>
      <c r="J72" s="28">
        <v>160001001</v>
      </c>
      <c r="K72" s="28">
        <f t="shared" si="35"/>
        <v>36000</v>
      </c>
      <c r="L72" s="34" t="s">
        <v>52</v>
      </c>
      <c r="M72" s="34">
        <f t="shared" si="37"/>
        <v>51367</v>
      </c>
      <c r="N72" s="34">
        <f t="shared" si="37"/>
        <v>52367</v>
      </c>
      <c r="O72" s="34" t="str">
        <f t="shared" si="31"/>
        <v>530800001</v>
      </c>
    </row>
    <row r="73" spans="1:15" x14ac:dyDescent="0.3">
      <c r="A73" s="28" t="b">
        <v>1</v>
      </c>
      <c r="B73" s="29" t="str">
        <f t="shared" si="27"/>
        <v>업적 - 캐릭터 스킬 강화 누적 횟수 70 회</v>
      </c>
      <c r="C73" s="28">
        <f t="shared" si="28"/>
        <v>905111014</v>
      </c>
      <c r="D73" s="28">
        <f t="shared" si="29"/>
        <v>905111013</v>
      </c>
      <c r="E73" s="28">
        <f t="shared" si="26"/>
        <v>905111015</v>
      </c>
      <c r="F73" s="28">
        <f t="shared" si="32"/>
        <v>5</v>
      </c>
      <c r="G73" s="28">
        <f t="shared" si="30"/>
        <v>1</v>
      </c>
      <c r="H73" s="28">
        <f t="shared" si="30"/>
        <v>1</v>
      </c>
      <c r="I73" s="28">
        <f t="shared" si="36"/>
        <v>70</v>
      </c>
      <c r="J73" s="28">
        <v>160001001</v>
      </c>
      <c r="K73" s="28">
        <f t="shared" si="35"/>
        <v>39000</v>
      </c>
      <c r="L73" s="34" t="s">
        <v>52</v>
      </c>
      <c r="M73" s="34">
        <f t="shared" si="37"/>
        <v>51368</v>
      </c>
      <c r="N73" s="34">
        <f t="shared" si="37"/>
        <v>52368</v>
      </c>
      <c r="O73" s="34" t="str">
        <f t="shared" si="31"/>
        <v>530800001</v>
      </c>
    </row>
    <row r="74" spans="1:15" x14ac:dyDescent="0.3">
      <c r="A74" s="28" t="b">
        <v>1</v>
      </c>
      <c r="B74" s="29" t="str">
        <f t="shared" si="27"/>
        <v>업적 - 캐릭터 스킬 강화 누적 횟수 75 회</v>
      </c>
      <c r="C74" s="28">
        <f t="shared" si="28"/>
        <v>905111015</v>
      </c>
      <c r="D74" s="28">
        <f t="shared" si="29"/>
        <v>905111014</v>
      </c>
      <c r="E74" s="28">
        <f t="shared" si="26"/>
        <v>905111016</v>
      </c>
      <c r="F74" s="28">
        <f t="shared" si="32"/>
        <v>5</v>
      </c>
      <c r="G74" s="28">
        <f t="shared" si="30"/>
        <v>1</v>
      </c>
      <c r="H74" s="28">
        <f t="shared" si="30"/>
        <v>1</v>
      </c>
      <c r="I74" s="28">
        <f t="shared" si="36"/>
        <v>75</v>
      </c>
      <c r="J74" s="28">
        <v>160001001</v>
      </c>
      <c r="K74" s="28">
        <f t="shared" si="35"/>
        <v>42000</v>
      </c>
      <c r="L74" s="34" t="s">
        <v>52</v>
      </c>
      <c r="M74" s="34">
        <f t="shared" si="37"/>
        <v>51369</v>
      </c>
      <c r="N74" s="34">
        <f t="shared" si="37"/>
        <v>52369</v>
      </c>
      <c r="O74" s="34" t="str">
        <f t="shared" si="31"/>
        <v>530800001</v>
      </c>
    </row>
    <row r="75" spans="1:15" x14ac:dyDescent="0.3">
      <c r="A75" s="28" t="b">
        <v>1</v>
      </c>
      <c r="B75" s="29" t="str">
        <f t="shared" si="27"/>
        <v>업적 - 캐릭터 스킬 강화 누적 횟수 80 회</v>
      </c>
      <c r="C75" s="28">
        <f t="shared" si="28"/>
        <v>905111016</v>
      </c>
      <c r="D75" s="28">
        <f t="shared" si="29"/>
        <v>905111015</v>
      </c>
      <c r="E75" s="30">
        <v>0</v>
      </c>
      <c r="F75" s="28">
        <f t="shared" si="32"/>
        <v>5</v>
      </c>
      <c r="G75" s="28">
        <f t="shared" si="30"/>
        <v>1</v>
      </c>
      <c r="H75" s="28">
        <f t="shared" si="30"/>
        <v>1</v>
      </c>
      <c r="I75" s="28">
        <f t="shared" si="36"/>
        <v>80</v>
      </c>
      <c r="J75" s="28">
        <v>160001001</v>
      </c>
      <c r="K75" s="28">
        <f t="shared" si="35"/>
        <v>45000</v>
      </c>
      <c r="L75" s="34" t="s">
        <v>52</v>
      </c>
      <c r="M75" s="34">
        <f t="shared" si="37"/>
        <v>51370</v>
      </c>
      <c r="N75" s="34">
        <f t="shared" si="37"/>
        <v>52370</v>
      </c>
      <c r="O75" s="34" t="str">
        <f t="shared" si="31"/>
        <v>530800001</v>
      </c>
    </row>
    <row r="76" spans="1:15" x14ac:dyDescent="0.3">
      <c r="A76" s="31" t="b">
        <v>1</v>
      </c>
      <c r="B76" s="32" t="str">
        <f>"업적 - 캐릭터 스킬 초기화 누적 횟수 " &amp; I76 &amp; " 회"</f>
        <v>업적 - 캐릭터 스킬 초기화 누적 횟수 1 회</v>
      </c>
      <c r="C76" s="30" t="str">
        <f>90&amp;F76&amp;G76&amp;H76&amp;1001</f>
        <v>905121001</v>
      </c>
      <c r="D76" s="30">
        <v>0</v>
      </c>
      <c r="E76" s="31">
        <f t="shared" ref="E76:E77" si="38">C77</f>
        <v>905121002</v>
      </c>
      <c r="F76" s="30">
        <v>5</v>
      </c>
      <c r="G76" s="30">
        <v>1</v>
      </c>
      <c r="H76" s="30">
        <v>2</v>
      </c>
      <c r="I76" s="31">
        <v>1</v>
      </c>
      <c r="J76" s="31">
        <v>160001001</v>
      </c>
      <c r="K76" s="31">
        <v>30000</v>
      </c>
      <c r="L76" s="35" t="s">
        <v>52</v>
      </c>
      <c r="M76" s="35">
        <f t="shared" si="37"/>
        <v>51371</v>
      </c>
      <c r="N76" s="35">
        <f t="shared" si="37"/>
        <v>52371</v>
      </c>
      <c r="O76" s="30" t="str">
        <f t="shared" ref="O76:O132" si="39">IF(H76=1,"530800001",IF(H76=2,"530800002",IF(H76=3,"530800003",IF(H76=4,"530800004",IF(H76=5,"530800005",IF(H76=6,"530800006",IF(H76=7,"530800007",IF(H76=8,"530800008",IF(H76=9,"530800009",IF(H76=10,"530800010",IF(H76=11,"530800011",IF(H76=12,"530800012",IF(H76=13,"530800013",IF(H76=14,"530800014",IF(H76=15,"530800015",IF(H76=16,"530800016",IF(H76=17,"530800017",IF(H76=18,"530800018",IF(H76=19,"530800019",IF(H76=20,"530800020",IF(H76=21,"530800020",IF(H76=22,"530800022",IF(H76=23,"530800023",IF(H76=24,"530800024",IF(H76=25,"530800025",IF(H76=26,"530800026",IF(H76=27,"530800027",IF(H76=28,"530800028",IF(H76=29,"530800029",IF(H76=30,"530800030",IF(H76=31,"530800031",IF(H76=32,"530800032",IF(H76=33,"530800033",IF(H76=34,"530800034",IF(H76=35,"530800035",IF(H76=36,"530800036"))))))))))))))))))))))))))))))))))))</f>
        <v>530800002</v>
      </c>
    </row>
    <row r="77" spans="1:15" x14ac:dyDescent="0.3">
      <c r="A77" s="31" t="b">
        <v>1</v>
      </c>
      <c r="B77" s="32" t="str">
        <f t="shared" ref="B77:B79" si="40">"업적 - 캐릭터 스킬 초기화 누적 횟수 " &amp; I77 &amp; " 회"</f>
        <v>업적 - 캐릭터 스킬 초기화 누적 횟수 3 회</v>
      </c>
      <c r="C77" s="31">
        <f t="shared" si="28"/>
        <v>905121002</v>
      </c>
      <c r="D77" s="31" t="str">
        <f t="shared" ref="D77:D79" si="41">C76</f>
        <v>905121001</v>
      </c>
      <c r="E77" s="31">
        <f t="shared" si="38"/>
        <v>905121003</v>
      </c>
      <c r="F77" s="31">
        <f>F76</f>
        <v>5</v>
      </c>
      <c r="G77" s="31">
        <f t="shared" ref="G77:H79" si="42">G76</f>
        <v>1</v>
      </c>
      <c r="H77" s="31">
        <f t="shared" si="42"/>
        <v>2</v>
      </c>
      <c r="I77" s="31">
        <v>3</v>
      </c>
      <c r="J77" s="31">
        <v>160001001</v>
      </c>
      <c r="K77" s="31">
        <f>INT(K76+K76*100%)</f>
        <v>60000</v>
      </c>
      <c r="L77" s="35" t="s">
        <v>52</v>
      </c>
      <c r="M77" s="35">
        <f t="shared" si="37"/>
        <v>51372</v>
      </c>
      <c r="N77" s="35">
        <f t="shared" si="37"/>
        <v>52372</v>
      </c>
      <c r="O77" s="34" t="str">
        <f t="shared" ref="O77:O79" si="43">O76</f>
        <v>530800002</v>
      </c>
    </row>
    <row r="78" spans="1:15" x14ac:dyDescent="0.3">
      <c r="A78" s="31" t="b">
        <v>1</v>
      </c>
      <c r="B78" s="32" t="str">
        <f t="shared" si="40"/>
        <v>업적 - 캐릭터 스킬 초기화 누적 횟수 5 회</v>
      </c>
      <c r="C78" s="31">
        <f t="shared" si="28"/>
        <v>905121003</v>
      </c>
      <c r="D78" s="31">
        <f t="shared" si="41"/>
        <v>905121002</v>
      </c>
      <c r="E78" s="31">
        <f>C79</f>
        <v>905121004</v>
      </c>
      <c r="F78" s="31">
        <f t="shared" ref="F78:F79" si="44">F77</f>
        <v>5</v>
      </c>
      <c r="G78" s="31">
        <f t="shared" si="42"/>
        <v>1</v>
      </c>
      <c r="H78" s="31">
        <f t="shared" si="42"/>
        <v>2</v>
      </c>
      <c r="I78" s="31">
        <v>5</v>
      </c>
      <c r="J78" s="31">
        <v>160001001</v>
      </c>
      <c r="K78" s="31">
        <f t="shared" ref="K78:K79" si="45">INT(K77+K77*100%)</f>
        <v>120000</v>
      </c>
      <c r="L78" s="35" t="s">
        <v>52</v>
      </c>
      <c r="M78" s="35">
        <f t="shared" si="37"/>
        <v>51373</v>
      </c>
      <c r="N78" s="35">
        <f t="shared" si="37"/>
        <v>52373</v>
      </c>
      <c r="O78" s="34" t="str">
        <f t="shared" si="43"/>
        <v>530800002</v>
      </c>
    </row>
    <row r="79" spans="1:15" x14ac:dyDescent="0.3">
      <c r="A79" s="31" t="b">
        <v>1</v>
      </c>
      <c r="B79" s="32" t="str">
        <f t="shared" si="40"/>
        <v>업적 - 캐릭터 스킬 초기화 누적 횟수 10 회</v>
      </c>
      <c r="C79" s="31">
        <f t="shared" si="28"/>
        <v>905121004</v>
      </c>
      <c r="D79" s="31">
        <f t="shared" si="41"/>
        <v>905121003</v>
      </c>
      <c r="E79" s="30">
        <v>0</v>
      </c>
      <c r="F79" s="31">
        <f t="shared" si="44"/>
        <v>5</v>
      </c>
      <c r="G79" s="31">
        <f t="shared" si="42"/>
        <v>1</v>
      </c>
      <c r="H79" s="31">
        <f t="shared" si="42"/>
        <v>2</v>
      </c>
      <c r="I79" s="31">
        <v>10</v>
      </c>
      <c r="J79" s="31">
        <v>160001001</v>
      </c>
      <c r="K79" s="31">
        <f t="shared" si="45"/>
        <v>240000</v>
      </c>
      <c r="L79" s="35" t="s">
        <v>52</v>
      </c>
      <c r="M79" s="35">
        <f t="shared" si="37"/>
        <v>51374</v>
      </c>
      <c r="N79" s="35">
        <f t="shared" si="37"/>
        <v>52374</v>
      </c>
      <c r="O79" s="34" t="str">
        <f t="shared" si="43"/>
        <v>530800002</v>
      </c>
    </row>
    <row r="80" spans="1:15" x14ac:dyDescent="0.3">
      <c r="A80" s="28" t="b">
        <v>1</v>
      </c>
      <c r="B80" s="29" t="str">
        <f>"업적 - 수호자 스킬 강화 누적 횟수 " &amp; I80 &amp; " 회"</f>
        <v>업적 - 수호자 스킬 강화 누적 횟수 10 회</v>
      </c>
      <c r="C80" s="30" t="str">
        <f>90&amp;F80&amp;G80&amp;H80&amp;1001</f>
        <v>905211001</v>
      </c>
      <c r="D80" s="30">
        <v>0</v>
      </c>
      <c r="E80" s="28">
        <f t="shared" ref="E80:E130" si="46">C81</f>
        <v>905211002</v>
      </c>
      <c r="F80" s="30">
        <v>5</v>
      </c>
      <c r="G80" s="30">
        <v>2</v>
      </c>
      <c r="H80" s="30">
        <v>1</v>
      </c>
      <c r="I80" s="30">
        <v>10</v>
      </c>
      <c r="J80" s="28">
        <v>160001001</v>
      </c>
      <c r="K80" s="30">
        <v>5000</v>
      </c>
      <c r="L80" s="34" t="s">
        <v>52</v>
      </c>
      <c r="M80" s="34">
        <f t="shared" si="37"/>
        <v>51375</v>
      </c>
      <c r="N80" s="34">
        <f t="shared" si="37"/>
        <v>52375</v>
      </c>
      <c r="O80" s="30" t="str">
        <f t="shared" si="39"/>
        <v>530800001</v>
      </c>
    </row>
    <row r="81" spans="1:15" x14ac:dyDescent="0.3">
      <c r="A81" s="28" t="b">
        <v>1</v>
      </c>
      <c r="B81" s="29" t="str">
        <f t="shared" ref="B81:B131" si="47">"업적 - 수호자 스킬 강화 누적 횟수 " &amp; I81 &amp; " 회"</f>
        <v>업적 - 수호자 스킬 강화 누적 횟수 20 회</v>
      </c>
      <c r="C81" s="28">
        <f t="shared" si="28"/>
        <v>905211002</v>
      </c>
      <c r="D81" s="28" t="str">
        <f t="shared" ref="D81:D131" si="48">C80</f>
        <v>905211001</v>
      </c>
      <c r="E81" s="28">
        <f t="shared" si="46"/>
        <v>905211003</v>
      </c>
      <c r="F81" s="28">
        <f>F80</f>
        <v>5</v>
      </c>
      <c r="G81" s="28">
        <f t="shared" ref="G81:H96" si="49">G80</f>
        <v>2</v>
      </c>
      <c r="H81" s="28">
        <f t="shared" si="49"/>
        <v>1</v>
      </c>
      <c r="I81" s="28">
        <v>20</v>
      </c>
      <c r="J81" s="28">
        <v>160001001</v>
      </c>
      <c r="K81" s="28">
        <f>INT(K80+K$80*50%)</f>
        <v>7500</v>
      </c>
      <c r="L81" s="34" t="s">
        <v>52</v>
      </c>
      <c r="M81" s="34">
        <f t="shared" si="37"/>
        <v>51376</v>
      </c>
      <c r="N81" s="34">
        <f t="shared" si="37"/>
        <v>52376</v>
      </c>
      <c r="O81" s="34" t="str">
        <f t="shared" ref="O81:O131" si="50">O80</f>
        <v>530800001</v>
      </c>
    </row>
    <row r="82" spans="1:15" x14ac:dyDescent="0.3">
      <c r="A82" s="28" t="b">
        <v>1</v>
      </c>
      <c r="B82" s="29" t="str">
        <f t="shared" si="47"/>
        <v>업적 - 수호자 스킬 강화 누적 횟수 30 회</v>
      </c>
      <c r="C82" s="28">
        <f t="shared" si="28"/>
        <v>905211003</v>
      </c>
      <c r="D82" s="28">
        <f t="shared" si="48"/>
        <v>905211002</v>
      </c>
      <c r="E82" s="28">
        <f t="shared" si="46"/>
        <v>905211004</v>
      </c>
      <c r="F82" s="28">
        <f t="shared" ref="F82:H97" si="51">F81</f>
        <v>5</v>
      </c>
      <c r="G82" s="28">
        <f t="shared" si="49"/>
        <v>2</v>
      </c>
      <c r="H82" s="28">
        <f t="shared" si="49"/>
        <v>1</v>
      </c>
      <c r="I82" s="28">
        <v>30</v>
      </c>
      <c r="J82" s="28">
        <v>160001001</v>
      </c>
      <c r="K82" s="28">
        <f t="shared" ref="K82:K98" si="52">INT(K81+K$80*50%)</f>
        <v>10000</v>
      </c>
      <c r="L82" s="34" t="s">
        <v>52</v>
      </c>
      <c r="M82" s="34">
        <f t="shared" si="37"/>
        <v>51377</v>
      </c>
      <c r="N82" s="34">
        <f t="shared" si="37"/>
        <v>52377</v>
      </c>
      <c r="O82" s="34" t="str">
        <f t="shared" si="50"/>
        <v>530800001</v>
      </c>
    </row>
    <row r="83" spans="1:15" x14ac:dyDescent="0.3">
      <c r="A83" s="28" t="b">
        <v>1</v>
      </c>
      <c r="B83" s="29" t="str">
        <f t="shared" si="47"/>
        <v>업적 - 수호자 스킬 강화 누적 횟수 50 회</v>
      </c>
      <c r="C83" s="28">
        <f t="shared" si="28"/>
        <v>905211004</v>
      </c>
      <c r="D83" s="28">
        <f t="shared" si="48"/>
        <v>905211003</v>
      </c>
      <c r="E83" s="28">
        <f t="shared" si="46"/>
        <v>905211005</v>
      </c>
      <c r="F83" s="28">
        <f t="shared" si="51"/>
        <v>5</v>
      </c>
      <c r="G83" s="28">
        <f t="shared" si="49"/>
        <v>2</v>
      </c>
      <c r="H83" s="28">
        <f t="shared" si="49"/>
        <v>1</v>
      </c>
      <c r="I83" s="28">
        <v>50</v>
      </c>
      <c r="J83" s="28">
        <v>160001001</v>
      </c>
      <c r="K83" s="28">
        <f t="shared" si="52"/>
        <v>12500</v>
      </c>
      <c r="L83" s="34" t="s">
        <v>52</v>
      </c>
      <c r="M83" s="34">
        <f t="shared" si="37"/>
        <v>51378</v>
      </c>
      <c r="N83" s="34">
        <f t="shared" si="37"/>
        <v>52378</v>
      </c>
      <c r="O83" s="34" t="str">
        <f t="shared" si="50"/>
        <v>530800001</v>
      </c>
    </row>
    <row r="84" spans="1:15" x14ac:dyDescent="0.3">
      <c r="A84" s="28" t="b">
        <v>1</v>
      </c>
      <c r="B84" s="29" t="str">
        <f t="shared" si="47"/>
        <v>업적 - 수호자 스킬 강화 누적 횟수 75 회</v>
      </c>
      <c r="C84" s="28">
        <f t="shared" si="28"/>
        <v>905211005</v>
      </c>
      <c r="D84" s="28">
        <f t="shared" si="48"/>
        <v>905211004</v>
      </c>
      <c r="E84" s="28">
        <f t="shared" si="46"/>
        <v>905211006</v>
      </c>
      <c r="F84" s="28">
        <f t="shared" si="51"/>
        <v>5</v>
      </c>
      <c r="G84" s="28">
        <f t="shared" si="49"/>
        <v>2</v>
      </c>
      <c r="H84" s="28">
        <f t="shared" si="49"/>
        <v>1</v>
      </c>
      <c r="I84" s="28">
        <v>75</v>
      </c>
      <c r="J84" s="28">
        <v>160001001</v>
      </c>
      <c r="K84" s="28">
        <f t="shared" si="52"/>
        <v>15000</v>
      </c>
      <c r="L84" s="34" t="s">
        <v>52</v>
      </c>
      <c r="M84" s="34">
        <f t="shared" si="37"/>
        <v>51379</v>
      </c>
      <c r="N84" s="34">
        <f t="shared" si="37"/>
        <v>52379</v>
      </c>
      <c r="O84" s="34" t="str">
        <f t="shared" si="50"/>
        <v>530800001</v>
      </c>
    </row>
    <row r="85" spans="1:15" x14ac:dyDescent="0.3">
      <c r="A85" s="28" t="b">
        <v>1</v>
      </c>
      <c r="B85" s="29" t="str">
        <f t="shared" si="47"/>
        <v>업적 - 수호자 스킬 강화 누적 횟수 100 회</v>
      </c>
      <c r="C85" s="28">
        <f t="shared" si="28"/>
        <v>905211006</v>
      </c>
      <c r="D85" s="28">
        <f t="shared" si="48"/>
        <v>905211005</v>
      </c>
      <c r="E85" s="28">
        <f t="shared" si="46"/>
        <v>905211007</v>
      </c>
      <c r="F85" s="28">
        <f t="shared" si="51"/>
        <v>5</v>
      </c>
      <c r="G85" s="28">
        <f t="shared" si="49"/>
        <v>2</v>
      </c>
      <c r="H85" s="28">
        <f t="shared" si="49"/>
        <v>1</v>
      </c>
      <c r="I85" s="28">
        <v>100</v>
      </c>
      <c r="J85" s="28">
        <v>160001001</v>
      </c>
      <c r="K85" s="28">
        <f t="shared" si="52"/>
        <v>17500</v>
      </c>
      <c r="L85" s="34" t="s">
        <v>52</v>
      </c>
      <c r="M85" s="34">
        <f t="shared" si="37"/>
        <v>51380</v>
      </c>
      <c r="N85" s="34">
        <f t="shared" si="37"/>
        <v>52380</v>
      </c>
      <c r="O85" s="34" t="str">
        <f t="shared" si="50"/>
        <v>530800001</v>
      </c>
    </row>
    <row r="86" spans="1:15" x14ac:dyDescent="0.3">
      <c r="A86" s="28" t="b">
        <v>1</v>
      </c>
      <c r="B86" s="29" t="str">
        <f t="shared" si="47"/>
        <v>업적 - 수호자 스킬 강화 누적 횟수 150 회</v>
      </c>
      <c r="C86" s="28">
        <f t="shared" si="28"/>
        <v>905211007</v>
      </c>
      <c r="D86" s="28">
        <f t="shared" si="48"/>
        <v>905211006</v>
      </c>
      <c r="E86" s="28">
        <f t="shared" si="46"/>
        <v>905211008</v>
      </c>
      <c r="F86" s="28">
        <f t="shared" si="51"/>
        <v>5</v>
      </c>
      <c r="G86" s="28">
        <f t="shared" si="49"/>
        <v>2</v>
      </c>
      <c r="H86" s="28">
        <f t="shared" si="49"/>
        <v>1</v>
      </c>
      <c r="I86" s="28">
        <f>I85+50</f>
        <v>150</v>
      </c>
      <c r="J86" s="28">
        <v>160001001</v>
      </c>
      <c r="K86" s="28">
        <f t="shared" si="52"/>
        <v>20000</v>
      </c>
      <c r="L86" s="34" t="s">
        <v>52</v>
      </c>
      <c r="M86" s="34">
        <f t="shared" si="37"/>
        <v>51381</v>
      </c>
      <c r="N86" s="34">
        <f t="shared" si="37"/>
        <v>52381</v>
      </c>
      <c r="O86" s="34" t="str">
        <f t="shared" si="50"/>
        <v>530800001</v>
      </c>
    </row>
    <row r="87" spans="1:15" x14ac:dyDescent="0.3">
      <c r="A87" s="28" t="b">
        <v>1</v>
      </c>
      <c r="B87" s="29" t="str">
        <f t="shared" si="47"/>
        <v>업적 - 수호자 스킬 강화 누적 횟수 200 회</v>
      </c>
      <c r="C87" s="28">
        <f t="shared" si="28"/>
        <v>905211008</v>
      </c>
      <c r="D87" s="28">
        <f t="shared" si="48"/>
        <v>905211007</v>
      </c>
      <c r="E87" s="28">
        <f t="shared" si="46"/>
        <v>905211009</v>
      </c>
      <c r="F87" s="28">
        <f t="shared" si="51"/>
        <v>5</v>
      </c>
      <c r="G87" s="28">
        <f t="shared" si="49"/>
        <v>2</v>
      </c>
      <c r="H87" s="28">
        <f t="shared" si="49"/>
        <v>1</v>
      </c>
      <c r="I87" s="28">
        <f t="shared" ref="I87:I131" si="53">I86+50</f>
        <v>200</v>
      </c>
      <c r="J87" s="28">
        <v>160001001</v>
      </c>
      <c r="K87" s="28">
        <f t="shared" si="52"/>
        <v>22500</v>
      </c>
      <c r="L87" s="34" t="s">
        <v>52</v>
      </c>
      <c r="M87" s="34">
        <f t="shared" ref="M87:N102" si="54">M86+1</f>
        <v>51382</v>
      </c>
      <c r="N87" s="34">
        <f t="shared" si="54"/>
        <v>52382</v>
      </c>
      <c r="O87" s="34" t="str">
        <f t="shared" si="50"/>
        <v>530800001</v>
      </c>
    </row>
    <row r="88" spans="1:15" x14ac:dyDescent="0.3">
      <c r="A88" s="28" t="b">
        <v>1</v>
      </c>
      <c r="B88" s="29" t="str">
        <f t="shared" si="47"/>
        <v>업적 - 수호자 스킬 강화 누적 횟수 250 회</v>
      </c>
      <c r="C88" s="28">
        <f t="shared" si="28"/>
        <v>905211009</v>
      </c>
      <c r="D88" s="28">
        <f t="shared" si="48"/>
        <v>905211008</v>
      </c>
      <c r="E88" s="28">
        <f t="shared" si="46"/>
        <v>905211010</v>
      </c>
      <c r="F88" s="28">
        <f t="shared" si="51"/>
        <v>5</v>
      </c>
      <c r="G88" s="28">
        <f t="shared" si="49"/>
        <v>2</v>
      </c>
      <c r="H88" s="28">
        <f t="shared" si="49"/>
        <v>1</v>
      </c>
      <c r="I88" s="28">
        <f t="shared" si="53"/>
        <v>250</v>
      </c>
      <c r="J88" s="28">
        <v>160001001</v>
      </c>
      <c r="K88" s="28">
        <f t="shared" si="52"/>
        <v>25000</v>
      </c>
      <c r="L88" s="34" t="s">
        <v>52</v>
      </c>
      <c r="M88" s="34">
        <f t="shared" si="54"/>
        <v>51383</v>
      </c>
      <c r="N88" s="34">
        <f t="shared" si="54"/>
        <v>52383</v>
      </c>
      <c r="O88" s="34" t="str">
        <f t="shared" si="50"/>
        <v>530800001</v>
      </c>
    </row>
    <row r="89" spans="1:15" x14ac:dyDescent="0.3">
      <c r="A89" s="28" t="b">
        <v>1</v>
      </c>
      <c r="B89" s="29" t="str">
        <f t="shared" si="47"/>
        <v>업적 - 수호자 스킬 강화 누적 횟수 300 회</v>
      </c>
      <c r="C89" s="28">
        <f t="shared" si="28"/>
        <v>905211010</v>
      </c>
      <c r="D89" s="28">
        <f t="shared" si="48"/>
        <v>905211009</v>
      </c>
      <c r="E89" s="28">
        <f t="shared" si="46"/>
        <v>905211011</v>
      </c>
      <c r="F89" s="28">
        <f t="shared" si="51"/>
        <v>5</v>
      </c>
      <c r="G89" s="28">
        <f t="shared" si="49"/>
        <v>2</v>
      </c>
      <c r="H89" s="28">
        <f t="shared" si="49"/>
        <v>1</v>
      </c>
      <c r="I89" s="28">
        <f t="shared" si="53"/>
        <v>300</v>
      </c>
      <c r="J89" s="28">
        <v>160001001</v>
      </c>
      <c r="K89" s="28">
        <f t="shared" si="52"/>
        <v>27500</v>
      </c>
      <c r="L89" s="34" t="s">
        <v>52</v>
      </c>
      <c r="M89" s="34">
        <f t="shared" si="54"/>
        <v>51384</v>
      </c>
      <c r="N89" s="34">
        <f t="shared" si="54"/>
        <v>52384</v>
      </c>
      <c r="O89" s="34" t="str">
        <f t="shared" si="50"/>
        <v>530800001</v>
      </c>
    </row>
    <row r="90" spans="1:15" x14ac:dyDescent="0.3">
      <c r="A90" s="28" t="b">
        <v>1</v>
      </c>
      <c r="B90" s="29" t="str">
        <f t="shared" si="47"/>
        <v>업적 - 수호자 스킬 강화 누적 횟수 350 회</v>
      </c>
      <c r="C90" s="28">
        <f t="shared" si="28"/>
        <v>905211011</v>
      </c>
      <c r="D90" s="28">
        <f t="shared" si="48"/>
        <v>905211010</v>
      </c>
      <c r="E90" s="28">
        <f t="shared" si="46"/>
        <v>905211012</v>
      </c>
      <c r="F90" s="28">
        <f t="shared" si="51"/>
        <v>5</v>
      </c>
      <c r="G90" s="28">
        <f t="shared" si="49"/>
        <v>2</v>
      </c>
      <c r="H90" s="28">
        <f t="shared" si="49"/>
        <v>1</v>
      </c>
      <c r="I90" s="28">
        <f t="shared" si="53"/>
        <v>350</v>
      </c>
      <c r="J90" s="28">
        <v>160001001</v>
      </c>
      <c r="K90" s="28">
        <f t="shared" si="52"/>
        <v>30000</v>
      </c>
      <c r="L90" s="34" t="s">
        <v>52</v>
      </c>
      <c r="M90" s="34">
        <f t="shared" si="54"/>
        <v>51385</v>
      </c>
      <c r="N90" s="34">
        <f t="shared" si="54"/>
        <v>52385</v>
      </c>
      <c r="O90" s="34" t="str">
        <f t="shared" si="50"/>
        <v>530800001</v>
      </c>
    </row>
    <row r="91" spans="1:15" x14ac:dyDescent="0.3">
      <c r="A91" s="28" t="b">
        <v>1</v>
      </c>
      <c r="B91" s="29" t="str">
        <f t="shared" si="47"/>
        <v>업적 - 수호자 스킬 강화 누적 횟수 400 회</v>
      </c>
      <c r="C91" s="28">
        <f t="shared" si="28"/>
        <v>905211012</v>
      </c>
      <c r="D91" s="28">
        <f t="shared" si="48"/>
        <v>905211011</v>
      </c>
      <c r="E91" s="28">
        <f t="shared" si="46"/>
        <v>905211013</v>
      </c>
      <c r="F91" s="28">
        <f t="shared" si="51"/>
        <v>5</v>
      </c>
      <c r="G91" s="28">
        <f t="shared" si="49"/>
        <v>2</v>
      </c>
      <c r="H91" s="28">
        <f t="shared" si="49"/>
        <v>1</v>
      </c>
      <c r="I91" s="28">
        <f t="shared" si="53"/>
        <v>400</v>
      </c>
      <c r="J91" s="28">
        <v>160001001</v>
      </c>
      <c r="K91" s="28">
        <f t="shared" si="52"/>
        <v>32500</v>
      </c>
      <c r="L91" s="34" t="s">
        <v>52</v>
      </c>
      <c r="M91" s="34">
        <f t="shared" si="54"/>
        <v>51386</v>
      </c>
      <c r="N91" s="34">
        <f t="shared" si="54"/>
        <v>52386</v>
      </c>
      <c r="O91" s="34" t="str">
        <f t="shared" si="50"/>
        <v>530800001</v>
      </c>
    </row>
    <row r="92" spans="1:15" x14ac:dyDescent="0.3">
      <c r="A92" s="28" t="b">
        <v>1</v>
      </c>
      <c r="B92" s="29" t="str">
        <f t="shared" si="47"/>
        <v>업적 - 수호자 스킬 강화 누적 횟수 450 회</v>
      </c>
      <c r="C92" s="28">
        <f t="shared" si="28"/>
        <v>905211013</v>
      </c>
      <c r="D92" s="28">
        <f t="shared" si="48"/>
        <v>905211012</v>
      </c>
      <c r="E92" s="28">
        <f t="shared" si="46"/>
        <v>905211014</v>
      </c>
      <c r="F92" s="28">
        <f t="shared" si="51"/>
        <v>5</v>
      </c>
      <c r="G92" s="28">
        <f t="shared" si="49"/>
        <v>2</v>
      </c>
      <c r="H92" s="28">
        <f t="shared" si="49"/>
        <v>1</v>
      </c>
      <c r="I92" s="28">
        <f t="shared" si="53"/>
        <v>450</v>
      </c>
      <c r="J92" s="28">
        <v>160001001</v>
      </c>
      <c r="K92" s="28">
        <f t="shared" si="52"/>
        <v>35000</v>
      </c>
      <c r="L92" s="34" t="s">
        <v>52</v>
      </c>
      <c r="M92" s="34">
        <f t="shared" si="54"/>
        <v>51387</v>
      </c>
      <c r="N92" s="34">
        <f t="shared" si="54"/>
        <v>52387</v>
      </c>
      <c r="O92" s="34" t="str">
        <f t="shared" si="50"/>
        <v>530800001</v>
      </c>
    </row>
    <row r="93" spans="1:15" x14ac:dyDescent="0.3">
      <c r="A93" s="28" t="b">
        <v>1</v>
      </c>
      <c r="B93" s="29" t="str">
        <f t="shared" si="47"/>
        <v>업적 - 수호자 스킬 강화 누적 횟수 500 회</v>
      </c>
      <c r="C93" s="28">
        <f t="shared" si="28"/>
        <v>905211014</v>
      </c>
      <c r="D93" s="28">
        <f t="shared" si="48"/>
        <v>905211013</v>
      </c>
      <c r="E93" s="28">
        <f t="shared" si="46"/>
        <v>905211015</v>
      </c>
      <c r="F93" s="28">
        <f t="shared" si="51"/>
        <v>5</v>
      </c>
      <c r="G93" s="28">
        <f t="shared" si="49"/>
        <v>2</v>
      </c>
      <c r="H93" s="28">
        <f t="shared" si="49"/>
        <v>1</v>
      </c>
      <c r="I93" s="28">
        <f t="shared" si="53"/>
        <v>500</v>
      </c>
      <c r="J93" s="28">
        <v>160001001</v>
      </c>
      <c r="K93" s="28">
        <f t="shared" si="52"/>
        <v>37500</v>
      </c>
      <c r="L93" s="34" t="s">
        <v>52</v>
      </c>
      <c r="M93" s="34">
        <f t="shared" si="54"/>
        <v>51388</v>
      </c>
      <c r="N93" s="34">
        <f t="shared" si="54"/>
        <v>52388</v>
      </c>
      <c r="O93" s="34" t="str">
        <f t="shared" si="50"/>
        <v>530800001</v>
      </c>
    </row>
    <row r="94" spans="1:15" x14ac:dyDescent="0.3">
      <c r="A94" s="28" t="b">
        <v>1</v>
      </c>
      <c r="B94" s="29" t="str">
        <f t="shared" si="47"/>
        <v>업적 - 수호자 스킬 강화 누적 횟수 550 회</v>
      </c>
      <c r="C94" s="28">
        <f t="shared" si="28"/>
        <v>905211015</v>
      </c>
      <c r="D94" s="28">
        <f t="shared" si="48"/>
        <v>905211014</v>
      </c>
      <c r="E94" s="28">
        <f t="shared" si="46"/>
        <v>905211016</v>
      </c>
      <c r="F94" s="28">
        <f t="shared" si="51"/>
        <v>5</v>
      </c>
      <c r="G94" s="28">
        <f t="shared" si="49"/>
        <v>2</v>
      </c>
      <c r="H94" s="28">
        <f t="shared" si="49"/>
        <v>1</v>
      </c>
      <c r="I94" s="28">
        <f t="shared" si="53"/>
        <v>550</v>
      </c>
      <c r="J94" s="28">
        <v>160001001</v>
      </c>
      <c r="K94" s="28">
        <f t="shared" si="52"/>
        <v>40000</v>
      </c>
      <c r="L94" s="34" t="s">
        <v>52</v>
      </c>
      <c r="M94" s="34">
        <f t="shared" si="54"/>
        <v>51389</v>
      </c>
      <c r="N94" s="34">
        <f t="shared" si="54"/>
        <v>52389</v>
      </c>
      <c r="O94" s="34" t="str">
        <f t="shared" si="50"/>
        <v>530800001</v>
      </c>
    </row>
    <row r="95" spans="1:15" x14ac:dyDescent="0.3">
      <c r="A95" s="28" t="b">
        <v>1</v>
      </c>
      <c r="B95" s="29" t="str">
        <f t="shared" si="47"/>
        <v>업적 - 수호자 스킬 강화 누적 횟수 600 회</v>
      </c>
      <c r="C95" s="28">
        <f t="shared" si="28"/>
        <v>905211016</v>
      </c>
      <c r="D95" s="28">
        <f t="shared" si="48"/>
        <v>905211015</v>
      </c>
      <c r="E95" s="28">
        <f t="shared" si="46"/>
        <v>905211017</v>
      </c>
      <c r="F95" s="28">
        <f t="shared" si="51"/>
        <v>5</v>
      </c>
      <c r="G95" s="28">
        <f t="shared" si="49"/>
        <v>2</v>
      </c>
      <c r="H95" s="28">
        <f t="shared" si="49"/>
        <v>1</v>
      </c>
      <c r="I95" s="28">
        <f t="shared" si="53"/>
        <v>600</v>
      </c>
      <c r="J95" s="28">
        <v>160001001</v>
      </c>
      <c r="K95" s="28">
        <f t="shared" si="52"/>
        <v>42500</v>
      </c>
      <c r="L95" s="34" t="s">
        <v>52</v>
      </c>
      <c r="M95" s="34">
        <f t="shared" si="54"/>
        <v>51390</v>
      </c>
      <c r="N95" s="34">
        <f t="shared" si="54"/>
        <v>52390</v>
      </c>
      <c r="O95" s="34" t="str">
        <f t="shared" si="50"/>
        <v>530800001</v>
      </c>
    </row>
    <row r="96" spans="1:15" x14ac:dyDescent="0.3">
      <c r="A96" s="28" t="b">
        <v>1</v>
      </c>
      <c r="B96" s="29" t="str">
        <f t="shared" si="47"/>
        <v>업적 - 수호자 스킬 강화 누적 횟수 650 회</v>
      </c>
      <c r="C96" s="28">
        <f t="shared" si="28"/>
        <v>905211017</v>
      </c>
      <c r="D96" s="28">
        <f t="shared" si="48"/>
        <v>905211016</v>
      </c>
      <c r="E96" s="28">
        <f t="shared" si="46"/>
        <v>905211018</v>
      </c>
      <c r="F96" s="28">
        <f t="shared" si="51"/>
        <v>5</v>
      </c>
      <c r="G96" s="28">
        <f t="shared" si="49"/>
        <v>2</v>
      </c>
      <c r="H96" s="28">
        <f t="shared" si="49"/>
        <v>1</v>
      </c>
      <c r="I96" s="28">
        <f t="shared" si="53"/>
        <v>650</v>
      </c>
      <c r="J96" s="28">
        <v>160001001</v>
      </c>
      <c r="K96" s="28">
        <f t="shared" si="52"/>
        <v>45000</v>
      </c>
      <c r="L96" s="34" t="s">
        <v>52</v>
      </c>
      <c r="M96" s="34">
        <f t="shared" si="54"/>
        <v>51391</v>
      </c>
      <c r="N96" s="34">
        <f t="shared" si="54"/>
        <v>52391</v>
      </c>
      <c r="O96" s="34" t="str">
        <f t="shared" si="50"/>
        <v>530800001</v>
      </c>
    </row>
    <row r="97" spans="1:15" x14ac:dyDescent="0.3">
      <c r="A97" s="28" t="b">
        <v>1</v>
      </c>
      <c r="B97" s="29" t="str">
        <f t="shared" si="47"/>
        <v>업적 - 수호자 스킬 강화 누적 횟수 700 회</v>
      </c>
      <c r="C97" s="28">
        <f t="shared" si="28"/>
        <v>905211018</v>
      </c>
      <c r="D97" s="28">
        <f t="shared" si="48"/>
        <v>905211017</v>
      </c>
      <c r="E97" s="28">
        <f t="shared" si="46"/>
        <v>905211019</v>
      </c>
      <c r="F97" s="28">
        <f t="shared" si="51"/>
        <v>5</v>
      </c>
      <c r="G97" s="28">
        <f t="shared" si="51"/>
        <v>2</v>
      </c>
      <c r="H97" s="28">
        <f t="shared" si="51"/>
        <v>1</v>
      </c>
      <c r="I97" s="28">
        <f t="shared" si="53"/>
        <v>700</v>
      </c>
      <c r="J97" s="28">
        <v>160001001</v>
      </c>
      <c r="K97" s="28">
        <f t="shared" si="52"/>
        <v>47500</v>
      </c>
      <c r="L97" s="34" t="s">
        <v>52</v>
      </c>
      <c r="M97" s="34">
        <f t="shared" si="54"/>
        <v>51392</v>
      </c>
      <c r="N97" s="34">
        <f t="shared" si="54"/>
        <v>52392</v>
      </c>
      <c r="O97" s="34" t="str">
        <f t="shared" si="50"/>
        <v>530800001</v>
      </c>
    </row>
    <row r="98" spans="1:15" x14ac:dyDescent="0.3">
      <c r="A98" s="28" t="b">
        <v>1</v>
      </c>
      <c r="B98" s="29" t="str">
        <f t="shared" si="47"/>
        <v>업적 - 수호자 스킬 강화 누적 횟수 750 회</v>
      </c>
      <c r="C98" s="28">
        <f t="shared" si="28"/>
        <v>905211019</v>
      </c>
      <c r="D98" s="28">
        <f t="shared" si="48"/>
        <v>905211018</v>
      </c>
      <c r="E98" s="28">
        <f t="shared" si="46"/>
        <v>905211020</v>
      </c>
      <c r="F98" s="28">
        <f t="shared" ref="F98:H113" si="55">F97</f>
        <v>5</v>
      </c>
      <c r="G98" s="28">
        <f t="shared" si="55"/>
        <v>2</v>
      </c>
      <c r="H98" s="28">
        <f t="shared" si="55"/>
        <v>1</v>
      </c>
      <c r="I98" s="28">
        <f t="shared" si="53"/>
        <v>750</v>
      </c>
      <c r="J98" s="28">
        <v>160001001</v>
      </c>
      <c r="K98" s="28">
        <f t="shared" si="52"/>
        <v>50000</v>
      </c>
      <c r="L98" s="34" t="s">
        <v>52</v>
      </c>
      <c r="M98" s="34">
        <f t="shared" si="54"/>
        <v>51393</v>
      </c>
      <c r="N98" s="34">
        <f t="shared" si="54"/>
        <v>52393</v>
      </c>
      <c r="O98" s="34" t="str">
        <f t="shared" si="50"/>
        <v>530800001</v>
      </c>
    </row>
    <row r="99" spans="1:15" x14ac:dyDescent="0.3">
      <c r="A99" s="28" t="b">
        <v>1</v>
      </c>
      <c r="B99" s="29" t="str">
        <f t="shared" si="47"/>
        <v>업적 - 수호자 스킬 강화 누적 횟수 800 회</v>
      </c>
      <c r="C99" s="28">
        <f t="shared" si="28"/>
        <v>905211020</v>
      </c>
      <c r="D99" s="28">
        <f t="shared" si="48"/>
        <v>905211019</v>
      </c>
      <c r="E99" s="28">
        <f t="shared" si="46"/>
        <v>905211021</v>
      </c>
      <c r="F99" s="28">
        <f t="shared" si="55"/>
        <v>5</v>
      </c>
      <c r="G99" s="28">
        <f t="shared" si="55"/>
        <v>2</v>
      </c>
      <c r="H99" s="28">
        <f t="shared" si="55"/>
        <v>1</v>
      </c>
      <c r="I99" s="28">
        <f t="shared" si="53"/>
        <v>800</v>
      </c>
      <c r="J99" s="28">
        <v>160001001</v>
      </c>
      <c r="K99" s="30">
        <f>INT(K98+K$98*10%)</f>
        <v>55000</v>
      </c>
      <c r="L99" s="34" t="s">
        <v>52</v>
      </c>
      <c r="M99" s="34">
        <f t="shared" si="54"/>
        <v>51394</v>
      </c>
      <c r="N99" s="34">
        <f t="shared" si="54"/>
        <v>52394</v>
      </c>
      <c r="O99" s="34" t="str">
        <f t="shared" si="50"/>
        <v>530800001</v>
      </c>
    </row>
    <row r="100" spans="1:15" x14ac:dyDescent="0.3">
      <c r="A100" s="28" t="b">
        <v>1</v>
      </c>
      <c r="B100" s="29" t="str">
        <f t="shared" si="47"/>
        <v>업적 - 수호자 스킬 강화 누적 횟수 850 회</v>
      </c>
      <c r="C100" s="28">
        <f t="shared" si="28"/>
        <v>905211021</v>
      </c>
      <c r="D100" s="28">
        <f t="shared" si="48"/>
        <v>905211020</v>
      </c>
      <c r="E100" s="28">
        <f t="shared" si="46"/>
        <v>905211022</v>
      </c>
      <c r="F100" s="28">
        <f t="shared" si="55"/>
        <v>5</v>
      </c>
      <c r="G100" s="28">
        <f t="shared" si="55"/>
        <v>2</v>
      </c>
      <c r="H100" s="28">
        <f t="shared" si="55"/>
        <v>1</v>
      </c>
      <c r="I100" s="28">
        <f t="shared" si="53"/>
        <v>850</v>
      </c>
      <c r="J100" s="28">
        <v>160001001</v>
      </c>
      <c r="K100" s="34">
        <f>INT(K99+K$98*10%)</f>
        <v>60000</v>
      </c>
      <c r="L100" s="34" t="s">
        <v>52</v>
      </c>
      <c r="M100" s="34">
        <f t="shared" si="54"/>
        <v>51395</v>
      </c>
      <c r="N100" s="34">
        <f t="shared" si="54"/>
        <v>52395</v>
      </c>
      <c r="O100" s="34" t="str">
        <f t="shared" si="50"/>
        <v>530800001</v>
      </c>
    </row>
    <row r="101" spans="1:15" x14ac:dyDescent="0.3">
      <c r="A101" s="28" t="b">
        <v>1</v>
      </c>
      <c r="B101" s="29" t="str">
        <f t="shared" si="47"/>
        <v>업적 - 수호자 스킬 강화 누적 횟수 900 회</v>
      </c>
      <c r="C101" s="28">
        <f t="shared" si="28"/>
        <v>905211022</v>
      </c>
      <c r="D101" s="28">
        <f t="shared" si="48"/>
        <v>905211021</v>
      </c>
      <c r="E101" s="28">
        <f t="shared" si="46"/>
        <v>905211023</v>
      </c>
      <c r="F101" s="28">
        <f t="shared" si="55"/>
        <v>5</v>
      </c>
      <c r="G101" s="28">
        <f t="shared" si="55"/>
        <v>2</v>
      </c>
      <c r="H101" s="28">
        <f t="shared" si="55"/>
        <v>1</v>
      </c>
      <c r="I101" s="28">
        <f t="shared" si="53"/>
        <v>900</v>
      </c>
      <c r="J101" s="28">
        <v>160001001</v>
      </c>
      <c r="K101" s="34">
        <f t="shared" ref="K101:K108" si="56">INT(K100+K$98*10%)</f>
        <v>65000</v>
      </c>
      <c r="L101" s="34" t="s">
        <v>52</v>
      </c>
      <c r="M101" s="34">
        <f t="shared" si="54"/>
        <v>51396</v>
      </c>
      <c r="N101" s="34">
        <f t="shared" si="54"/>
        <v>52396</v>
      </c>
      <c r="O101" s="34" t="str">
        <f t="shared" si="50"/>
        <v>530800001</v>
      </c>
    </row>
    <row r="102" spans="1:15" x14ac:dyDescent="0.3">
      <c r="A102" s="28" t="b">
        <v>1</v>
      </c>
      <c r="B102" s="29" t="str">
        <f t="shared" si="47"/>
        <v>업적 - 수호자 스킬 강화 누적 횟수 950 회</v>
      </c>
      <c r="C102" s="28">
        <f t="shared" si="28"/>
        <v>905211023</v>
      </c>
      <c r="D102" s="28">
        <f t="shared" si="48"/>
        <v>905211022</v>
      </c>
      <c r="E102" s="28">
        <f t="shared" si="46"/>
        <v>905211024</v>
      </c>
      <c r="F102" s="28">
        <f t="shared" si="55"/>
        <v>5</v>
      </c>
      <c r="G102" s="28">
        <f t="shared" si="55"/>
        <v>2</v>
      </c>
      <c r="H102" s="28">
        <f t="shared" si="55"/>
        <v>1</v>
      </c>
      <c r="I102" s="28">
        <f t="shared" si="53"/>
        <v>950</v>
      </c>
      <c r="J102" s="28">
        <v>160001001</v>
      </c>
      <c r="K102" s="34">
        <f t="shared" si="56"/>
        <v>70000</v>
      </c>
      <c r="L102" s="34" t="s">
        <v>52</v>
      </c>
      <c r="M102" s="34">
        <f t="shared" si="54"/>
        <v>51397</v>
      </c>
      <c r="N102" s="34">
        <f t="shared" si="54"/>
        <v>52397</v>
      </c>
      <c r="O102" s="34" t="str">
        <f t="shared" si="50"/>
        <v>530800001</v>
      </c>
    </row>
    <row r="103" spans="1:15" x14ac:dyDescent="0.3">
      <c r="A103" s="28" t="b">
        <v>1</v>
      </c>
      <c r="B103" s="29" t="str">
        <f t="shared" si="47"/>
        <v>업적 - 수호자 스킬 강화 누적 횟수 1000 회</v>
      </c>
      <c r="C103" s="28">
        <f t="shared" si="28"/>
        <v>905211024</v>
      </c>
      <c r="D103" s="28">
        <f t="shared" si="48"/>
        <v>905211023</v>
      </c>
      <c r="E103" s="28">
        <f t="shared" si="46"/>
        <v>905211025</v>
      </c>
      <c r="F103" s="28">
        <f t="shared" si="55"/>
        <v>5</v>
      </c>
      <c r="G103" s="28">
        <f t="shared" si="55"/>
        <v>2</v>
      </c>
      <c r="H103" s="28">
        <f t="shared" si="55"/>
        <v>1</v>
      </c>
      <c r="I103" s="28">
        <f t="shared" si="53"/>
        <v>1000</v>
      </c>
      <c r="J103" s="28">
        <v>160001001</v>
      </c>
      <c r="K103" s="34">
        <f t="shared" si="56"/>
        <v>75000</v>
      </c>
      <c r="L103" s="34" t="s">
        <v>52</v>
      </c>
      <c r="M103" s="34">
        <f t="shared" ref="M103:N118" si="57">M102+1</f>
        <v>51398</v>
      </c>
      <c r="N103" s="34">
        <f t="shared" si="57"/>
        <v>52398</v>
      </c>
      <c r="O103" s="34" t="str">
        <f t="shared" si="50"/>
        <v>530800001</v>
      </c>
    </row>
    <row r="104" spans="1:15" x14ac:dyDescent="0.3">
      <c r="A104" s="28" t="b">
        <v>1</v>
      </c>
      <c r="B104" s="29" t="str">
        <f t="shared" si="47"/>
        <v>업적 - 수호자 스킬 강화 누적 횟수 1050 회</v>
      </c>
      <c r="C104" s="28">
        <f t="shared" si="28"/>
        <v>905211025</v>
      </c>
      <c r="D104" s="28">
        <f t="shared" si="48"/>
        <v>905211024</v>
      </c>
      <c r="E104" s="28">
        <f t="shared" si="46"/>
        <v>905211026</v>
      </c>
      <c r="F104" s="28">
        <f t="shared" si="55"/>
        <v>5</v>
      </c>
      <c r="G104" s="28">
        <f t="shared" si="55"/>
        <v>2</v>
      </c>
      <c r="H104" s="28">
        <f t="shared" si="55"/>
        <v>1</v>
      </c>
      <c r="I104" s="28">
        <f t="shared" si="53"/>
        <v>1050</v>
      </c>
      <c r="J104" s="28">
        <v>160001001</v>
      </c>
      <c r="K104" s="34">
        <f t="shared" si="56"/>
        <v>80000</v>
      </c>
      <c r="L104" s="34" t="s">
        <v>52</v>
      </c>
      <c r="M104" s="34">
        <f t="shared" si="57"/>
        <v>51399</v>
      </c>
      <c r="N104" s="34">
        <f t="shared" si="57"/>
        <v>52399</v>
      </c>
      <c r="O104" s="34" t="str">
        <f t="shared" si="50"/>
        <v>530800001</v>
      </c>
    </row>
    <row r="105" spans="1:15" x14ac:dyDescent="0.3">
      <c r="A105" s="28" t="b">
        <v>1</v>
      </c>
      <c r="B105" s="29" t="str">
        <f t="shared" si="47"/>
        <v>업적 - 수호자 스킬 강화 누적 횟수 1100 회</v>
      </c>
      <c r="C105" s="28">
        <f t="shared" si="28"/>
        <v>905211026</v>
      </c>
      <c r="D105" s="28">
        <f t="shared" si="48"/>
        <v>905211025</v>
      </c>
      <c r="E105" s="28">
        <f t="shared" si="46"/>
        <v>905211027</v>
      </c>
      <c r="F105" s="28">
        <f t="shared" si="55"/>
        <v>5</v>
      </c>
      <c r="G105" s="28">
        <f t="shared" si="55"/>
        <v>2</v>
      </c>
      <c r="H105" s="28">
        <f t="shared" si="55"/>
        <v>1</v>
      </c>
      <c r="I105" s="28">
        <f t="shared" si="53"/>
        <v>1100</v>
      </c>
      <c r="J105" s="28">
        <v>160001001</v>
      </c>
      <c r="K105" s="34">
        <f t="shared" si="56"/>
        <v>85000</v>
      </c>
      <c r="L105" s="34" t="s">
        <v>52</v>
      </c>
      <c r="M105" s="34">
        <f t="shared" si="57"/>
        <v>51400</v>
      </c>
      <c r="N105" s="34">
        <f t="shared" si="57"/>
        <v>52400</v>
      </c>
      <c r="O105" s="34" t="str">
        <f t="shared" si="50"/>
        <v>530800001</v>
      </c>
    </row>
    <row r="106" spans="1:15" x14ac:dyDescent="0.3">
      <c r="A106" s="28" t="b">
        <v>1</v>
      </c>
      <c r="B106" s="29" t="str">
        <f t="shared" si="47"/>
        <v>업적 - 수호자 스킬 강화 누적 횟수 1150 회</v>
      </c>
      <c r="C106" s="28">
        <f t="shared" si="28"/>
        <v>905211027</v>
      </c>
      <c r="D106" s="28">
        <f t="shared" si="48"/>
        <v>905211026</v>
      </c>
      <c r="E106" s="28">
        <f t="shared" si="46"/>
        <v>905211028</v>
      </c>
      <c r="F106" s="28">
        <f t="shared" si="55"/>
        <v>5</v>
      </c>
      <c r="G106" s="28">
        <f t="shared" si="55"/>
        <v>2</v>
      </c>
      <c r="H106" s="28">
        <f t="shared" si="55"/>
        <v>1</v>
      </c>
      <c r="I106" s="28">
        <f t="shared" si="53"/>
        <v>1150</v>
      </c>
      <c r="J106" s="28">
        <v>160001001</v>
      </c>
      <c r="K106" s="34">
        <f t="shared" si="56"/>
        <v>90000</v>
      </c>
      <c r="L106" s="34" t="s">
        <v>52</v>
      </c>
      <c r="M106" s="34">
        <f t="shared" si="57"/>
        <v>51401</v>
      </c>
      <c r="N106" s="34">
        <f t="shared" si="57"/>
        <v>52401</v>
      </c>
      <c r="O106" s="34" t="str">
        <f t="shared" si="50"/>
        <v>530800001</v>
      </c>
    </row>
    <row r="107" spans="1:15" x14ac:dyDescent="0.3">
      <c r="A107" s="28" t="b">
        <v>1</v>
      </c>
      <c r="B107" s="29" t="str">
        <f t="shared" si="47"/>
        <v>업적 - 수호자 스킬 강화 누적 횟수 1200 회</v>
      </c>
      <c r="C107" s="28">
        <f t="shared" si="28"/>
        <v>905211028</v>
      </c>
      <c r="D107" s="28">
        <f t="shared" si="48"/>
        <v>905211027</v>
      </c>
      <c r="E107" s="28">
        <f t="shared" si="46"/>
        <v>905211029</v>
      </c>
      <c r="F107" s="28">
        <f t="shared" si="55"/>
        <v>5</v>
      </c>
      <c r="G107" s="28">
        <f t="shared" si="55"/>
        <v>2</v>
      </c>
      <c r="H107" s="28">
        <f t="shared" si="55"/>
        <v>1</v>
      </c>
      <c r="I107" s="28">
        <f t="shared" si="53"/>
        <v>1200</v>
      </c>
      <c r="J107" s="28">
        <v>160001001</v>
      </c>
      <c r="K107" s="34">
        <f t="shared" si="56"/>
        <v>95000</v>
      </c>
      <c r="L107" s="34" t="s">
        <v>52</v>
      </c>
      <c r="M107" s="34">
        <f t="shared" si="57"/>
        <v>51402</v>
      </c>
      <c r="N107" s="34">
        <f t="shared" si="57"/>
        <v>52402</v>
      </c>
      <c r="O107" s="34" t="str">
        <f t="shared" si="50"/>
        <v>530800001</v>
      </c>
    </row>
    <row r="108" spans="1:15" x14ac:dyDescent="0.3">
      <c r="A108" s="28" t="b">
        <v>1</v>
      </c>
      <c r="B108" s="29" t="str">
        <f t="shared" si="47"/>
        <v>업적 - 수호자 스킬 강화 누적 횟수 1250 회</v>
      </c>
      <c r="C108" s="28">
        <f t="shared" si="28"/>
        <v>905211029</v>
      </c>
      <c r="D108" s="28">
        <f t="shared" si="48"/>
        <v>905211028</v>
      </c>
      <c r="E108" s="28">
        <f t="shared" si="46"/>
        <v>905211030</v>
      </c>
      <c r="F108" s="28">
        <f t="shared" si="55"/>
        <v>5</v>
      </c>
      <c r="G108" s="28">
        <f t="shared" si="55"/>
        <v>2</v>
      </c>
      <c r="H108" s="28">
        <f t="shared" si="55"/>
        <v>1</v>
      </c>
      <c r="I108" s="28">
        <f t="shared" si="53"/>
        <v>1250</v>
      </c>
      <c r="J108" s="28">
        <v>160001001</v>
      </c>
      <c r="K108" s="34">
        <f t="shared" si="56"/>
        <v>100000</v>
      </c>
      <c r="L108" s="34" t="s">
        <v>52</v>
      </c>
      <c r="M108" s="34">
        <f t="shared" si="57"/>
        <v>51403</v>
      </c>
      <c r="N108" s="34">
        <f t="shared" si="57"/>
        <v>52403</v>
      </c>
      <c r="O108" s="34" t="str">
        <f t="shared" si="50"/>
        <v>530800001</v>
      </c>
    </row>
    <row r="109" spans="1:15" x14ac:dyDescent="0.3">
      <c r="A109" s="28" t="b">
        <v>1</v>
      </c>
      <c r="B109" s="29" t="str">
        <f t="shared" si="47"/>
        <v>업적 - 수호자 스킬 강화 누적 횟수 1300 회</v>
      </c>
      <c r="C109" s="28">
        <f t="shared" si="28"/>
        <v>905211030</v>
      </c>
      <c r="D109" s="28">
        <f t="shared" si="48"/>
        <v>905211029</v>
      </c>
      <c r="E109" s="28">
        <f t="shared" si="46"/>
        <v>905211031</v>
      </c>
      <c r="F109" s="28">
        <f t="shared" si="55"/>
        <v>5</v>
      </c>
      <c r="G109" s="28">
        <f t="shared" si="55"/>
        <v>2</v>
      </c>
      <c r="H109" s="28">
        <f t="shared" si="55"/>
        <v>1</v>
      </c>
      <c r="I109" s="28">
        <f t="shared" si="53"/>
        <v>1300</v>
      </c>
      <c r="J109" s="28">
        <v>160001001</v>
      </c>
      <c r="K109" s="30">
        <f>INT(K108+K$108*10%)</f>
        <v>110000</v>
      </c>
      <c r="L109" s="34" t="s">
        <v>52</v>
      </c>
      <c r="M109" s="34">
        <f t="shared" si="57"/>
        <v>51404</v>
      </c>
      <c r="N109" s="34">
        <f t="shared" si="57"/>
        <v>52404</v>
      </c>
      <c r="O109" s="34" t="str">
        <f t="shared" si="50"/>
        <v>530800001</v>
      </c>
    </row>
    <row r="110" spans="1:15" x14ac:dyDescent="0.3">
      <c r="A110" s="28" t="b">
        <v>1</v>
      </c>
      <c r="B110" s="29" t="str">
        <f t="shared" si="47"/>
        <v>업적 - 수호자 스킬 강화 누적 횟수 1350 회</v>
      </c>
      <c r="C110" s="28">
        <f t="shared" si="28"/>
        <v>905211031</v>
      </c>
      <c r="D110" s="28">
        <f t="shared" si="48"/>
        <v>905211030</v>
      </c>
      <c r="E110" s="28">
        <f t="shared" si="46"/>
        <v>905211032</v>
      </c>
      <c r="F110" s="28">
        <f t="shared" si="55"/>
        <v>5</v>
      </c>
      <c r="G110" s="28">
        <f t="shared" si="55"/>
        <v>2</v>
      </c>
      <c r="H110" s="28">
        <f t="shared" si="55"/>
        <v>1</v>
      </c>
      <c r="I110" s="28">
        <f t="shared" si="53"/>
        <v>1350</v>
      </c>
      <c r="J110" s="28">
        <v>160001001</v>
      </c>
      <c r="K110" s="34">
        <f>INT(K109+K$108*10%)</f>
        <v>120000</v>
      </c>
      <c r="L110" s="34" t="s">
        <v>52</v>
      </c>
      <c r="M110" s="34">
        <f t="shared" si="57"/>
        <v>51405</v>
      </c>
      <c r="N110" s="34">
        <f t="shared" si="57"/>
        <v>52405</v>
      </c>
      <c r="O110" s="34" t="str">
        <f t="shared" si="50"/>
        <v>530800001</v>
      </c>
    </row>
    <row r="111" spans="1:15" x14ac:dyDescent="0.3">
      <c r="A111" s="28" t="b">
        <v>1</v>
      </c>
      <c r="B111" s="29" t="str">
        <f t="shared" si="47"/>
        <v>업적 - 수호자 스킬 강화 누적 횟수 1400 회</v>
      </c>
      <c r="C111" s="28">
        <f t="shared" si="28"/>
        <v>905211032</v>
      </c>
      <c r="D111" s="28">
        <f t="shared" si="48"/>
        <v>905211031</v>
      </c>
      <c r="E111" s="28">
        <f t="shared" si="46"/>
        <v>905211033</v>
      </c>
      <c r="F111" s="28">
        <f t="shared" si="55"/>
        <v>5</v>
      </c>
      <c r="G111" s="28">
        <f t="shared" si="55"/>
        <v>2</v>
      </c>
      <c r="H111" s="28">
        <f t="shared" si="55"/>
        <v>1</v>
      </c>
      <c r="I111" s="28">
        <f t="shared" si="53"/>
        <v>1400</v>
      </c>
      <c r="J111" s="28">
        <v>160001001</v>
      </c>
      <c r="K111" s="34">
        <f t="shared" ref="K111:K131" si="58">INT(K110+K$108*10%)</f>
        <v>130000</v>
      </c>
      <c r="L111" s="34" t="s">
        <v>52</v>
      </c>
      <c r="M111" s="34">
        <f t="shared" si="57"/>
        <v>51406</v>
      </c>
      <c r="N111" s="34">
        <f t="shared" si="57"/>
        <v>52406</v>
      </c>
      <c r="O111" s="34" t="str">
        <f t="shared" si="50"/>
        <v>530800001</v>
      </c>
    </row>
    <row r="112" spans="1:15" x14ac:dyDescent="0.3">
      <c r="A112" s="28" t="b">
        <v>1</v>
      </c>
      <c r="B112" s="29" t="str">
        <f t="shared" si="47"/>
        <v>업적 - 수호자 스킬 강화 누적 횟수 1450 회</v>
      </c>
      <c r="C112" s="28">
        <f t="shared" si="28"/>
        <v>905211033</v>
      </c>
      <c r="D112" s="28">
        <f t="shared" si="48"/>
        <v>905211032</v>
      </c>
      <c r="E112" s="28">
        <f t="shared" si="46"/>
        <v>905211034</v>
      </c>
      <c r="F112" s="28">
        <f t="shared" si="55"/>
        <v>5</v>
      </c>
      <c r="G112" s="28">
        <f t="shared" si="55"/>
        <v>2</v>
      </c>
      <c r="H112" s="28">
        <f t="shared" si="55"/>
        <v>1</v>
      </c>
      <c r="I112" s="28">
        <f t="shared" si="53"/>
        <v>1450</v>
      </c>
      <c r="J112" s="28">
        <v>160001001</v>
      </c>
      <c r="K112" s="34">
        <f t="shared" si="58"/>
        <v>140000</v>
      </c>
      <c r="L112" s="34" t="s">
        <v>52</v>
      </c>
      <c r="M112" s="34">
        <f t="shared" si="57"/>
        <v>51407</v>
      </c>
      <c r="N112" s="34">
        <f t="shared" si="57"/>
        <v>52407</v>
      </c>
      <c r="O112" s="34" t="str">
        <f t="shared" si="50"/>
        <v>530800001</v>
      </c>
    </row>
    <row r="113" spans="1:15" x14ac:dyDescent="0.3">
      <c r="A113" s="28" t="b">
        <v>1</v>
      </c>
      <c r="B113" s="29" t="str">
        <f t="shared" si="47"/>
        <v>업적 - 수호자 스킬 강화 누적 횟수 1500 회</v>
      </c>
      <c r="C113" s="28">
        <f t="shared" si="28"/>
        <v>905211034</v>
      </c>
      <c r="D113" s="28">
        <f t="shared" si="48"/>
        <v>905211033</v>
      </c>
      <c r="E113" s="28">
        <f t="shared" si="46"/>
        <v>905211035</v>
      </c>
      <c r="F113" s="28">
        <f t="shared" si="55"/>
        <v>5</v>
      </c>
      <c r="G113" s="28">
        <f t="shared" si="55"/>
        <v>2</v>
      </c>
      <c r="H113" s="28">
        <f t="shared" si="55"/>
        <v>1</v>
      </c>
      <c r="I113" s="28">
        <f t="shared" si="53"/>
        <v>1500</v>
      </c>
      <c r="J113" s="28">
        <v>160001001</v>
      </c>
      <c r="K113" s="34">
        <f t="shared" si="58"/>
        <v>150000</v>
      </c>
      <c r="L113" s="34" t="s">
        <v>52</v>
      </c>
      <c r="M113" s="34">
        <f t="shared" si="57"/>
        <v>51408</v>
      </c>
      <c r="N113" s="34">
        <f t="shared" si="57"/>
        <v>52408</v>
      </c>
      <c r="O113" s="34" t="str">
        <f t="shared" si="50"/>
        <v>530800001</v>
      </c>
    </row>
    <row r="114" spans="1:15" x14ac:dyDescent="0.3">
      <c r="A114" s="28" t="b">
        <v>1</v>
      </c>
      <c r="B114" s="29" t="str">
        <f t="shared" si="47"/>
        <v>업적 - 수호자 스킬 강화 누적 횟수 1550 회</v>
      </c>
      <c r="C114" s="28">
        <f t="shared" si="28"/>
        <v>905211035</v>
      </c>
      <c r="D114" s="28">
        <f t="shared" si="48"/>
        <v>905211034</v>
      </c>
      <c r="E114" s="28">
        <f t="shared" si="46"/>
        <v>905211036</v>
      </c>
      <c r="F114" s="28">
        <f t="shared" ref="F114:H129" si="59">F113</f>
        <v>5</v>
      </c>
      <c r="G114" s="28">
        <f t="shared" si="59"/>
        <v>2</v>
      </c>
      <c r="H114" s="28">
        <f t="shared" si="59"/>
        <v>1</v>
      </c>
      <c r="I114" s="28">
        <f t="shared" si="53"/>
        <v>1550</v>
      </c>
      <c r="J114" s="28">
        <v>160001001</v>
      </c>
      <c r="K114" s="34">
        <f t="shared" si="58"/>
        <v>160000</v>
      </c>
      <c r="L114" s="34" t="s">
        <v>52</v>
      </c>
      <c r="M114" s="34">
        <f t="shared" si="57"/>
        <v>51409</v>
      </c>
      <c r="N114" s="34">
        <f t="shared" si="57"/>
        <v>52409</v>
      </c>
      <c r="O114" s="34" t="str">
        <f t="shared" si="50"/>
        <v>530800001</v>
      </c>
    </row>
    <row r="115" spans="1:15" x14ac:dyDescent="0.3">
      <c r="A115" s="28" t="b">
        <v>1</v>
      </c>
      <c r="B115" s="29" t="str">
        <f t="shared" si="47"/>
        <v>업적 - 수호자 스킬 강화 누적 횟수 1600 회</v>
      </c>
      <c r="C115" s="28">
        <f t="shared" si="28"/>
        <v>905211036</v>
      </c>
      <c r="D115" s="28">
        <f t="shared" si="48"/>
        <v>905211035</v>
      </c>
      <c r="E115" s="28">
        <f t="shared" si="46"/>
        <v>905211037</v>
      </c>
      <c r="F115" s="28">
        <f t="shared" si="59"/>
        <v>5</v>
      </c>
      <c r="G115" s="28">
        <f t="shared" si="59"/>
        <v>2</v>
      </c>
      <c r="H115" s="28">
        <f t="shared" si="59"/>
        <v>1</v>
      </c>
      <c r="I115" s="28">
        <f t="shared" si="53"/>
        <v>1600</v>
      </c>
      <c r="J115" s="28">
        <v>160001001</v>
      </c>
      <c r="K115" s="34">
        <f t="shared" si="58"/>
        <v>170000</v>
      </c>
      <c r="L115" s="34" t="s">
        <v>52</v>
      </c>
      <c r="M115" s="34">
        <f t="shared" si="57"/>
        <v>51410</v>
      </c>
      <c r="N115" s="34">
        <f t="shared" si="57"/>
        <v>52410</v>
      </c>
      <c r="O115" s="34" t="str">
        <f t="shared" si="50"/>
        <v>530800001</v>
      </c>
    </row>
    <row r="116" spans="1:15" x14ac:dyDescent="0.3">
      <c r="A116" s="28" t="b">
        <v>1</v>
      </c>
      <c r="B116" s="29" t="str">
        <f t="shared" si="47"/>
        <v>업적 - 수호자 스킬 강화 누적 횟수 1650 회</v>
      </c>
      <c r="C116" s="28">
        <f t="shared" si="28"/>
        <v>905211037</v>
      </c>
      <c r="D116" s="28">
        <f t="shared" si="48"/>
        <v>905211036</v>
      </c>
      <c r="E116" s="28">
        <f t="shared" si="46"/>
        <v>905211038</v>
      </c>
      <c r="F116" s="28">
        <f t="shared" si="59"/>
        <v>5</v>
      </c>
      <c r="G116" s="28">
        <f t="shared" si="59"/>
        <v>2</v>
      </c>
      <c r="H116" s="28">
        <f t="shared" si="59"/>
        <v>1</v>
      </c>
      <c r="I116" s="28">
        <f t="shared" si="53"/>
        <v>1650</v>
      </c>
      <c r="J116" s="28">
        <v>160001001</v>
      </c>
      <c r="K116" s="34">
        <f t="shared" si="58"/>
        <v>180000</v>
      </c>
      <c r="L116" s="34" t="s">
        <v>52</v>
      </c>
      <c r="M116" s="34">
        <f t="shared" si="57"/>
        <v>51411</v>
      </c>
      <c r="N116" s="34">
        <f t="shared" si="57"/>
        <v>52411</v>
      </c>
      <c r="O116" s="34" t="str">
        <f t="shared" si="50"/>
        <v>530800001</v>
      </c>
    </row>
    <row r="117" spans="1:15" x14ac:dyDescent="0.3">
      <c r="A117" s="28" t="b">
        <v>1</v>
      </c>
      <c r="B117" s="29" t="str">
        <f t="shared" si="47"/>
        <v>업적 - 수호자 스킬 강화 누적 횟수 1700 회</v>
      </c>
      <c r="C117" s="28">
        <f t="shared" si="28"/>
        <v>905211038</v>
      </c>
      <c r="D117" s="28">
        <f t="shared" si="48"/>
        <v>905211037</v>
      </c>
      <c r="E117" s="28">
        <f t="shared" si="46"/>
        <v>905211039</v>
      </c>
      <c r="F117" s="28">
        <f t="shared" si="59"/>
        <v>5</v>
      </c>
      <c r="G117" s="28">
        <f t="shared" si="59"/>
        <v>2</v>
      </c>
      <c r="H117" s="28">
        <f t="shared" si="59"/>
        <v>1</v>
      </c>
      <c r="I117" s="28">
        <f t="shared" si="53"/>
        <v>1700</v>
      </c>
      <c r="J117" s="28">
        <v>160001001</v>
      </c>
      <c r="K117" s="34">
        <f t="shared" si="58"/>
        <v>190000</v>
      </c>
      <c r="L117" s="34" t="s">
        <v>52</v>
      </c>
      <c r="M117" s="34">
        <f t="shared" si="57"/>
        <v>51412</v>
      </c>
      <c r="N117" s="34">
        <f t="shared" si="57"/>
        <v>52412</v>
      </c>
      <c r="O117" s="34" t="str">
        <f t="shared" si="50"/>
        <v>530800001</v>
      </c>
    </row>
    <row r="118" spans="1:15" x14ac:dyDescent="0.3">
      <c r="A118" s="28" t="b">
        <v>1</v>
      </c>
      <c r="B118" s="29" t="str">
        <f t="shared" si="47"/>
        <v>업적 - 수호자 스킬 강화 누적 횟수 1750 회</v>
      </c>
      <c r="C118" s="28">
        <f t="shared" si="28"/>
        <v>905211039</v>
      </c>
      <c r="D118" s="28">
        <f t="shared" si="48"/>
        <v>905211038</v>
      </c>
      <c r="E118" s="28">
        <f t="shared" si="46"/>
        <v>905211040</v>
      </c>
      <c r="F118" s="28">
        <f t="shared" si="59"/>
        <v>5</v>
      </c>
      <c r="G118" s="28">
        <f t="shared" si="59"/>
        <v>2</v>
      </c>
      <c r="H118" s="28">
        <f t="shared" si="59"/>
        <v>1</v>
      </c>
      <c r="I118" s="28">
        <f t="shared" si="53"/>
        <v>1750</v>
      </c>
      <c r="J118" s="28">
        <v>160001001</v>
      </c>
      <c r="K118" s="34">
        <f t="shared" si="58"/>
        <v>200000</v>
      </c>
      <c r="L118" s="34" t="s">
        <v>52</v>
      </c>
      <c r="M118" s="34">
        <f t="shared" si="57"/>
        <v>51413</v>
      </c>
      <c r="N118" s="34">
        <f t="shared" si="57"/>
        <v>52413</v>
      </c>
      <c r="O118" s="34" t="str">
        <f t="shared" si="50"/>
        <v>530800001</v>
      </c>
    </row>
    <row r="119" spans="1:15" x14ac:dyDescent="0.3">
      <c r="A119" s="28" t="b">
        <v>1</v>
      </c>
      <c r="B119" s="29" t="str">
        <f t="shared" si="47"/>
        <v>업적 - 수호자 스킬 강화 누적 횟수 1800 회</v>
      </c>
      <c r="C119" s="28">
        <f t="shared" si="28"/>
        <v>905211040</v>
      </c>
      <c r="D119" s="28">
        <f t="shared" si="48"/>
        <v>905211039</v>
      </c>
      <c r="E119" s="28">
        <f t="shared" si="46"/>
        <v>905211041</v>
      </c>
      <c r="F119" s="28">
        <f t="shared" si="59"/>
        <v>5</v>
      </c>
      <c r="G119" s="28">
        <f t="shared" si="59"/>
        <v>2</v>
      </c>
      <c r="H119" s="28">
        <f t="shared" si="59"/>
        <v>1</v>
      </c>
      <c r="I119" s="28">
        <f t="shared" si="53"/>
        <v>1800</v>
      </c>
      <c r="J119" s="28">
        <v>160001001</v>
      </c>
      <c r="K119" s="34">
        <f t="shared" si="58"/>
        <v>210000</v>
      </c>
      <c r="L119" s="34" t="s">
        <v>52</v>
      </c>
      <c r="M119" s="34">
        <f t="shared" ref="M119:N134" si="60">M118+1</f>
        <v>51414</v>
      </c>
      <c r="N119" s="34">
        <f t="shared" si="60"/>
        <v>52414</v>
      </c>
      <c r="O119" s="34" t="str">
        <f t="shared" si="50"/>
        <v>530800001</v>
      </c>
    </row>
    <row r="120" spans="1:15" x14ac:dyDescent="0.3">
      <c r="A120" s="28" t="b">
        <v>1</v>
      </c>
      <c r="B120" s="29" t="str">
        <f t="shared" si="47"/>
        <v>업적 - 수호자 스킬 강화 누적 횟수 1850 회</v>
      </c>
      <c r="C120" s="28">
        <f t="shared" si="28"/>
        <v>905211041</v>
      </c>
      <c r="D120" s="28">
        <f t="shared" si="48"/>
        <v>905211040</v>
      </c>
      <c r="E120" s="28">
        <f t="shared" si="46"/>
        <v>905211042</v>
      </c>
      <c r="F120" s="28">
        <f t="shared" si="59"/>
        <v>5</v>
      </c>
      <c r="G120" s="28">
        <f t="shared" si="59"/>
        <v>2</v>
      </c>
      <c r="H120" s="28">
        <f t="shared" si="59"/>
        <v>1</v>
      </c>
      <c r="I120" s="28">
        <f t="shared" si="53"/>
        <v>1850</v>
      </c>
      <c r="J120" s="28">
        <v>160001001</v>
      </c>
      <c r="K120" s="34">
        <f t="shared" si="58"/>
        <v>220000</v>
      </c>
      <c r="L120" s="34" t="s">
        <v>52</v>
      </c>
      <c r="M120" s="34">
        <f t="shared" si="60"/>
        <v>51415</v>
      </c>
      <c r="N120" s="34">
        <f t="shared" si="60"/>
        <v>52415</v>
      </c>
      <c r="O120" s="34" t="str">
        <f t="shared" si="50"/>
        <v>530800001</v>
      </c>
    </row>
    <row r="121" spans="1:15" x14ac:dyDescent="0.3">
      <c r="A121" s="28" t="b">
        <v>1</v>
      </c>
      <c r="B121" s="29" t="str">
        <f t="shared" si="47"/>
        <v>업적 - 수호자 스킬 강화 누적 횟수 1900 회</v>
      </c>
      <c r="C121" s="28">
        <f t="shared" si="28"/>
        <v>905211042</v>
      </c>
      <c r="D121" s="28">
        <f t="shared" si="48"/>
        <v>905211041</v>
      </c>
      <c r="E121" s="28">
        <f t="shared" si="46"/>
        <v>905211043</v>
      </c>
      <c r="F121" s="28">
        <f t="shared" si="59"/>
        <v>5</v>
      </c>
      <c r="G121" s="28">
        <f t="shared" si="59"/>
        <v>2</v>
      </c>
      <c r="H121" s="28">
        <f t="shared" si="59"/>
        <v>1</v>
      </c>
      <c r="I121" s="28">
        <f t="shared" si="53"/>
        <v>1900</v>
      </c>
      <c r="J121" s="28">
        <v>160001001</v>
      </c>
      <c r="K121" s="34">
        <f t="shared" si="58"/>
        <v>230000</v>
      </c>
      <c r="L121" s="34" t="s">
        <v>52</v>
      </c>
      <c r="M121" s="34">
        <f t="shared" si="60"/>
        <v>51416</v>
      </c>
      <c r="N121" s="34">
        <f t="shared" si="60"/>
        <v>52416</v>
      </c>
      <c r="O121" s="34" t="str">
        <f t="shared" si="50"/>
        <v>530800001</v>
      </c>
    </row>
    <row r="122" spans="1:15" x14ac:dyDescent="0.3">
      <c r="A122" s="28" t="b">
        <v>1</v>
      </c>
      <c r="B122" s="29" t="str">
        <f t="shared" si="47"/>
        <v>업적 - 수호자 스킬 강화 누적 횟수 1950 회</v>
      </c>
      <c r="C122" s="28">
        <f t="shared" si="28"/>
        <v>905211043</v>
      </c>
      <c r="D122" s="28">
        <f t="shared" si="48"/>
        <v>905211042</v>
      </c>
      <c r="E122" s="28">
        <f t="shared" si="46"/>
        <v>905211044</v>
      </c>
      <c r="F122" s="28">
        <f t="shared" si="59"/>
        <v>5</v>
      </c>
      <c r="G122" s="28">
        <f t="shared" si="59"/>
        <v>2</v>
      </c>
      <c r="H122" s="28">
        <f t="shared" si="59"/>
        <v>1</v>
      </c>
      <c r="I122" s="28">
        <f t="shared" si="53"/>
        <v>1950</v>
      </c>
      <c r="J122" s="28">
        <v>160001001</v>
      </c>
      <c r="K122" s="34">
        <f t="shared" si="58"/>
        <v>240000</v>
      </c>
      <c r="L122" s="34" t="s">
        <v>52</v>
      </c>
      <c r="M122" s="34">
        <f t="shared" si="60"/>
        <v>51417</v>
      </c>
      <c r="N122" s="34">
        <f t="shared" si="60"/>
        <v>52417</v>
      </c>
      <c r="O122" s="34" t="str">
        <f t="shared" si="50"/>
        <v>530800001</v>
      </c>
    </row>
    <row r="123" spans="1:15" x14ac:dyDescent="0.3">
      <c r="A123" s="28" t="b">
        <v>1</v>
      </c>
      <c r="B123" s="29" t="str">
        <f t="shared" si="47"/>
        <v>업적 - 수호자 스킬 강화 누적 횟수 2000 회</v>
      </c>
      <c r="C123" s="28">
        <f t="shared" si="28"/>
        <v>905211044</v>
      </c>
      <c r="D123" s="28">
        <f t="shared" si="48"/>
        <v>905211043</v>
      </c>
      <c r="E123" s="28">
        <f t="shared" si="46"/>
        <v>905211045</v>
      </c>
      <c r="F123" s="28">
        <f t="shared" si="59"/>
        <v>5</v>
      </c>
      <c r="G123" s="28">
        <f t="shared" si="59"/>
        <v>2</v>
      </c>
      <c r="H123" s="28">
        <f t="shared" si="59"/>
        <v>1</v>
      </c>
      <c r="I123" s="28">
        <f t="shared" si="53"/>
        <v>2000</v>
      </c>
      <c r="J123" s="28">
        <v>160001001</v>
      </c>
      <c r="K123" s="34">
        <f t="shared" si="58"/>
        <v>250000</v>
      </c>
      <c r="L123" s="34" t="s">
        <v>52</v>
      </c>
      <c r="M123" s="34">
        <f t="shared" si="60"/>
        <v>51418</v>
      </c>
      <c r="N123" s="34">
        <f t="shared" si="60"/>
        <v>52418</v>
      </c>
      <c r="O123" s="34" t="str">
        <f t="shared" si="50"/>
        <v>530800001</v>
      </c>
    </row>
    <row r="124" spans="1:15" x14ac:dyDescent="0.3">
      <c r="A124" s="28" t="b">
        <v>1</v>
      </c>
      <c r="B124" s="29" t="str">
        <f t="shared" si="47"/>
        <v>업적 - 수호자 스킬 강화 누적 횟수 2050 회</v>
      </c>
      <c r="C124" s="28">
        <f t="shared" si="28"/>
        <v>905211045</v>
      </c>
      <c r="D124" s="28">
        <f t="shared" si="48"/>
        <v>905211044</v>
      </c>
      <c r="E124" s="28">
        <f t="shared" si="46"/>
        <v>905211046</v>
      </c>
      <c r="F124" s="28">
        <f t="shared" si="59"/>
        <v>5</v>
      </c>
      <c r="G124" s="28">
        <f t="shared" si="59"/>
        <v>2</v>
      </c>
      <c r="H124" s="28">
        <f t="shared" si="59"/>
        <v>1</v>
      </c>
      <c r="I124" s="28">
        <f t="shared" si="53"/>
        <v>2050</v>
      </c>
      <c r="J124" s="28">
        <v>160001001</v>
      </c>
      <c r="K124" s="34">
        <f t="shared" si="58"/>
        <v>260000</v>
      </c>
      <c r="L124" s="34" t="s">
        <v>52</v>
      </c>
      <c r="M124" s="34">
        <f t="shared" si="60"/>
        <v>51419</v>
      </c>
      <c r="N124" s="34">
        <f t="shared" si="60"/>
        <v>52419</v>
      </c>
      <c r="O124" s="34" t="str">
        <f t="shared" si="50"/>
        <v>530800001</v>
      </c>
    </row>
    <row r="125" spans="1:15" x14ac:dyDescent="0.3">
      <c r="A125" s="28" t="b">
        <v>1</v>
      </c>
      <c r="B125" s="29" t="str">
        <f t="shared" si="47"/>
        <v>업적 - 수호자 스킬 강화 누적 횟수 2100 회</v>
      </c>
      <c r="C125" s="28">
        <f t="shared" ref="C125:C135" si="61">C124+1</f>
        <v>905211046</v>
      </c>
      <c r="D125" s="28">
        <f t="shared" si="48"/>
        <v>905211045</v>
      </c>
      <c r="E125" s="28">
        <f t="shared" si="46"/>
        <v>905211047</v>
      </c>
      <c r="F125" s="28">
        <f t="shared" si="59"/>
        <v>5</v>
      </c>
      <c r="G125" s="28">
        <f t="shared" si="59"/>
        <v>2</v>
      </c>
      <c r="H125" s="28">
        <f t="shared" si="59"/>
        <v>1</v>
      </c>
      <c r="I125" s="28">
        <f t="shared" si="53"/>
        <v>2100</v>
      </c>
      <c r="J125" s="28">
        <v>160001001</v>
      </c>
      <c r="K125" s="34">
        <f t="shared" si="58"/>
        <v>270000</v>
      </c>
      <c r="L125" s="34" t="s">
        <v>52</v>
      </c>
      <c r="M125" s="34">
        <f t="shared" si="60"/>
        <v>51420</v>
      </c>
      <c r="N125" s="34">
        <f t="shared" si="60"/>
        <v>52420</v>
      </c>
      <c r="O125" s="34" t="str">
        <f t="shared" si="50"/>
        <v>530800001</v>
      </c>
    </row>
    <row r="126" spans="1:15" x14ac:dyDescent="0.3">
      <c r="A126" s="28" t="b">
        <v>1</v>
      </c>
      <c r="B126" s="29" t="str">
        <f t="shared" si="47"/>
        <v>업적 - 수호자 스킬 강화 누적 횟수 2150 회</v>
      </c>
      <c r="C126" s="28">
        <f t="shared" si="61"/>
        <v>905211047</v>
      </c>
      <c r="D126" s="28">
        <f t="shared" si="48"/>
        <v>905211046</v>
      </c>
      <c r="E126" s="28">
        <f t="shared" si="46"/>
        <v>905211048</v>
      </c>
      <c r="F126" s="28">
        <f t="shared" si="59"/>
        <v>5</v>
      </c>
      <c r="G126" s="28">
        <f t="shared" si="59"/>
        <v>2</v>
      </c>
      <c r="H126" s="28">
        <f t="shared" si="59"/>
        <v>1</v>
      </c>
      <c r="I126" s="28">
        <f t="shared" si="53"/>
        <v>2150</v>
      </c>
      <c r="J126" s="28">
        <v>160001001</v>
      </c>
      <c r="K126" s="34">
        <f t="shared" si="58"/>
        <v>280000</v>
      </c>
      <c r="L126" s="34" t="s">
        <v>52</v>
      </c>
      <c r="M126" s="34">
        <f t="shared" si="60"/>
        <v>51421</v>
      </c>
      <c r="N126" s="34">
        <f t="shared" si="60"/>
        <v>52421</v>
      </c>
      <c r="O126" s="34" t="str">
        <f t="shared" si="50"/>
        <v>530800001</v>
      </c>
    </row>
    <row r="127" spans="1:15" x14ac:dyDescent="0.3">
      <c r="A127" s="28" t="b">
        <v>1</v>
      </c>
      <c r="B127" s="29" t="str">
        <f t="shared" si="47"/>
        <v>업적 - 수호자 스킬 강화 누적 횟수 2200 회</v>
      </c>
      <c r="C127" s="28">
        <f t="shared" si="61"/>
        <v>905211048</v>
      </c>
      <c r="D127" s="28">
        <f t="shared" si="48"/>
        <v>905211047</v>
      </c>
      <c r="E127" s="28">
        <f t="shared" si="46"/>
        <v>905211049</v>
      </c>
      <c r="F127" s="28">
        <f t="shared" si="59"/>
        <v>5</v>
      </c>
      <c r="G127" s="28">
        <f t="shared" si="59"/>
        <v>2</v>
      </c>
      <c r="H127" s="28">
        <f t="shared" si="59"/>
        <v>1</v>
      </c>
      <c r="I127" s="28">
        <f t="shared" si="53"/>
        <v>2200</v>
      </c>
      <c r="J127" s="28">
        <v>160001001</v>
      </c>
      <c r="K127" s="34">
        <f t="shared" si="58"/>
        <v>290000</v>
      </c>
      <c r="L127" s="34" t="s">
        <v>52</v>
      </c>
      <c r="M127" s="34">
        <f t="shared" si="60"/>
        <v>51422</v>
      </c>
      <c r="N127" s="34">
        <f t="shared" si="60"/>
        <v>52422</v>
      </c>
      <c r="O127" s="34" t="str">
        <f t="shared" si="50"/>
        <v>530800001</v>
      </c>
    </row>
    <row r="128" spans="1:15" x14ac:dyDescent="0.3">
      <c r="A128" s="28" t="b">
        <v>1</v>
      </c>
      <c r="B128" s="29" t="str">
        <f t="shared" si="47"/>
        <v>업적 - 수호자 스킬 강화 누적 횟수 2250 회</v>
      </c>
      <c r="C128" s="28">
        <f t="shared" si="61"/>
        <v>905211049</v>
      </c>
      <c r="D128" s="28">
        <f t="shared" si="48"/>
        <v>905211048</v>
      </c>
      <c r="E128" s="28">
        <f t="shared" si="46"/>
        <v>905211050</v>
      </c>
      <c r="F128" s="28">
        <f t="shared" si="59"/>
        <v>5</v>
      </c>
      <c r="G128" s="28">
        <f t="shared" si="59"/>
        <v>2</v>
      </c>
      <c r="H128" s="28">
        <f t="shared" si="59"/>
        <v>1</v>
      </c>
      <c r="I128" s="28">
        <f t="shared" si="53"/>
        <v>2250</v>
      </c>
      <c r="J128" s="28">
        <v>160001001</v>
      </c>
      <c r="K128" s="34">
        <f t="shared" si="58"/>
        <v>300000</v>
      </c>
      <c r="L128" s="34" t="s">
        <v>52</v>
      </c>
      <c r="M128" s="34">
        <f t="shared" si="60"/>
        <v>51423</v>
      </c>
      <c r="N128" s="34">
        <f t="shared" si="60"/>
        <v>52423</v>
      </c>
      <c r="O128" s="34" t="str">
        <f t="shared" si="50"/>
        <v>530800001</v>
      </c>
    </row>
    <row r="129" spans="1:15" x14ac:dyDescent="0.3">
      <c r="A129" s="28" t="b">
        <v>1</v>
      </c>
      <c r="B129" s="29" t="str">
        <f t="shared" si="47"/>
        <v>업적 - 수호자 스킬 강화 누적 횟수 2300 회</v>
      </c>
      <c r="C129" s="28">
        <f t="shared" si="61"/>
        <v>905211050</v>
      </c>
      <c r="D129" s="28">
        <f t="shared" si="48"/>
        <v>905211049</v>
      </c>
      <c r="E129" s="28">
        <f t="shared" si="46"/>
        <v>905211051</v>
      </c>
      <c r="F129" s="28">
        <f t="shared" si="59"/>
        <v>5</v>
      </c>
      <c r="G129" s="28">
        <f t="shared" si="59"/>
        <v>2</v>
      </c>
      <c r="H129" s="28">
        <f t="shared" si="59"/>
        <v>1</v>
      </c>
      <c r="I129" s="28">
        <f t="shared" si="53"/>
        <v>2300</v>
      </c>
      <c r="J129" s="28">
        <v>160001001</v>
      </c>
      <c r="K129" s="34">
        <f t="shared" si="58"/>
        <v>310000</v>
      </c>
      <c r="L129" s="34" t="s">
        <v>52</v>
      </c>
      <c r="M129" s="34">
        <f t="shared" si="60"/>
        <v>51424</v>
      </c>
      <c r="N129" s="34">
        <f t="shared" si="60"/>
        <v>52424</v>
      </c>
      <c r="O129" s="34" t="str">
        <f t="shared" si="50"/>
        <v>530800001</v>
      </c>
    </row>
    <row r="130" spans="1:15" x14ac:dyDescent="0.3">
      <c r="A130" s="28" t="b">
        <v>1</v>
      </c>
      <c r="B130" s="29" t="str">
        <f t="shared" si="47"/>
        <v>업적 - 수호자 스킬 강화 누적 횟수 2350 회</v>
      </c>
      <c r="C130" s="28">
        <f t="shared" si="61"/>
        <v>905211051</v>
      </c>
      <c r="D130" s="28">
        <f t="shared" si="48"/>
        <v>905211050</v>
      </c>
      <c r="E130" s="28">
        <f t="shared" si="46"/>
        <v>905211052</v>
      </c>
      <c r="F130" s="28">
        <f t="shared" ref="F130:H131" si="62">F129</f>
        <v>5</v>
      </c>
      <c r="G130" s="28">
        <f t="shared" si="62"/>
        <v>2</v>
      </c>
      <c r="H130" s="28">
        <f t="shared" si="62"/>
        <v>1</v>
      </c>
      <c r="I130" s="28">
        <f t="shared" si="53"/>
        <v>2350</v>
      </c>
      <c r="J130" s="28">
        <v>160001001</v>
      </c>
      <c r="K130" s="34">
        <f t="shared" si="58"/>
        <v>320000</v>
      </c>
      <c r="L130" s="34" t="s">
        <v>52</v>
      </c>
      <c r="M130" s="34">
        <f t="shared" si="60"/>
        <v>51425</v>
      </c>
      <c r="N130" s="34">
        <f t="shared" si="60"/>
        <v>52425</v>
      </c>
      <c r="O130" s="34" t="str">
        <f t="shared" si="50"/>
        <v>530800001</v>
      </c>
    </row>
    <row r="131" spans="1:15" x14ac:dyDescent="0.3">
      <c r="A131" s="28" t="b">
        <v>1</v>
      </c>
      <c r="B131" s="29" t="str">
        <f t="shared" si="47"/>
        <v>업적 - 수호자 스킬 강화 누적 횟수 2400 회</v>
      </c>
      <c r="C131" s="28">
        <f t="shared" si="61"/>
        <v>905211052</v>
      </c>
      <c r="D131" s="28">
        <f t="shared" si="48"/>
        <v>905211051</v>
      </c>
      <c r="E131" s="30">
        <v>0</v>
      </c>
      <c r="F131" s="28">
        <f t="shared" si="62"/>
        <v>5</v>
      </c>
      <c r="G131" s="28">
        <f t="shared" si="62"/>
        <v>2</v>
      </c>
      <c r="H131" s="28">
        <f t="shared" si="62"/>
        <v>1</v>
      </c>
      <c r="I131" s="28">
        <f t="shared" si="53"/>
        <v>2400</v>
      </c>
      <c r="J131" s="28">
        <v>160001001</v>
      </c>
      <c r="K131" s="34">
        <f t="shared" si="58"/>
        <v>330000</v>
      </c>
      <c r="L131" s="34" t="s">
        <v>52</v>
      </c>
      <c r="M131" s="34">
        <f t="shared" si="60"/>
        <v>51426</v>
      </c>
      <c r="N131" s="34">
        <f t="shared" si="60"/>
        <v>52426</v>
      </c>
      <c r="O131" s="34" t="str">
        <f t="shared" si="50"/>
        <v>530800001</v>
      </c>
    </row>
    <row r="132" spans="1:15" x14ac:dyDescent="0.3">
      <c r="A132" s="31" t="b">
        <v>1</v>
      </c>
      <c r="B132" s="32" t="str">
        <f>"업적 - 수호자 스킬 초기화 누적 횟수 " &amp; I132 &amp; " 회"</f>
        <v>업적 - 수호자 스킬 초기화 누적 횟수 1 회</v>
      </c>
      <c r="C132" s="30" t="str">
        <f>90&amp;F132&amp;G132&amp;H132&amp;1001</f>
        <v>905221001</v>
      </c>
      <c r="D132" s="30">
        <v>0</v>
      </c>
      <c r="E132" s="31">
        <f t="shared" ref="E132:E133" si="63">C133</f>
        <v>905221002</v>
      </c>
      <c r="F132" s="30">
        <v>5</v>
      </c>
      <c r="G132" s="30">
        <v>2</v>
      </c>
      <c r="H132" s="30">
        <v>2</v>
      </c>
      <c r="I132" s="31">
        <v>1</v>
      </c>
      <c r="J132" s="31">
        <v>160001001</v>
      </c>
      <c r="K132" s="30">
        <v>40000</v>
      </c>
      <c r="L132" s="35" t="s">
        <v>52</v>
      </c>
      <c r="M132" s="35">
        <f t="shared" si="60"/>
        <v>51427</v>
      </c>
      <c r="N132" s="35">
        <f t="shared" si="60"/>
        <v>52427</v>
      </c>
      <c r="O132" s="30" t="str">
        <f t="shared" si="39"/>
        <v>530800002</v>
      </c>
    </row>
    <row r="133" spans="1:15" x14ac:dyDescent="0.3">
      <c r="A133" s="31" t="b">
        <v>1</v>
      </c>
      <c r="B133" s="32" t="str">
        <f t="shared" ref="B133:B135" si="64">"업적 - 수호자 스킬 초기화 누적 횟수 " &amp; I133 &amp; " 회"</f>
        <v>업적 - 수호자 스킬 초기화 누적 횟수 3 회</v>
      </c>
      <c r="C133" s="31">
        <f t="shared" si="61"/>
        <v>905221002</v>
      </c>
      <c r="D133" s="31" t="str">
        <f t="shared" ref="D133:D135" si="65">C132</f>
        <v>905221001</v>
      </c>
      <c r="E133" s="31">
        <f t="shared" si="63"/>
        <v>905221003</v>
      </c>
      <c r="F133" s="31">
        <f>F132</f>
        <v>5</v>
      </c>
      <c r="G133" s="31">
        <f t="shared" ref="G133:H135" si="66">G132</f>
        <v>2</v>
      </c>
      <c r="H133" s="31">
        <f t="shared" si="66"/>
        <v>2</v>
      </c>
      <c r="I133" s="31">
        <v>3</v>
      </c>
      <c r="J133" s="31">
        <v>160001001</v>
      </c>
      <c r="K133" s="31">
        <f>INT(K132+K132*100%)</f>
        <v>80000</v>
      </c>
      <c r="L133" s="35" t="s">
        <v>52</v>
      </c>
      <c r="M133" s="35">
        <f t="shared" si="60"/>
        <v>51428</v>
      </c>
      <c r="N133" s="35">
        <f t="shared" si="60"/>
        <v>52428</v>
      </c>
      <c r="O133" s="34" t="str">
        <f>O132</f>
        <v>530800002</v>
      </c>
    </row>
    <row r="134" spans="1:15" x14ac:dyDescent="0.3">
      <c r="A134" s="31" t="b">
        <v>1</v>
      </c>
      <c r="B134" s="32" t="str">
        <f t="shared" si="64"/>
        <v>업적 - 수호자 스킬 초기화 누적 횟수 5 회</v>
      </c>
      <c r="C134" s="31">
        <f t="shared" si="61"/>
        <v>905221003</v>
      </c>
      <c r="D134" s="31">
        <f t="shared" si="65"/>
        <v>905221002</v>
      </c>
      <c r="E134" s="31">
        <f>C135</f>
        <v>905221004</v>
      </c>
      <c r="F134" s="31">
        <f t="shared" ref="F134:F135" si="67">F133</f>
        <v>5</v>
      </c>
      <c r="G134" s="31">
        <f t="shared" si="66"/>
        <v>2</v>
      </c>
      <c r="H134" s="31">
        <f t="shared" si="66"/>
        <v>2</v>
      </c>
      <c r="I134" s="31">
        <v>5</v>
      </c>
      <c r="J134" s="31">
        <v>160001001</v>
      </c>
      <c r="K134" s="31">
        <f t="shared" ref="K134:K135" si="68">INT(K133+K133*100%)</f>
        <v>160000</v>
      </c>
      <c r="L134" s="35" t="s">
        <v>52</v>
      </c>
      <c r="M134" s="35">
        <f t="shared" si="60"/>
        <v>51429</v>
      </c>
      <c r="N134" s="35">
        <f t="shared" si="60"/>
        <v>52429</v>
      </c>
      <c r="O134" s="34" t="str">
        <f t="shared" ref="O134:O135" si="69">O133</f>
        <v>530800002</v>
      </c>
    </row>
    <row r="135" spans="1:15" x14ac:dyDescent="0.3">
      <c r="A135" s="31" t="b">
        <v>1</v>
      </c>
      <c r="B135" s="32" t="str">
        <f t="shared" si="64"/>
        <v>업적 - 수호자 스킬 초기화 누적 횟수 10 회</v>
      </c>
      <c r="C135" s="31">
        <f t="shared" si="61"/>
        <v>905221004</v>
      </c>
      <c r="D135" s="31">
        <f t="shared" si="65"/>
        <v>905221003</v>
      </c>
      <c r="E135" s="30">
        <v>0</v>
      </c>
      <c r="F135" s="31">
        <f t="shared" si="67"/>
        <v>5</v>
      </c>
      <c r="G135" s="31">
        <f t="shared" si="66"/>
        <v>2</v>
      </c>
      <c r="H135" s="31">
        <f t="shared" si="66"/>
        <v>2</v>
      </c>
      <c r="I135" s="31">
        <v>10</v>
      </c>
      <c r="J135" s="31">
        <v>160001001</v>
      </c>
      <c r="K135" s="31">
        <f t="shared" si="68"/>
        <v>320000</v>
      </c>
      <c r="L135" s="35" t="s">
        <v>52</v>
      </c>
      <c r="M135" s="35">
        <f t="shared" ref="M135:N150" si="70">M134+1</f>
        <v>51430</v>
      </c>
      <c r="N135" s="35">
        <f t="shared" si="70"/>
        <v>52430</v>
      </c>
      <c r="O135" s="34" t="str">
        <f t="shared" si="69"/>
        <v>530800002</v>
      </c>
    </row>
    <row r="136" spans="1:15" x14ac:dyDescent="0.3">
      <c r="A136" s="17" t="b">
        <v>1</v>
      </c>
      <c r="B136" s="33" t="str">
        <f>"업적 - 수호석 획득 누적 갯수 " &amp; I136&amp; "개"</f>
        <v>업적 - 수호석 획득 누적 갯수 1개</v>
      </c>
      <c r="C136" s="30" t="str">
        <f>90&amp;F136&amp;G136&amp;H136&amp;1001</f>
        <v>903311001</v>
      </c>
      <c r="D136" s="30">
        <v>0</v>
      </c>
      <c r="E136" s="17">
        <f t="shared" ref="E136:E141" si="71">C137</f>
        <v>903311002</v>
      </c>
      <c r="F136" s="30">
        <v>3</v>
      </c>
      <c r="G136" s="30">
        <v>3</v>
      </c>
      <c r="H136" s="30">
        <v>1</v>
      </c>
      <c r="I136" s="30">
        <v>1</v>
      </c>
      <c r="J136" s="17">
        <v>160001002</v>
      </c>
      <c r="K136" s="30">
        <v>25</v>
      </c>
      <c r="L136" s="17" t="s">
        <v>136</v>
      </c>
      <c r="M136" s="17">
        <f t="shared" si="70"/>
        <v>51431</v>
      </c>
      <c r="N136" s="17">
        <f t="shared" si="70"/>
        <v>52431</v>
      </c>
      <c r="O136" s="30" t="str">
        <f t="shared" ref="O136:O165" si="72">IF(H136=1,"530800001",IF(H136=2,"530800002",IF(H136=3,"530800003",IF(H136=4,"530800004",IF(H136=5,"530800005",IF(H136=6,"530800006",IF(H136=7,"530800007",IF(H136=8,"530800008",IF(H136=9,"530800009",IF(H136=10,"530800010",IF(H136=11,"530800011",IF(H136=12,"530800012",IF(H136=13,"530800013",IF(H136=14,"530800014",IF(H136=15,"530800015",IF(H136=16,"530800016",IF(H136=17,"530800017",IF(H136=18,"530800018",IF(H136=19,"530800019",IF(H136=20,"530800020",IF(H136=21,"530800020",IF(H136=22,"530800022",IF(H136=23,"530800023",IF(H136=24,"530800024",IF(H136=25,"530800025",IF(H136=26,"530800026",IF(H136=27,"530800027",IF(H136=28,"530800028",IF(H136=29,"530800029",IF(H136=30,"530800030",IF(H136=31,"530800031",IF(H136=32,"530800032",IF(H136=33,"530800033",IF(H136=34,"530800034",IF(H136=35,"530800035",IF(H136=36,"530800036"))))))))))))))))))))))))))))))))))))</f>
        <v>530800001</v>
      </c>
    </row>
    <row r="137" spans="1:15" x14ac:dyDescent="0.3">
      <c r="A137" s="17" t="b">
        <v>1</v>
      </c>
      <c r="B137" s="33" t="str">
        <f t="shared" ref="B137:B142" si="73">"업적 - 수호석 획득 누적 갯수 " &amp; I137&amp; "개"</f>
        <v>업적 - 수호석 획득 누적 갯수 3개</v>
      </c>
      <c r="C137" s="17">
        <f t="shared" ref="C137:C142" si="74">C136+1</f>
        <v>903311002</v>
      </c>
      <c r="D137" s="17" t="str">
        <f t="shared" ref="D137:D142" si="75">C136</f>
        <v>903311001</v>
      </c>
      <c r="E137" s="17">
        <f t="shared" si="71"/>
        <v>903311003</v>
      </c>
      <c r="F137" s="17">
        <f>F136</f>
        <v>3</v>
      </c>
      <c r="G137" s="17">
        <f t="shared" ref="G137:H142" si="76">G136</f>
        <v>3</v>
      </c>
      <c r="H137" s="17">
        <f t="shared" si="76"/>
        <v>1</v>
      </c>
      <c r="I137" s="30">
        <v>3</v>
      </c>
      <c r="J137" s="17">
        <f>J136</f>
        <v>160001002</v>
      </c>
      <c r="K137" s="17">
        <f>K136+K$136</f>
        <v>50</v>
      </c>
      <c r="L137" s="17" t="s">
        <v>136</v>
      </c>
      <c r="M137" s="17">
        <f t="shared" si="70"/>
        <v>51432</v>
      </c>
      <c r="N137" s="17">
        <f t="shared" si="70"/>
        <v>52432</v>
      </c>
      <c r="O137" s="34" t="str">
        <f t="shared" ref="O137:O142" si="77">O136</f>
        <v>530800001</v>
      </c>
    </row>
    <row r="138" spans="1:15" x14ac:dyDescent="0.3">
      <c r="A138" s="17" t="b">
        <v>1</v>
      </c>
      <c r="B138" s="33" t="str">
        <f t="shared" si="73"/>
        <v>업적 - 수호석 획득 누적 갯수 5개</v>
      </c>
      <c r="C138" s="17">
        <f t="shared" si="74"/>
        <v>903311003</v>
      </c>
      <c r="D138" s="17">
        <f t="shared" si="75"/>
        <v>903311002</v>
      </c>
      <c r="E138" s="17">
        <f t="shared" si="71"/>
        <v>903311004</v>
      </c>
      <c r="F138" s="17">
        <f t="shared" ref="F138:F142" si="78">F137</f>
        <v>3</v>
      </c>
      <c r="G138" s="17">
        <f t="shared" si="76"/>
        <v>3</v>
      </c>
      <c r="H138" s="17">
        <f t="shared" si="76"/>
        <v>1</v>
      </c>
      <c r="I138" s="30">
        <v>5</v>
      </c>
      <c r="J138" s="17">
        <f t="shared" ref="J138:J142" si="79">J137</f>
        <v>160001002</v>
      </c>
      <c r="K138" s="17">
        <f t="shared" ref="K138:K141" si="80">K137+K$136</f>
        <v>75</v>
      </c>
      <c r="L138" s="17" t="s">
        <v>137</v>
      </c>
      <c r="M138" s="17">
        <f t="shared" si="70"/>
        <v>51433</v>
      </c>
      <c r="N138" s="17">
        <f t="shared" si="70"/>
        <v>52433</v>
      </c>
      <c r="O138" s="34" t="str">
        <f t="shared" si="77"/>
        <v>530800001</v>
      </c>
    </row>
    <row r="139" spans="1:15" x14ac:dyDescent="0.3">
      <c r="A139" s="17" t="b">
        <v>1</v>
      </c>
      <c r="B139" s="33" t="str">
        <f t="shared" si="73"/>
        <v>업적 - 수호석 획득 누적 갯수 7개</v>
      </c>
      <c r="C139" s="17">
        <f t="shared" si="74"/>
        <v>903311004</v>
      </c>
      <c r="D139" s="17">
        <f t="shared" si="75"/>
        <v>903311003</v>
      </c>
      <c r="E139" s="17">
        <f t="shared" si="71"/>
        <v>903311005</v>
      </c>
      <c r="F139" s="17">
        <f t="shared" si="78"/>
        <v>3</v>
      </c>
      <c r="G139" s="17">
        <f t="shared" si="76"/>
        <v>3</v>
      </c>
      <c r="H139" s="17">
        <f t="shared" si="76"/>
        <v>1</v>
      </c>
      <c r="I139" s="30">
        <v>7</v>
      </c>
      <c r="J139" s="17">
        <f t="shared" si="79"/>
        <v>160001002</v>
      </c>
      <c r="K139" s="17">
        <f t="shared" si="80"/>
        <v>100</v>
      </c>
      <c r="L139" s="17" t="s">
        <v>136</v>
      </c>
      <c r="M139" s="17">
        <f t="shared" si="70"/>
        <v>51434</v>
      </c>
      <c r="N139" s="17">
        <f t="shared" si="70"/>
        <v>52434</v>
      </c>
      <c r="O139" s="34" t="str">
        <f t="shared" si="77"/>
        <v>530800001</v>
      </c>
    </row>
    <row r="140" spans="1:15" x14ac:dyDescent="0.3">
      <c r="A140" s="17" t="b">
        <v>1</v>
      </c>
      <c r="B140" s="33" t="str">
        <f t="shared" si="73"/>
        <v>업적 - 수호석 획득 누적 갯수 10개</v>
      </c>
      <c r="C140" s="17">
        <f t="shared" si="74"/>
        <v>903311005</v>
      </c>
      <c r="D140" s="17">
        <f t="shared" si="75"/>
        <v>903311004</v>
      </c>
      <c r="E140" s="17">
        <f t="shared" si="71"/>
        <v>903311006</v>
      </c>
      <c r="F140" s="17">
        <f t="shared" si="78"/>
        <v>3</v>
      </c>
      <c r="G140" s="17">
        <f t="shared" si="76"/>
        <v>3</v>
      </c>
      <c r="H140" s="17">
        <f t="shared" si="76"/>
        <v>1</v>
      </c>
      <c r="I140" s="30">
        <v>10</v>
      </c>
      <c r="J140" s="17">
        <f t="shared" si="79"/>
        <v>160001002</v>
      </c>
      <c r="K140" s="17">
        <f t="shared" si="80"/>
        <v>125</v>
      </c>
      <c r="L140" s="17" t="s">
        <v>136</v>
      </c>
      <c r="M140" s="17">
        <f t="shared" si="70"/>
        <v>51435</v>
      </c>
      <c r="N140" s="17">
        <f t="shared" si="70"/>
        <v>52435</v>
      </c>
      <c r="O140" s="34" t="str">
        <f t="shared" si="77"/>
        <v>530800001</v>
      </c>
    </row>
    <row r="141" spans="1:15" x14ac:dyDescent="0.3">
      <c r="A141" s="17" t="b">
        <v>1</v>
      </c>
      <c r="B141" s="33" t="str">
        <f t="shared" si="73"/>
        <v>업적 - 수호석 획득 누적 갯수 12개</v>
      </c>
      <c r="C141" s="17">
        <f t="shared" si="74"/>
        <v>903311006</v>
      </c>
      <c r="D141" s="17">
        <f t="shared" si="75"/>
        <v>903311005</v>
      </c>
      <c r="E141" s="17">
        <f t="shared" si="71"/>
        <v>903311007</v>
      </c>
      <c r="F141" s="17">
        <f t="shared" si="78"/>
        <v>3</v>
      </c>
      <c r="G141" s="17">
        <f t="shared" si="76"/>
        <v>3</v>
      </c>
      <c r="H141" s="17">
        <f t="shared" si="76"/>
        <v>1</v>
      </c>
      <c r="I141" s="30">
        <v>12</v>
      </c>
      <c r="J141" s="17">
        <f t="shared" si="79"/>
        <v>160001002</v>
      </c>
      <c r="K141" s="17">
        <f t="shared" si="80"/>
        <v>150</v>
      </c>
      <c r="L141" s="17" t="s">
        <v>136</v>
      </c>
      <c r="M141" s="17">
        <f t="shared" si="70"/>
        <v>51436</v>
      </c>
      <c r="N141" s="17">
        <f t="shared" si="70"/>
        <v>52436</v>
      </c>
      <c r="O141" s="34" t="str">
        <f t="shared" si="77"/>
        <v>530800001</v>
      </c>
    </row>
    <row r="142" spans="1:15" x14ac:dyDescent="0.3">
      <c r="A142" s="17" t="b">
        <v>1</v>
      </c>
      <c r="B142" s="33" t="str">
        <f t="shared" si="73"/>
        <v>업적 - 수호석 획득 누적 갯수 15개</v>
      </c>
      <c r="C142" s="17">
        <f t="shared" si="74"/>
        <v>903311007</v>
      </c>
      <c r="D142" s="17">
        <f t="shared" si="75"/>
        <v>903311006</v>
      </c>
      <c r="E142" s="30">
        <v>0</v>
      </c>
      <c r="F142" s="17">
        <f t="shared" si="78"/>
        <v>3</v>
      </c>
      <c r="G142" s="17">
        <f t="shared" si="76"/>
        <v>3</v>
      </c>
      <c r="H142" s="17">
        <f t="shared" si="76"/>
        <v>1</v>
      </c>
      <c r="I142" s="30">
        <v>15</v>
      </c>
      <c r="J142" s="17">
        <f t="shared" si="79"/>
        <v>160001002</v>
      </c>
      <c r="K142" s="17">
        <f t="shared" ref="K142" si="81">K141+K$137</f>
        <v>200</v>
      </c>
      <c r="L142" s="17" t="s">
        <v>136</v>
      </c>
      <c r="M142" s="17">
        <f t="shared" si="70"/>
        <v>51437</v>
      </c>
      <c r="N142" s="17">
        <f t="shared" si="70"/>
        <v>52437</v>
      </c>
      <c r="O142" s="34" t="str">
        <f t="shared" si="77"/>
        <v>530800001</v>
      </c>
    </row>
    <row r="143" spans="1:15" x14ac:dyDescent="0.3">
      <c r="A143" s="31" t="b">
        <v>1</v>
      </c>
      <c r="B143" s="32" t="str">
        <f>"업적 - 수호석 업그레이드 단계별 달성 " &amp; "Lv."&amp; I143</f>
        <v>업적 - 수호석 업그레이드 단계별 달성 Lv.1</v>
      </c>
      <c r="C143" s="30" t="str">
        <f>90&amp;F143&amp;G143&amp;H143&amp;1001</f>
        <v>906111001</v>
      </c>
      <c r="D143" s="30">
        <v>0</v>
      </c>
      <c r="E143" s="31">
        <f t="shared" ref="E143:E163" si="82">C144</f>
        <v>906111002</v>
      </c>
      <c r="F143" s="30">
        <v>6</v>
      </c>
      <c r="G143" s="30">
        <v>1</v>
      </c>
      <c r="H143" s="30">
        <v>1</v>
      </c>
      <c r="I143" s="31">
        <v>1</v>
      </c>
      <c r="J143" s="31">
        <v>160001001</v>
      </c>
      <c r="K143" s="30">
        <v>10000</v>
      </c>
      <c r="L143" s="35" t="s">
        <v>52</v>
      </c>
      <c r="M143" s="35">
        <f t="shared" si="70"/>
        <v>51438</v>
      </c>
      <c r="N143" s="35">
        <f t="shared" si="70"/>
        <v>52438</v>
      </c>
      <c r="O143" s="30" t="str">
        <f t="shared" si="72"/>
        <v>530800001</v>
      </c>
    </row>
    <row r="144" spans="1:15" x14ac:dyDescent="0.3">
      <c r="A144" s="31" t="b">
        <v>1</v>
      </c>
      <c r="B144" s="32" t="str">
        <f t="shared" ref="B144:B164" si="83">"업적 - 수호석 업그레이드 단계별 달성 " &amp; "Lv."&amp; I144</f>
        <v>업적 - 수호석 업그레이드 단계별 달성 Lv.5</v>
      </c>
      <c r="C144" s="31">
        <f t="shared" ref="C144:C164" si="84">C143+1</f>
        <v>906111002</v>
      </c>
      <c r="D144" s="31" t="str">
        <f t="shared" ref="D144:D164" si="85">C143</f>
        <v>906111001</v>
      </c>
      <c r="E144" s="31">
        <f t="shared" si="82"/>
        <v>906111003</v>
      </c>
      <c r="F144" s="31">
        <f>F143</f>
        <v>6</v>
      </c>
      <c r="G144" s="31">
        <f t="shared" ref="G144:H159" si="86">G143</f>
        <v>1</v>
      </c>
      <c r="H144" s="31">
        <f t="shared" si="86"/>
        <v>1</v>
      </c>
      <c r="I144" s="31">
        <v>5</v>
      </c>
      <c r="J144" s="31">
        <v>160001001</v>
      </c>
      <c r="K144" s="31">
        <f>INT(K143+K$143*100%)</f>
        <v>20000</v>
      </c>
      <c r="L144" s="35" t="s">
        <v>52</v>
      </c>
      <c r="M144" s="35">
        <f t="shared" si="70"/>
        <v>51439</v>
      </c>
      <c r="N144" s="35">
        <f t="shared" si="70"/>
        <v>52439</v>
      </c>
      <c r="O144" s="34" t="str">
        <f t="shared" ref="O144:O164" si="87">O143</f>
        <v>530800001</v>
      </c>
    </row>
    <row r="145" spans="1:15" x14ac:dyDescent="0.3">
      <c r="A145" s="31" t="b">
        <v>1</v>
      </c>
      <c r="B145" s="32" t="str">
        <f t="shared" si="83"/>
        <v>업적 - 수호석 업그레이드 단계별 달성 Lv.10</v>
      </c>
      <c r="C145" s="31">
        <f t="shared" si="84"/>
        <v>906111003</v>
      </c>
      <c r="D145" s="31">
        <f t="shared" si="85"/>
        <v>906111002</v>
      </c>
      <c r="E145" s="31">
        <f t="shared" si="82"/>
        <v>906111004</v>
      </c>
      <c r="F145" s="31">
        <f t="shared" ref="F145:H160" si="88">F144</f>
        <v>6</v>
      </c>
      <c r="G145" s="31">
        <f t="shared" si="86"/>
        <v>1</v>
      </c>
      <c r="H145" s="31">
        <f t="shared" si="86"/>
        <v>1</v>
      </c>
      <c r="I145" s="31">
        <v>10</v>
      </c>
      <c r="J145" s="31">
        <v>160001001</v>
      </c>
      <c r="K145" s="31">
        <f t="shared" ref="K145:K147" si="89">INT(K144+K$143*100%)</f>
        <v>30000</v>
      </c>
      <c r="L145" s="35" t="s">
        <v>52</v>
      </c>
      <c r="M145" s="35">
        <f t="shared" si="70"/>
        <v>51440</v>
      </c>
      <c r="N145" s="35">
        <f t="shared" si="70"/>
        <v>52440</v>
      </c>
      <c r="O145" s="34" t="str">
        <f t="shared" si="87"/>
        <v>530800001</v>
      </c>
    </row>
    <row r="146" spans="1:15" x14ac:dyDescent="0.3">
      <c r="A146" s="31" t="b">
        <v>1</v>
      </c>
      <c r="B146" s="32" t="str">
        <f t="shared" si="83"/>
        <v>업적 - 수호석 업그레이드 단계별 달성 Lv.20</v>
      </c>
      <c r="C146" s="31">
        <f t="shared" si="84"/>
        <v>906111004</v>
      </c>
      <c r="D146" s="31">
        <f t="shared" si="85"/>
        <v>906111003</v>
      </c>
      <c r="E146" s="31">
        <f t="shared" si="82"/>
        <v>906111005</v>
      </c>
      <c r="F146" s="31">
        <f t="shared" si="88"/>
        <v>6</v>
      </c>
      <c r="G146" s="31">
        <f t="shared" si="86"/>
        <v>1</v>
      </c>
      <c r="H146" s="31">
        <f t="shared" si="86"/>
        <v>1</v>
      </c>
      <c r="I146" s="31">
        <f>I145+I$145</f>
        <v>20</v>
      </c>
      <c r="J146" s="31">
        <v>160001001</v>
      </c>
      <c r="K146" s="31">
        <f t="shared" si="89"/>
        <v>40000</v>
      </c>
      <c r="L146" s="35" t="s">
        <v>52</v>
      </c>
      <c r="M146" s="35">
        <f t="shared" si="70"/>
        <v>51441</v>
      </c>
      <c r="N146" s="35">
        <f t="shared" si="70"/>
        <v>52441</v>
      </c>
      <c r="O146" s="34" t="str">
        <f t="shared" si="87"/>
        <v>530800001</v>
      </c>
    </row>
    <row r="147" spans="1:15" x14ac:dyDescent="0.3">
      <c r="A147" s="31" t="b">
        <v>1</v>
      </c>
      <c r="B147" s="32" t="str">
        <f t="shared" si="83"/>
        <v>업적 - 수호석 업그레이드 단계별 달성 Lv.30</v>
      </c>
      <c r="C147" s="31">
        <f t="shared" si="84"/>
        <v>906111005</v>
      </c>
      <c r="D147" s="31">
        <f t="shared" si="85"/>
        <v>906111004</v>
      </c>
      <c r="E147" s="31">
        <f t="shared" si="82"/>
        <v>906111006</v>
      </c>
      <c r="F147" s="31">
        <f t="shared" si="88"/>
        <v>6</v>
      </c>
      <c r="G147" s="31">
        <f t="shared" si="86"/>
        <v>1</v>
      </c>
      <c r="H147" s="31">
        <f t="shared" si="86"/>
        <v>1</v>
      </c>
      <c r="I147" s="31">
        <f t="shared" ref="I147:I164" si="90">I146+I$145</f>
        <v>30</v>
      </c>
      <c r="J147" s="31">
        <v>160001001</v>
      </c>
      <c r="K147" s="31">
        <f t="shared" si="89"/>
        <v>50000</v>
      </c>
      <c r="L147" s="35" t="s">
        <v>52</v>
      </c>
      <c r="M147" s="35">
        <f t="shared" si="70"/>
        <v>51442</v>
      </c>
      <c r="N147" s="35">
        <f t="shared" si="70"/>
        <v>52442</v>
      </c>
      <c r="O147" s="34" t="str">
        <f t="shared" si="87"/>
        <v>530800001</v>
      </c>
    </row>
    <row r="148" spans="1:15" x14ac:dyDescent="0.3">
      <c r="A148" s="31" t="b">
        <v>1</v>
      </c>
      <c r="B148" s="32" t="str">
        <f t="shared" si="83"/>
        <v>업적 - 수호석 업그레이드 단계별 달성 Lv.40</v>
      </c>
      <c r="C148" s="31">
        <f t="shared" si="84"/>
        <v>906111006</v>
      </c>
      <c r="D148" s="31">
        <f t="shared" si="85"/>
        <v>906111005</v>
      </c>
      <c r="E148" s="31">
        <f t="shared" si="82"/>
        <v>906111007</v>
      </c>
      <c r="F148" s="31">
        <f t="shared" si="88"/>
        <v>6</v>
      </c>
      <c r="G148" s="31">
        <f t="shared" si="86"/>
        <v>1</v>
      </c>
      <c r="H148" s="31">
        <f t="shared" si="86"/>
        <v>1</v>
      </c>
      <c r="I148" s="31">
        <f t="shared" si="90"/>
        <v>40</v>
      </c>
      <c r="J148" s="31">
        <v>160001001</v>
      </c>
      <c r="K148" s="30">
        <f>INT(K147+K$147*50%)</f>
        <v>75000</v>
      </c>
      <c r="L148" s="35" t="s">
        <v>52</v>
      </c>
      <c r="M148" s="35">
        <f t="shared" si="70"/>
        <v>51443</v>
      </c>
      <c r="N148" s="35">
        <f t="shared" si="70"/>
        <v>52443</v>
      </c>
      <c r="O148" s="34" t="str">
        <f t="shared" si="87"/>
        <v>530800001</v>
      </c>
    </row>
    <row r="149" spans="1:15" x14ac:dyDescent="0.3">
      <c r="A149" s="31" t="b">
        <v>1</v>
      </c>
      <c r="B149" s="32" t="str">
        <f t="shared" si="83"/>
        <v>업적 - 수호석 업그레이드 단계별 달성 Lv.50</v>
      </c>
      <c r="C149" s="31">
        <f t="shared" si="84"/>
        <v>906111007</v>
      </c>
      <c r="D149" s="31">
        <f t="shared" si="85"/>
        <v>906111006</v>
      </c>
      <c r="E149" s="31">
        <f t="shared" si="82"/>
        <v>906111008</v>
      </c>
      <c r="F149" s="31">
        <f t="shared" si="88"/>
        <v>6</v>
      </c>
      <c r="G149" s="31">
        <f t="shared" si="86"/>
        <v>1</v>
      </c>
      <c r="H149" s="31">
        <f t="shared" si="86"/>
        <v>1</v>
      </c>
      <c r="I149" s="31">
        <f t="shared" si="90"/>
        <v>50</v>
      </c>
      <c r="J149" s="31">
        <v>160001001</v>
      </c>
      <c r="K149" s="35">
        <f>INT(K148+K$147*50%)</f>
        <v>100000</v>
      </c>
      <c r="L149" s="35" t="s">
        <v>52</v>
      </c>
      <c r="M149" s="35">
        <f t="shared" si="70"/>
        <v>51444</v>
      </c>
      <c r="N149" s="35">
        <f t="shared" si="70"/>
        <v>52444</v>
      </c>
      <c r="O149" s="34" t="str">
        <f t="shared" si="87"/>
        <v>530800001</v>
      </c>
    </row>
    <row r="150" spans="1:15" x14ac:dyDescent="0.3">
      <c r="A150" s="31" t="b">
        <v>1</v>
      </c>
      <c r="B150" s="32" t="str">
        <f t="shared" si="83"/>
        <v>업적 - 수호석 업그레이드 단계별 달성 Lv.60</v>
      </c>
      <c r="C150" s="31">
        <f t="shared" si="84"/>
        <v>906111008</v>
      </c>
      <c r="D150" s="31">
        <f t="shared" si="85"/>
        <v>906111007</v>
      </c>
      <c r="E150" s="31">
        <f t="shared" si="82"/>
        <v>906111009</v>
      </c>
      <c r="F150" s="31">
        <f t="shared" si="88"/>
        <v>6</v>
      </c>
      <c r="G150" s="31">
        <f t="shared" si="86"/>
        <v>1</v>
      </c>
      <c r="H150" s="31">
        <f t="shared" si="86"/>
        <v>1</v>
      </c>
      <c r="I150" s="31">
        <f t="shared" si="90"/>
        <v>60</v>
      </c>
      <c r="J150" s="31">
        <v>160001001</v>
      </c>
      <c r="K150" s="35">
        <f t="shared" ref="K150:K164" si="91">INT(K149+K$147*50%)</f>
        <v>125000</v>
      </c>
      <c r="L150" s="35" t="s">
        <v>52</v>
      </c>
      <c r="M150" s="35">
        <f t="shared" si="70"/>
        <v>51445</v>
      </c>
      <c r="N150" s="35">
        <f t="shared" si="70"/>
        <v>52445</v>
      </c>
      <c r="O150" s="34" t="str">
        <f t="shared" si="87"/>
        <v>530800001</v>
      </c>
    </row>
    <row r="151" spans="1:15" x14ac:dyDescent="0.3">
      <c r="A151" s="31" t="b">
        <v>1</v>
      </c>
      <c r="B151" s="32" t="str">
        <f t="shared" si="83"/>
        <v>업적 - 수호석 업그레이드 단계별 달성 Lv.70</v>
      </c>
      <c r="C151" s="31">
        <f t="shared" si="84"/>
        <v>906111009</v>
      </c>
      <c r="D151" s="31">
        <f t="shared" si="85"/>
        <v>906111008</v>
      </c>
      <c r="E151" s="31">
        <f t="shared" si="82"/>
        <v>906111010</v>
      </c>
      <c r="F151" s="31">
        <f t="shared" si="88"/>
        <v>6</v>
      </c>
      <c r="G151" s="31">
        <f t="shared" si="86"/>
        <v>1</v>
      </c>
      <c r="H151" s="31">
        <f t="shared" si="86"/>
        <v>1</v>
      </c>
      <c r="I151" s="31">
        <f t="shared" si="90"/>
        <v>70</v>
      </c>
      <c r="J151" s="31">
        <v>160001001</v>
      </c>
      <c r="K151" s="35">
        <f t="shared" si="91"/>
        <v>150000</v>
      </c>
      <c r="L151" s="35" t="s">
        <v>52</v>
      </c>
      <c r="M151" s="35">
        <f t="shared" ref="M151:N166" si="92">M150+1</f>
        <v>51446</v>
      </c>
      <c r="N151" s="35">
        <f t="shared" si="92"/>
        <v>52446</v>
      </c>
      <c r="O151" s="34" t="str">
        <f t="shared" si="87"/>
        <v>530800001</v>
      </c>
    </row>
    <row r="152" spans="1:15" x14ac:dyDescent="0.3">
      <c r="A152" s="31" t="b">
        <v>1</v>
      </c>
      <c r="B152" s="32" t="str">
        <f t="shared" si="83"/>
        <v>업적 - 수호석 업그레이드 단계별 달성 Lv.80</v>
      </c>
      <c r="C152" s="31">
        <f t="shared" si="84"/>
        <v>906111010</v>
      </c>
      <c r="D152" s="31">
        <f t="shared" si="85"/>
        <v>906111009</v>
      </c>
      <c r="E152" s="31">
        <f t="shared" si="82"/>
        <v>906111011</v>
      </c>
      <c r="F152" s="31">
        <f t="shared" si="88"/>
        <v>6</v>
      </c>
      <c r="G152" s="31">
        <f t="shared" si="86"/>
        <v>1</v>
      </c>
      <c r="H152" s="31">
        <f t="shared" si="86"/>
        <v>1</v>
      </c>
      <c r="I152" s="31">
        <f t="shared" si="90"/>
        <v>80</v>
      </c>
      <c r="J152" s="31">
        <v>160001001</v>
      </c>
      <c r="K152" s="35">
        <f t="shared" si="91"/>
        <v>175000</v>
      </c>
      <c r="L152" s="35" t="s">
        <v>52</v>
      </c>
      <c r="M152" s="35">
        <f t="shared" si="92"/>
        <v>51447</v>
      </c>
      <c r="N152" s="35">
        <f t="shared" si="92"/>
        <v>52447</v>
      </c>
      <c r="O152" s="34" t="str">
        <f t="shared" si="87"/>
        <v>530800001</v>
      </c>
    </row>
    <row r="153" spans="1:15" x14ac:dyDescent="0.3">
      <c r="A153" s="31" t="b">
        <v>1</v>
      </c>
      <c r="B153" s="32" t="str">
        <f t="shared" si="83"/>
        <v>업적 - 수호석 업그레이드 단계별 달성 Lv.90</v>
      </c>
      <c r="C153" s="31">
        <f t="shared" si="84"/>
        <v>906111011</v>
      </c>
      <c r="D153" s="31">
        <f t="shared" si="85"/>
        <v>906111010</v>
      </c>
      <c r="E153" s="31">
        <f t="shared" si="82"/>
        <v>906111012</v>
      </c>
      <c r="F153" s="31">
        <f t="shared" si="88"/>
        <v>6</v>
      </c>
      <c r="G153" s="31">
        <f t="shared" si="86"/>
        <v>1</v>
      </c>
      <c r="H153" s="31">
        <f t="shared" si="86"/>
        <v>1</v>
      </c>
      <c r="I153" s="31">
        <f t="shared" si="90"/>
        <v>90</v>
      </c>
      <c r="J153" s="31">
        <v>160001001</v>
      </c>
      <c r="K153" s="35">
        <f t="shared" si="91"/>
        <v>200000</v>
      </c>
      <c r="L153" s="35" t="s">
        <v>52</v>
      </c>
      <c r="M153" s="35">
        <f t="shared" si="92"/>
        <v>51448</v>
      </c>
      <c r="N153" s="35">
        <f t="shared" si="92"/>
        <v>52448</v>
      </c>
      <c r="O153" s="34" t="str">
        <f t="shared" si="87"/>
        <v>530800001</v>
      </c>
    </row>
    <row r="154" spans="1:15" x14ac:dyDescent="0.3">
      <c r="A154" s="31" t="b">
        <v>1</v>
      </c>
      <c r="B154" s="32" t="str">
        <f t="shared" si="83"/>
        <v>업적 - 수호석 업그레이드 단계별 달성 Lv.100</v>
      </c>
      <c r="C154" s="31">
        <f t="shared" si="84"/>
        <v>906111012</v>
      </c>
      <c r="D154" s="31">
        <f t="shared" si="85"/>
        <v>906111011</v>
      </c>
      <c r="E154" s="31">
        <f t="shared" si="82"/>
        <v>906111013</v>
      </c>
      <c r="F154" s="31">
        <f t="shared" si="88"/>
        <v>6</v>
      </c>
      <c r="G154" s="31">
        <f t="shared" si="86"/>
        <v>1</v>
      </c>
      <c r="H154" s="31">
        <f t="shared" si="86"/>
        <v>1</v>
      </c>
      <c r="I154" s="31">
        <f t="shared" si="90"/>
        <v>100</v>
      </c>
      <c r="J154" s="31">
        <v>160001001</v>
      </c>
      <c r="K154" s="35">
        <f t="shared" si="91"/>
        <v>225000</v>
      </c>
      <c r="L154" s="35" t="s">
        <v>52</v>
      </c>
      <c r="M154" s="35">
        <f t="shared" si="92"/>
        <v>51449</v>
      </c>
      <c r="N154" s="35">
        <f t="shared" si="92"/>
        <v>52449</v>
      </c>
      <c r="O154" s="34" t="str">
        <f t="shared" si="87"/>
        <v>530800001</v>
      </c>
    </row>
    <row r="155" spans="1:15" x14ac:dyDescent="0.3">
      <c r="A155" s="31" t="b">
        <v>1</v>
      </c>
      <c r="B155" s="32" t="str">
        <f t="shared" si="83"/>
        <v>업적 - 수호석 업그레이드 단계별 달성 Lv.110</v>
      </c>
      <c r="C155" s="31">
        <f t="shared" si="84"/>
        <v>906111013</v>
      </c>
      <c r="D155" s="31">
        <f t="shared" si="85"/>
        <v>906111012</v>
      </c>
      <c r="E155" s="31">
        <f t="shared" si="82"/>
        <v>906111014</v>
      </c>
      <c r="F155" s="31">
        <f t="shared" si="88"/>
        <v>6</v>
      </c>
      <c r="G155" s="31">
        <f t="shared" si="86"/>
        <v>1</v>
      </c>
      <c r="H155" s="31">
        <f t="shared" si="86"/>
        <v>1</v>
      </c>
      <c r="I155" s="31">
        <f t="shared" si="90"/>
        <v>110</v>
      </c>
      <c r="J155" s="31">
        <v>160001001</v>
      </c>
      <c r="K155" s="35">
        <f t="shared" si="91"/>
        <v>250000</v>
      </c>
      <c r="L155" s="35" t="s">
        <v>52</v>
      </c>
      <c r="M155" s="35">
        <f t="shared" si="92"/>
        <v>51450</v>
      </c>
      <c r="N155" s="35">
        <f t="shared" si="92"/>
        <v>52450</v>
      </c>
      <c r="O155" s="34" t="str">
        <f t="shared" si="87"/>
        <v>530800001</v>
      </c>
    </row>
    <row r="156" spans="1:15" x14ac:dyDescent="0.3">
      <c r="A156" s="31" t="b">
        <v>1</v>
      </c>
      <c r="B156" s="32" t="str">
        <f t="shared" si="83"/>
        <v>업적 - 수호석 업그레이드 단계별 달성 Lv.120</v>
      </c>
      <c r="C156" s="31">
        <f t="shared" si="84"/>
        <v>906111014</v>
      </c>
      <c r="D156" s="31">
        <f t="shared" si="85"/>
        <v>906111013</v>
      </c>
      <c r="E156" s="31">
        <f t="shared" si="82"/>
        <v>906111015</v>
      </c>
      <c r="F156" s="31">
        <f t="shared" si="88"/>
        <v>6</v>
      </c>
      <c r="G156" s="31">
        <f t="shared" si="86"/>
        <v>1</v>
      </c>
      <c r="H156" s="31">
        <f t="shared" si="86"/>
        <v>1</v>
      </c>
      <c r="I156" s="31">
        <f t="shared" si="90"/>
        <v>120</v>
      </c>
      <c r="J156" s="31">
        <v>160001001</v>
      </c>
      <c r="K156" s="35">
        <f t="shared" si="91"/>
        <v>275000</v>
      </c>
      <c r="L156" s="35" t="s">
        <v>52</v>
      </c>
      <c r="M156" s="35">
        <f t="shared" si="92"/>
        <v>51451</v>
      </c>
      <c r="N156" s="35">
        <f t="shared" si="92"/>
        <v>52451</v>
      </c>
      <c r="O156" s="34" t="str">
        <f t="shared" si="87"/>
        <v>530800001</v>
      </c>
    </row>
    <row r="157" spans="1:15" x14ac:dyDescent="0.3">
      <c r="A157" s="31" t="b">
        <v>1</v>
      </c>
      <c r="B157" s="32" t="str">
        <f t="shared" si="83"/>
        <v>업적 - 수호석 업그레이드 단계별 달성 Lv.130</v>
      </c>
      <c r="C157" s="31">
        <f t="shared" si="84"/>
        <v>906111015</v>
      </c>
      <c r="D157" s="31">
        <f t="shared" si="85"/>
        <v>906111014</v>
      </c>
      <c r="E157" s="31">
        <f t="shared" si="82"/>
        <v>906111016</v>
      </c>
      <c r="F157" s="31">
        <f t="shared" si="88"/>
        <v>6</v>
      </c>
      <c r="G157" s="31">
        <f t="shared" si="86"/>
        <v>1</v>
      </c>
      <c r="H157" s="31">
        <f t="shared" si="86"/>
        <v>1</v>
      </c>
      <c r="I157" s="31">
        <f t="shared" si="90"/>
        <v>130</v>
      </c>
      <c r="J157" s="31">
        <v>160001001</v>
      </c>
      <c r="K157" s="35">
        <f t="shared" si="91"/>
        <v>300000</v>
      </c>
      <c r="L157" s="35" t="s">
        <v>52</v>
      </c>
      <c r="M157" s="35">
        <f t="shared" si="92"/>
        <v>51452</v>
      </c>
      <c r="N157" s="35">
        <f t="shared" si="92"/>
        <v>52452</v>
      </c>
      <c r="O157" s="34" t="str">
        <f t="shared" si="87"/>
        <v>530800001</v>
      </c>
    </row>
    <row r="158" spans="1:15" x14ac:dyDescent="0.3">
      <c r="A158" s="31" t="b">
        <v>1</v>
      </c>
      <c r="B158" s="32" t="str">
        <f t="shared" si="83"/>
        <v>업적 - 수호석 업그레이드 단계별 달성 Lv.140</v>
      </c>
      <c r="C158" s="31">
        <f t="shared" si="84"/>
        <v>906111016</v>
      </c>
      <c r="D158" s="31">
        <f t="shared" si="85"/>
        <v>906111015</v>
      </c>
      <c r="E158" s="31">
        <f t="shared" si="82"/>
        <v>906111017</v>
      </c>
      <c r="F158" s="31">
        <f t="shared" si="88"/>
        <v>6</v>
      </c>
      <c r="G158" s="31">
        <f t="shared" si="86"/>
        <v>1</v>
      </c>
      <c r="H158" s="31">
        <f t="shared" si="86"/>
        <v>1</v>
      </c>
      <c r="I158" s="31">
        <f t="shared" si="90"/>
        <v>140</v>
      </c>
      <c r="J158" s="31">
        <v>160001001</v>
      </c>
      <c r="K158" s="35">
        <f t="shared" si="91"/>
        <v>325000</v>
      </c>
      <c r="L158" s="35" t="s">
        <v>52</v>
      </c>
      <c r="M158" s="35">
        <f t="shared" si="92"/>
        <v>51453</v>
      </c>
      <c r="N158" s="35">
        <f t="shared" si="92"/>
        <v>52453</v>
      </c>
      <c r="O158" s="34" t="str">
        <f t="shared" si="87"/>
        <v>530800001</v>
      </c>
    </row>
    <row r="159" spans="1:15" x14ac:dyDescent="0.3">
      <c r="A159" s="31" t="b">
        <v>1</v>
      </c>
      <c r="B159" s="32" t="str">
        <f t="shared" si="83"/>
        <v>업적 - 수호석 업그레이드 단계별 달성 Lv.150</v>
      </c>
      <c r="C159" s="31">
        <f t="shared" si="84"/>
        <v>906111017</v>
      </c>
      <c r="D159" s="31">
        <f t="shared" si="85"/>
        <v>906111016</v>
      </c>
      <c r="E159" s="31">
        <f t="shared" si="82"/>
        <v>906111018</v>
      </c>
      <c r="F159" s="31">
        <f t="shared" si="88"/>
        <v>6</v>
      </c>
      <c r="G159" s="31">
        <f t="shared" si="86"/>
        <v>1</v>
      </c>
      <c r="H159" s="31">
        <f t="shared" si="86"/>
        <v>1</v>
      </c>
      <c r="I159" s="31">
        <f t="shared" si="90"/>
        <v>150</v>
      </c>
      <c r="J159" s="31">
        <v>160001001</v>
      </c>
      <c r="K159" s="35">
        <f t="shared" si="91"/>
        <v>350000</v>
      </c>
      <c r="L159" s="35" t="s">
        <v>52</v>
      </c>
      <c r="M159" s="35">
        <f t="shared" si="92"/>
        <v>51454</v>
      </c>
      <c r="N159" s="35">
        <f t="shared" si="92"/>
        <v>52454</v>
      </c>
      <c r="O159" s="34" t="str">
        <f t="shared" si="87"/>
        <v>530800001</v>
      </c>
    </row>
    <row r="160" spans="1:15" x14ac:dyDescent="0.3">
      <c r="A160" s="31" t="b">
        <v>1</v>
      </c>
      <c r="B160" s="32" t="str">
        <f t="shared" si="83"/>
        <v>업적 - 수호석 업그레이드 단계별 달성 Lv.160</v>
      </c>
      <c r="C160" s="31">
        <f t="shared" si="84"/>
        <v>906111018</v>
      </c>
      <c r="D160" s="31">
        <f t="shared" si="85"/>
        <v>906111017</v>
      </c>
      <c r="E160" s="31">
        <f t="shared" si="82"/>
        <v>906111019</v>
      </c>
      <c r="F160" s="31">
        <f t="shared" si="88"/>
        <v>6</v>
      </c>
      <c r="G160" s="31">
        <f t="shared" si="88"/>
        <v>1</v>
      </c>
      <c r="H160" s="31">
        <f t="shared" si="88"/>
        <v>1</v>
      </c>
      <c r="I160" s="31">
        <f t="shared" si="90"/>
        <v>160</v>
      </c>
      <c r="J160" s="31">
        <v>160001001</v>
      </c>
      <c r="K160" s="35">
        <f t="shared" si="91"/>
        <v>375000</v>
      </c>
      <c r="L160" s="35" t="s">
        <v>52</v>
      </c>
      <c r="M160" s="35">
        <f t="shared" si="92"/>
        <v>51455</v>
      </c>
      <c r="N160" s="35">
        <f t="shared" si="92"/>
        <v>52455</v>
      </c>
      <c r="O160" s="34" t="str">
        <f t="shared" si="87"/>
        <v>530800001</v>
      </c>
    </row>
    <row r="161" spans="1:15" x14ac:dyDescent="0.3">
      <c r="A161" s="31" t="b">
        <v>1</v>
      </c>
      <c r="B161" s="32" t="str">
        <f t="shared" si="83"/>
        <v>업적 - 수호석 업그레이드 단계별 달성 Lv.170</v>
      </c>
      <c r="C161" s="31">
        <f t="shared" si="84"/>
        <v>906111019</v>
      </c>
      <c r="D161" s="31">
        <f t="shared" si="85"/>
        <v>906111018</v>
      </c>
      <c r="E161" s="31">
        <f t="shared" si="82"/>
        <v>906111020</v>
      </c>
      <c r="F161" s="31">
        <f t="shared" ref="F161:H164" si="93">F160</f>
        <v>6</v>
      </c>
      <c r="G161" s="31">
        <f t="shared" si="93"/>
        <v>1</v>
      </c>
      <c r="H161" s="31">
        <f t="shared" si="93"/>
        <v>1</v>
      </c>
      <c r="I161" s="31">
        <f t="shared" si="90"/>
        <v>170</v>
      </c>
      <c r="J161" s="31">
        <v>160001001</v>
      </c>
      <c r="K161" s="35">
        <f t="shared" si="91"/>
        <v>400000</v>
      </c>
      <c r="L161" s="35" t="s">
        <v>52</v>
      </c>
      <c r="M161" s="35">
        <f t="shared" si="92"/>
        <v>51456</v>
      </c>
      <c r="N161" s="35">
        <f t="shared" si="92"/>
        <v>52456</v>
      </c>
      <c r="O161" s="34" t="str">
        <f t="shared" si="87"/>
        <v>530800001</v>
      </c>
    </row>
    <row r="162" spans="1:15" x14ac:dyDescent="0.3">
      <c r="A162" s="31" t="b">
        <v>1</v>
      </c>
      <c r="B162" s="32" t="str">
        <f t="shared" si="83"/>
        <v>업적 - 수호석 업그레이드 단계별 달성 Lv.180</v>
      </c>
      <c r="C162" s="31">
        <f t="shared" si="84"/>
        <v>906111020</v>
      </c>
      <c r="D162" s="31">
        <f t="shared" si="85"/>
        <v>906111019</v>
      </c>
      <c r="E162" s="31">
        <f t="shared" si="82"/>
        <v>906111021</v>
      </c>
      <c r="F162" s="31">
        <f t="shared" si="93"/>
        <v>6</v>
      </c>
      <c r="G162" s="31">
        <f t="shared" si="93"/>
        <v>1</v>
      </c>
      <c r="H162" s="31">
        <f t="shared" si="93"/>
        <v>1</v>
      </c>
      <c r="I162" s="31">
        <f t="shared" si="90"/>
        <v>180</v>
      </c>
      <c r="J162" s="31">
        <v>160001001</v>
      </c>
      <c r="K162" s="35">
        <f t="shared" si="91"/>
        <v>425000</v>
      </c>
      <c r="L162" s="35" t="s">
        <v>52</v>
      </c>
      <c r="M162" s="35">
        <f t="shared" si="92"/>
        <v>51457</v>
      </c>
      <c r="N162" s="35">
        <f t="shared" si="92"/>
        <v>52457</v>
      </c>
      <c r="O162" s="34" t="str">
        <f t="shared" si="87"/>
        <v>530800001</v>
      </c>
    </row>
    <row r="163" spans="1:15" x14ac:dyDescent="0.3">
      <c r="A163" s="31" t="b">
        <v>1</v>
      </c>
      <c r="B163" s="32" t="str">
        <f t="shared" si="83"/>
        <v>업적 - 수호석 업그레이드 단계별 달성 Lv.190</v>
      </c>
      <c r="C163" s="31">
        <f t="shared" si="84"/>
        <v>906111021</v>
      </c>
      <c r="D163" s="31">
        <f t="shared" si="85"/>
        <v>906111020</v>
      </c>
      <c r="E163" s="31">
        <f t="shared" si="82"/>
        <v>906111022</v>
      </c>
      <c r="F163" s="31">
        <f t="shared" si="93"/>
        <v>6</v>
      </c>
      <c r="G163" s="31">
        <f t="shared" si="93"/>
        <v>1</v>
      </c>
      <c r="H163" s="31">
        <f t="shared" si="93"/>
        <v>1</v>
      </c>
      <c r="I163" s="31">
        <f t="shared" si="90"/>
        <v>190</v>
      </c>
      <c r="J163" s="31">
        <v>160001001</v>
      </c>
      <c r="K163" s="35">
        <f t="shared" si="91"/>
        <v>450000</v>
      </c>
      <c r="L163" s="35" t="s">
        <v>52</v>
      </c>
      <c r="M163" s="35">
        <f t="shared" si="92"/>
        <v>51458</v>
      </c>
      <c r="N163" s="35">
        <f t="shared" si="92"/>
        <v>52458</v>
      </c>
      <c r="O163" s="34" t="str">
        <f t="shared" si="87"/>
        <v>530800001</v>
      </c>
    </row>
    <row r="164" spans="1:15" x14ac:dyDescent="0.3">
      <c r="A164" s="31" t="b">
        <v>1</v>
      </c>
      <c r="B164" s="32" t="str">
        <f t="shared" si="83"/>
        <v>업적 - 수호석 업그레이드 단계별 달성 Lv.200</v>
      </c>
      <c r="C164" s="31">
        <f t="shared" si="84"/>
        <v>906111022</v>
      </c>
      <c r="D164" s="31">
        <f t="shared" si="85"/>
        <v>906111021</v>
      </c>
      <c r="E164" s="30">
        <v>0</v>
      </c>
      <c r="F164" s="31">
        <f t="shared" si="93"/>
        <v>6</v>
      </c>
      <c r="G164" s="31">
        <f t="shared" si="93"/>
        <v>1</v>
      </c>
      <c r="H164" s="31">
        <f t="shared" si="93"/>
        <v>1</v>
      </c>
      <c r="I164" s="31">
        <f t="shared" si="90"/>
        <v>200</v>
      </c>
      <c r="J164" s="31">
        <v>160001001</v>
      </c>
      <c r="K164" s="35">
        <f t="shared" si="91"/>
        <v>475000</v>
      </c>
      <c r="L164" s="35" t="s">
        <v>52</v>
      </c>
      <c r="M164" s="35">
        <f t="shared" si="92"/>
        <v>51459</v>
      </c>
      <c r="N164" s="35">
        <f t="shared" si="92"/>
        <v>52459</v>
      </c>
      <c r="O164" s="34" t="str">
        <f t="shared" si="87"/>
        <v>530800001</v>
      </c>
    </row>
    <row r="165" spans="1:15" x14ac:dyDescent="0.3">
      <c r="A165" s="28" t="b">
        <v>1</v>
      </c>
      <c r="B165" s="29" t="s">
        <v>138</v>
      </c>
      <c r="C165" s="30" t="str">
        <f>90&amp;F165&amp;G165&amp;H165&amp;1001</f>
        <v>908221001</v>
      </c>
      <c r="D165" s="30">
        <v>0</v>
      </c>
      <c r="E165" s="28">
        <f t="shared" ref="E165:E203" si="94">C166</f>
        <v>908221002</v>
      </c>
      <c r="F165" s="30">
        <v>8</v>
      </c>
      <c r="G165" s="30">
        <v>2</v>
      </c>
      <c r="H165" s="30">
        <v>2</v>
      </c>
      <c r="I165" s="28">
        <v>5</v>
      </c>
      <c r="J165" s="28">
        <v>160001002</v>
      </c>
      <c r="K165" s="30">
        <v>50</v>
      </c>
      <c r="L165" s="34" t="s">
        <v>54</v>
      </c>
      <c r="M165" s="34">
        <f t="shared" si="92"/>
        <v>51460</v>
      </c>
      <c r="N165" s="34">
        <f t="shared" si="92"/>
        <v>52460</v>
      </c>
      <c r="O165" s="30" t="str">
        <f t="shared" si="72"/>
        <v>530800002</v>
      </c>
    </row>
    <row r="166" spans="1:15" x14ac:dyDescent="0.3">
      <c r="A166" s="28" t="b">
        <v>1</v>
      </c>
      <c r="B166" s="29" t="s">
        <v>139</v>
      </c>
      <c r="C166" s="28">
        <f t="shared" ref="C166:C204" si="95">C165+1</f>
        <v>908221002</v>
      </c>
      <c r="D166" s="28" t="str">
        <f t="shared" ref="D166:D204" si="96">C165</f>
        <v>908221001</v>
      </c>
      <c r="E166" s="28">
        <f t="shared" si="94"/>
        <v>908221003</v>
      </c>
      <c r="F166" s="28">
        <f>F165</f>
        <v>8</v>
      </c>
      <c r="G166" s="28">
        <f t="shared" ref="G166:H181" si="97">G165</f>
        <v>2</v>
      </c>
      <c r="H166" s="28">
        <f t="shared" si="97"/>
        <v>2</v>
      </c>
      <c r="I166" s="28">
        <f>I165+5</f>
        <v>10</v>
      </c>
      <c r="J166" s="28">
        <v>160001002</v>
      </c>
      <c r="K166" s="28">
        <f>K165</f>
        <v>50</v>
      </c>
      <c r="L166" s="34" t="s">
        <v>54</v>
      </c>
      <c r="M166" s="34">
        <f t="shared" si="92"/>
        <v>51461</v>
      </c>
      <c r="N166" s="34">
        <f t="shared" si="92"/>
        <v>52461</v>
      </c>
      <c r="O166" s="34" t="str">
        <f t="shared" ref="O166:O204" si="98">O165</f>
        <v>530800002</v>
      </c>
    </row>
    <row r="167" spans="1:15" x14ac:dyDescent="0.3">
      <c r="A167" s="28" t="b">
        <v>1</v>
      </c>
      <c r="B167" s="29" t="s">
        <v>140</v>
      </c>
      <c r="C167" s="28">
        <f t="shared" si="95"/>
        <v>908221003</v>
      </c>
      <c r="D167" s="28">
        <f t="shared" si="96"/>
        <v>908221002</v>
      </c>
      <c r="E167" s="28">
        <f t="shared" si="94"/>
        <v>908221004</v>
      </c>
      <c r="F167" s="28">
        <f t="shared" ref="F167:H182" si="99">F166</f>
        <v>8</v>
      </c>
      <c r="G167" s="28">
        <f t="shared" si="97"/>
        <v>2</v>
      </c>
      <c r="H167" s="28">
        <f t="shared" si="97"/>
        <v>2</v>
      </c>
      <c r="I167" s="28">
        <f t="shared" ref="I167:I204" si="100">I166+5</f>
        <v>15</v>
      </c>
      <c r="J167" s="28">
        <v>160001002</v>
      </c>
      <c r="K167" s="28">
        <f t="shared" ref="K167:K204" si="101">K166</f>
        <v>50</v>
      </c>
      <c r="L167" s="34" t="s">
        <v>54</v>
      </c>
      <c r="M167" s="34">
        <f t="shared" ref="M167:N182" si="102">M166+1</f>
        <v>51462</v>
      </c>
      <c r="N167" s="34">
        <f t="shared" si="102"/>
        <v>52462</v>
      </c>
      <c r="O167" s="34" t="str">
        <f t="shared" si="98"/>
        <v>530800002</v>
      </c>
    </row>
    <row r="168" spans="1:15" x14ac:dyDescent="0.3">
      <c r="A168" s="28" t="b">
        <v>1</v>
      </c>
      <c r="B168" s="29" t="s">
        <v>141</v>
      </c>
      <c r="C168" s="28">
        <f t="shared" si="95"/>
        <v>908221004</v>
      </c>
      <c r="D168" s="28">
        <f t="shared" si="96"/>
        <v>908221003</v>
      </c>
      <c r="E168" s="28">
        <f t="shared" si="94"/>
        <v>908221005</v>
      </c>
      <c r="F168" s="28">
        <f t="shared" si="99"/>
        <v>8</v>
      </c>
      <c r="G168" s="28">
        <f t="shared" si="97"/>
        <v>2</v>
      </c>
      <c r="H168" s="28">
        <f t="shared" si="97"/>
        <v>2</v>
      </c>
      <c r="I168" s="28">
        <f t="shared" si="100"/>
        <v>20</v>
      </c>
      <c r="J168" s="28">
        <v>160001002</v>
      </c>
      <c r="K168" s="28">
        <f t="shared" si="101"/>
        <v>50</v>
      </c>
      <c r="L168" s="34" t="s">
        <v>54</v>
      </c>
      <c r="M168" s="34">
        <f t="shared" si="102"/>
        <v>51463</v>
      </c>
      <c r="N168" s="34">
        <f t="shared" si="102"/>
        <v>52463</v>
      </c>
      <c r="O168" s="34" t="str">
        <f t="shared" si="98"/>
        <v>530800002</v>
      </c>
    </row>
    <row r="169" spans="1:15" x14ac:dyDescent="0.3">
      <c r="A169" s="28" t="b">
        <v>1</v>
      </c>
      <c r="B169" s="29" t="s">
        <v>142</v>
      </c>
      <c r="C169" s="28">
        <f t="shared" si="95"/>
        <v>908221005</v>
      </c>
      <c r="D169" s="28">
        <f t="shared" si="96"/>
        <v>908221004</v>
      </c>
      <c r="E169" s="28">
        <f t="shared" si="94"/>
        <v>908221006</v>
      </c>
      <c r="F169" s="28">
        <f t="shared" si="99"/>
        <v>8</v>
      </c>
      <c r="G169" s="28">
        <f t="shared" si="97"/>
        <v>2</v>
      </c>
      <c r="H169" s="28">
        <f t="shared" si="97"/>
        <v>2</v>
      </c>
      <c r="I169" s="28">
        <f t="shared" si="100"/>
        <v>25</v>
      </c>
      <c r="J169" s="28">
        <v>160001002</v>
      </c>
      <c r="K169" s="28">
        <f t="shared" si="101"/>
        <v>50</v>
      </c>
      <c r="L169" s="34" t="s">
        <v>54</v>
      </c>
      <c r="M169" s="34">
        <f t="shared" si="102"/>
        <v>51464</v>
      </c>
      <c r="N169" s="34">
        <f t="shared" si="102"/>
        <v>52464</v>
      </c>
      <c r="O169" s="34" t="str">
        <f t="shared" si="98"/>
        <v>530800002</v>
      </c>
    </row>
    <row r="170" spans="1:15" x14ac:dyDescent="0.3">
      <c r="A170" s="28" t="b">
        <v>1</v>
      </c>
      <c r="B170" s="29" t="s">
        <v>58</v>
      </c>
      <c r="C170" s="28">
        <f t="shared" si="95"/>
        <v>908221006</v>
      </c>
      <c r="D170" s="28">
        <f t="shared" si="96"/>
        <v>908221005</v>
      </c>
      <c r="E170" s="28">
        <f t="shared" si="94"/>
        <v>908221007</v>
      </c>
      <c r="F170" s="28">
        <f t="shared" si="99"/>
        <v>8</v>
      </c>
      <c r="G170" s="28">
        <f t="shared" si="97"/>
        <v>2</v>
      </c>
      <c r="H170" s="28">
        <f t="shared" si="97"/>
        <v>2</v>
      </c>
      <c r="I170" s="28">
        <f t="shared" si="100"/>
        <v>30</v>
      </c>
      <c r="J170" s="28">
        <v>160001002</v>
      </c>
      <c r="K170" s="30">
        <v>100</v>
      </c>
      <c r="L170" s="34" t="s">
        <v>54</v>
      </c>
      <c r="M170" s="34">
        <f t="shared" si="102"/>
        <v>51465</v>
      </c>
      <c r="N170" s="34">
        <f t="shared" si="102"/>
        <v>52465</v>
      </c>
      <c r="O170" s="34" t="str">
        <f t="shared" si="98"/>
        <v>530800002</v>
      </c>
    </row>
    <row r="171" spans="1:15" x14ac:dyDescent="0.3">
      <c r="A171" s="28" t="b">
        <v>1</v>
      </c>
      <c r="B171" s="29" t="s">
        <v>59</v>
      </c>
      <c r="C171" s="28">
        <f t="shared" si="95"/>
        <v>908221007</v>
      </c>
      <c r="D171" s="28">
        <f t="shared" si="96"/>
        <v>908221006</v>
      </c>
      <c r="E171" s="28">
        <f t="shared" si="94"/>
        <v>908221008</v>
      </c>
      <c r="F171" s="28">
        <f t="shared" si="99"/>
        <v>8</v>
      </c>
      <c r="G171" s="28">
        <f t="shared" si="97"/>
        <v>2</v>
      </c>
      <c r="H171" s="28">
        <f t="shared" si="97"/>
        <v>2</v>
      </c>
      <c r="I171" s="28">
        <f t="shared" si="100"/>
        <v>35</v>
      </c>
      <c r="J171" s="28">
        <v>160001002</v>
      </c>
      <c r="K171" s="28">
        <f t="shared" si="101"/>
        <v>100</v>
      </c>
      <c r="L171" s="34" t="s">
        <v>54</v>
      </c>
      <c r="M171" s="34">
        <f t="shared" si="102"/>
        <v>51466</v>
      </c>
      <c r="N171" s="34">
        <f t="shared" si="102"/>
        <v>52466</v>
      </c>
      <c r="O171" s="34" t="str">
        <f t="shared" si="98"/>
        <v>530800002</v>
      </c>
    </row>
    <row r="172" spans="1:15" x14ac:dyDescent="0.3">
      <c r="A172" s="28" t="b">
        <v>1</v>
      </c>
      <c r="B172" s="29" t="s">
        <v>60</v>
      </c>
      <c r="C172" s="28">
        <f t="shared" si="95"/>
        <v>908221008</v>
      </c>
      <c r="D172" s="28">
        <f t="shared" si="96"/>
        <v>908221007</v>
      </c>
      <c r="E172" s="28">
        <f t="shared" si="94"/>
        <v>908221009</v>
      </c>
      <c r="F172" s="28">
        <f t="shared" si="99"/>
        <v>8</v>
      </c>
      <c r="G172" s="28">
        <f t="shared" si="97"/>
        <v>2</v>
      </c>
      <c r="H172" s="28">
        <f t="shared" si="97"/>
        <v>2</v>
      </c>
      <c r="I172" s="28">
        <f t="shared" si="100"/>
        <v>40</v>
      </c>
      <c r="J172" s="28">
        <v>160001002</v>
      </c>
      <c r="K172" s="28">
        <f t="shared" si="101"/>
        <v>100</v>
      </c>
      <c r="L172" s="34" t="s">
        <v>54</v>
      </c>
      <c r="M172" s="34">
        <f t="shared" si="102"/>
        <v>51467</v>
      </c>
      <c r="N172" s="34">
        <f t="shared" si="102"/>
        <v>52467</v>
      </c>
      <c r="O172" s="34" t="str">
        <f t="shared" si="98"/>
        <v>530800002</v>
      </c>
    </row>
    <row r="173" spans="1:15" x14ac:dyDescent="0.3">
      <c r="A173" s="28" t="b">
        <v>1</v>
      </c>
      <c r="B173" s="29" t="s">
        <v>61</v>
      </c>
      <c r="C173" s="28">
        <f t="shared" si="95"/>
        <v>908221009</v>
      </c>
      <c r="D173" s="28">
        <f t="shared" si="96"/>
        <v>908221008</v>
      </c>
      <c r="E173" s="28">
        <f t="shared" si="94"/>
        <v>908221010</v>
      </c>
      <c r="F173" s="28">
        <f t="shared" si="99"/>
        <v>8</v>
      </c>
      <c r="G173" s="28">
        <f t="shared" si="97"/>
        <v>2</v>
      </c>
      <c r="H173" s="28">
        <f t="shared" si="97"/>
        <v>2</v>
      </c>
      <c r="I173" s="28">
        <f t="shared" si="100"/>
        <v>45</v>
      </c>
      <c r="J173" s="28">
        <v>160001002</v>
      </c>
      <c r="K173" s="28">
        <f t="shared" si="101"/>
        <v>100</v>
      </c>
      <c r="L173" s="34" t="s">
        <v>54</v>
      </c>
      <c r="M173" s="34">
        <f t="shared" si="102"/>
        <v>51468</v>
      </c>
      <c r="N173" s="34">
        <f t="shared" si="102"/>
        <v>52468</v>
      </c>
      <c r="O173" s="34" t="str">
        <f t="shared" si="98"/>
        <v>530800002</v>
      </c>
    </row>
    <row r="174" spans="1:15" x14ac:dyDescent="0.3">
      <c r="A174" s="28" t="b">
        <v>1</v>
      </c>
      <c r="B174" s="29" t="s">
        <v>62</v>
      </c>
      <c r="C174" s="28">
        <f t="shared" si="95"/>
        <v>908221010</v>
      </c>
      <c r="D174" s="28">
        <f t="shared" si="96"/>
        <v>908221009</v>
      </c>
      <c r="E174" s="28">
        <f t="shared" si="94"/>
        <v>908221011</v>
      </c>
      <c r="F174" s="28">
        <f t="shared" si="99"/>
        <v>8</v>
      </c>
      <c r="G174" s="28">
        <f t="shared" si="97"/>
        <v>2</v>
      </c>
      <c r="H174" s="28">
        <f t="shared" si="97"/>
        <v>2</v>
      </c>
      <c r="I174" s="28">
        <f t="shared" si="100"/>
        <v>50</v>
      </c>
      <c r="J174" s="28">
        <v>160001002</v>
      </c>
      <c r="K174" s="28">
        <f t="shared" si="101"/>
        <v>100</v>
      </c>
      <c r="L174" s="34" t="s">
        <v>54</v>
      </c>
      <c r="M174" s="34">
        <f t="shared" si="102"/>
        <v>51469</v>
      </c>
      <c r="N174" s="34">
        <f t="shared" si="102"/>
        <v>52469</v>
      </c>
      <c r="O174" s="34" t="str">
        <f t="shared" si="98"/>
        <v>530800002</v>
      </c>
    </row>
    <row r="175" spans="1:15" x14ac:dyDescent="0.3">
      <c r="A175" s="28" t="b">
        <v>1</v>
      </c>
      <c r="B175" s="29" t="s">
        <v>63</v>
      </c>
      <c r="C175" s="28">
        <f t="shared" si="95"/>
        <v>908221011</v>
      </c>
      <c r="D175" s="28">
        <f t="shared" si="96"/>
        <v>908221010</v>
      </c>
      <c r="E175" s="28">
        <f t="shared" si="94"/>
        <v>908221012</v>
      </c>
      <c r="F175" s="28">
        <f t="shared" si="99"/>
        <v>8</v>
      </c>
      <c r="G175" s="28">
        <f t="shared" si="97"/>
        <v>2</v>
      </c>
      <c r="H175" s="28">
        <f t="shared" si="97"/>
        <v>2</v>
      </c>
      <c r="I175" s="28">
        <f t="shared" si="100"/>
        <v>55</v>
      </c>
      <c r="J175" s="28">
        <v>160001002</v>
      </c>
      <c r="K175" s="30">
        <v>150</v>
      </c>
      <c r="L175" s="34" t="s">
        <v>54</v>
      </c>
      <c r="M175" s="34">
        <f t="shared" si="102"/>
        <v>51470</v>
      </c>
      <c r="N175" s="34">
        <f t="shared" si="102"/>
        <v>52470</v>
      </c>
      <c r="O175" s="34" t="str">
        <f t="shared" si="98"/>
        <v>530800002</v>
      </c>
    </row>
    <row r="176" spans="1:15" x14ac:dyDescent="0.3">
      <c r="A176" s="28" t="b">
        <v>1</v>
      </c>
      <c r="B176" s="29" t="s">
        <v>64</v>
      </c>
      <c r="C176" s="28">
        <f t="shared" si="95"/>
        <v>908221012</v>
      </c>
      <c r="D176" s="28">
        <f t="shared" si="96"/>
        <v>908221011</v>
      </c>
      <c r="E176" s="28">
        <f t="shared" si="94"/>
        <v>908221013</v>
      </c>
      <c r="F176" s="28">
        <f t="shared" si="99"/>
        <v>8</v>
      </c>
      <c r="G176" s="28">
        <f t="shared" si="97"/>
        <v>2</v>
      </c>
      <c r="H176" s="28">
        <f t="shared" si="97"/>
        <v>2</v>
      </c>
      <c r="I176" s="28">
        <f t="shared" si="100"/>
        <v>60</v>
      </c>
      <c r="J176" s="28">
        <v>160001002</v>
      </c>
      <c r="K176" s="28">
        <f t="shared" si="101"/>
        <v>150</v>
      </c>
      <c r="L176" s="34" t="s">
        <v>54</v>
      </c>
      <c r="M176" s="34">
        <f t="shared" si="102"/>
        <v>51471</v>
      </c>
      <c r="N176" s="34">
        <f t="shared" si="102"/>
        <v>52471</v>
      </c>
      <c r="O176" s="34" t="str">
        <f t="shared" si="98"/>
        <v>530800002</v>
      </c>
    </row>
    <row r="177" spans="1:15" x14ac:dyDescent="0.3">
      <c r="A177" s="28" t="b">
        <v>1</v>
      </c>
      <c r="B177" s="29" t="s">
        <v>65</v>
      </c>
      <c r="C177" s="28">
        <f t="shared" si="95"/>
        <v>908221013</v>
      </c>
      <c r="D177" s="28">
        <f t="shared" si="96"/>
        <v>908221012</v>
      </c>
      <c r="E177" s="28">
        <f t="shared" si="94"/>
        <v>908221014</v>
      </c>
      <c r="F177" s="28">
        <f t="shared" si="99"/>
        <v>8</v>
      </c>
      <c r="G177" s="28">
        <f t="shared" si="97"/>
        <v>2</v>
      </c>
      <c r="H177" s="28">
        <f t="shared" si="97"/>
        <v>2</v>
      </c>
      <c r="I177" s="28">
        <f t="shared" si="100"/>
        <v>65</v>
      </c>
      <c r="J177" s="28">
        <v>160001002</v>
      </c>
      <c r="K177" s="28">
        <f t="shared" si="101"/>
        <v>150</v>
      </c>
      <c r="L177" s="34" t="s">
        <v>54</v>
      </c>
      <c r="M177" s="34">
        <f t="shared" si="102"/>
        <v>51472</v>
      </c>
      <c r="N177" s="34">
        <f t="shared" si="102"/>
        <v>52472</v>
      </c>
      <c r="O177" s="34" t="str">
        <f t="shared" si="98"/>
        <v>530800002</v>
      </c>
    </row>
    <row r="178" spans="1:15" x14ac:dyDescent="0.3">
      <c r="A178" s="28" t="b">
        <v>1</v>
      </c>
      <c r="B178" s="29" t="s">
        <v>66</v>
      </c>
      <c r="C178" s="28">
        <f t="shared" si="95"/>
        <v>908221014</v>
      </c>
      <c r="D178" s="28">
        <f t="shared" si="96"/>
        <v>908221013</v>
      </c>
      <c r="E178" s="28">
        <f t="shared" si="94"/>
        <v>908221015</v>
      </c>
      <c r="F178" s="28">
        <f t="shared" si="99"/>
        <v>8</v>
      </c>
      <c r="G178" s="28">
        <f t="shared" si="97"/>
        <v>2</v>
      </c>
      <c r="H178" s="28">
        <f t="shared" si="97"/>
        <v>2</v>
      </c>
      <c r="I178" s="28">
        <f t="shared" si="100"/>
        <v>70</v>
      </c>
      <c r="J178" s="28">
        <v>160001002</v>
      </c>
      <c r="K178" s="28">
        <f t="shared" si="101"/>
        <v>150</v>
      </c>
      <c r="L178" s="34" t="s">
        <v>54</v>
      </c>
      <c r="M178" s="34">
        <f t="shared" si="102"/>
        <v>51473</v>
      </c>
      <c r="N178" s="34">
        <f t="shared" si="102"/>
        <v>52473</v>
      </c>
      <c r="O178" s="34" t="str">
        <f t="shared" si="98"/>
        <v>530800002</v>
      </c>
    </row>
    <row r="179" spans="1:15" x14ac:dyDescent="0.3">
      <c r="A179" s="28" t="b">
        <v>1</v>
      </c>
      <c r="B179" s="29" t="s">
        <v>67</v>
      </c>
      <c r="C179" s="28">
        <f t="shared" si="95"/>
        <v>908221015</v>
      </c>
      <c r="D179" s="28">
        <f t="shared" si="96"/>
        <v>908221014</v>
      </c>
      <c r="E179" s="28">
        <f t="shared" si="94"/>
        <v>908221016</v>
      </c>
      <c r="F179" s="28">
        <f t="shared" si="99"/>
        <v>8</v>
      </c>
      <c r="G179" s="28">
        <f t="shared" si="97"/>
        <v>2</v>
      </c>
      <c r="H179" s="28">
        <f t="shared" si="97"/>
        <v>2</v>
      </c>
      <c r="I179" s="28">
        <f t="shared" si="100"/>
        <v>75</v>
      </c>
      <c r="J179" s="28">
        <v>160001002</v>
      </c>
      <c r="K179" s="28">
        <f t="shared" si="101"/>
        <v>150</v>
      </c>
      <c r="L179" s="34" t="s">
        <v>54</v>
      </c>
      <c r="M179" s="34">
        <f t="shared" si="102"/>
        <v>51474</v>
      </c>
      <c r="N179" s="34">
        <f t="shared" si="102"/>
        <v>52474</v>
      </c>
      <c r="O179" s="34" t="str">
        <f t="shared" si="98"/>
        <v>530800002</v>
      </c>
    </row>
    <row r="180" spans="1:15" x14ac:dyDescent="0.3">
      <c r="A180" s="28" t="b">
        <v>1</v>
      </c>
      <c r="B180" s="29" t="s">
        <v>73</v>
      </c>
      <c r="C180" s="28">
        <f t="shared" si="95"/>
        <v>908221016</v>
      </c>
      <c r="D180" s="28">
        <f t="shared" si="96"/>
        <v>908221015</v>
      </c>
      <c r="E180" s="28">
        <f t="shared" si="94"/>
        <v>908221017</v>
      </c>
      <c r="F180" s="28">
        <f t="shared" si="99"/>
        <v>8</v>
      </c>
      <c r="G180" s="28">
        <f t="shared" si="97"/>
        <v>2</v>
      </c>
      <c r="H180" s="28">
        <f t="shared" si="97"/>
        <v>2</v>
      </c>
      <c r="I180" s="28">
        <f t="shared" si="100"/>
        <v>80</v>
      </c>
      <c r="J180" s="28">
        <v>160001002</v>
      </c>
      <c r="K180" s="30">
        <v>200</v>
      </c>
      <c r="L180" s="34" t="s">
        <v>54</v>
      </c>
      <c r="M180" s="34">
        <f t="shared" si="102"/>
        <v>51475</v>
      </c>
      <c r="N180" s="34">
        <f t="shared" si="102"/>
        <v>52475</v>
      </c>
      <c r="O180" s="34" t="str">
        <f t="shared" si="98"/>
        <v>530800002</v>
      </c>
    </row>
    <row r="181" spans="1:15" x14ac:dyDescent="0.3">
      <c r="A181" s="28" t="b">
        <v>1</v>
      </c>
      <c r="B181" s="29" t="s">
        <v>74</v>
      </c>
      <c r="C181" s="28">
        <f t="shared" si="95"/>
        <v>908221017</v>
      </c>
      <c r="D181" s="28">
        <f t="shared" si="96"/>
        <v>908221016</v>
      </c>
      <c r="E181" s="28">
        <f t="shared" si="94"/>
        <v>908221018</v>
      </c>
      <c r="F181" s="28">
        <f t="shared" si="99"/>
        <v>8</v>
      </c>
      <c r="G181" s="28">
        <f t="shared" si="97"/>
        <v>2</v>
      </c>
      <c r="H181" s="28">
        <f t="shared" si="97"/>
        <v>2</v>
      </c>
      <c r="I181" s="28">
        <f t="shared" si="100"/>
        <v>85</v>
      </c>
      <c r="J181" s="28">
        <v>160001002</v>
      </c>
      <c r="K181" s="28">
        <f t="shared" si="101"/>
        <v>200</v>
      </c>
      <c r="L181" s="34" t="s">
        <v>54</v>
      </c>
      <c r="M181" s="34">
        <f t="shared" si="102"/>
        <v>51476</v>
      </c>
      <c r="N181" s="34">
        <f t="shared" si="102"/>
        <v>52476</v>
      </c>
      <c r="O181" s="34" t="str">
        <f t="shared" si="98"/>
        <v>530800002</v>
      </c>
    </row>
    <row r="182" spans="1:15" x14ac:dyDescent="0.3">
      <c r="A182" s="28" t="b">
        <v>1</v>
      </c>
      <c r="B182" s="29" t="s">
        <v>75</v>
      </c>
      <c r="C182" s="28">
        <f t="shared" si="95"/>
        <v>908221018</v>
      </c>
      <c r="D182" s="28">
        <f t="shared" si="96"/>
        <v>908221017</v>
      </c>
      <c r="E182" s="28">
        <f t="shared" si="94"/>
        <v>908221019</v>
      </c>
      <c r="F182" s="28">
        <f t="shared" si="99"/>
        <v>8</v>
      </c>
      <c r="G182" s="28">
        <f t="shared" si="99"/>
        <v>2</v>
      </c>
      <c r="H182" s="28">
        <f t="shared" si="99"/>
        <v>2</v>
      </c>
      <c r="I182" s="28">
        <f t="shared" si="100"/>
        <v>90</v>
      </c>
      <c r="J182" s="28">
        <v>160001002</v>
      </c>
      <c r="K182" s="28">
        <f t="shared" si="101"/>
        <v>200</v>
      </c>
      <c r="L182" s="34" t="s">
        <v>54</v>
      </c>
      <c r="M182" s="34">
        <f t="shared" si="102"/>
        <v>51477</v>
      </c>
      <c r="N182" s="34">
        <f t="shared" si="102"/>
        <v>52477</v>
      </c>
      <c r="O182" s="34" t="str">
        <f t="shared" si="98"/>
        <v>530800002</v>
      </c>
    </row>
    <row r="183" spans="1:15" x14ac:dyDescent="0.3">
      <c r="A183" s="28" t="b">
        <v>1</v>
      </c>
      <c r="B183" s="29" t="s">
        <v>76</v>
      </c>
      <c r="C183" s="28">
        <f t="shared" si="95"/>
        <v>908221019</v>
      </c>
      <c r="D183" s="28">
        <f t="shared" si="96"/>
        <v>908221018</v>
      </c>
      <c r="E183" s="28">
        <f t="shared" si="94"/>
        <v>908221020</v>
      </c>
      <c r="F183" s="28">
        <f t="shared" ref="F183:H198" si="103">F182</f>
        <v>8</v>
      </c>
      <c r="G183" s="28">
        <f t="shared" si="103"/>
        <v>2</v>
      </c>
      <c r="H183" s="28">
        <f t="shared" si="103"/>
        <v>2</v>
      </c>
      <c r="I183" s="28">
        <f t="shared" si="100"/>
        <v>95</v>
      </c>
      <c r="J183" s="28">
        <v>160001002</v>
      </c>
      <c r="K183" s="28">
        <f t="shared" si="101"/>
        <v>200</v>
      </c>
      <c r="L183" s="34" t="s">
        <v>54</v>
      </c>
      <c r="M183" s="34">
        <f t="shared" ref="M183:N198" si="104">M182+1</f>
        <v>51478</v>
      </c>
      <c r="N183" s="34">
        <f t="shared" si="104"/>
        <v>52478</v>
      </c>
      <c r="O183" s="34" t="str">
        <f t="shared" si="98"/>
        <v>530800002</v>
      </c>
    </row>
    <row r="184" spans="1:15" x14ac:dyDescent="0.3">
      <c r="A184" s="28" t="b">
        <v>1</v>
      </c>
      <c r="B184" s="29" t="s">
        <v>77</v>
      </c>
      <c r="C184" s="28">
        <f t="shared" si="95"/>
        <v>908221020</v>
      </c>
      <c r="D184" s="28">
        <f t="shared" si="96"/>
        <v>908221019</v>
      </c>
      <c r="E184" s="28">
        <f t="shared" si="94"/>
        <v>908221021</v>
      </c>
      <c r="F184" s="28">
        <f t="shared" si="103"/>
        <v>8</v>
      </c>
      <c r="G184" s="28">
        <f t="shared" si="103"/>
        <v>2</v>
      </c>
      <c r="H184" s="28">
        <f t="shared" si="103"/>
        <v>2</v>
      </c>
      <c r="I184" s="28">
        <f t="shared" si="100"/>
        <v>100</v>
      </c>
      <c r="J184" s="28">
        <v>160001002</v>
      </c>
      <c r="K184" s="28">
        <f t="shared" si="101"/>
        <v>200</v>
      </c>
      <c r="L184" s="34" t="s">
        <v>54</v>
      </c>
      <c r="M184" s="34">
        <f t="shared" si="104"/>
        <v>51479</v>
      </c>
      <c r="N184" s="34">
        <f t="shared" si="104"/>
        <v>52479</v>
      </c>
      <c r="O184" s="34" t="str">
        <f t="shared" si="98"/>
        <v>530800002</v>
      </c>
    </row>
    <row r="185" spans="1:15" x14ac:dyDescent="0.3">
      <c r="A185" s="28" t="b">
        <v>1</v>
      </c>
      <c r="B185" s="29" t="s">
        <v>78</v>
      </c>
      <c r="C185" s="28">
        <f t="shared" si="95"/>
        <v>908221021</v>
      </c>
      <c r="D185" s="28">
        <f t="shared" si="96"/>
        <v>908221020</v>
      </c>
      <c r="E185" s="28">
        <f t="shared" si="94"/>
        <v>908221022</v>
      </c>
      <c r="F185" s="28">
        <f t="shared" si="103"/>
        <v>8</v>
      </c>
      <c r="G185" s="28">
        <f t="shared" si="103"/>
        <v>2</v>
      </c>
      <c r="H185" s="28">
        <f t="shared" si="103"/>
        <v>2</v>
      </c>
      <c r="I185" s="28">
        <f t="shared" si="100"/>
        <v>105</v>
      </c>
      <c r="J185" s="28">
        <v>160001002</v>
      </c>
      <c r="K185" s="28">
        <f t="shared" si="101"/>
        <v>200</v>
      </c>
      <c r="L185" s="34" t="s">
        <v>54</v>
      </c>
      <c r="M185" s="34">
        <f t="shared" si="104"/>
        <v>51480</v>
      </c>
      <c r="N185" s="34">
        <f t="shared" si="104"/>
        <v>52480</v>
      </c>
      <c r="O185" s="34" t="str">
        <f t="shared" si="98"/>
        <v>530800002</v>
      </c>
    </row>
    <row r="186" spans="1:15" x14ac:dyDescent="0.3">
      <c r="A186" s="28" t="b">
        <v>1</v>
      </c>
      <c r="B186" s="29" t="s">
        <v>79</v>
      </c>
      <c r="C186" s="28">
        <f t="shared" si="95"/>
        <v>908221022</v>
      </c>
      <c r="D186" s="28">
        <f t="shared" si="96"/>
        <v>908221021</v>
      </c>
      <c r="E186" s="28">
        <f t="shared" si="94"/>
        <v>908221023</v>
      </c>
      <c r="F186" s="28">
        <f t="shared" si="103"/>
        <v>8</v>
      </c>
      <c r="G186" s="28">
        <f t="shared" si="103"/>
        <v>2</v>
      </c>
      <c r="H186" s="28">
        <f t="shared" si="103"/>
        <v>2</v>
      </c>
      <c r="I186" s="28">
        <f t="shared" si="100"/>
        <v>110</v>
      </c>
      <c r="J186" s="28">
        <v>160001002</v>
      </c>
      <c r="K186" s="28">
        <f t="shared" si="101"/>
        <v>200</v>
      </c>
      <c r="L186" s="34" t="s">
        <v>54</v>
      </c>
      <c r="M186" s="34">
        <f t="shared" si="104"/>
        <v>51481</v>
      </c>
      <c r="N186" s="34">
        <f t="shared" si="104"/>
        <v>52481</v>
      </c>
      <c r="O186" s="34" t="str">
        <f t="shared" si="98"/>
        <v>530800002</v>
      </c>
    </row>
    <row r="187" spans="1:15" x14ac:dyDescent="0.3">
      <c r="A187" s="28" t="b">
        <v>1</v>
      </c>
      <c r="B187" s="29" t="s">
        <v>80</v>
      </c>
      <c r="C187" s="28">
        <f t="shared" si="95"/>
        <v>908221023</v>
      </c>
      <c r="D187" s="28">
        <f t="shared" si="96"/>
        <v>908221022</v>
      </c>
      <c r="E187" s="28">
        <f t="shared" si="94"/>
        <v>908221024</v>
      </c>
      <c r="F187" s="28">
        <f t="shared" si="103"/>
        <v>8</v>
      </c>
      <c r="G187" s="28">
        <f t="shared" si="103"/>
        <v>2</v>
      </c>
      <c r="H187" s="28">
        <f t="shared" si="103"/>
        <v>2</v>
      </c>
      <c r="I187" s="28">
        <f t="shared" si="100"/>
        <v>115</v>
      </c>
      <c r="J187" s="28">
        <v>160001002</v>
      </c>
      <c r="K187" s="28">
        <f t="shared" si="101"/>
        <v>200</v>
      </c>
      <c r="L187" s="34" t="s">
        <v>54</v>
      </c>
      <c r="M187" s="34">
        <f t="shared" si="104"/>
        <v>51482</v>
      </c>
      <c r="N187" s="34">
        <f t="shared" si="104"/>
        <v>52482</v>
      </c>
      <c r="O187" s="34" t="str">
        <f t="shared" si="98"/>
        <v>530800002</v>
      </c>
    </row>
    <row r="188" spans="1:15" x14ac:dyDescent="0.3">
      <c r="A188" s="28" t="b">
        <v>1</v>
      </c>
      <c r="B188" s="29" t="s">
        <v>81</v>
      </c>
      <c r="C188" s="28">
        <f t="shared" si="95"/>
        <v>908221024</v>
      </c>
      <c r="D188" s="28">
        <f t="shared" si="96"/>
        <v>908221023</v>
      </c>
      <c r="E188" s="28">
        <f t="shared" si="94"/>
        <v>908221025</v>
      </c>
      <c r="F188" s="28">
        <f t="shared" si="103"/>
        <v>8</v>
      </c>
      <c r="G188" s="28">
        <f t="shared" si="103"/>
        <v>2</v>
      </c>
      <c r="H188" s="28">
        <f t="shared" si="103"/>
        <v>2</v>
      </c>
      <c r="I188" s="28">
        <f t="shared" si="100"/>
        <v>120</v>
      </c>
      <c r="J188" s="28">
        <v>160001002</v>
      </c>
      <c r="K188" s="28">
        <f t="shared" si="101"/>
        <v>200</v>
      </c>
      <c r="L188" s="34" t="s">
        <v>54</v>
      </c>
      <c r="M188" s="34">
        <f t="shared" si="104"/>
        <v>51483</v>
      </c>
      <c r="N188" s="34">
        <f t="shared" si="104"/>
        <v>52483</v>
      </c>
      <c r="O188" s="34" t="str">
        <f t="shared" si="98"/>
        <v>530800002</v>
      </c>
    </row>
    <row r="189" spans="1:15" x14ac:dyDescent="0.3">
      <c r="A189" s="28" t="b">
        <v>1</v>
      </c>
      <c r="B189" s="29" t="s">
        <v>82</v>
      </c>
      <c r="C189" s="28">
        <f t="shared" si="95"/>
        <v>908221025</v>
      </c>
      <c r="D189" s="28">
        <f t="shared" si="96"/>
        <v>908221024</v>
      </c>
      <c r="E189" s="28">
        <f t="shared" si="94"/>
        <v>908221026</v>
      </c>
      <c r="F189" s="28">
        <f t="shared" si="103"/>
        <v>8</v>
      </c>
      <c r="G189" s="28">
        <f t="shared" si="103"/>
        <v>2</v>
      </c>
      <c r="H189" s="28">
        <f t="shared" si="103"/>
        <v>2</v>
      </c>
      <c r="I189" s="28">
        <f t="shared" si="100"/>
        <v>125</v>
      </c>
      <c r="J189" s="28">
        <v>160001002</v>
      </c>
      <c r="K189" s="28">
        <f t="shared" si="101"/>
        <v>200</v>
      </c>
      <c r="L189" s="34" t="s">
        <v>54</v>
      </c>
      <c r="M189" s="34">
        <f t="shared" si="104"/>
        <v>51484</v>
      </c>
      <c r="N189" s="34">
        <f t="shared" si="104"/>
        <v>52484</v>
      </c>
      <c r="O189" s="34" t="str">
        <f t="shared" si="98"/>
        <v>530800002</v>
      </c>
    </row>
    <row r="190" spans="1:15" x14ac:dyDescent="0.3">
      <c r="A190" s="28" t="b">
        <v>1</v>
      </c>
      <c r="B190" s="29" t="s">
        <v>68</v>
      </c>
      <c r="C190" s="28">
        <f t="shared" si="95"/>
        <v>908221026</v>
      </c>
      <c r="D190" s="28">
        <f t="shared" si="96"/>
        <v>908221025</v>
      </c>
      <c r="E190" s="28">
        <f t="shared" si="94"/>
        <v>908221027</v>
      </c>
      <c r="F190" s="28">
        <f t="shared" si="103"/>
        <v>8</v>
      </c>
      <c r="G190" s="28">
        <f t="shared" si="103"/>
        <v>2</v>
      </c>
      <c r="H190" s="28">
        <f t="shared" si="103"/>
        <v>2</v>
      </c>
      <c r="I190" s="28">
        <f t="shared" si="100"/>
        <v>130</v>
      </c>
      <c r="J190" s="28">
        <v>160001002</v>
      </c>
      <c r="K190" s="30">
        <v>300</v>
      </c>
      <c r="L190" s="34" t="s">
        <v>54</v>
      </c>
      <c r="M190" s="34">
        <f t="shared" si="104"/>
        <v>51485</v>
      </c>
      <c r="N190" s="34">
        <f t="shared" si="104"/>
        <v>52485</v>
      </c>
      <c r="O190" s="34" t="str">
        <f t="shared" si="98"/>
        <v>530800002</v>
      </c>
    </row>
    <row r="191" spans="1:15" x14ac:dyDescent="0.3">
      <c r="A191" s="28" t="b">
        <v>1</v>
      </c>
      <c r="B191" s="29" t="s">
        <v>69</v>
      </c>
      <c r="C191" s="28">
        <f t="shared" si="95"/>
        <v>908221027</v>
      </c>
      <c r="D191" s="28">
        <f t="shared" si="96"/>
        <v>908221026</v>
      </c>
      <c r="E191" s="28">
        <f t="shared" si="94"/>
        <v>908221028</v>
      </c>
      <c r="F191" s="28">
        <f t="shared" si="103"/>
        <v>8</v>
      </c>
      <c r="G191" s="28">
        <f t="shared" si="103"/>
        <v>2</v>
      </c>
      <c r="H191" s="28">
        <f t="shared" si="103"/>
        <v>2</v>
      </c>
      <c r="I191" s="28">
        <f t="shared" si="100"/>
        <v>135</v>
      </c>
      <c r="J191" s="28">
        <v>160001002</v>
      </c>
      <c r="K191" s="28">
        <f t="shared" si="101"/>
        <v>300</v>
      </c>
      <c r="L191" s="34" t="s">
        <v>54</v>
      </c>
      <c r="M191" s="34">
        <f t="shared" si="104"/>
        <v>51486</v>
      </c>
      <c r="N191" s="34">
        <f t="shared" si="104"/>
        <v>52486</v>
      </c>
      <c r="O191" s="34" t="str">
        <f t="shared" si="98"/>
        <v>530800002</v>
      </c>
    </row>
    <row r="192" spans="1:15" x14ac:dyDescent="0.3">
      <c r="A192" s="28" t="b">
        <v>1</v>
      </c>
      <c r="B192" s="29" t="s">
        <v>70</v>
      </c>
      <c r="C192" s="28">
        <f t="shared" si="95"/>
        <v>908221028</v>
      </c>
      <c r="D192" s="28">
        <f t="shared" si="96"/>
        <v>908221027</v>
      </c>
      <c r="E192" s="28">
        <f t="shared" si="94"/>
        <v>908221029</v>
      </c>
      <c r="F192" s="28">
        <f t="shared" si="103"/>
        <v>8</v>
      </c>
      <c r="G192" s="28">
        <f t="shared" si="103"/>
        <v>2</v>
      </c>
      <c r="H192" s="28">
        <f t="shared" si="103"/>
        <v>2</v>
      </c>
      <c r="I192" s="28">
        <f t="shared" si="100"/>
        <v>140</v>
      </c>
      <c r="J192" s="28">
        <v>160001002</v>
      </c>
      <c r="K192" s="28">
        <f t="shared" si="101"/>
        <v>300</v>
      </c>
      <c r="L192" s="34" t="s">
        <v>54</v>
      </c>
      <c r="M192" s="34">
        <f t="shared" si="104"/>
        <v>51487</v>
      </c>
      <c r="N192" s="34">
        <f t="shared" si="104"/>
        <v>52487</v>
      </c>
      <c r="O192" s="34" t="str">
        <f t="shared" si="98"/>
        <v>530800002</v>
      </c>
    </row>
    <row r="193" spans="1:15" x14ac:dyDescent="0.3">
      <c r="A193" s="28" t="b">
        <v>1</v>
      </c>
      <c r="B193" s="29" t="s">
        <v>71</v>
      </c>
      <c r="C193" s="28">
        <f t="shared" si="95"/>
        <v>908221029</v>
      </c>
      <c r="D193" s="28">
        <f t="shared" si="96"/>
        <v>908221028</v>
      </c>
      <c r="E193" s="28">
        <f t="shared" si="94"/>
        <v>908221030</v>
      </c>
      <c r="F193" s="28">
        <f t="shared" si="103"/>
        <v>8</v>
      </c>
      <c r="G193" s="28">
        <f t="shared" si="103"/>
        <v>2</v>
      </c>
      <c r="H193" s="28">
        <f t="shared" si="103"/>
        <v>2</v>
      </c>
      <c r="I193" s="28">
        <f t="shared" si="100"/>
        <v>145</v>
      </c>
      <c r="J193" s="28">
        <v>160001002</v>
      </c>
      <c r="K193" s="28">
        <f t="shared" si="101"/>
        <v>300</v>
      </c>
      <c r="L193" s="34" t="s">
        <v>54</v>
      </c>
      <c r="M193" s="34">
        <f t="shared" si="104"/>
        <v>51488</v>
      </c>
      <c r="N193" s="34">
        <f t="shared" si="104"/>
        <v>52488</v>
      </c>
      <c r="O193" s="34" t="str">
        <f t="shared" si="98"/>
        <v>530800002</v>
      </c>
    </row>
    <row r="194" spans="1:15" x14ac:dyDescent="0.3">
      <c r="A194" s="28" t="b">
        <v>1</v>
      </c>
      <c r="B194" s="29" t="s">
        <v>72</v>
      </c>
      <c r="C194" s="28">
        <f t="shared" si="95"/>
        <v>908221030</v>
      </c>
      <c r="D194" s="28">
        <f t="shared" si="96"/>
        <v>908221029</v>
      </c>
      <c r="E194" s="28">
        <f t="shared" si="94"/>
        <v>908221031</v>
      </c>
      <c r="F194" s="28">
        <f t="shared" si="103"/>
        <v>8</v>
      </c>
      <c r="G194" s="28">
        <f t="shared" si="103"/>
        <v>2</v>
      </c>
      <c r="H194" s="28">
        <f t="shared" si="103"/>
        <v>2</v>
      </c>
      <c r="I194" s="28">
        <f t="shared" si="100"/>
        <v>150</v>
      </c>
      <c r="J194" s="28">
        <v>160001002</v>
      </c>
      <c r="K194" s="28">
        <f t="shared" si="101"/>
        <v>300</v>
      </c>
      <c r="L194" s="34" t="s">
        <v>54</v>
      </c>
      <c r="M194" s="34">
        <f t="shared" si="104"/>
        <v>51489</v>
      </c>
      <c r="N194" s="34">
        <f t="shared" si="104"/>
        <v>52489</v>
      </c>
      <c r="O194" s="34" t="str">
        <f t="shared" si="98"/>
        <v>530800002</v>
      </c>
    </row>
    <row r="195" spans="1:15" x14ac:dyDescent="0.3">
      <c r="A195" s="28" t="b">
        <v>1</v>
      </c>
      <c r="B195" s="29" t="s">
        <v>143</v>
      </c>
      <c r="C195" s="28">
        <f t="shared" si="95"/>
        <v>908221031</v>
      </c>
      <c r="D195" s="28">
        <f t="shared" si="96"/>
        <v>908221030</v>
      </c>
      <c r="E195" s="28">
        <f t="shared" si="94"/>
        <v>908221032</v>
      </c>
      <c r="F195" s="28">
        <f t="shared" si="103"/>
        <v>8</v>
      </c>
      <c r="G195" s="28">
        <f t="shared" si="103"/>
        <v>2</v>
      </c>
      <c r="H195" s="28">
        <f t="shared" si="103"/>
        <v>2</v>
      </c>
      <c r="I195" s="28">
        <f t="shared" si="100"/>
        <v>155</v>
      </c>
      <c r="J195" s="28">
        <v>160001002</v>
      </c>
      <c r="K195" s="28">
        <f t="shared" si="101"/>
        <v>300</v>
      </c>
      <c r="L195" s="34" t="s">
        <v>54</v>
      </c>
      <c r="M195" s="34">
        <f t="shared" si="104"/>
        <v>51490</v>
      </c>
      <c r="N195" s="34">
        <f t="shared" si="104"/>
        <v>52490</v>
      </c>
      <c r="O195" s="34" t="str">
        <f t="shared" si="98"/>
        <v>530800002</v>
      </c>
    </row>
    <row r="196" spans="1:15" x14ac:dyDescent="0.3">
      <c r="A196" s="28" t="b">
        <v>1</v>
      </c>
      <c r="B196" s="29" t="s">
        <v>144</v>
      </c>
      <c r="C196" s="28">
        <f t="shared" si="95"/>
        <v>908221032</v>
      </c>
      <c r="D196" s="28">
        <f t="shared" si="96"/>
        <v>908221031</v>
      </c>
      <c r="E196" s="28">
        <f t="shared" si="94"/>
        <v>908221033</v>
      </c>
      <c r="F196" s="28">
        <f t="shared" si="103"/>
        <v>8</v>
      </c>
      <c r="G196" s="28">
        <f t="shared" si="103"/>
        <v>2</v>
      </c>
      <c r="H196" s="28">
        <f t="shared" si="103"/>
        <v>2</v>
      </c>
      <c r="I196" s="28">
        <f t="shared" si="100"/>
        <v>160</v>
      </c>
      <c r="J196" s="28">
        <v>160001002</v>
      </c>
      <c r="K196" s="28">
        <f t="shared" si="101"/>
        <v>300</v>
      </c>
      <c r="L196" s="34" t="s">
        <v>54</v>
      </c>
      <c r="M196" s="34">
        <f t="shared" si="104"/>
        <v>51491</v>
      </c>
      <c r="N196" s="34">
        <f t="shared" si="104"/>
        <v>52491</v>
      </c>
      <c r="O196" s="34" t="str">
        <f t="shared" si="98"/>
        <v>530800002</v>
      </c>
    </row>
    <row r="197" spans="1:15" x14ac:dyDescent="0.3">
      <c r="A197" s="28" t="b">
        <v>1</v>
      </c>
      <c r="B197" s="29" t="s">
        <v>145</v>
      </c>
      <c r="C197" s="28">
        <f t="shared" si="95"/>
        <v>908221033</v>
      </c>
      <c r="D197" s="28">
        <f t="shared" si="96"/>
        <v>908221032</v>
      </c>
      <c r="E197" s="28">
        <f t="shared" si="94"/>
        <v>908221034</v>
      </c>
      <c r="F197" s="28">
        <f t="shared" si="103"/>
        <v>8</v>
      </c>
      <c r="G197" s="28">
        <f t="shared" si="103"/>
        <v>2</v>
      </c>
      <c r="H197" s="28">
        <f t="shared" si="103"/>
        <v>2</v>
      </c>
      <c r="I197" s="28">
        <f t="shared" si="100"/>
        <v>165</v>
      </c>
      <c r="J197" s="28">
        <v>160001002</v>
      </c>
      <c r="K197" s="28">
        <f t="shared" si="101"/>
        <v>300</v>
      </c>
      <c r="L197" s="34" t="s">
        <v>54</v>
      </c>
      <c r="M197" s="34">
        <f t="shared" si="104"/>
        <v>51492</v>
      </c>
      <c r="N197" s="34">
        <f t="shared" si="104"/>
        <v>52492</v>
      </c>
      <c r="O197" s="34" t="str">
        <f t="shared" si="98"/>
        <v>530800002</v>
      </c>
    </row>
    <row r="198" spans="1:15" x14ac:dyDescent="0.3">
      <c r="A198" s="28" t="b">
        <v>1</v>
      </c>
      <c r="B198" s="29" t="s">
        <v>146</v>
      </c>
      <c r="C198" s="28">
        <f t="shared" si="95"/>
        <v>908221034</v>
      </c>
      <c r="D198" s="28">
        <f t="shared" si="96"/>
        <v>908221033</v>
      </c>
      <c r="E198" s="28">
        <f t="shared" si="94"/>
        <v>908221035</v>
      </c>
      <c r="F198" s="28">
        <f t="shared" si="103"/>
        <v>8</v>
      </c>
      <c r="G198" s="28">
        <f t="shared" si="103"/>
        <v>2</v>
      </c>
      <c r="H198" s="28">
        <f t="shared" si="103"/>
        <v>2</v>
      </c>
      <c r="I198" s="28">
        <f t="shared" si="100"/>
        <v>170</v>
      </c>
      <c r="J198" s="28">
        <v>160001002</v>
      </c>
      <c r="K198" s="28">
        <f t="shared" si="101"/>
        <v>300</v>
      </c>
      <c r="L198" s="34" t="s">
        <v>54</v>
      </c>
      <c r="M198" s="34">
        <f t="shared" si="104"/>
        <v>51493</v>
      </c>
      <c r="N198" s="34">
        <f t="shared" si="104"/>
        <v>52493</v>
      </c>
      <c r="O198" s="34" t="str">
        <f t="shared" si="98"/>
        <v>530800002</v>
      </c>
    </row>
    <row r="199" spans="1:15" x14ac:dyDescent="0.3">
      <c r="A199" s="28" t="b">
        <v>1</v>
      </c>
      <c r="B199" s="29" t="s">
        <v>147</v>
      </c>
      <c r="C199" s="28">
        <f t="shared" si="95"/>
        <v>908221035</v>
      </c>
      <c r="D199" s="28">
        <f t="shared" si="96"/>
        <v>908221034</v>
      </c>
      <c r="E199" s="28">
        <f t="shared" si="94"/>
        <v>908221036</v>
      </c>
      <c r="F199" s="28">
        <f t="shared" ref="F199:H204" si="105">F198</f>
        <v>8</v>
      </c>
      <c r="G199" s="28">
        <f t="shared" si="105"/>
        <v>2</v>
      </c>
      <c r="H199" s="28">
        <f t="shared" si="105"/>
        <v>2</v>
      </c>
      <c r="I199" s="28">
        <f t="shared" si="100"/>
        <v>175</v>
      </c>
      <c r="J199" s="28">
        <v>160001002</v>
      </c>
      <c r="K199" s="28">
        <f t="shared" si="101"/>
        <v>300</v>
      </c>
      <c r="L199" s="34" t="s">
        <v>54</v>
      </c>
      <c r="M199" s="34">
        <f t="shared" ref="M199:N214" si="106">M198+1</f>
        <v>51494</v>
      </c>
      <c r="N199" s="34">
        <f t="shared" si="106"/>
        <v>52494</v>
      </c>
      <c r="O199" s="34" t="str">
        <f t="shared" si="98"/>
        <v>530800002</v>
      </c>
    </row>
    <row r="200" spans="1:15" x14ac:dyDescent="0.3">
      <c r="A200" s="28" t="b">
        <v>1</v>
      </c>
      <c r="B200" s="29" t="s">
        <v>148</v>
      </c>
      <c r="C200" s="28">
        <f t="shared" si="95"/>
        <v>908221036</v>
      </c>
      <c r="D200" s="28">
        <f t="shared" si="96"/>
        <v>908221035</v>
      </c>
      <c r="E200" s="28">
        <f t="shared" si="94"/>
        <v>908221037</v>
      </c>
      <c r="F200" s="28">
        <f t="shared" si="105"/>
        <v>8</v>
      </c>
      <c r="G200" s="28">
        <f t="shared" si="105"/>
        <v>2</v>
      </c>
      <c r="H200" s="28">
        <f t="shared" si="105"/>
        <v>2</v>
      </c>
      <c r="I200" s="28">
        <f t="shared" si="100"/>
        <v>180</v>
      </c>
      <c r="J200" s="28">
        <v>160001002</v>
      </c>
      <c r="K200" s="28">
        <f t="shared" si="101"/>
        <v>300</v>
      </c>
      <c r="L200" s="34" t="s">
        <v>54</v>
      </c>
      <c r="M200" s="34">
        <f t="shared" si="106"/>
        <v>51495</v>
      </c>
      <c r="N200" s="34">
        <f t="shared" si="106"/>
        <v>52495</v>
      </c>
      <c r="O200" s="34" t="str">
        <f t="shared" si="98"/>
        <v>530800002</v>
      </c>
    </row>
    <row r="201" spans="1:15" x14ac:dyDescent="0.3">
      <c r="A201" s="28" t="b">
        <v>1</v>
      </c>
      <c r="B201" s="29" t="s">
        <v>149</v>
      </c>
      <c r="C201" s="28">
        <f t="shared" si="95"/>
        <v>908221037</v>
      </c>
      <c r="D201" s="28">
        <f t="shared" si="96"/>
        <v>908221036</v>
      </c>
      <c r="E201" s="28">
        <f t="shared" si="94"/>
        <v>908221038</v>
      </c>
      <c r="F201" s="28">
        <f t="shared" si="105"/>
        <v>8</v>
      </c>
      <c r="G201" s="28">
        <f t="shared" si="105"/>
        <v>2</v>
      </c>
      <c r="H201" s="28">
        <f t="shared" si="105"/>
        <v>2</v>
      </c>
      <c r="I201" s="28">
        <f t="shared" si="100"/>
        <v>185</v>
      </c>
      <c r="J201" s="28">
        <v>160001002</v>
      </c>
      <c r="K201" s="28">
        <f t="shared" si="101"/>
        <v>300</v>
      </c>
      <c r="L201" s="34" t="s">
        <v>54</v>
      </c>
      <c r="M201" s="34">
        <f t="shared" si="106"/>
        <v>51496</v>
      </c>
      <c r="N201" s="34">
        <f t="shared" si="106"/>
        <v>52496</v>
      </c>
      <c r="O201" s="34" t="str">
        <f t="shared" si="98"/>
        <v>530800002</v>
      </c>
    </row>
    <row r="202" spans="1:15" x14ac:dyDescent="0.3">
      <c r="A202" s="28" t="b">
        <v>1</v>
      </c>
      <c r="B202" s="29" t="s">
        <v>150</v>
      </c>
      <c r="C202" s="28">
        <f t="shared" si="95"/>
        <v>908221038</v>
      </c>
      <c r="D202" s="28">
        <f t="shared" si="96"/>
        <v>908221037</v>
      </c>
      <c r="E202" s="28">
        <f t="shared" si="94"/>
        <v>908221039</v>
      </c>
      <c r="F202" s="28">
        <f t="shared" si="105"/>
        <v>8</v>
      </c>
      <c r="G202" s="28">
        <f t="shared" si="105"/>
        <v>2</v>
      </c>
      <c r="H202" s="28">
        <f t="shared" si="105"/>
        <v>2</v>
      </c>
      <c r="I202" s="28">
        <f t="shared" si="100"/>
        <v>190</v>
      </c>
      <c r="J202" s="28">
        <v>160001002</v>
      </c>
      <c r="K202" s="28">
        <f t="shared" si="101"/>
        <v>300</v>
      </c>
      <c r="L202" s="34" t="s">
        <v>54</v>
      </c>
      <c r="M202" s="34">
        <f t="shared" si="106"/>
        <v>51497</v>
      </c>
      <c r="N202" s="34">
        <f t="shared" si="106"/>
        <v>52497</v>
      </c>
      <c r="O202" s="34" t="str">
        <f t="shared" si="98"/>
        <v>530800002</v>
      </c>
    </row>
    <row r="203" spans="1:15" x14ac:dyDescent="0.3">
      <c r="A203" s="28" t="b">
        <v>1</v>
      </c>
      <c r="B203" s="29" t="s">
        <v>151</v>
      </c>
      <c r="C203" s="28">
        <f t="shared" si="95"/>
        <v>908221039</v>
      </c>
      <c r="D203" s="28">
        <f t="shared" si="96"/>
        <v>908221038</v>
      </c>
      <c r="E203" s="28">
        <f t="shared" si="94"/>
        <v>908221040</v>
      </c>
      <c r="F203" s="28">
        <f t="shared" si="105"/>
        <v>8</v>
      </c>
      <c r="G203" s="28">
        <f t="shared" si="105"/>
        <v>2</v>
      </c>
      <c r="H203" s="28">
        <f t="shared" si="105"/>
        <v>2</v>
      </c>
      <c r="I203" s="28">
        <f t="shared" si="100"/>
        <v>195</v>
      </c>
      <c r="J203" s="28">
        <v>160001002</v>
      </c>
      <c r="K203" s="28">
        <f t="shared" si="101"/>
        <v>300</v>
      </c>
      <c r="L203" s="34" t="s">
        <v>54</v>
      </c>
      <c r="M203" s="34">
        <f t="shared" si="106"/>
        <v>51498</v>
      </c>
      <c r="N203" s="34">
        <f t="shared" si="106"/>
        <v>52498</v>
      </c>
      <c r="O203" s="34" t="str">
        <f t="shared" si="98"/>
        <v>530800002</v>
      </c>
    </row>
    <row r="204" spans="1:15" x14ac:dyDescent="0.3">
      <c r="A204" s="28" t="b">
        <v>1</v>
      </c>
      <c r="B204" s="29" t="s">
        <v>152</v>
      </c>
      <c r="C204" s="28">
        <f t="shared" si="95"/>
        <v>908221040</v>
      </c>
      <c r="D204" s="28">
        <f t="shared" si="96"/>
        <v>908221039</v>
      </c>
      <c r="E204" s="30">
        <v>0</v>
      </c>
      <c r="F204" s="28">
        <f t="shared" si="105"/>
        <v>8</v>
      </c>
      <c r="G204" s="28">
        <f t="shared" si="105"/>
        <v>2</v>
      </c>
      <c r="H204" s="28">
        <f t="shared" si="105"/>
        <v>2</v>
      </c>
      <c r="I204" s="28">
        <f t="shared" si="100"/>
        <v>200</v>
      </c>
      <c r="J204" s="28">
        <v>160001002</v>
      </c>
      <c r="K204" s="28">
        <f t="shared" si="101"/>
        <v>300</v>
      </c>
      <c r="L204" s="34" t="s">
        <v>54</v>
      </c>
      <c r="M204" s="34">
        <f t="shared" si="106"/>
        <v>51499</v>
      </c>
      <c r="N204" s="34">
        <f t="shared" si="106"/>
        <v>52499</v>
      </c>
      <c r="O204" s="34" t="str">
        <f t="shared" si="98"/>
        <v>530800002</v>
      </c>
    </row>
    <row r="205" spans="1:15" x14ac:dyDescent="0.3">
      <c r="A205" s="31" t="b">
        <v>1</v>
      </c>
      <c r="B205" s="32" t="str">
        <f>"업적 - 결투장 "&amp;I205&amp;"연승 달성"</f>
        <v>업적 - 결투장 1연승 달성</v>
      </c>
      <c r="C205" s="30" t="str">
        <f>90&amp;F205&amp;G205&amp;H205&amp;1001</f>
        <v>901641001</v>
      </c>
      <c r="D205" s="30">
        <v>0</v>
      </c>
      <c r="E205" s="31">
        <f t="shared" ref="E205:E234" si="107">C206</f>
        <v>901641002</v>
      </c>
      <c r="F205" s="30">
        <v>1</v>
      </c>
      <c r="G205" s="30">
        <v>6</v>
      </c>
      <c r="H205" s="30">
        <v>4</v>
      </c>
      <c r="I205" s="31">
        <v>1</v>
      </c>
      <c r="J205" s="31">
        <v>160001001</v>
      </c>
      <c r="K205" s="31">
        <v>10</v>
      </c>
      <c r="L205" s="35" t="s">
        <v>54</v>
      </c>
      <c r="M205" s="35">
        <f t="shared" si="106"/>
        <v>51500</v>
      </c>
      <c r="N205" s="35">
        <f t="shared" si="106"/>
        <v>52500</v>
      </c>
      <c r="O205" s="30" t="str">
        <f t="shared" ref="O205:O256" si="108">IF(H205=1,"530800001",IF(H205=2,"530800002",IF(H205=3,"530800003",IF(H205=4,"530800004",IF(H205=5,"530800005",IF(H205=6,"530800006",IF(H205=7,"530800007",IF(H205=8,"530800008",IF(H205=9,"530800009",IF(H205=10,"530800010",IF(H205=11,"530800011",IF(H205=12,"530800012",IF(H205=13,"530800013",IF(H205=14,"530800014",IF(H205=15,"530800015",IF(H205=16,"530800016",IF(H205=17,"530800017",IF(H205=18,"530800018",IF(H205=19,"530800019",IF(H205=20,"530800020",IF(H205=21,"530800020",IF(H205=22,"530800022",IF(H205=23,"530800023",IF(H205=24,"530800024",IF(H205=25,"530800025",IF(H205=26,"530800026",IF(H205=27,"530800027",IF(H205=28,"530800028",IF(H205=29,"530800029",IF(H205=30,"530800030",IF(H205=31,"530800031",IF(H205=32,"530800032",IF(H205=33,"530800033",IF(H205=34,"530800034",IF(H205=35,"530800035",IF(H205=36,"530800036"))))))))))))))))))))))))))))))))))))</f>
        <v>530800004</v>
      </c>
    </row>
    <row r="206" spans="1:15" x14ac:dyDescent="0.3">
      <c r="A206" s="31" t="b">
        <v>1</v>
      </c>
      <c r="B206" s="32" t="str">
        <f t="shared" ref="B206:B235" si="109">"업적 - 결투장 "&amp;I206&amp;"연승 달성"</f>
        <v>업적 - 결투장 2연승 달성</v>
      </c>
      <c r="C206" s="31">
        <f t="shared" ref="C206:C241" si="110">C205+1</f>
        <v>901641002</v>
      </c>
      <c r="D206" s="31" t="str">
        <f t="shared" ref="D206:D235" si="111">C205</f>
        <v>901641001</v>
      </c>
      <c r="E206" s="31">
        <f t="shared" si="107"/>
        <v>901641003</v>
      </c>
      <c r="F206" s="31">
        <f>F205</f>
        <v>1</v>
      </c>
      <c r="G206" s="31">
        <f t="shared" ref="G206:H221" si="112">G205</f>
        <v>6</v>
      </c>
      <c r="H206" s="31">
        <f t="shared" si="112"/>
        <v>4</v>
      </c>
      <c r="I206" s="31">
        <f>I205+1</f>
        <v>2</v>
      </c>
      <c r="J206" s="31">
        <v>160001001</v>
      </c>
      <c r="K206" s="31">
        <f>K205+K$205</f>
        <v>20</v>
      </c>
      <c r="L206" s="35" t="s">
        <v>54</v>
      </c>
      <c r="M206" s="35">
        <f t="shared" si="106"/>
        <v>51501</v>
      </c>
      <c r="N206" s="35">
        <f t="shared" si="106"/>
        <v>52501</v>
      </c>
      <c r="O206" s="34" t="str">
        <f t="shared" ref="O206:O235" si="113">O205</f>
        <v>530800004</v>
      </c>
    </row>
    <row r="207" spans="1:15" x14ac:dyDescent="0.3">
      <c r="A207" s="31" t="b">
        <v>1</v>
      </c>
      <c r="B207" s="32" t="str">
        <f t="shared" si="109"/>
        <v>업적 - 결투장 3연승 달성</v>
      </c>
      <c r="C207" s="31">
        <f t="shared" si="110"/>
        <v>901641003</v>
      </c>
      <c r="D207" s="31">
        <f t="shared" si="111"/>
        <v>901641002</v>
      </c>
      <c r="E207" s="31">
        <f t="shared" si="107"/>
        <v>901641004</v>
      </c>
      <c r="F207" s="31">
        <f t="shared" ref="F207:H222" si="114">F206</f>
        <v>1</v>
      </c>
      <c r="G207" s="31">
        <f t="shared" si="112"/>
        <v>6</v>
      </c>
      <c r="H207" s="31">
        <f t="shared" si="112"/>
        <v>4</v>
      </c>
      <c r="I207" s="31">
        <f t="shared" ref="I207:I212" si="115">I206+1</f>
        <v>3</v>
      </c>
      <c r="J207" s="31">
        <v>160001001</v>
      </c>
      <c r="K207" s="31">
        <f t="shared" ref="K207:K235" si="116">K206+K$205</f>
        <v>30</v>
      </c>
      <c r="L207" s="35" t="s">
        <v>54</v>
      </c>
      <c r="M207" s="35">
        <f t="shared" si="106"/>
        <v>51502</v>
      </c>
      <c r="N207" s="35">
        <f t="shared" si="106"/>
        <v>52502</v>
      </c>
      <c r="O207" s="34" t="str">
        <f t="shared" si="113"/>
        <v>530800004</v>
      </c>
    </row>
    <row r="208" spans="1:15" x14ac:dyDescent="0.3">
      <c r="A208" s="31" t="b">
        <v>1</v>
      </c>
      <c r="B208" s="32" t="str">
        <f t="shared" si="109"/>
        <v>업적 - 결투장 4연승 달성</v>
      </c>
      <c r="C208" s="31">
        <f t="shared" si="110"/>
        <v>901641004</v>
      </c>
      <c r="D208" s="31">
        <f t="shared" si="111"/>
        <v>901641003</v>
      </c>
      <c r="E208" s="31">
        <f t="shared" si="107"/>
        <v>901641005</v>
      </c>
      <c r="F208" s="31">
        <f t="shared" si="114"/>
        <v>1</v>
      </c>
      <c r="G208" s="31">
        <f t="shared" si="112"/>
        <v>6</v>
      </c>
      <c r="H208" s="31">
        <f t="shared" si="112"/>
        <v>4</v>
      </c>
      <c r="I208" s="31">
        <f t="shared" si="115"/>
        <v>4</v>
      </c>
      <c r="J208" s="31">
        <v>160001001</v>
      </c>
      <c r="K208" s="31">
        <f t="shared" si="116"/>
        <v>40</v>
      </c>
      <c r="L208" s="35" t="s">
        <v>54</v>
      </c>
      <c r="M208" s="35">
        <f t="shared" si="106"/>
        <v>51503</v>
      </c>
      <c r="N208" s="35">
        <f t="shared" si="106"/>
        <v>52503</v>
      </c>
      <c r="O208" s="34" t="str">
        <f t="shared" si="113"/>
        <v>530800004</v>
      </c>
    </row>
    <row r="209" spans="1:15" x14ac:dyDescent="0.3">
      <c r="A209" s="31" t="b">
        <v>1</v>
      </c>
      <c r="B209" s="32" t="str">
        <f t="shared" si="109"/>
        <v>업적 - 결투장 5연승 달성</v>
      </c>
      <c r="C209" s="31">
        <f t="shared" si="110"/>
        <v>901641005</v>
      </c>
      <c r="D209" s="31">
        <f t="shared" si="111"/>
        <v>901641004</v>
      </c>
      <c r="E209" s="31">
        <f t="shared" si="107"/>
        <v>901641006</v>
      </c>
      <c r="F209" s="31">
        <f t="shared" si="114"/>
        <v>1</v>
      </c>
      <c r="G209" s="31">
        <f t="shared" si="112"/>
        <v>6</v>
      </c>
      <c r="H209" s="31">
        <f t="shared" si="112"/>
        <v>4</v>
      </c>
      <c r="I209" s="31">
        <f t="shared" si="115"/>
        <v>5</v>
      </c>
      <c r="J209" s="31">
        <v>160001001</v>
      </c>
      <c r="K209" s="31">
        <f t="shared" si="116"/>
        <v>50</v>
      </c>
      <c r="L209" s="35" t="s">
        <v>54</v>
      </c>
      <c r="M209" s="35">
        <f t="shared" si="106"/>
        <v>51504</v>
      </c>
      <c r="N209" s="35">
        <f t="shared" si="106"/>
        <v>52504</v>
      </c>
      <c r="O209" s="34" t="str">
        <f t="shared" si="113"/>
        <v>530800004</v>
      </c>
    </row>
    <row r="210" spans="1:15" x14ac:dyDescent="0.3">
      <c r="A210" s="31" t="b">
        <v>1</v>
      </c>
      <c r="B210" s="32" t="str">
        <f t="shared" si="109"/>
        <v>업적 - 결투장 6연승 달성</v>
      </c>
      <c r="C210" s="31">
        <f t="shared" si="110"/>
        <v>901641006</v>
      </c>
      <c r="D210" s="31">
        <f t="shared" si="111"/>
        <v>901641005</v>
      </c>
      <c r="E210" s="31">
        <f t="shared" si="107"/>
        <v>901641007</v>
      </c>
      <c r="F210" s="31">
        <f t="shared" si="114"/>
        <v>1</v>
      </c>
      <c r="G210" s="31">
        <f t="shared" si="112"/>
        <v>6</v>
      </c>
      <c r="H210" s="31">
        <f t="shared" si="112"/>
        <v>4</v>
      </c>
      <c r="I210" s="31">
        <f t="shared" si="115"/>
        <v>6</v>
      </c>
      <c r="J210" s="31">
        <v>160001001</v>
      </c>
      <c r="K210" s="31">
        <f t="shared" si="116"/>
        <v>60</v>
      </c>
      <c r="L210" s="35" t="s">
        <v>54</v>
      </c>
      <c r="M210" s="35">
        <f t="shared" si="106"/>
        <v>51505</v>
      </c>
      <c r="N210" s="35">
        <f t="shared" si="106"/>
        <v>52505</v>
      </c>
      <c r="O210" s="34" t="str">
        <f t="shared" si="113"/>
        <v>530800004</v>
      </c>
    </row>
    <row r="211" spans="1:15" x14ac:dyDescent="0.3">
      <c r="A211" s="31" t="b">
        <v>1</v>
      </c>
      <c r="B211" s="32" t="str">
        <f t="shared" si="109"/>
        <v>업적 - 결투장 7연승 달성</v>
      </c>
      <c r="C211" s="31">
        <f t="shared" si="110"/>
        <v>901641007</v>
      </c>
      <c r="D211" s="31">
        <f t="shared" si="111"/>
        <v>901641006</v>
      </c>
      <c r="E211" s="31">
        <f t="shared" si="107"/>
        <v>901641008</v>
      </c>
      <c r="F211" s="31">
        <f t="shared" si="114"/>
        <v>1</v>
      </c>
      <c r="G211" s="31">
        <f t="shared" si="112"/>
        <v>6</v>
      </c>
      <c r="H211" s="31">
        <f t="shared" si="112"/>
        <v>4</v>
      </c>
      <c r="I211" s="31">
        <f t="shared" si="115"/>
        <v>7</v>
      </c>
      <c r="J211" s="31">
        <v>160001001</v>
      </c>
      <c r="K211" s="31">
        <f t="shared" si="116"/>
        <v>70</v>
      </c>
      <c r="L211" s="35" t="s">
        <v>54</v>
      </c>
      <c r="M211" s="35">
        <f t="shared" si="106"/>
        <v>51506</v>
      </c>
      <c r="N211" s="35">
        <f t="shared" si="106"/>
        <v>52506</v>
      </c>
      <c r="O211" s="34" t="str">
        <f t="shared" si="113"/>
        <v>530800004</v>
      </c>
    </row>
    <row r="212" spans="1:15" x14ac:dyDescent="0.3">
      <c r="A212" s="31" t="b">
        <v>1</v>
      </c>
      <c r="B212" s="32" t="str">
        <f t="shared" si="109"/>
        <v>업적 - 결투장 8연승 달성</v>
      </c>
      <c r="C212" s="31">
        <f t="shared" si="110"/>
        <v>901641008</v>
      </c>
      <c r="D212" s="31">
        <f t="shared" si="111"/>
        <v>901641007</v>
      </c>
      <c r="E212" s="31">
        <f t="shared" si="107"/>
        <v>901641009</v>
      </c>
      <c r="F212" s="31">
        <f t="shared" si="114"/>
        <v>1</v>
      </c>
      <c r="G212" s="31">
        <f t="shared" si="112"/>
        <v>6</v>
      </c>
      <c r="H212" s="31">
        <f t="shared" si="112"/>
        <v>4</v>
      </c>
      <c r="I212" s="31">
        <f t="shared" si="115"/>
        <v>8</v>
      </c>
      <c r="J212" s="31">
        <v>160001001</v>
      </c>
      <c r="K212" s="31">
        <f t="shared" si="116"/>
        <v>80</v>
      </c>
      <c r="L212" s="35" t="s">
        <v>54</v>
      </c>
      <c r="M212" s="35">
        <f t="shared" si="106"/>
        <v>51507</v>
      </c>
      <c r="N212" s="35">
        <f t="shared" si="106"/>
        <v>52507</v>
      </c>
      <c r="O212" s="34" t="str">
        <f t="shared" si="113"/>
        <v>530800004</v>
      </c>
    </row>
    <row r="213" spans="1:15" x14ac:dyDescent="0.3">
      <c r="A213" s="31" t="b">
        <v>1</v>
      </c>
      <c r="B213" s="32" t="str">
        <f t="shared" si="109"/>
        <v>업적 - 결투장 9연승 달성</v>
      </c>
      <c r="C213" s="31">
        <f t="shared" si="110"/>
        <v>901641009</v>
      </c>
      <c r="D213" s="31">
        <f t="shared" si="111"/>
        <v>901641008</v>
      </c>
      <c r="E213" s="31">
        <f t="shared" si="107"/>
        <v>901641010</v>
      </c>
      <c r="F213" s="31">
        <f t="shared" si="114"/>
        <v>1</v>
      </c>
      <c r="G213" s="31">
        <f t="shared" si="112"/>
        <v>6</v>
      </c>
      <c r="H213" s="31">
        <f t="shared" si="112"/>
        <v>4</v>
      </c>
      <c r="I213" s="31">
        <f>I212+1</f>
        <v>9</v>
      </c>
      <c r="J213" s="31">
        <v>160001001</v>
      </c>
      <c r="K213" s="31">
        <f t="shared" si="116"/>
        <v>90</v>
      </c>
      <c r="L213" s="35" t="s">
        <v>54</v>
      </c>
      <c r="M213" s="35">
        <f t="shared" si="106"/>
        <v>51508</v>
      </c>
      <c r="N213" s="35">
        <f t="shared" si="106"/>
        <v>52508</v>
      </c>
      <c r="O213" s="34" t="str">
        <f t="shared" si="113"/>
        <v>530800004</v>
      </c>
    </row>
    <row r="214" spans="1:15" x14ac:dyDescent="0.3">
      <c r="A214" s="31" t="b">
        <v>1</v>
      </c>
      <c r="B214" s="32" t="str">
        <f t="shared" si="109"/>
        <v>업적 - 결투장 10연승 달성</v>
      </c>
      <c r="C214" s="31">
        <f t="shared" si="110"/>
        <v>901641010</v>
      </c>
      <c r="D214" s="31">
        <f t="shared" si="111"/>
        <v>901641009</v>
      </c>
      <c r="E214" s="31">
        <f t="shared" si="107"/>
        <v>901641011</v>
      </c>
      <c r="F214" s="31">
        <f t="shared" si="114"/>
        <v>1</v>
      </c>
      <c r="G214" s="31">
        <f t="shared" si="112"/>
        <v>6</v>
      </c>
      <c r="H214" s="31">
        <f t="shared" si="112"/>
        <v>4</v>
      </c>
      <c r="I214" s="31">
        <f t="shared" ref="I214:I219" si="117">I213+1</f>
        <v>10</v>
      </c>
      <c r="J214" s="31">
        <v>160001001</v>
      </c>
      <c r="K214" s="31">
        <f t="shared" si="116"/>
        <v>100</v>
      </c>
      <c r="L214" s="35" t="s">
        <v>54</v>
      </c>
      <c r="M214" s="35">
        <f t="shared" si="106"/>
        <v>51509</v>
      </c>
      <c r="N214" s="35">
        <f t="shared" si="106"/>
        <v>52509</v>
      </c>
      <c r="O214" s="34" t="str">
        <f t="shared" si="113"/>
        <v>530800004</v>
      </c>
    </row>
    <row r="215" spans="1:15" x14ac:dyDescent="0.3">
      <c r="A215" s="31" t="b">
        <v>1</v>
      </c>
      <c r="B215" s="32" t="str">
        <f t="shared" si="109"/>
        <v>업적 - 결투장 11연승 달성</v>
      </c>
      <c r="C215" s="31">
        <f t="shared" si="110"/>
        <v>901641011</v>
      </c>
      <c r="D215" s="31">
        <f t="shared" si="111"/>
        <v>901641010</v>
      </c>
      <c r="E215" s="31">
        <f t="shared" si="107"/>
        <v>901641012</v>
      </c>
      <c r="F215" s="31">
        <f t="shared" si="114"/>
        <v>1</v>
      </c>
      <c r="G215" s="31">
        <f t="shared" si="112"/>
        <v>6</v>
      </c>
      <c r="H215" s="31">
        <f t="shared" si="112"/>
        <v>4</v>
      </c>
      <c r="I215" s="31">
        <f t="shared" si="117"/>
        <v>11</v>
      </c>
      <c r="J215" s="31">
        <v>160001001</v>
      </c>
      <c r="K215" s="31">
        <f t="shared" si="116"/>
        <v>110</v>
      </c>
      <c r="L215" s="35" t="s">
        <v>54</v>
      </c>
      <c r="M215" s="35">
        <f t="shared" ref="M215:N230" si="118">M214+1</f>
        <v>51510</v>
      </c>
      <c r="N215" s="35">
        <f t="shared" si="118"/>
        <v>52510</v>
      </c>
      <c r="O215" s="34" t="str">
        <f t="shared" si="113"/>
        <v>530800004</v>
      </c>
    </row>
    <row r="216" spans="1:15" x14ac:dyDescent="0.3">
      <c r="A216" s="31" t="b">
        <v>1</v>
      </c>
      <c r="B216" s="32" t="str">
        <f t="shared" si="109"/>
        <v>업적 - 결투장 12연승 달성</v>
      </c>
      <c r="C216" s="31">
        <f t="shared" si="110"/>
        <v>901641012</v>
      </c>
      <c r="D216" s="31">
        <f t="shared" si="111"/>
        <v>901641011</v>
      </c>
      <c r="E216" s="31">
        <f t="shared" si="107"/>
        <v>901641013</v>
      </c>
      <c r="F216" s="31">
        <f t="shared" si="114"/>
        <v>1</v>
      </c>
      <c r="G216" s="31">
        <f t="shared" si="112"/>
        <v>6</v>
      </c>
      <c r="H216" s="31">
        <f t="shared" si="112"/>
        <v>4</v>
      </c>
      <c r="I216" s="31">
        <f t="shared" si="117"/>
        <v>12</v>
      </c>
      <c r="J216" s="31">
        <v>160001001</v>
      </c>
      <c r="K216" s="31">
        <f t="shared" si="116"/>
        <v>120</v>
      </c>
      <c r="L216" s="35" t="s">
        <v>54</v>
      </c>
      <c r="M216" s="35">
        <f t="shared" si="118"/>
        <v>51511</v>
      </c>
      <c r="N216" s="35">
        <f t="shared" si="118"/>
        <v>52511</v>
      </c>
      <c r="O216" s="34" t="str">
        <f t="shared" si="113"/>
        <v>530800004</v>
      </c>
    </row>
    <row r="217" spans="1:15" x14ac:dyDescent="0.3">
      <c r="A217" s="31" t="b">
        <v>1</v>
      </c>
      <c r="B217" s="32" t="str">
        <f t="shared" si="109"/>
        <v>업적 - 결투장 13연승 달성</v>
      </c>
      <c r="C217" s="31">
        <f t="shared" si="110"/>
        <v>901641013</v>
      </c>
      <c r="D217" s="31">
        <f t="shared" si="111"/>
        <v>901641012</v>
      </c>
      <c r="E217" s="31">
        <f t="shared" si="107"/>
        <v>901641014</v>
      </c>
      <c r="F217" s="31">
        <f t="shared" si="114"/>
        <v>1</v>
      </c>
      <c r="G217" s="31">
        <f t="shared" si="112"/>
        <v>6</v>
      </c>
      <c r="H217" s="31">
        <f t="shared" si="112"/>
        <v>4</v>
      </c>
      <c r="I217" s="31">
        <f t="shared" si="117"/>
        <v>13</v>
      </c>
      <c r="J217" s="31">
        <v>160001001</v>
      </c>
      <c r="K217" s="31">
        <f t="shared" si="116"/>
        <v>130</v>
      </c>
      <c r="L217" s="35" t="s">
        <v>54</v>
      </c>
      <c r="M217" s="35">
        <f t="shared" si="118"/>
        <v>51512</v>
      </c>
      <c r="N217" s="35">
        <f t="shared" si="118"/>
        <v>52512</v>
      </c>
      <c r="O217" s="34" t="str">
        <f t="shared" si="113"/>
        <v>530800004</v>
      </c>
    </row>
    <row r="218" spans="1:15" x14ac:dyDescent="0.3">
      <c r="A218" s="31" t="b">
        <v>1</v>
      </c>
      <c r="B218" s="32" t="str">
        <f t="shared" si="109"/>
        <v>업적 - 결투장 14연승 달성</v>
      </c>
      <c r="C218" s="31">
        <f t="shared" si="110"/>
        <v>901641014</v>
      </c>
      <c r="D218" s="31">
        <f t="shared" si="111"/>
        <v>901641013</v>
      </c>
      <c r="E218" s="31">
        <f t="shared" si="107"/>
        <v>901641015</v>
      </c>
      <c r="F218" s="31">
        <f t="shared" si="114"/>
        <v>1</v>
      </c>
      <c r="G218" s="31">
        <f t="shared" si="112"/>
        <v>6</v>
      </c>
      <c r="H218" s="31">
        <f t="shared" si="112"/>
        <v>4</v>
      </c>
      <c r="I218" s="31">
        <f t="shared" si="117"/>
        <v>14</v>
      </c>
      <c r="J218" s="31">
        <v>160001001</v>
      </c>
      <c r="K218" s="31">
        <f t="shared" si="116"/>
        <v>140</v>
      </c>
      <c r="L218" s="35" t="s">
        <v>54</v>
      </c>
      <c r="M218" s="35">
        <f t="shared" si="118"/>
        <v>51513</v>
      </c>
      <c r="N218" s="35">
        <f t="shared" si="118"/>
        <v>52513</v>
      </c>
      <c r="O218" s="34" t="str">
        <f t="shared" si="113"/>
        <v>530800004</v>
      </c>
    </row>
    <row r="219" spans="1:15" x14ac:dyDescent="0.3">
      <c r="A219" s="31" t="b">
        <v>1</v>
      </c>
      <c r="B219" s="32" t="str">
        <f t="shared" si="109"/>
        <v>업적 - 결투장 15연승 달성</v>
      </c>
      <c r="C219" s="31">
        <f t="shared" si="110"/>
        <v>901641015</v>
      </c>
      <c r="D219" s="31">
        <f t="shared" si="111"/>
        <v>901641014</v>
      </c>
      <c r="E219" s="31">
        <f t="shared" si="107"/>
        <v>901641016</v>
      </c>
      <c r="F219" s="31">
        <f t="shared" si="114"/>
        <v>1</v>
      </c>
      <c r="G219" s="31">
        <f t="shared" si="112"/>
        <v>6</v>
      </c>
      <c r="H219" s="31">
        <f t="shared" si="112"/>
        <v>4</v>
      </c>
      <c r="I219" s="31">
        <f t="shared" si="117"/>
        <v>15</v>
      </c>
      <c r="J219" s="31">
        <v>160001001</v>
      </c>
      <c r="K219" s="31">
        <f t="shared" si="116"/>
        <v>150</v>
      </c>
      <c r="L219" s="35" t="s">
        <v>54</v>
      </c>
      <c r="M219" s="35">
        <f t="shared" si="118"/>
        <v>51514</v>
      </c>
      <c r="N219" s="35">
        <f t="shared" si="118"/>
        <v>52514</v>
      </c>
      <c r="O219" s="34" t="str">
        <f t="shared" si="113"/>
        <v>530800004</v>
      </c>
    </row>
    <row r="220" spans="1:15" x14ac:dyDescent="0.3">
      <c r="A220" s="31" t="b">
        <v>1</v>
      </c>
      <c r="B220" s="32" t="str">
        <f t="shared" si="109"/>
        <v>업적 - 결투장 16연승 달성</v>
      </c>
      <c r="C220" s="31">
        <f t="shared" si="110"/>
        <v>901641016</v>
      </c>
      <c r="D220" s="31">
        <f t="shared" si="111"/>
        <v>901641015</v>
      </c>
      <c r="E220" s="31">
        <f t="shared" si="107"/>
        <v>901641017</v>
      </c>
      <c r="F220" s="31">
        <f t="shared" si="114"/>
        <v>1</v>
      </c>
      <c r="G220" s="31">
        <f t="shared" si="112"/>
        <v>6</v>
      </c>
      <c r="H220" s="31">
        <f t="shared" si="112"/>
        <v>4</v>
      </c>
      <c r="I220" s="31">
        <f>I219+1</f>
        <v>16</v>
      </c>
      <c r="J220" s="31">
        <v>160001001</v>
      </c>
      <c r="K220" s="31">
        <f t="shared" si="116"/>
        <v>160</v>
      </c>
      <c r="L220" s="35" t="s">
        <v>54</v>
      </c>
      <c r="M220" s="35">
        <f t="shared" si="118"/>
        <v>51515</v>
      </c>
      <c r="N220" s="35">
        <f t="shared" si="118"/>
        <v>52515</v>
      </c>
      <c r="O220" s="34" t="str">
        <f t="shared" si="113"/>
        <v>530800004</v>
      </c>
    </row>
    <row r="221" spans="1:15" x14ac:dyDescent="0.3">
      <c r="A221" s="31" t="b">
        <v>1</v>
      </c>
      <c r="B221" s="32" t="str">
        <f t="shared" si="109"/>
        <v>업적 - 결투장 17연승 달성</v>
      </c>
      <c r="C221" s="31">
        <f t="shared" si="110"/>
        <v>901641017</v>
      </c>
      <c r="D221" s="31">
        <f t="shared" si="111"/>
        <v>901641016</v>
      </c>
      <c r="E221" s="31">
        <f t="shared" si="107"/>
        <v>901641018</v>
      </c>
      <c r="F221" s="31">
        <f t="shared" si="114"/>
        <v>1</v>
      </c>
      <c r="G221" s="31">
        <f t="shared" si="112"/>
        <v>6</v>
      </c>
      <c r="H221" s="31">
        <f t="shared" si="112"/>
        <v>4</v>
      </c>
      <c r="I221" s="31">
        <f t="shared" ref="I221:I224" si="119">I220+1</f>
        <v>17</v>
      </c>
      <c r="J221" s="31">
        <v>160001001</v>
      </c>
      <c r="K221" s="31">
        <f t="shared" si="116"/>
        <v>170</v>
      </c>
      <c r="L221" s="35" t="s">
        <v>54</v>
      </c>
      <c r="M221" s="35">
        <f t="shared" si="118"/>
        <v>51516</v>
      </c>
      <c r="N221" s="35">
        <f t="shared" si="118"/>
        <v>52516</v>
      </c>
      <c r="O221" s="34" t="str">
        <f t="shared" si="113"/>
        <v>530800004</v>
      </c>
    </row>
    <row r="222" spans="1:15" x14ac:dyDescent="0.3">
      <c r="A222" s="31" t="b">
        <v>1</v>
      </c>
      <c r="B222" s="32" t="str">
        <f t="shared" si="109"/>
        <v>업적 - 결투장 18연승 달성</v>
      </c>
      <c r="C222" s="31">
        <f t="shared" si="110"/>
        <v>901641018</v>
      </c>
      <c r="D222" s="31">
        <f t="shared" si="111"/>
        <v>901641017</v>
      </c>
      <c r="E222" s="31">
        <f t="shared" si="107"/>
        <v>901641019</v>
      </c>
      <c r="F222" s="31">
        <f t="shared" si="114"/>
        <v>1</v>
      </c>
      <c r="G222" s="31">
        <f t="shared" si="114"/>
        <v>6</v>
      </c>
      <c r="H222" s="31">
        <f t="shared" si="114"/>
        <v>4</v>
      </c>
      <c r="I222" s="31">
        <f t="shared" si="119"/>
        <v>18</v>
      </c>
      <c r="J222" s="31">
        <v>160001001</v>
      </c>
      <c r="K222" s="31">
        <f t="shared" si="116"/>
        <v>180</v>
      </c>
      <c r="L222" s="35" t="s">
        <v>54</v>
      </c>
      <c r="M222" s="35">
        <f t="shared" si="118"/>
        <v>51517</v>
      </c>
      <c r="N222" s="35">
        <f t="shared" si="118"/>
        <v>52517</v>
      </c>
      <c r="O222" s="34" t="str">
        <f t="shared" si="113"/>
        <v>530800004</v>
      </c>
    </row>
    <row r="223" spans="1:15" x14ac:dyDescent="0.3">
      <c r="A223" s="31" t="b">
        <v>1</v>
      </c>
      <c r="B223" s="32" t="str">
        <f t="shared" si="109"/>
        <v>업적 - 결투장 19연승 달성</v>
      </c>
      <c r="C223" s="31">
        <f t="shared" si="110"/>
        <v>901641019</v>
      </c>
      <c r="D223" s="31">
        <f t="shared" si="111"/>
        <v>901641018</v>
      </c>
      <c r="E223" s="31">
        <f t="shared" si="107"/>
        <v>901641020</v>
      </c>
      <c r="F223" s="31">
        <f t="shared" ref="F223:H235" si="120">F222</f>
        <v>1</v>
      </c>
      <c r="G223" s="31">
        <f t="shared" si="120"/>
        <v>6</v>
      </c>
      <c r="H223" s="31">
        <f t="shared" si="120"/>
        <v>4</v>
      </c>
      <c r="I223" s="31">
        <f t="shared" si="119"/>
        <v>19</v>
      </c>
      <c r="J223" s="31">
        <v>160001001</v>
      </c>
      <c r="K223" s="31">
        <f t="shared" si="116"/>
        <v>190</v>
      </c>
      <c r="L223" s="35" t="s">
        <v>54</v>
      </c>
      <c r="M223" s="35">
        <f t="shared" si="118"/>
        <v>51518</v>
      </c>
      <c r="N223" s="35">
        <f t="shared" si="118"/>
        <v>52518</v>
      </c>
      <c r="O223" s="34" t="str">
        <f t="shared" si="113"/>
        <v>530800004</v>
      </c>
    </row>
    <row r="224" spans="1:15" x14ac:dyDescent="0.3">
      <c r="A224" s="31" t="b">
        <v>1</v>
      </c>
      <c r="B224" s="32" t="str">
        <f t="shared" si="109"/>
        <v>업적 - 결투장 20연승 달성</v>
      </c>
      <c r="C224" s="31">
        <f t="shared" si="110"/>
        <v>901641020</v>
      </c>
      <c r="D224" s="31">
        <f t="shared" si="111"/>
        <v>901641019</v>
      </c>
      <c r="E224" s="31">
        <f t="shared" si="107"/>
        <v>901641021</v>
      </c>
      <c r="F224" s="31">
        <f t="shared" si="120"/>
        <v>1</v>
      </c>
      <c r="G224" s="31">
        <f t="shared" si="120"/>
        <v>6</v>
      </c>
      <c r="H224" s="31">
        <f t="shared" si="120"/>
        <v>4</v>
      </c>
      <c r="I224" s="31">
        <f t="shared" si="119"/>
        <v>20</v>
      </c>
      <c r="J224" s="31">
        <v>160001001</v>
      </c>
      <c r="K224" s="31">
        <f t="shared" si="116"/>
        <v>200</v>
      </c>
      <c r="L224" s="35" t="s">
        <v>54</v>
      </c>
      <c r="M224" s="35">
        <f t="shared" si="118"/>
        <v>51519</v>
      </c>
      <c r="N224" s="35">
        <f t="shared" si="118"/>
        <v>52519</v>
      </c>
      <c r="O224" s="34" t="str">
        <f t="shared" si="113"/>
        <v>530800004</v>
      </c>
    </row>
    <row r="225" spans="1:15" x14ac:dyDescent="0.3">
      <c r="A225" s="31" t="b">
        <v>1</v>
      </c>
      <c r="B225" s="32" t="str">
        <f t="shared" si="109"/>
        <v>업적 - 결투장 25연승 달성</v>
      </c>
      <c r="C225" s="31">
        <f t="shared" si="110"/>
        <v>901641021</v>
      </c>
      <c r="D225" s="31">
        <f t="shared" si="111"/>
        <v>901641020</v>
      </c>
      <c r="E225" s="31">
        <f t="shared" si="107"/>
        <v>901641022</v>
      </c>
      <c r="F225" s="31">
        <f t="shared" si="120"/>
        <v>1</v>
      </c>
      <c r="G225" s="31">
        <f t="shared" si="120"/>
        <v>6</v>
      </c>
      <c r="H225" s="31">
        <f t="shared" si="120"/>
        <v>4</v>
      </c>
      <c r="I225" s="31">
        <f>I224+5</f>
        <v>25</v>
      </c>
      <c r="J225" s="31">
        <v>160001001</v>
      </c>
      <c r="K225" s="31">
        <f t="shared" si="116"/>
        <v>210</v>
      </c>
      <c r="L225" s="35" t="s">
        <v>54</v>
      </c>
      <c r="M225" s="35">
        <f t="shared" si="118"/>
        <v>51520</v>
      </c>
      <c r="N225" s="35">
        <f t="shared" si="118"/>
        <v>52520</v>
      </c>
      <c r="O225" s="34" t="str">
        <f t="shared" si="113"/>
        <v>530800004</v>
      </c>
    </row>
    <row r="226" spans="1:15" x14ac:dyDescent="0.3">
      <c r="A226" s="31" t="b">
        <v>1</v>
      </c>
      <c r="B226" s="32" t="str">
        <f t="shared" si="109"/>
        <v>업적 - 결투장 30연승 달성</v>
      </c>
      <c r="C226" s="31">
        <f t="shared" si="110"/>
        <v>901641022</v>
      </c>
      <c r="D226" s="31">
        <f t="shared" si="111"/>
        <v>901641021</v>
      </c>
      <c r="E226" s="31">
        <f t="shared" si="107"/>
        <v>901641023</v>
      </c>
      <c r="F226" s="31">
        <f t="shared" si="120"/>
        <v>1</v>
      </c>
      <c r="G226" s="31">
        <f t="shared" si="120"/>
        <v>6</v>
      </c>
      <c r="H226" s="31">
        <f t="shared" si="120"/>
        <v>4</v>
      </c>
      <c r="I226" s="31">
        <f>I225+5</f>
        <v>30</v>
      </c>
      <c r="J226" s="31">
        <v>160001001</v>
      </c>
      <c r="K226" s="31">
        <f t="shared" si="116"/>
        <v>220</v>
      </c>
      <c r="L226" s="35" t="s">
        <v>54</v>
      </c>
      <c r="M226" s="35">
        <f t="shared" si="118"/>
        <v>51521</v>
      </c>
      <c r="N226" s="35">
        <f t="shared" si="118"/>
        <v>52521</v>
      </c>
      <c r="O226" s="34" t="str">
        <f t="shared" si="113"/>
        <v>530800004</v>
      </c>
    </row>
    <row r="227" spans="1:15" x14ac:dyDescent="0.3">
      <c r="A227" s="31" t="b">
        <v>1</v>
      </c>
      <c r="B227" s="32" t="str">
        <f t="shared" si="109"/>
        <v>업적 - 결투장 35연승 달성</v>
      </c>
      <c r="C227" s="31">
        <f t="shared" si="110"/>
        <v>901641023</v>
      </c>
      <c r="D227" s="31">
        <f t="shared" si="111"/>
        <v>901641022</v>
      </c>
      <c r="E227" s="31">
        <f t="shared" si="107"/>
        <v>901641024</v>
      </c>
      <c r="F227" s="31">
        <f t="shared" si="120"/>
        <v>1</v>
      </c>
      <c r="G227" s="31">
        <f t="shared" si="120"/>
        <v>6</v>
      </c>
      <c r="H227" s="31">
        <f t="shared" si="120"/>
        <v>4</v>
      </c>
      <c r="I227" s="31">
        <f t="shared" ref="I227:I230" si="121">I226+5</f>
        <v>35</v>
      </c>
      <c r="J227" s="31">
        <v>160001001</v>
      </c>
      <c r="K227" s="31">
        <f t="shared" si="116"/>
        <v>230</v>
      </c>
      <c r="L227" s="35" t="s">
        <v>54</v>
      </c>
      <c r="M227" s="35">
        <f t="shared" si="118"/>
        <v>51522</v>
      </c>
      <c r="N227" s="35">
        <f t="shared" si="118"/>
        <v>52522</v>
      </c>
      <c r="O227" s="34" t="str">
        <f t="shared" si="113"/>
        <v>530800004</v>
      </c>
    </row>
    <row r="228" spans="1:15" x14ac:dyDescent="0.3">
      <c r="A228" s="31" t="b">
        <v>1</v>
      </c>
      <c r="B228" s="32" t="str">
        <f t="shared" si="109"/>
        <v>업적 - 결투장 40연승 달성</v>
      </c>
      <c r="C228" s="31">
        <f t="shared" si="110"/>
        <v>901641024</v>
      </c>
      <c r="D228" s="31">
        <f t="shared" si="111"/>
        <v>901641023</v>
      </c>
      <c r="E228" s="31">
        <f t="shared" si="107"/>
        <v>901641025</v>
      </c>
      <c r="F228" s="31">
        <f t="shared" si="120"/>
        <v>1</v>
      </c>
      <c r="G228" s="31">
        <f t="shared" si="120"/>
        <v>6</v>
      </c>
      <c r="H228" s="31">
        <f t="shared" si="120"/>
        <v>4</v>
      </c>
      <c r="I228" s="31">
        <f t="shared" si="121"/>
        <v>40</v>
      </c>
      <c r="J228" s="31">
        <v>160001001</v>
      </c>
      <c r="K228" s="31">
        <f t="shared" si="116"/>
        <v>240</v>
      </c>
      <c r="L228" s="35" t="s">
        <v>54</v>
      </c>
      <c r="M228" s="35">
        <f t="shared" si="118"/>
        <v>51523</v>
      </c>
      <c r="N228" s="35">
        <f t="shared" si="118"/>
        <v>52523</v>
      </c>
      <c r="O228" s="34" t="str">
        <f t="shared" si="113"/>
        <v>530800004</v>
      </c>
    </row>
    <row r="229" spans="1:15" x14ac:dyDescent="0.3">
      <c r="A229" s="31" t="b">
        <v>1</v>
      </c>
      <c r="B229" s="32" t="str">
        <f t="shared" si="109"/>
        <v>업적 - 결투장 45연승 달성</v>
      </c>
      <c r="C229" s="31">
        <f t="shared" si="110"/>
        <v>901641025</v>
      </c>
      <c r="D229" s="31">
        <f t="shared" si="111"/>
        <v>901641024</v>
      </c>
      <c r="E229" s="31">
        <f t="shared" si="107"/>
        <v>901641026</v>
      </c>
      <c r="F229" s="31">
        <f t="shared" si="120"/>
        <v>1</v>
      </c>
      <c r="G229" s="31">
        <f t="shared" si="120"/>
        <v>6</v>
      </c>
      <c r="H229" s="31">
        <f t="shared" si="120"/>
        <v>4</v>
      </c>
      <c r="I229" s="31">
        <f t="shared" si="121"/>
        <v>45</v>
      </c>
      <c r="J229" s="31">
        <v>160001001</v>
      </c>
      <c r="K229" s="31">
        <f t="shared" si="116"/>
        <v>250</v>
      </c>
      <c r="L229" s="35" t="s">
        <v>54</v>
      </c>
      <c r="M229" s="35">
        <f t="shared" si="118"/>
        <v>51524</v>
      </c>
      <c r="N229" s="35">
        <f t="shared" si="118"/>
        <v>52524</v>
      </c>
      <c r="O229" s="34" t="str">
        <f t="shared" si="113"/>
        <v>530800004</v>
      </c>
    </row>
    <row r="230" spans="1:15" x14ac:dyDescent="0.3">
      <c r="A230" s="31" t="b">
        <v>1</v>
      </c>
      <c r="B230" s="32" t="str">
        <f t="shared" si="109"/>
        <v>업적 - 결투장 50연승 달성</v>
      </c>
      <c r="C230" s="31">
        <f t="shared" si="110"/>
        <v>901641026</v>
      </c>
      <c r="D230" s="31">
        <f t="shared" si="111"/>
        <v>901641025</v>
      </c>
      <c r="E230" s="31">
        <f t="shared" si="107"/>
        <v>901641027</v>
      </c>
      <c r="F230" s="31">
        <f t="shared" si="120"/>
        <v>1</v>
      </c>
      <c r="G230" s="31">
        <f t="shared" si="120"/>
        <v>6</v>
      </c>
      <c r="H230" s="31">
        <f t="shared" si="120"/>
        <v>4</v>
      </c>
      <c r="I230" s="31">
        <f t="shared" si="121"/>
        <v>50</v>
      </c>
      <c r="J230" s="31">
        <v>160001001</v>
      </c>
      <c r="K230" s="31">
        <f t="shared" si="116"/>
        <v>260</v>
      </c>
      <c r="L230" s="35" t="s">
        <v>54</v>
      </c>
      <c r="M230" s="35">
        <f t="shared" si="118"/>
        <v>51525</v>
      </c>
      <c r="N230" s="35">
        <f t="shared" si="118"/>
        <v>52525</v>
      </c>
      <c r="O230" s="34" t="str">
        <f t="shared" si="113"/>
        <v>530800004</v>
      </c>
    </row>
    <row r="231" spans="1:15" x14ac:dyDescent="0.3">
      <c r="A231" s="31" t="b">
        <v>1</v>
      </c>
      <c r="B231" s="32" t="str">
        <f t="shared" si="109"/>
        <v>업적 - 결투장 60연승 달성</v>
      </c>
      <c r="C231" s="31">
        <f t="shared" si="110"/>
        <v>901641027</v>
      </c>
      <c r="D231" s="31">
        <f t="shared" si="111"/>
        <v>901641026</v>
      </c>
      <c r="E231" s="31">
        <f t="shared" si="107"/>
        <v>901641028</v>
      </c>
      <c r="F231" s="31">
        <f t="shared" si="120"/>
        <v>1</v>
      </c>
      <c r="G231" s="31">
        <f t="shared" si="120"/>
        <v>6</v>
      </c>
      <c r="H231" s="31">
        <f t="shared" si="120"/>
        <v>4</v>
      </c>
      <c r="I231" s="35">
        <v>60</v>
      </c>
      <c r="J231" s="31">
        <v>160001001</v>
      </c>
      <c r="K231" s="31">
        <f t="shared" si="116"/>
        <v>270</v>
      </c>
      <c r="L231" s="35" t="s">
        <v>54</v>
      </c>
      <c r="M231" s="35">
        <f t="shared" ref="M231:N246" si="122">M230+1</f>
        <v>51526</v>
      </c>
      <c r="N231" s="35">
        <f t="shared" si="122"/>
        <v>52526</v>
      </c>
      <c r="O231" s="34" t="str">
        <f t="shared" si="113"/>
        <v>530800004</v>
      </c>
    </row>
    <row r="232" spans="1:15" x14ac:dyDescent="0.3">
      <c r="A232" s="31" t="b">
        <v>1</v>
      </c>
      <c r="B232" s="32" t="str">
        <f t="shared" si="109"/>
        <v>업적 - 결투장 70연승 달성</v>
      </c>
      <c r="C232" s="31">
        <f t="shared" si="110"/>
        <v>901641028</v>
      </c>
      <c r="D232" s="31">
        <f t="shared" si="111"/>
        <v>901641027</v>
      </c>
      <c r="E232" s="31">
        <f t="shared" si="107"/>
        <v>901641029</v>
      </c>
      <c r="F232" s="31">
        <f t="shared" si="120"/>
        <v>1</v>
      </c>
      <c r="G232" s="31">
        <f t="shared" si="120"/>
        <v>6</v>
      </c>
      <c r="H232" s="31">
        <f t="shared" si="120"/>
        <v>4</v>
      </c>
      <c r="I232" s="35">
        <v>70</v>
      </c>
      <c r="J232" s="31">
        <v>160001001</v>
      </c>
      <c r="K232" s="31">
        <f t="shared" si="116"/>
        <v>280</v>
      </c>
      <c r="L232" s="35" t="s">
        <v>54</v>
      </c>
      <c r="M232" s="35">
        <f t="shared" si="122"/>
        <v>51527</v>
      </c>
      <c r="N232" s="35">
        <f t="shared" si="122"/>
        <v>52527</v>
      </c>
      <c r="O232" s="34" t="str">
        <f t="shared" si="113"/>
        <v>530800004</v>
      </c>
    </row>
    <row r="233" spans="1:15" x14ac:dyDescent="0.3">
      <c r="A233" s="31" t="b">
        <v>1</v>
      </c>
      <c r="B233" s="32" t="str">
        <f t="shared" si="109"/>
        <v>업적 - 결투장 80연승 달성</v>
      </c>
      <c r="C233" s="31">
        <f t="shared" si="110"/>
        <v>901641029</v>
      </c>
      <c r="D233" s="31">
        <f t="shared" si="111"/>
        <v>901641028</v>
      </c>
      <c r="E233" s="31">
        <f t="shared" si="107"/>
        <v>901641030</v>
      </c>
      <c r="F233" s="31">
        <f t="shared" si="120"/>
        <v>1</v>
      </c>
      <c r="G233" s="31">
        <f t="shared" si="120"/>
        <v>6</v>
      </c>
      <c r="H233" s="31">
        <f t="shared" si="120"/>
        <v>4</v>
      </c>
      <c r="I233" s="35">
        <v>80</v>
      </c>
      <c r="J233" s="31">
        <v>160001001</v>
      </c>
      <c r="K233" s="31">
        <f t="shared" si="116"/>
        <v>290</v>
      </c>
      <c r="L233" s="35" t="s">
        <v>54</v>
      </c>
      <c r="M233" s="35">
        <f t="shared" si="122"/>
        <v>51528</v>
      </c>
      <c r="N233" s="35">
        <f t="shared" si="122"/>
        <v>52528</v>
      </c>
      <c r="O233" s="34" t="str">
        <f t="shared" si="113"/>
        <v>530800004</v>
      </c>
    </row>
    <row r="234" spans="1:15" x14ac:dyDescent="0.3">
      <c r="A234" s="31" t="b">
        <v>1</v>
      </c>
      <c r="B234" s="32" t="str">
        <f t="shared" si="109"/>
        <v>업적 - 결투장 90연승 달성</v>
      </c>
      <c r="C234" s="31">
        <f t="shared" si="110"/>
        <v>901641030</v>
      </c>
      <c r="D234" s="31">
        <f t="shared" si="111"/>
        <v>901641029</v>
      </c>
      <c r="E234" s="31">
        <f t="shared" si="107"/>
        <v>901641031</v>
      </c>
      <c r="F234" s="31">
        <f t="shared" si="120"/>
        <v>1</v>
      </c>
      <c r="G234" s="31">
        <f t="shared" si="120"/>
        <v>6</v>
      </c>
      <c r="H234" s="31">
        <f t="shared" si="120"/>
        <v>4</v>
      </c>
      <c r="I234" s="35">
        <v>90</v>
      </c>
      <c r="J234" s="31">
        <v>160001001</v>
      </c>
      <c r="K234" s="31">
        <f t="shared" si="116"/>
        <v>300</v>
      </c>
      <c r="L234" s="35" t="s">
        <v>54</v>
      </c>
      <c r="M234" s="35">
        <f t="shared" si="122"/>
        <v>51529</v>
      </c>
      <c r="N234" s="35">
        <f t="shared" si="122"/>
        <v>52529</v>
      </c>
      <c r="O234" s="34" t="str">
        <f t="shared" si="113"/>
        <v>530800004</v>
      </c>
    </row>
    <row r="235" spans="1:15" x14ac:dyDescent="0.3">
      <c r="A235" s="31" t="b">
        <v>1</v>
      </c>
      <c r="B235" s="32" t="str">
        <f t="shared" si="109"/>
        <v>업적 - 결투장 100연승 달성</v>
      </c>
      <c r="C235" s="31">
        <f t="shared" si="110"/>
        <v>901641031</v>
      </c>
      <c r="D235" s="31">
        <f t="shared" si="111"/>
        <v>901641030</v>
      </c>
      <c r="E235" s="30">
        <v>0</v>
      </c>
      <c r="F235" s="31">
        <f t="shared" si="120"/>
        <v>1</v>
      </c>
      <c r="G235" s="31">
        <f t="shared" si="120"/>
        <v>6</v>
      </c>
      <c r="H235" s="31">
        <f t="shared" si="120"/>
        <v>4</v>
      </c>
      <c r="I235" s="35">
        <v>100</v>
      </c>
      <c r="J235" s="31">
        <v>160001001</v>
      </c>
      <c r="K235" s="31">
        <f t="shared" si="116"/>
        <v>310</v>
      </c>
      <c r="L235" s="35" t="s">
        <v>54</v>
      </c>
      <c r="M235" s="35">
        <f t="shared" si="122"/>
        <v>51530</v>
      </c>
      <c r="N235" s="35">
        <f t="shared" si="122"/>
        <v>52530</v>
      </c>
      <c r="O235" s="34" t="str">
        <f t="shared" si="113"/>
        <v>530800004</v>
      </c>
    </row>
    <row r="236" spans="1:15" x14ac:dyDescent="0.3">
      <c r="A236" s="28" t="b">
        <v>1</v>
      </c>
      <c r="B236" s="29" t="s">
        <v>153</v>
      </c>
      <c r="C236" s="30" t="str">
        <f>90&amp;F236&amp;G236&amp;H236&amp;1001</f>
        <v>908111001</v>
      </c>
      <c r="D236" s="30">
        <v>0</v>
      </c>
      <c r="E236" s="28">
        <f t="shared" ref="E236:E240" si="123">C237</f>
        <v>908111002</v>
      </c>
      <c r="F236" s="30">
        <v>8</v>
      </c>
      <c r="G236" s="30">
        <v>1</v>
      </c>
      <c r="H236" s="30">
        <v>1</v>
      </c>
      <c r="I236" s="28">
        <v>15</v>
      </c>
      <c r="J236" s="28">
        <v>160001001</v>
      </c>
      <c r="K236" s="28">
        <v>300</v>
      </c>
      <c r="L236" s="34" t="s">
        <v>54</v>
      </c>
      <c r="M236" s="34">
        <f t="shared" si="122"/>
        <v>51531</v>
      </c>
      <c r="N236" s="34">
        <f t="shared" si="122"/>
        <v>52531</v>
      </c>
      <c r="O236" s="30" t="str">
        <f t="shared" ref="O236" si="124">IF(H236=1,"530800001",IF(H236=2,"530800002",IF(H236=3,"530800003",IF(H236=4,"530800004",IF(H236=5,"530800005",IF(H236=6,"530800006",IF(H236=7,"530800007",IF(H236=8,"530800008",IF(H236=9,"530800009",IF(H236=10,"530800010",IF(H236=11,"530800011",IF(H236=12,"530800012",IF(H236=13,"530800013",IF(H236=14,"530800014",IF(H236=15,"530800015",IF(H236=16,"530800016",IF(H236=17,"530800017",IF(H236=18,"530800018",IF(H236=19,"530800019",IF(H236=20,"530800020",IF(H236=21,"530800020",IF(H236=22,"530800022",IF(H236=23,"530800023",IF(H236=24,"530800024",IF(H236=25,"530800025",IF(H236=26,"530800026",IF(H236=27,"530800027",IF(H236=28,"530800028",IF(H236=29,"530800029",IF(H236=30,"530800030",IF(H236=31,"530800031",IF(H236=32,"530800032",IF(H236=33,"530800033",IF(H236=34,"530800034",IF(H236=35,"530800035",IF(H236=36,"530800036"))))))))))))))))))))))))))))))))))))</f>
        <v>530800001</v>
      </c>
    </row>
    <row r="237" spans="1:15" x14ac:dyDescent="0.3">
      <c r="A237" s="28" t="b">
        <v>1</v>
      </c>
      <c r="B237" s="29" t="s">
        <v>154</v>
      </c>
      <c r="C237" s="28">
        <f t="shared" si="110"/>
        <v>908111002</v>
      </c>
      <c r="D237" s="28" t="str">
        <f t="shared" ref="D237:D241" si="125">C236</f>
        <v>908111001</v>
      </c>
      <c r="E237" s="28">
        <f t="shared" si="123"/>
        <v>908111003</v>
      </c>
      <c r="F237" s="28">
        <f>F236</f>
        <v>8</v>
      </c>
      <c r="G237" s="28">
        <f t="shared" ref="G237:H241" si="126">G236</f>
        <v>1</v>
      </c>
      <c r="H237" s="28">
        <f t="shared" si="126"/>
        <v>1</v>
      </c>
      <c r="I237" s="28">
        <v>12</v>
      </c>
      <c r="J237" s="28">
        <v>160001001</v>
      </c>
      <c r="K237" s="28">
        <v>500</v>
      </c>
      <c r="L237" s="34" t="s">
        <v>54</v>
      </c>
      <c r="M237" s="34">
        <f t="shared" si="122"/>
        <v>51532</v>
      </c>
      <c r="N237" s="34">
        <f t="shared" si="122"/>
        <v>52532</v>
      </c>
      <c r="O237" s="34" t="str">
        <f t="shared" ref="O237:O241" si="127">O236</f>
        <v>530800001</v>
      </c>
    </row>
    <row r="238" spans="1:15" x14ac:dyDescent="0.3">
      <c r="A238" s="28" t="b">
        <v>1</v>
      </c>
      <c r="B238" s="29" t="s">
        <v>155</v>
      </c>
      <c r="C238" s="28">
        <f t="shared" si="110"/>
        <v>908111003</v>
      </c>
      <c r="D238" s="28">
        <f t="shared" si="125"/>
        <v>908111002</v>
      </c>
      <c r="E238" s="28">
        <f t="shared" si="123"/>
        <v>908111004</v>
      </c>
      <c r="F238" s="28">
        <f t="shared" ref="F238:F241" si="128">F237</f>
        <v>8</v>
      </c>
      <c r="G238" s="28">
        <f t="shared" si="126"/>
        <v>1</v>
      </c>
      <c r="H238" s="28">
        <f t="shared" si="126"/>
        <v>1</v>
      </c>
      <c r="I238" s="28">
        <v>9</v>
      </c>
      <c r="J238" s="28">
        <v>160001001</v>
      </c>
      <c r="K238" s="28">
        <f t="shared" ref="K238" si="129">INT(K237+K237*100%)</f>
        <v>1000</v>
      </c>
      <c r="L238" s="34" t="s">
        <v>54</v>
      </c>
      <c r="M238" s="34">
        <f t="shared" si="122"/>
        <v>51533</v>
      </c>
      <c r="N238" s="34">
        <f t="shared" si="122"/>
        <v>52533</v>
      </c>
      <c r="O238" s="34" t="str">
        <f t="shared" si="127"/>
        <v>530800001</v>
      </c>
    </row>
    <row r="239" spans="1:15" x14ac:dyDescent="0.3">
      <c r="A239" s="28" t="b">
        <v>1</v>
      </c>
      <c r="B239" s="29" t="s">
        <v>156</v>
      </c>
      <c r="C239" s="28">
        <f t="shared" si="110"/>
        <v>908111004</v>
      </c>
      <c r="D239" s="28">
        <f t="shared" si="125"/>
        <v>908111003</v>
      </c>
      <c r="E239" s="28">
        <f t="shared" si="123"/>
        <v>908111005</v>
      </c>
      <c r="F239" s="28">
        <f t="shared" si="128"/>
        <v>8</v>
      </c>
      <c r="G239" s="28">
        <f t="shared" si="126"/>
        <v>1</v>
      </c>
      <c r="H239" s="28">
        <f t="shared" si="126"/>
        <v>1</v>
      </c>
      <c r="I239" s="28">
        <v>6</v>
      </c>
      <c r="J239" s="28">
        <v>160001001</v>
      </c>
      <c r="K239" s="28">
        <v>1500</v>
      </c>
      <c r="L239" s="34" t="s">
        <v>54</v>
      </c>
      <c r="M239" s="34">
        <f t="shared" si="122"/>
        <v>51534</v>
      </c>
      <c r="N239" s="34">
        <f t="shared" si="122"/>
        <v>52534</v>
      </c>
      <c r="O239" s="34" t="str">
        <f t="shared" si="127"/>
        <v>530800001</v>
      </c>
    </row>
    <row r="240" spans="1:15" x14ac:dyDescent="0.3">
      <c r="A240" s="28" t="b">
        <v>1</v>
      </c>
      <c r="B240" s="29" t="s">
        <v>157</v>
      </c>
      <c r="C240" s="28">
        <f t="shared" si="110"/>
        <v>908111005</v>
      </c>
      <c r="D240" s="28">
        <f t="shared" si="125"/>
        <v>908111004</v>
      </c>
      <c r="E240" s="28">
        <f t="shared" si="123"/>
        <v>908111006</v>
      </c>
      <c r="F240" s="28">
        <f t="shared" si="128"/>
        <v>8</v>
      </c>
      <c r="G240" s="28">
        <f t="shared" si="126"/>
        <v>1</v>
      </c>
      <c r="H240" s="28">
        <f t="shared" si="126"/>
        <v>1</v>
      </c>
      <c r="I240" s="28">
        <v>3</v>
      </c>
      <c r="J240" s="28">
        <v>160001001</v>
      </c>
      <c r="K240" s="28">
        <v>2000</v>
      </c>
      <c r="L240" s="34" t="s">
        <v>54</v>
      </c>
      <c r="M240" s="34">
        <f t="shared" si="122"/>
        <v>51535</v>
      </c>
      <c r="N240" s="34">
        <f t="shared" si="122"/>
        <v>52535</v>
      </c>
      <c r="O240" s="34" t="str">
        <f t="shared" si="127"/>
        <v>530800001</v>
      </c>
    </row>
    <row r="241" spans="1:15" x14ac:dyDescent="0.3">
      <c r="A241" s="28" t="b">
        <v>1</v>
      </c>
      <c r="B241" s="29" t="s">
        <v>158</v>
      </c>
      <c r="C241" s="28">
        <f t="shared" si="110"/>
        <v>908111006</v>
      </c>
      <c r="D241" s="28">
        <f t="shared" si="125"/>
        <v>908111005</v>
      </c>
      <c r="E241" s="30">
        <v>0</v>
      </c>
      <c r="F241" s="28">
        <f t="shared" si="128"/>
        <v>8</v>
      </c>
      <c r="G241" s="28">
        <f t="shared" si="126"/>
        <v>1</v>
      </c>
      <c r="H241" s="28">
        <f t="shared" si="126"/>
        <v>1</v>
      </c>
      <c r="I241" s="28">
        <v>1</v>
      </c>
      <c r="J241" s="28">
        <v>160001001</v>
      </c>
      <c r="K241" s="28">
        <v>3000</v>
      </c>
      <c r="L241" s="34" t="s">
        <v>54</v>
      </c>
      <c r="M241" s="34">
        <f t="shared" si="122"/>
        <v>51536</v>
      </c>
      <c r="N241" s="34">
        <f t="shared" si="122"/>
        <v>52536</v>
      </c>
      <c r="O241" s="34" t="str">
        <f t="shared" si="127"/>
        <v>530800001</v>
      </c>
    </row>
    <row r="242" spans="1:15" x14ac:dyDescent="0.3">
      <c r="A242" s="31" t="b">
        <v>1</v>
      </c>
      <c r="B242" s="32" t="str">
        <f>"업적 - 길드전 참가 누적 횟수 " &amp; I242 &amp; "회"</f>
        <v>업적 - 길드전 참가 누적 횟수 1회</v>
      </c>
      <c r="C242" s="30" t="str">
        <f>90&amp;F242&amp;G242&amp;H242&amp;1001</f>
        <v>901721001</v>
      </c>
      <c r="D242" s="30">
        <v>0</v>
      </c>
      <c r="E242" s="31">
        <f t="shared" ref="E242:E268" si="130">C243</f>
        <v>901721002</v>
      </c>
      <c r="F242" s="30">
        <v>1</v>
      </c>
      <c r="G242" s="30">
        <v>7</v>
      </c>
      <c r="H242" s="30">
        <v>2</v>
      </c>
      <c r="I242" s="31">
        <v>1</v>
      </c>
      <c r="J242" s="31">
        <v>160001002</v>
      </c>
      <c r="K242" s="30">
        <v>5000</v>
      </c>
      <c r="L242" s="35" t="s">
        <v>159</v>
      </c>
      <c r="M242" s="35">
        <f t="shared" si="122"/>
        <v>51537</v>
      </c>
      <c r="N242" s="35">
        <f t="shared" si="122"/>
        <v>52537</v>
      </c>
      <c r="O242" s="30" t="str">
        <f t="shared" si="108"/>
        <v>530800002</v>
      </c>
    </row>
    <row r="243" spans="1:15" x14ac:dyDescent="0.3">
      <c r="A243" s="31" t="b">
        <v>1</v>
      </c>
      <c r="B243" s="32" t="str">
        <f t="shared" ref="B243:B255" si="131">"업적 - 길드전 참가 누적 횟수 " &amp; I243 &amp; "회"</f>
        <v>업적 - 길드전 참가 누적 횟수 10회</v>
      </c>
      <c r="C243" s="31">
        <f t="shared" ref="C243:C255" si="132">C242+1</f>
        <v>901721002</v>
      </c>
      <c r="D243" s="31" t="str">
        <f t="shared" ref="D243:D269" si="133">C242</f>
        <v>901721001</v>
      </c>
      <c r="E243" s="31">
        <f t="shared" si="130"/>
        <v>901721003</v>
      </c>
      <c r="F243" s="31">
        <f>F242</f>
        <v>1</v>
      </c>
      <c r="G243" s="31">
        <f t="shared" ref="G243:H255" si="134">G242</f>
        <v>7</v>
      </c>
      <c r="H243" s="31">
        <f t="shared" si="134"/>
        <v>2</v>
      </c>
      <c r="I243" s="31">
        <v>10</v>
      </c>
      <c r="J243" s="31">
        <v>160001002</v>
      </c>
      <c r="K243" s="31">
        <f>INT(K242+K$242*100%)</f>
        <v>10000</v>
      </c>
      <c r="L243" s="35" t="s">
        <v>160</v>
      </c>
      <c r="M243" s="35">
        <f t="shared" si="122"/>
        <v>51538</v>
      </c>
      <c r="N243" s="35">
        <f t="shared" si="122"/>
        <v>52538</v>
      </c>
      <c r="O243" s="34" t="str">
        <f t="shared" ref="O243:O255" si="135">O242</f>
        <v>530800002</v>
      </c>
    </row>
    <row r="244" spans="1:15" x14ac:dyDescent="0.3">
      <c r="A244" s="31" t="b">
        <v>1</v>
      </c>
      <c r="B244" s="32" t="str">
        <f t="shared" si="131"/>
        <v>업적 - 길드전 참가 누적 횟수 20회</v>
      </c>
      <c r="C244" s="31">
        <f t="shared" si="132"/>
        <v>901721003</v>
      </c>
      <c r="D244" s="31">
        <f t="shared" si="133"/>
        <v>901721002</v>
      </c>
      <c r="E244" s="31">
        <f t="shared" si="130"/>
        <v>901721004</v>
      </c>
      <c r="F244" s="31">
        <f t="shared" ref="F244:F255" si="136">F243</f>
        <v>1</v>
      </c>
      <c r="G244" s="31">
        <f t="shared" si="134"/>
        <v>7</v>
      </c>
      <c r="H244" s="31">
        <f t="shared" si="134"/>
        <v>2</v>
      </c>
      <c r="I244" s="31">
        <v>20</v>
      </c>
      <c r="J244" s="31">
        <v>160001002</v>
      </c>
      <c r="K244" s="31">
        <f t="shared" ref="K244:K245" si="137">INT(K243+K$242*100%)</f>
        <v>15000</v>
      </c>
      <c r="L244" s="35" t="s">
        <v>160</v>
      </c>
      <c r="M244" s="35">
        <f t="shared" si="122"/>
        <v>51539</v>
      </c>
      <c r="N244" s="35">
        <f t="shared" si="122"/>
        <v>52539</v>
      </c>
      <c r="O244" s="34" t="str">
        <f t="shared" si="135"/>
        <v>530800002</v>
      </c>
    </row>
    <row r="245" spans="1:15" x14ac:dyDescent="0.3">
      <c r="A245" s="31" t="b">
        <v>1</v>
      </c>
      <c r="B245" s="32" t="str">
        <f t="shared" si="131"/>
        <v>업적 - 길드전 참가 누적 횟수 30회</v>
      </c>
      <c r="C245" s="31">
        <f t="shared" si="132"/>
        <v>901721004</v>
      </c>
      <c r="D245" s="31">
        <f t="shared" si="133"/>
        <v>901721003</v>
      </c>
      <c r="E245" s="31">
        <f t="shared" si="130"/>
        <v>901721005</v>
      </c>
      <c r="F245" s="31">
        <f t="shared" si="136"/>
        <v>1</v>
      </c>
      <c r="G245" s="31">
        <f t="shared" si="134"/>
        <v>7</v>
      </c>
      <c r="H245" s="31">
        <f t="shared" si="134"/>
        <v>2</v>
      </c>
      <c r="I245" s="31">
        <v>30</v>
      </c>
      <c r="J245" s="31">
        <v>160001002</v>
      </c>
      <c r="K245" s="31">
        <f t="shared" si="137"/>
        <v>20000</v>
      </c>
      <c r="L245" s="35" t="s">
        <v>160</v>
      </c>
      <c r="M245" s="35">
        <f t="shared" si="122"/>
        <v>51540</v>
      </c>
      <c r="N245" s="35">
        <f t="shared" si="122"/>
        <v>52540</v>
      </c>
      <c r="O245" s="34" t="str">
        <f t="shared" si="135"/>
        <v>530800002</v>
      </c>
    </row>
    <row r="246" spans="1:15" x14ac:dyDescent="0.3">
      <c r="A246" s="31" t="b">
        <v>1</v>
      </c>
      <c r="B246" s="32" t="str">
        <f t="shared" si="131"/>
        <v>업적 - 길드전 참가 누적 횟수 50회</v>
      </c>
      <c r="C246" s="31">
        <f t="shared" si="132"/>
        <v>901721005</v>
      </c>
      <c r="D246" s="31">
        <f t="shared" si="133"/>
        <v>901721004</v>
      </c>
      <c r="E246" s="31">
        <f t="shared" si="130"/>
        <v>901721006</v>
      </c>
      <c r="F246" s="31">
        <f t="shared" si="136"/>
        <v>1</v>
      </c>
      <c r="G246" s="31">
        <f t="shared" si="134"/>
        <v>7</v>
      </c>
      <c r="H246" s="31">
        <f t="shared" si="134"/>
        <v>2</v>
      </c>
      <c r="I246" s="31">
        <v>50</v>
      </c>
      <c r="J246" s="31">
        <v>160001002</v>
      </c>
      <c r="K246" s="30">
        <f>INT(K245+K$243*100%)</f>
        <v>30000</v>
      </c>
      <c r="L246" s="35" t="s">
        <v>160</v>
      </c>
      <c r="M246" s="35">
        <f t="shared" si="122"/>
        <v>51541</v>
      </c>
      <c r="N246" s="35">
        <f t="shared" si="122"/>
        <v>52541</v>
      </c>
      <c r="O246" s="34" t="str">
        <f t="shared" si="135"/>
        <v>530800002</v>
      </c>
    </row>
    <row r="247" spans="1:15" x14ac:dyDescent="0.3">
      <c r="A247" s="31" t="b">
        <v>1</v>
      </c>
      <c r="B247" s="32" t="str">
        <f t="shared" si="131"/>
        <v>업적 - 길드전 참가 누적 횟수 100회</v>
      </c>
      <c r="C247" s="31">
        <f t="shared" si="132"/>
        <v>901721006</v>
      </c>
      <c r="D247" s="31">
        <f t="shared" si="133"/>
        <v>901721005</v>
      </c>
      <c r="E247" s="31">
        <f t="shared" si="130"/>
        <v>901721007</v>
      </c>
      <c r="F247" s="31">
        <f t="shared" si="136"/>
        <v>1</v>
      </c>
      <c r="G247" s="31">
        <f t="shared" si="134"/>
        <v>7</v>
      </c>
      <c r="H247" s="31">
        <f t="shared" si="134"/>
        <v>2</v>
      </c>
      <c r="I247" s="31">
        <v>100</v>
      </c>
      <c r="J247" s="31">
        <v>160001002</v>
      </c>
      <c r="K247" s="35">
        <f>INT(K246+K$243*100%)</f>
        <v>40000</v>
      </c>
      <c r="L247" s="35" t="s">
        <v>159</v>
      </c>
      <c r="M247" s="35">
        <f t="shared" ref="M247:N262" si="138">M246+1</f>
        <v>51542</v>
      </c>
      <c r="N247" s="35">
        <f t="shared" si="138"/>
        <v>52542</v>
      </c>
      <c r="O247" s="34" t="str">
        <f t="shared" si="135"/>
        <v>530800002</v>
      </c>
    </row>
    <row r="248" spans="1:15" x14ac:dyDescent="0.3">
      <c r="A248" s="31" t="b">
        <v>1</v>
      </c>
      <c r="B248" s="32" t="str">
        <f t="shared" si="131"/>
        <v>업적 - 길드전 참가 누적 횟수 150회</v>
      </c>
      <c r="C248" s="31">
        <f t="shared" si="132"/>
        <v>901721007</v>
      </c>
      <c r="D248" s="31">
        <f t="shared" si="133"/>
        <v>901721006</v>
      </c>
      <c r="E248" s="31">
        <f t="shared" si="130"/>
        <v>901721008</v>
      </c>
      <c r="F248" s="31">
        <f t="shared" si="136"/>
        <v>1</v>
      </c>
      <c r="G248" s="31">
        <f t="shared" si="134"/>
        <v>7</v>
      </c>
      <c r="H248" s="31">
        <f t="shared" si="134"/>
        <v>2</v>
      </c>
      <c r="I248" s="31">
        <f>I247+50</f>
        <v>150</v>
      </c>
      <c r="J248" s="31">
        <v>160001002</v>
      </c>
      <c r="K248" s="35">
        <f t="shared" ref="K248" si="139">INT(K247+K$243*100%)</f>
        <v>50000</v>
      </c>
      <c r="L248" s="35" t="s">
        <v>160</v>
      </c>
      <c r="M248" s="35">
        <f t="shared" si="138"/>
        <v>51543</v>
      </c>
      <c r="N248" s="35">
        <f t="shared" si="138"/>
        <v>52543</v>
      </c>
      <c r="O248" s="34" t="str">
        <f t="shared" si="135"/>
        <v>530800002</v>
      </c>
    </row>
    <row r="249" spans="1:15" x14ac:dyDescent="0.3">
      <c r="A249" s="31" t="b">
        <v>1</v>
      </c>
      <c r="B249" s="32" t="str">
        <f t="shared" si="131"/>
        <v>업적 - 길드전 참가 누적 횟수 200회</v>
      </c>
      <c r="C249" s="31">
        <f t="shared" si="132"/>
        <v>901721008</v>
      </c>
      <c r="D249" s="31">
        <f t="shared" si="133"/>
        <v>901721007</v>
      </c>
      <c r="E249" s="31">
        <f t="shared" si="130"/>
        <v>901721009</v>
      </c>
      <c r="F249" s="31">
        <f t="shared" si="136"/>
        <v>1</v>
      </c>
      <c r="G249" s="31">
        <f t="shared" si="134"/>
        <v>7</v>
      </c>
      <c r="H249" s="31">
        <f t="shared" si="134"/>
        <v>2</v>
      </c>
      <c r="I249" s="31">
        <f t="shared" ref="I249:I255" si="140">I248+50</f>
        <v>200</v>
      </c>
      <c r="J249" s="31">
        <v>160001002</v>
      </c>
      <c r="K249" s="30">
        <f>INT(K248+K$248*50%)</f>
        <v>75000</v>
      </c>
      <c r="L249" s="35" t="s">
        <v>160</v>
      </c>
      <c r="M249" s="35">
        <f t="shared" si="138"/>
        <v>51544</v>
      </c>
      <c r="N249" s="35">
        <f t="shared" si="138"/>
        <v>52544</v>
      </c>
      <c r="O249" s="34" t="str">
        <f t="shared" si="135"/>
        <v>530800002</v>
      </c>
    </row>
    <row r="250" spans="1:15" x14ac:dyDescent="0.3">
      <c r="A250" s="31" t="b">
        <v>1</v>
      </c>
      <c r="B250" s="32" t="str">
        <f t="shared" si="131"/>
        <v>업적 - 길드전 참가 누적 횟수 250회</v>
      </c>
      <c r="C250" s="31">
        <f t="shared" si="132"/>
        <v>901721009</v>
      </c>
      <c r="D250" s="31">
        <f t="shared" si="133"/>
        <v>901721008</v>
      </c>
      <c r="E250" s="31">
        <f t="shared" si="130"/>
        <v>901721010</v>
      </c>
      <c r="F250" s="31">
        <f t="shared" si="136"/>
        <v>1</v>
      </c>
      <c r="G250" s="31">
        <f t="shared" si="134"/>
        <v>7</v>
      </c>
      <c r="H250" s="31">
        <f t="shared" si="134"/>
        <v>2</v>
      </c>
      <c r="I250" s="31">
        <f t="shared" si="140"/>
        <v>250</v>
      </c>
      <c r="J250" s="31">
        <v>160001002</v>
      </c>
      <c r="K250" s="35">
        <f>INT(K249+K$248*50%)</f>
        <v>100000</v>
      </c>
      <c r="L250" s="35" t="s">
        <v>160</v>
      </c>
      <c r="M250" s="35">
        <f t="shared" si="138"/>
        <v>51545</v>
      </c>
      <c r="N250" s="35">
        <f t="shared" si="138"/>
        <v>52545</v>
      </c>
      <c r="O250" s="34" t="str">
        <f t="shared" si="135"/>
        <v>530800002</v>
      </c>
    </row>
    <row r="251" spans="1:15" x14ac:dyDescent="0.3">
      <c r="A251" s="31" t="b">
        <v>1</v>
      </c>
      <c r="B251" s="32" t="str">
        <f t="shared" si="131"/>
        <v>업적 - 길드전 참가 누적 횟수 300회</v>
      </c>
      <c r="C251" s="31">
        <f t="shared" si="132"/>
        <v>901721010</v>
      </c>
      <c r="D251" s="31">
        <f t="shared" si="133"/>
        <v>901721009</v>
      </c>
      <c r="E251" s="31">
        <f t="shared" si="130"/>
        <v>901721011</v>
      </c>
      <c r="F251" s="31">
        <f t="shared" si="136"/>
        <v>1</v>
      </c>
      <c r="G251" s="31">
        <f t="shared" si="134"/>
        <v>7</v>
      </c>
      <c r="H251" s="31">
        <f t="shared" si="134"/>
        <v>2</v>
      </c>
      <c r="I251" s="31">
        <f t="shared" si="140"/>
        <v>300</v>
      </c>
      <c r="J251" s="31">
        <v>160001002</v>
      </c>
      <c r="K251" s="35">
        <f t="shared" ref="K251:K252" si="141">INT(K250+K$248*50%)</f>
        <v>125000</v>
      </c>
      <c r="L251" s="35" t="s">
        <v>160</v>
      </c>
      <c r="M251" s="35">
        <f t="shared" si="138"/>
        <v>51546</v>
      </c>
      <c r="N251" s="35">
        <f t="shared" si="138"/>
        <v>52546</v>
      </c>
      <c r="O251" s="34" t="str">
        <f t="shared" si="135"/>
        <v>530800002</v>
      </c>
    </row>
    <row r="252" spans="1:15" x14ac:dyDescent="0.3">
      <c r="A252" s="31" t="b">
        <v>1</v>
      </c>
      <c r="B252" s="32" t="str">
        <f t="shared" si="131"/>
        <v>업적 - 길드전 참가 누적 횟수 350회</v>
      </c>
      <c r="C252" s="31">
        <f t="shared" si="132"/>
        <v>901721011</v>
      </c>
      <c r="D252" s="31">
        <f t="shared" si="133"/>
        <v>901721010</v>
      </c>
      <c r="E252" s="31">
        <f t="shared" si="130"/>
        <v>901721012</v>
      </c>
      <c r="F252" s="31">
        <f t="shared" si="136"/>
        <v>1</v>
      </c>
      <c r="G252" s="31">
        <f t="shared" si="134"/>
        <v>7</v>
      </c>
      <c r="H252" s="31">
        <f t="shared" si="134"/>
        <v>2</v>
      </c>
      <c r="I252" s="31">
        <f t="shared" si="140"/>
        <v>350</v>
      </c>
      <c r="J252" s="31">
        <v>160001002</v>
      </c>
      <c r="K252" s="35">
        <f t="shared" si="141"/>
        <v>150000</v>
      </c>
      <c r="L252" s="35" t="s">
        <v>159</v>
      </c>
      <c r="M252" s="35">
        <f t="shared" si="138"/>
        <v>51547</v>
      </c>
      <c r="N252" s="35">
        <f t="shared" si="138"/>
        <v>52547</v>
      </c>
      <c r="O252" s="34" t="str">
        <f t="shared" si="135"/>
        <v>530800002</v>
      </c>
    </row>
    <row r="253" spans="1:15" x14ac:dyDescent="0.3">
      <c r="A253" s="31" t="b">
        <v>1</v>
      </c>
      <c r="B253" s="32" t="str">
        <f t="shared" si="131"/>
        <v>업적 - 길드전 참가 누적 횟수 400회</v>
      </c>
      <c r="C253" s="31">
        <f t="shared" si="132"/>
        <v>901721012</v>
      </c>
      <c r="D253" s="31">
        <f t="shared" si="133"/>
        <v>901721011</v>
      </c>
      <c r="E253" s="31">
        <f t="shared" si="130"/>
        <v>901721013</v>
      </c>
      <c r="F253" s="31">
        <f t="shared" si="136"/>
        <v>1</v>
      </c>
      <c r="G253" s="31">
        <f t="shared" si="134"/>
        <v>7</v>
      </c>
      <c r="H253" s="31">
        <f t="shared" si="134"/>
        <v>2</v>
      </c>
      <c r="I253" s="31">
        <f t="shared" si="140"/>
        <v>400</v>
      </c>
      <c r="J253" s="31">
        <v>160001002</v>
      </c>
      <c r="K253" s="30">
        <f>INT(K252+K$250*50%)</f>
        <v>200000</v>
      </c>
      <c r="L253" s="35" t="s">
        <v>159</v>
      </c>
      <c r="M253" s="35">
        <f t="shared" si="138"/>
        <v>51548</v>
      </c>
      <c r="N253" s="35">
        <f t="shared" si="138"/>
        <v>52548</v>
      </c>
      <c r="O253" s="34" t="str">
        <f t="shared" si="135"/>
        <v>530800002</v>
      </c>
    </row>
    <row r="254" spans="1:15" x14ac:dyDescent="0.3">
      <c r="A254" s="31" t="b">
        <v>1</v>
      </c>
      <c r="B254" s="32" t="str">
        <f t="shared" si="131"/>
        <v>업적 - 길드전 참가 누적 횟수 450회</v>
      </c>
      <c r="C254" s="31">
        <f t="shared" si="132"/>
        <v>901721013</v>
      </c>
      <c r="D254" s="31">
        <f t="shared" si="133"/>
        <v>901721012</v>
      </c>
      <c r="E254" s="31">
        <f t="shared" si="130"/>
        <v>901721014</v>
      </c>
      <c r="F254" s="31">
        <f t="shared" si="136"/>
        <v>1</v>
      </c>
      <c r="G254" s="31">
        <f t="shared" si="134"/>
        <v>7</v>
      </c>
      <c r="H254" s="31">
        <f t="shared" si="134"/>
        <v>2</v>
      </c>
      <c r="I254" s="31">
        <f t="shared" si="140"/>
        <v>450</v>
      </c>
      <c r="J254" s="31">
        <v>160001002</v>
      </c>
      <c r="K254" s="30">
        <f t="shared" ref="K254:K255" si="142">INT(K253+K$250*100%)</f>
        <v>300000</v>
      </c>
      <c r="L254" s="35" t="s">
        <v>160</v>
      </c>
      <c r="M254" s="35">
        <f t="shared" si="138"/>
        <v>51549</v>
      </c>
      <c r="N254" s="35">
        <f t="shared" si="138"/>
        <v>52549</v>
      </c>
      <c r="O254" s="34" t="str">
        <f t="shared" si="135"/>
        <v>530800002</v>
      </c>
    </row>
    <row r="255" spans="1:15" x14ac:dyDescent="0.3">
      <c r="A255" s="31" t="b">
        <v>1</v>
      </c>
      <c r="B255" s="32" t="str">
        <f t="shared" si="131"/>
        <v>업적 - 길드전 참가 누적 횟수 500회</v>
      </c>
      <c r="C255" s="31">
        <f t="shared" si="132"/>
        <v>901721014</v>
      </c>
      <c r="D255" s="31">
        <f t="shared" si="133"/>
        <v>901721013</v>
      </c>
      <c r="E255" s="31" t="e">
        <f>#REF!</f>
        <v>#REF!</v>
      </c>
      <c r="F255" s="31">
        <f t="shared" si="136"/>
        <v>1</v>
      </c>
      <c r="G255" s="31">
        <f t="shared" si="134"/>
        <v>7</v>
      </c>
      <c r="H255" s="31">
        <f t="shared" si="134"/>
        <v>2</v>
      </c>
      <c r="I255" s="31">
        <f t="shared" si="140"/>
        <v>500</v>
      </c>
      <c r="J255" s="31">
        <v>160001002</v>
      </c>
      <c r="K255" s="35">
        <f t="shared" si="142"/>
        <v>400000</v>
      </c>
      <c r="L255" s="35" t="s">
        <v>160</v>
      </c>
      <c r="M255" s="35">
        <f t="shared" si="138"/>
        <v>51550</v>
      </c>
      <c r="N255" s="35">
        <f t="shared" si="138"/>
        <v>52550</v>
      </c>
      <c r="O255" s="34" t="str">
        <f t="shared" si="135"/>
        <v>530800002</v>
      </c>
    </row>
    <row r="256" spans="1:15" x14ac:dyDescent="0.3">
      <c r="A256" s="28" t="b">
        <v>1</v>
      </c>
      <c r="B256" s="29" t="str">
        <f>"업적 - 길드전 승리 누적 횟수 " &amp; I256 &amp; "회"</f>
        <v>업적 - 길드전 승리 누적 횟수 1회</v>
      </c>
      <c r="C256" s="30" t="str">
        <f>90&amp;F256&amp;G256&amp;H256&amp;1001</f>
        <v>901731001</v>
      </c>
      <c r="D256" s="30">
        <v>0</v>
      </c>
      <c r="E256" s="28">
        <f t="shared" si="130"/>
        <v>901731002</v>
      </c>
      <c r="F256" s="30">
        <v>1</v>
      </c>
      <c r="G256" s="30">
        <v>7</v>
      </c>
      <c r="H256" s="30">
        <v>3</v>
      </c>
      <c r="I256" s="28">
        <v>1</v>
      </c>
      <c r="J256" s="28">
        <v>160001002</v>
      </c>
      <c r="K256" s="30">
        <v>30</v>
      </c>
      <c r="L256" s="34" t="s">
        <v>54</v>
      </c>
      <c r="M256" s="34">
        <f t="shared" si="138"/>
        <v>51551</v>
      </c>
      <c r="N256" s="34">
        <f t="shared" si="138"/>
        <v>52551</v>
      </c>
      <c r="O256" s="30" t="str">
        <f t="shared" si="108"/>
        <v>530800003</v>
      </c>
    </row>
    <row r="257" spans="1:15" x14ac:dyDescent="0.3">
      <c r="A257" s="28" t="b">
        <v>1</v>
      </c>
      <c r="B257" s="29" t="str">
        <f t="shared" ref="B257:B269" si="143">"업적 - 길드전 승리 누적 횟수 " &amp; I257 &amp; "회"</f>
        <v>업적 - 길드전 승리 누적 횟수 10회</v>
      </c>
      <c r="C257" s="28">
        <f t="shared" ref="C257:C269" si="144">C256+1</f>
        <v>901731002</v>
      </c>
      <c r="D257" s="28" t="str">
        <f t="shared" si="133"/>
        <v>901731001</v>
      </c>
      <c r="E257" s="28">
        <f t="shared" si="130"/>
        <v>901731003</v>
      </c>
      <c r="F257" s="28">
        <f>F256</f>
        <v>1</v>
      </c>
      <c r="G257" s="28">
        <f t="shared" ref="G257:H269" si="145">G256</f>
        <v>7</v>
      </c>
      <c r="H257" s="28">
        <f t="shared" si="145"/>
        <v>3</v>
      </c>
      <c r="I257" s="28">
        <v>10</v>
      </c>
      <c r="J257" s="28">
        <v>160001002</v>
      </c>
      <c r="K257" s="28">
        <f>INT(K256+K$256*100%)</f>
        <v>60</v>
      </c>
      <c r="L257" s="34" t="s">
        <v>54</v>
      </c>
      <c r="M257" s="34">
        <f t="shared" si="138"/>
        <v>51552</v>
      </c>
      <c r="N257" s="34">
        <f t="shared" si="138"/>
        <v>52552</v>
      </c>
      <c r="O257" s="34" t="str">
        <f t="shared" ref="O257:O269" si="146">O256</f>
        <v>530800003</v>
      </c>
    </row>
    <row r="258" spans="1:15" x14ac:dyDescent="0.3">
      <c r="A258" s="28" t="b">
        <v>1</v>
      </c>
      <c r="B258" s="29" t="str">
        <f t="shared" si="143"/>
        <v>업적 - 길드전 승리 누적 횟수 20회</v>
      </c>
      <c r="C258" s="28">
        <f t="shared" si="144"/>
        <v>901731003</v>
      </c>
      <c r="D258" s="28">
        <f t="shared" si="133"/>
        <v>901731002</v>
      </c>
      <c r="E258" s="28">
        <f t="shared" si="130"/>
        <v>901731004</v>
      </c>
      <c r="F258" s="28">
        <f t="shared" ref="F258:F269" si="147">F257</f>
        <v>1</v>
      </c>
      <c r="G258" s="28">
        <f t="shared" si="145"/>
        <v>7</v>
      </c>
      <c r="H258" s="28">
        <f t="shared" si="145"/>
        <v>3</v>
      </c>
      <c r="I258" s="28">
        <v>20</v>
      </c>
      <c r="J258" s="28">
        <v>160001002</v>
      </c>
      <c r="K258" s="28">
        <f t="shared" ref="K258:K260" si="148">INT(K257+K$256*100%)</f>
        <v>90</v>
      </c>
      <c r="L258" s="34" t="s">
        <v>54</v>
      </c>
      <c r="M258" s="34">
        <f t="shared" si="138"/>
        <v>51553</v>
      </c>
      <c r="N258" s="34">
        <f t="shared" si="138"/>
        <v>52553</v>
      </c>
      <c r="O258" s="34" t="str">
        <f t="shared" si="146"/>
        <v>530800003</v>
      </c>
    </row>
    <row r="259" spans="1:15" x14ac:dyDescent="0.3">
      <c r="A259" s="28" t="b">
        <v>1</v>
      </c>
      <c r="B259" s="29" t="str">
        <f t="shared" si="143"/>
        <v>업적 - 길드전 승리 누적 횟수 30회</v>
      </c>
      <c r="C259" s="28">
        <f t="shared" si="144"/>
        <v>901731004</v>
      </c>
      <c r="D259" s="28">
        <f t="shared" si="133"/>
        <v>901731003</v>
      </c>
      <c r="E259" s="28">
        <f t="shared" si="130"/>
        <v>901731005</v>
      </c>
      <c r="F259" s="28">
        <f t="shared" si="147"/>
        <v>1</v>
      </c>
      <c r="G259" s="28">
        <f t="shared" si="145"/>
        <v>7</v>
      </c>
      <c r="H259" s="28">
        <f t="shared" si="145"/>
        <v>3</v>
      </c>
      <c r="I259" s="28">
        <v>30</v>
      </c>
      <c r="J259" s="28">
        <v>160001002</v>
      </c>
      <c r="K259" s="28">
        <f t="shared" si="148"/>
        <v>120</v>
      </c>
      <c r="L259" s="34" t="s">
        <v>54</v>
      </c>
      <c r="M259" s="34">
        <f t="shared" si="138"/>
        <v>51554</v>
      </c>
      <c r="N259" s="34">
        <f t="shared" si="138"/>
        <v>52554</v>
      </c>
      <c r="O259" s="34" t="str">
        <f t="shared" si="146"/>
        <v>530800003</v>
      </c>
    </row>
    <row r="260" spans="1:15" x14ac:dyDescent="0.3">
      <c r="A260" s="28" t="b">
        <v>1</v>
      </c>
      <c r="B260" s="29" t="str">
        <f t="shared" si="143"/>
        <v>업적 - 길드전 승리 누적 횟수 50회</v>
      </c>
      <c r="C260" s="28">
        <f t="shared" si="144"/>
        <v>901731005</v>
      </c>
      <c r="D260" s="28">
        <f t="shared" si="133"/>
        <v>901731004</v>
      </c>
      <c r="E260" s="28">
        <f t="shared" si="130"/>
        <v>901731006</v>
      </c>
      <c r="F260" s="28">
        <f t="shared" si="147"/>
        <v>1</v>
      </c>
      <c r="G260" s="28">
        <f t="shared" si="145"/>
        <v>7</v>
      </c>
      <c r="H260" s="28">
        <f t="shared" si="145"/>
        <v>3</v>
      </c>
      <c r="I260" s="28">
        <v>50</v>
      </c>
      <c r="J260" s="28">
        <v>160001002</v>
      </c>
      <c r="K260" s="28">
        <f t="shared" si="148"/>
        <v>150</v>
      </c>
      <c r="L260" s="34" t="s">
        <v>54</v>
      </c>
      <c r="M260" s="34">
        <f t="shared" si="138"/>
        <v>51555</v>
      </c>
      <c r="N260" s="34">
        <f t="shared" si="138"/>
        <v>52555</v>
      </c>
      <c r="O260" s="34" t="str">
        <f t="shared" si="146"/>
        <v>530800003</v>
      </c>
    </row>
    <row r="261" spans="1:15" x14ac:dyDescent="0.3">
      <c r="A261" s="28" t="b">
        <v>1</v>
      </c>
      <c r="B261" s="29" t="str">
        <f t="shared" si="143"/>
        <v>업적 - 길드전 승리 누적 횟수 100회</v>
      </c>
      <c r="C261" s="28">
        <f t="shared" si="144"/>
        <v>901731006</v>
      </c>
      <c r="D261" s="28">
        <f t="shared" si="133"/>
        <v>901731005</v>
      </c>
      <c r="E261" s="28">
        <f t="shared" si="130"/>
        <v>901731007</v>
      </c>
      <c r="F261" s="28">
        <f t="shared" si="147"/>
        <v>1</v>
      </c>
      <c r="G261" s="28">
        <f t="shared" si="145"/>
        <v>7</v>
      </c>
      <c r="H261" s="28">
        <f t="shared" si="145"/>
        <v>3</v>
      </c>
      <c r="I261" s="28">
        <v>100</v>
      </c>
      <c r="J261" s="28">
        <v>160001002</v>
      </c>
      <c r="K261" s="30">
        <f>INT(K260+50)</f>
        <v>200</v>
      </c>
      <c r="L261" s="34" t="s">
        <v>54</v>
      </c>
      <c r="M261" s="34">
        <f t="shared" si="138"/>
        <v>51556</v>
      </c>
      <c r="N261" s="34">
        <f t="shared" si="138"/>
        <v>52556</v>
      </c>
      <c r="O261" s="34" t="str">
        <f t="shared" si="146"/>
        <v>530800003</v>
      </c>
    </row>
    <row r="262" spans="1:15" x14ac:dyDescent="0.3">
      <c r="A262" s="28" t="b">
        <v>1</v>
      </c>
      <c r="B262" s="29" t="str">
        <f t="shared" si="143"/>
        <v>업적 - 길드전 승리 누적 횟수 150회</v>
      </c>
      <c r="C262" s="28">
        <f t="shared" si="144"/>
        <v>901731007</v>
      </c>
      <c r="D262" s="28">
        <f t="shared" si="133"/>
        <v>901731006</v>
      </c>
      <c r="E262" s="28">
        <f t="shared" si="130"/>
        <v>901731008</v>
      </c>
      <c r="F262" s="28">
        <f t="shared" si="147"/>
        <v>1</v>
      </c>
      <c r="G262" s="28">
        <f t="shared" si="145"/>
        <v>7</v>
      </c>
      <c r="H262" s="28">
        <f t="shared" si="145"/>
        <v>3</v>
      </c>
      <c r="I262" s="28">
        <f>I261+50</f>
        <v>150</v>
      </c>
      <c r="J262" s="28">
        <v>160001002</v>
      </c>
      <c r="K262" s="30">
        <f>INT(K261+K$261*50%)</f>
        <v>300</v>
      </c>
      <c r="L262" s="34" t="s">
        <v>54</v>
      </c>
      <c r="M262" s="34">
        <f t="shared" si="138"/>
        <v>51557</v>
      </c>
      <c r="N262" s="34">
        <f t="shared" si="138"/>
        <v>52557</v>
      </c>
      <c r="O262" s="34" t="str">
        <f t="shared" si="146"/>
        <v>530800003</v>
      </c>
    </row>
    <row r="263" spans="1:15" x14ac:dyDescent="0.3">
      <c r="A263" s="28" t="b">
        <v>1</v>
      </c>
      <c r="B263" s="29" t="str">
        <f t="shared" si="143"/>
        <v>업적 - 길드전 승리 누적 횟수 200회</v>
      </c>
      <c r="C263" s="28">
        <f t="shared" si="144"/>
        <v>901731008</v>
      </c>
      <c r="D263" s="28">
        <f t="shared" si="133"/>
        <v>901731007</v>
      </c>
      <c r="E263" s="28">
        <f t="shared" si="130"/>
        <v>901731009</v>
      </c>
      <c r="F263" s="28">
        <f t="shared" si="147"/>
        <v>1</v>
      </c>
      <c r="G263" s="28">
        <f t="shared" si="145"/>
        <v>7</v>
      </c>
      <c r="H263" s="28">
        <f t="shared" si="145"/>
        <v>3</v>
      </c>
      <c r="I263" s="28">
        <f t="shared" ref="I263:I269" si="149">I262+50</f>
        <v>200</v>
      </c>
      <c r="J263" s="28">
        <v>160001002</v>
      </c>
      <c r="K263" s="28">
        <f t="shared" ref="K263:K269" si="150">INT(K262+K$261*50%)</f>
        <v>400</v>
      </c>
      <c r="L263" s="34" t="s">
        <v>54</v>
      </c>
      <c r="M263" s="34">
        <f t="shared" ref="M263:N278" si="151">M262+1</f>
        <v>51558</v>
      </c>
      <c r="N263" s="34">
        <f t="shared" si="151"/>
        <v>52558</v>
      </c>
      <c r="O263" s="34" t="str">
        <f t="shared" si="146"/>
        <v>530800003</v>
      </c>
    </row>
    <row r="264" spans="1:15" x14ac:dyDescent="0.3">
      <c r="A264" s="28" t="b">
        <v>1</v>
      </c>
      <c r="B264" s="29" t="str">
        <f t="shared" si="143"/>
        <v>업적 - 길드전 승리 누적 횟수 250회</v>
      </c>
      <c r="C264" s="28">
        <f t="shared" si="144"/>
        <v>901731009</v>
      </c>
      <c r="D264" s="28">
        <f t="shared" si="133"/>
        <v>901731008</v>
      </c>
      <c r="E264" s="28">
        <f t="shared" si="130"/>
        <v>901731010</v>
      </c>
      <c r="F264" s="28">
        <f t="shared" si="147"/>
        <v>1</v>
      </c>
      <c r="G264" s="28">
        <f t="shared" si="145"/>
        <v>7</v>
      </c>
      <c r="H264" s="28">
        <f t="shared" si="145"/>
        <v>3</v>
      </c>
      <c r="I264" s="28">
        <f t="shared" si="149"/>
        <v>250</v>
      </c>
      <c r="J264" s="28">
        <v>160001002</v>
      </c>
      <c r="K264" s="28">
        <f t="shared" si="150"/>
        <v>500</v>
      </c>
      <c r="L264" s="34" t="s">
        <v>54</v>
      </c>
      <c r="M264" s="34">
        <f t="shared" si="151"/>
        <v>51559</v>
      </c>
      <c r="N264" s="34">
        <f t="shared" si="151"/>
        <v>52559</v>
      </c>
      <c r="O264" s="34" t="str">
        <f t="shared" si="146"/>
        <v>530800003</v>
      </c>
    </row>
    <row r="265" spans="1:15" x14ac:dyDescent="0.3">
      <c r="A265" s="28" t="b">
        <v>1</v>
      </c>
      <c r="B265" s="29" t="str">
        <f t="shared" si="143"/>
        <v>업적 - 길드전 승리 누적 횟수 300회</v>
      </c>
      <c r="C265" s="28">
        <f t="shared" si="144"/>
        <v>901731010</v>
      </c>
      <c r="D265" s="28">
        <f t="shared" si="133"/>
        <v>901731009</v>
      </c>
      <c r="E265" s="28">
        <f t="shared" si="130"/>
        <v>901731011</v>
      </c>
      <c r="F265" s="28">
        <f t="shared" si="147"/>
        <v>1</v>
      </c>
      <c r="G265" s="28">
        <f t="shared" si="145"/>
        <v>7</v>
      </c>
      <c r="H265" s="28">
        <f t="shared" si="145"/>
        <v>3</v>
      </c>
      <c r="I265" s="28">
        <f t="shared" si="149"/>
        <v>300</v>
      </c>
      <c r="J265" s="28">
        <v>160001002</v>
      </c>
      <c r="K265" s="28">
        <f t="shared" si="150"/>
        <v>600</v>
      </c>
      <c r="L265" s="34" t="s">
        <v>54</v>
      </c>
      <c r="M265" s="34">
        <f t="shared" si="151"/>
        <v>51560</v>
      </c>
      <c r="N265" s="34">
        <f t="shared" si="151"/>
        <v>52560</v>
      </c>
      <c r="O265" s="34" t="str">
        <f t="shared" si="146"/>
        <v>530800003</v>
      </c>
    </row>
    <row r="266" spans="1:15" x14ac:dyDescent="0.3">
      <c r="A266" s="28" t="b">
        <v>1</v>
      </c>
      <c r="B266" s="29" t="str">
        <f t="shared" si="143"/>
        <v>업적 - 길드전 승리 누적 횟수 350회</v>
      </c>
      <c r="C266" s="28">
        <f t="shared" si="144"/>
        <v>901731011</v>
      </c>
      <c r="D266" s="28">
        <f t="shared" si="133"/>
        <v>901731010</v>
      </c>
      <c r="E266" s="28">
        <f t="shared" si="130"/>
        <v>901731012</v>
      </c>
      <c r="F266" s="28">
        <f t="shared" si="147"/>
        <v>1</v>
      </c>
      <c r="G266" s="28">
        <f t="shared" si="145"/>
        <v>7</v>
      </c>
      <c r="H266" s="28">
        <f t="shared" si="145"/>
        <v>3</v>
      </c>
      <c r="I266" s="28">
        <f t="shared" si="149"/>
        <v>350</v>
      </c>
      <c r="J266" s="28">
        <v>160001002</v>
      </c>
      <c r="K266" s="28">
        <f t="shared" si="150"/>
        <v>700</v>
      </c>
      <c r="L266" s="34" t="s">
        <v>54</v>
      </c>
      <c r="M266" s="34">
        <f t="shared" si="151"/>
        <v>51561</v>
      </c>
      <c r="N266" s="34">
        <f t="shared" si="151"/>
        <v>52561</v>
      </c>
      <c r="O266" s="34" t="str">
        <f t="shared" si="146"/>
        <v>530800003</v>
      </c>
    </row>
    <row r="267" spans="1:15" x14ac:dyDescent="0.3">
      <c r="A267" s="28" t="b">
        <v>1</v>
      </c>
      <c r="B267" s="29" t="str">
        <f t="shared" si="143"/>
        <v>업적 - 길드전 승리 누적 횟수 400회</v>
      </c>
      <c r="C267" s="28">
        <f t="shared" si="144"/>
        <v>901731012</v>
      </c>
      <c r="D267" s="28">
        <f t="shared" si="133"/>
        <v>901731011</v>
      </c>
      <c r="E267" s="28">
        <f t="shared" si="130"/>
        <v>901731013</v>
      </c>
      <c r="F267" s="28">
        <f t="shared" si="147"/>
        <v>1</v>
      </c>
      <c r="G267" s="28">
        <f t="shared" si="145"/>
        <v>7</v>
      </c>
      <c r="H267" s="28">
        <f t="shared" si="145"/>
        <v>3</v>
      </c>
      <c r="I267" s="28">
        <f t="shared" si="149"/>
        <v>400</v>
      </c>
      <c r="J267" s="28">
        <v>160001002</v>
      </c>
      <c r="K267" s="28">
        <f t="shared" si="150"/>
        <v>800</v>
      </c>
      <c r="L267" s="34" t="s">
        <v>54</v>
      </c>
      <c r="M267" s="34">
        <f t="shared" si="151"/>
        <v>51562</v>
      </c>
      <c r="N267" s="34">
        <f t="shared" si="151"/>
        <v>52562</v>
      </c>
      <c r="O267" s="34" t="str">
        <f t="shared" si="146"/>
        <v>530800003</v>
      </c>
    </row>
    <row r="268" spans="1:15" x14ac:dyDescent="0.3">
      <c r="A268" s="28" t="b">
        <v>1</v>
      </c>
      <c r="B268" s="29" t="str">
        <f t="shared" si="143"/>
        <v>업적 - 길드전 승리 누적 횟수 450회</v>
      </c>
      <c r="C268" s="28">
        <f t="shared" si="144"/>
        <v>901731013</v>
      </c>
      <c r="D268" s="28">
        <f t="shared" si="133"/>
        <v>901731012</v>
      </c>
      <c r="E268" s="28">
        <f t="shared" si="130"/>
        <v>901731014</v>
      </c>
      <c r="F268" s="28">
        <f t="shared" si="147"/>
        <v>1</v>
      </c>
      <c r="G268" s="28">
        <f t="shared" si="145"/>
        <v>7</v>
      </c>
      <c r="H268" s="28">
        <f t="shared" si="145"/>
        <v>3</v>
      </c>
      <c r="I268" s="28">
        <f t="shared" si="149"/>
        <v>450</v>
      </c>
      <c r="J268" s="28">
        <v>160001002</v>
      </c>
      <c r="K268" s="28">
        <f t="shared" si="150"/>
        <v>900</v>
      </c>
      <c r="L268" s="34" t="s">
        <v>54</v>
      </c>
      <c r="M268" s="34">
        <f t="shared" si="151"/>
        <v>51563</v>
      </c>
      <c r="N268" s="34">
        <f t="shared" si="151"/>
        <v>52563</v>
      </c>
      <c r="O268" s="34" t="str">
        <f t="shared" si="146"/>
        <v>530800003</v>
      </c>
    </row>
    <row r="269" spans="1:15" x14ac:dyDescent="0.3">
      <c r="A269" s="28" t="b">
        <v>1</v>
      </c>
      <c r="B269" s="29" t="str">
        <f t="shared" si="143"/>
        <v>업적 - 길드전 승리 누적 횟수 500회</v>
      </c>
      <c r="C269" s="28">
        <f t="shared" si="144"/>
        <v>901731014</v>
      </c>
      <c r="D269" s="28">
        <f t="shared" si="133"/>
        <v>901731013</v>
      </c>
      <c r="E269" s="28" t="e">
        <f>#REF!</f>
        <v>#REF!</v>
      </c>
      <c r="F269" s="28">
        <f t="shared" si="147"/>
        <v>1</v>
      </c>
      <c r="G269" s="28">
        <f t="shared" si="145"/>
        <v>7</v>
      </c>
      <c r="H269" s="28">
        <f t="shared" si="145"/>
        <v>3</v>
      </c>
      <c r="I269" s="28">
        <f t="shared" si="149"/>
        <v>500</v>
      </c>
      <c r="J269" s="28">
        <v>160001002</v>
      </c>
      <c r="K269" s="28">
        <f t="shared" si="150"/>
        <v>1000</v>
      </c>
      <c r="L269" s="34" t="s">
        <v>54</v>
      </c>
      <c r="M269" s="34">
        <f t="shared" si="151"/>
        <v>51564</v>
      </c>
      <c r="N269" s="34">
        <f t="shared" si="151"/>
        <v>52564</v>
      </c>
      <c r="O269" s="34" t="str">
        <f t="shared" si="146"/>
        <v>530800003</v>
      </c>
    </row>
    <row r="270" spans="1:15" x14ac:dyDescent="0.3">
      <c r="A270" s="31" t="b">
        <v>1</v>
      </c>
      <c r="B270" s="32" t="str">
        <f>"업적 - 룬스톤 합성 횟수 " &amp; I270 &amp; " 회"</f>
        <v>업적 - 룬스톤 합성 횟수 5 회</v>
      </c>
      <c r="C270" s="30" t="str">
        <f>90&amp;F270&amp;G270&amp;H270&amp;1001</f>
        <v>902231001</v>
      </c>
      <c r="D270" s="30">
        <v>0</v>
      </c>
      <c r="E270" s="31">
        <f>C271</f>
        <v>902231002</v>
      </c>
      <c r="F270" s="30">
        <v>2</v>
      </c>
      <c r="G270" s="30">
        <v>2</v>
      </c>
      <c r="H270" s="30">
        <v>3</v>
      </c>
      <c r="I270" s="31">
        <v>5</v>
      </c>
      <c r="J270" s="31">
        <v>160001001</v>
      </c>
      <c r="K270" s="30">
        <v>15000</v>
      </c>
      <c r="L270" s="35" t="s">
        <v>52</v>
      </c>
      <c r="M270" s="35">
        <f t="shared" si="151"/>
        <v>51565</v>
      </c>
      <c r="N270" s="35">
        <f t="shared" si="151"/>
        <v>52565</v>
      </c>
      <c r="O270" s="30" t="str">
        <f t="shared" ref="O270:O335" si="152">IF(H270=1,"530800001",IF(H270=2,"530800002",IF(H270=3,"530800003",IF(H270=4,"530800004",IF(H270=5,"530800005",IF(H270=6,"530800006",IF(H270=7,"530800007",IF(H270=8,"530800008",IF(H270=9,"530800009",IF(H270=10,"530800010",IF(H270=11,"530800011",IF(H270=12,"530800012",IF(H270=13,"530800013",IF(H270=14,"530800014",IF(H270=15,"530800015",IF(H270=16,"530800016",IF(H270=17,"530800017",IF(H270=18,"530800018",IF(H270=19,"530800019",IF(H270=20,"530800020",IF(H270=21,"530800020",IF(H270=22,"530800022",IF(H270=23,"530800023",IF(H270=24,"530800024",IF(H270=25,"530800025",IF(H270=26,"530800026",IF(H270=27,"530800027",IF(H270=28,"530800028",IF(H270=29,"530800029",IF(H270=30,"530800030",IF(H270=31,"530800031",IF(H270=32,"530800032",IF(H270=33,"530800033",IF(H270=34,"530800034",IF(H270=35,"530800035",IF(H270=36,"530800036"))))))))))))))))))))))))))))))))))))</f>
        <v>530800003</v>
      </c>
    </row>
    <row r="271" spans="1:15" x14ac:dyDescent="0.3">
      <c r="A271" s="31" t="b">
        <v>1</v>
      </c>
      <c r="B271" s="32" t="str">
        <f t="shared" ref="B271:B292" si="153">"업적 - 룬스톤 합성 횟수 " &amp; I271 &amp; " 회"</f>
        <v>업적 - 룬스톤 합성 횟수 10 회</v>
      </c>
      <c r="C271" s="31">
        <f>C270+1</f>
        <v>902231002</v>
      </c>
      <c r="D271" s="31" t="str">
        <f>C270</f>
        <v>902231001</v>
      </c>
      <c r="E271" s="31">
        <f t="shared" ref="E271:E291" si="154">C272</f>
        <v>902231003</v>
      </c>
      <c r="F271" s="31">
        <f>F270</f>
        <v>2</v>
      </c>
      <c r="G271" s="31">
        <f t="shared" ref="G271:H286" si="155">G270</f>
        <v>2</v>
      </c>
      <c r="H271" s="31">
        <f t="shared" si="155"/>
        <v>3</v>
      </c>
      <c r="I271" s="31">
        <f>I270+5</f>
        <v>10</v>
      </c>
      <c r="J271" s="31">
        <v>160001001</v>
      </c>
      <c r="K271" s="31">
        <f>INT(K270+K$270*100%)</f>
        <v>30000</v>
      </c>
      <c r="L271" s="35" t="s">
        <v>52</v>
      </c>
      <c r="M271" s="35">
        <f t="shared" si="151"/>
        <v>51566</v>
      </c>
      <c r="N271" s="35">
        <f t="shared" si="151"/>
        <v>52566</v>
      </c>
      <c r="O271" s="34" t="str">
        <f t="shared" ref="O271:O292" si="156">O270</f>
        <v>530800003</v>
      </c>
    </row>
    <row r="272" spans="1:15" x14ac:dyDescent="0.3">
      <c r="A272" s="31" t="b">
        <v>1</v>
      </c>
      <c r="B272" s="32" t="str">
        <f t="shared" si="153"/>
        <v>업적 - 룬스톤 합성 횟수 15 회</v>
      </c>
      <c r="C272" s="31">
        <f t="shared" ref="C272:C292" si="157">C271+1</f>
        <v>902231003</v>
      </c>
      <c r="D272" s="31">
        <f t="shared" ref="D272:D292" si="158">C271</f>
        <v>902231002</v>
      </c>
      <c r="E272" s="31">
        <f t="shared" si="154"/>
        <v>902231004</v>
      </c>
      <c r="F272" s="31">
        <f t="shared" ref="F272:H287" si="159">F271</f>
        <v>2</v>
      </c>
      <c r="G272" s="31">
        <f t="shared" si="155"/>
        <v>2</v>
      </c>
      <c r="H272" s="31">
        <f t="shared" si="155"/>
        <v>3</v>
      </c>
      <c r="I272" s="31">
        <f t="shared" ref="I272:I279" si="160">I271+5</f>
        <v>15</v>
      </c>
      <c r="J272" s="31">
        <v>160001001</v>
      </c>
      <c r="K272" s="30">
        <f>INT(K271+20000)</f>
        <v>50000</v>
      </c>
      <c r="L272" s="35" t="s">
        <v>52</v>
      </c>
      <c r="M272" s="35">
        <f t="shared" si="151"/>
        <v>51567</v>
      </c>
      <c r="N272" s="35">
        <f t="shared" si="151"/>
        <v>52567</v>
      </c>
      <c r="O272" s="34" t="str">
        <f t="shared" si="156"/>
        <v>530800003</v>
      </c>
    </row>
    <row r="273" spans="1:15" x14ac:dyDescent="0.3">
      <c r="A273" s="31" t="b">
        <v>1</v>
      </c>
      <c r="B273" s="32" t="str">
        <f t="shared" si="153"/>
        <v>업적 - 룬스톤 합성 횟수 20 회</v>
      </c>
      <c r="C273" s="31">
        <f t="shared" si="157"/>
        <v>902231004</v>
      </c>
      <c r="D273" s="31">
        <f t="shared" si="158"/>
        <v>902231003</v>
      </c>
      <c r="E273" s="31">
        <f t="shared" si="154"/>
        <v>902231005</v>
      </c>
      <c r="F273" s="31">
        <f t="shared" si="159"/>
        <v>2</v>
      </c>
      <c r="G273" s="31">
        <f t="shared" si="155"/>
        <v>2</v>
      </c>
      <c r="H273" s="31">
        <f t="shared" si="155"/>
        <v>3</v>
      </c>
      <c r="I273" s="31">
        <f t="shared" si="160"/>
        <v>20</v>
      </c>
      <c r="J273" s="31">
        <v>160001001</v>
      </c>
      <c r="K273" s="31">
        <f>INT(K272+K$272*50%)</f>
        <v>75000</v>
      </c>
      <c r="L273" s="35" t="s">
        <v>52</v>
      </c>
      <c r="M273" s="35">
        <f t="shared" si="151"/>
        <v>51568</v>
      </c>
      <c r="N273" s="35">
        <f t="shared" si="151"/>
        <v>52568</v>
      </c>
      <c r="O273" s="34" t="str">
        <f t="shared" si="156"/>
        <v>530800003</v>
      </c>
    </row>
    <row r="274" spans="1:15" x14ac:dyDescent="0.3">
      <c r="A274" s="31" t="b">
        <v>1</v>
      </c>
      <c r="B274" s="32" t="str">
        <f t="shared" si="153"/>
        <v>업적 - 룬스톤 합성 횟수 25 회</v>
      </c>
      <c r="C274" s="31">
        <f t="shared" si="157"/>
        <v>902231005</v>
      </c>
      <c r="D274" s="31">
        <f t="shared" si="158"/>
        <v>902231004</v>
      </c>
      <c r="E274" s="31">
        <f t="shared" si="154"/>
        <v>902231006</v>
      </c>
      <c r="F274" s="31">
        <f t="shared" si="159"/>
        <v>2</v>
      </c>
      <c r="G274" s="31">
        <f t="shared" si="155"/>
        <v>2</v>
      </c>
      <c r="H274" s="31">
        <f t="shared" si="155"/>
        <v>3</v>
      </c>
      <c r="I274" s="31">
        <f t="shared" si="160"/>
        <v>25</v>
      </c>
      <c r="J274" s="31">
        <v>160001001</v>
      </c>
      <c r="K274" s="31">
        <f t="shared" ref="K274:K292" si="161">INT(K273+K$272*50%)</f>
        <v>100000</v>
      </c>
      <c r="L274" s="35" t="s">
        <v>52</v>
      </c>
      <c r="M274" s="35">
        <f t="shared" si="151"/>
        <v>51569</v>
      </c>
      <c r="N274" s="35">
        <f t="shared" si="151"/>
        <v>52569</v>
      </c>
      <c r="O274" s="34" t="str">
        <f t="shared" si="156"/>
        <v>530800003</v>
      </c>
    </row>
    <row r="275" spans="1:15" x14ac:dyDescent="0.3">
      <c r="A275" s="31" t="b">
        <v>1</v>
      </c>
      <c r="B275" s="32" t="str">
        <f t="shared" si="153"/>
        <v>업적 - 룬스톤 합성 횟수 30 회</v>
      </c>
      <c r="C275" s="31">
        <f t="shared" si="157"/>
        <v>902231006</v>
      </c>
      <c r="D275" s="31">
        <f t="shared" si="158"/>
        <v>902231005</v>
      </c>
      <c r="E275" s="31">
        <f t="shared" si="154"/>
        <v>902231007</v>
      </c>
      <c r="F275" s="31">
        <f t="shared" si="159"/>
        <v>2</v>
      </c>
      <c r="G275" s="31">
        <f t="shared" si="155"/>
        <v>2</v>
      </c>
      <c r="H275" s="31">
        <f t="shared" si="155"/>
        <v>3</v>
      </c>
      <c r="I275" s="31">
        <f t="shared" si="160"/>
        <v>30</v>
      </c>
      <c r="J275" s="31">
        <v>160001001</v>
      </c>
      <c r="K275" s="31">
        <f t="shared" si="161"/>
        <v>125000</v>
      </c>
      <c r="L275" s="35" t="s">
        <v>52</v>
      </c>
      <c r="M275" s="35">
        <f t="shared" si="151"/>
        <v>51570</v>
      </c>
      <c r="N275" s="35">
        <f t="shared" si="151"/>
        <v>52570</v>
      </c>
      <c r="O275" s="34" t="str">
        <f t="shared" si="156"/>
        <v>530800003</v>
      </c>
    </row>
    <row r="276" spans="1:15" x14ac:dyDescent="0.3">
      <c r="A276" s="31" t="b">
        <v>1</v>
      </c>
      <c r="B276" s="32" t="str">
        <f t="shared" si="153"/>
        <v>업적 - 룬스톤 합성 횟수 35 회</v>
      </c>
      <c r="C276" s="31">
        <f t="shared" si="157"/>
        <v>902231007</v>
      </c>
      <c r="D276" s="31">
        <f t="shared" si="158"/>
        <v>902231006</v>
      </c>
      <c r="E276" s="31">
        <f t="shared" si="154"/>
        <v>902231008</v>
      </c>
      <c r="F276" s="31">
        <f t="shared" si="159"/>
        <v>2</v>
      </c>
      <c r="G276" s="31">
        <f t="shared" si="155"/>
        <v>2</v>
      </c>
      <c r="H276" s="31">
        <f t="shared" si="155"/>
        <v>3</v>
      </c>
      <c r="I276" s="31">
        <f t="shared" si="160"/>
        <v>35</v>
      </c>
      <c r="J276" s="31">
        <v>160001001</v>
      </c>
      <c r="K276" s="31">
        <f t="shared" si="161"/>
        <v>150000</v>
      </c>
      <c r="L276" s="35" t="s">
        <v>52</v>
      </c>
      <c r="M276" s="35">
        <f t="shared" si="151"/>
        <v>51571</v>
      </c>
      <c r="N276" s="35">
        <f t="shared" si="151"/>
        <v>52571</v>
      </c>
      <c r="O276" s="34" t="str">
        <f t="shared" si="156"/>
        <v>530800003</v>
      </c>
    </row>
    <row r="277" spans="1:15" x14ac:dyDescent="0.3">
      <c r="A277" s="31" t="b">
        <v>1</v>
      </c>
      <c r="B277" s="32" t="str">
        <f t="shared" si="153"/>
        <v>업적 - 룬스톤 합성 횟수 40 회</v>
      </c>
      <c r="C277" s="31">
        <f t="shared" si="157"/>
        <v>902231008</v>
      </c>
      <c r="D277" s="31">
        <f t="shared" si="158"/>
        <v>902231007</v>
      </c>
      <c r="E277" s="31">
        <f t="shared" si="154"/>
        <v>902231009</v>
      </c>
      <c r="F277" s="31">
        <f t="shared" si="159"/>
        <v>2</v>
      </c>
      <c r="G277" s="31">
        <f t="shared" si="155"/>
        <v>2</v>
      </c>
      <c r="H277" s="31">
        <f t="shared" si="155"/>
        <v>3</v>
      </c>
      <c r="I277" s="31">
        <f t="shared" si="160"/>
        <v>40</v>
      </c>
      <c r="J277" s="31">
        <v>160001001</v>
      </c>
      <c r="K277" s="31">
        <f t="shared" si="161"/>
        <v>175000</v>
      </c>
      <c r="L277" s="35" t="s">
        <v>52</v>
      </c>
      <c r="M277" s="35">
        <f t="shared" si="151"/>
        <v>51572</v>
      </c>
      <c r="N277" s="35">
        <f t="shared" si="151"/>
        <v>52572</v>
      </c>
      <c r="O277" s="34" t="str">
        <f t="shared" si="156"/>
        <v>530800003</v>
      </c>
    </row>
    <row r="278" spans="1:15" x14ac:dyDescent="0.3">
      <c r="A278" s="31" t="b">
        <v>1</v>
      </c>
      <c r="B278" s="32" t="str">
        <f t="shared" si="153"/>
        <v>업적 - 룬스톤 합성 횟수 45 회</v>
      </c>
      <c r="C278" s="31">
        <f t="shared" si="157"/>
        <v>902231009</v>
      </c>
      <c r="D278" s="31">
        <f t="shared" si="158"/>
        <v>902231008</v>
      </c>
      <c r="E278" s="31">
        <f t="shared" si="154"/>
        <v>902231010</v>
      </c>
      <c r="F278" s="31">
        <f t="shared" si="159"/>
        <v>2</v>
      </c>
      <c r="G278" s="31">
        <f t="shared" si="155"/>
        <v>2</v>
      </c>
      <c r="H278" s="31">
        <f t="shared" si="155"/>
        <v>3</v>
      </c>
      <c r="I278" s="31">
        <f t="shared" si="160"/>
        <v>45</v>
      </c>
      <c r="J278" s="31">
        <v>160001001</v>
      </c>
      <c r="K278" s="31">
        <f t="shared" si="161"/>
        <v>200000</v>
      </c>
      <c r="L278" s="35" t="s">
        <v>52</v>
      </c>
      <c r="M278" s="35">
        <f t="shared" si="151"/>
        <v>51573</v>
      </c>
      <c r="N278" s="35">
        <f t="shared" si="151"/>
        <v>52573</v>
      </c>
      <c r="O278" s="34" t="str">
        <f t="shared" si="156"/>
        <v>530800003</v>
      </c>
    </row>
    <row r="279" spans="1:15" x14ac:dyDescent="0.3">
      <c r="A279" s="31" t="b">
        <v>1</v>
      </c>
      <c r="B279" s="32" t="str">
        <f t="shared" si="153"/>
        <v>업적 - 룬스톤 합성 횟수 50 회</v>
      </c>
      <c r="C279" s="31">
        <f t="shared" si="157"/>
        <v>902231010</v>
      </c>
      <c r="D279" s="31">
        <f t="shared" si="158"/>
        <v>902231009</v>
      </c>
      <c r="E279" s="31">
        <f t="shared" si="154"/>
        <v>902231011</v>
      </c>
      <c r="F279" s="31">
        <f t="shared" si="159"/>
        <v>2</v>
      </c>
      <c r="G279" s="31">
        <f t="shared" si="155"/>
        <v>2</v>
      </c>
      <c r="H279" s="31">
        <f t="shared" si="155"/>
        <v>3</v>
      </c>
      <c r="I279" s="31">
        <f t="shared" si="160"/>
        <v>50</v>
      </c>
      <c r="J279" s="31">
        <v>160001001</v>
      </c>
      <c r="K279" s="31">
        <f t="shared" si="161"/>
        <v>225000</v>
      </c>
      <c r="L279" s="35" t="s">
        <v>52</v>
      </c>
      <c r="M279" s="35">
        <f t="shared" ref="M279:N294" si="162">M278+1</f>
        <v>51574</v>
      </c>
      <c r="N279" s="35">
        <f t="shared" si="162"/>
        <v>52574</v>
      </c>
      <c r="O279" s="34" t="str">
        <f t="shared" si="156"/>
        <v>530800003</v>
      </c>
    </row>
    <row r="280" spans="1:15" x14ac:dyDescent="0.3">
      <c r="A280" s="31" t="b">
        <v>1</v>
      </c>
      <c r="B280" s="32" t="str">
        <f t="shared" si="153"/>
        <v>업적 - 룬스톤 합성 횟수 60 회</v>
      </c>
      <c r="C280" s="31">
        <f t="shared" si="157"/>
        <v>902231011</v>
      </c>
      <c r="D280" s="31">
        <f t="shared" si="158"/>
        <v>902231010</v>
      </c>
      <c r="E280" s="31">
        <f t="shared" si="154"/>
        <v>902231012</v>
      </c>
      <c r="F280" s="31">
        <f t="shared" si="159"/>
        <v>2</v>
      </c>
      <c r="G280" s="31">
        <f t="shared" si="155"/>
        <v>2</v>
      </c>
      <c r="H280" s="31">
        <f t="shared" si="155"/>
        <v>3</v>
      </c>
      <c r="I280" s="31">
        <f>I279+10</f>
        <v>60</v>
      </c>
      <c r="J280" s="31">
        <v>160001001</v>
      </c>
      <c r="K280" s="31">
        <f t="shared" si="161"/>
        <v>250000</v>
      </c>
      <c r="L280" s="35" t="s">
        <v>52</v>
      </c>
      <c r="M280" s="35">
        <f t="shared" si="162"/>
        <v>51575</v>
      </c>
      <c r="N280" s="35">
        <f t="shared" si="162"/>
        <v>52575</v>
      </c>
      <c r="O280" s="34" t="str">
        <f t="shared" si="156"/>
        <v>530800003</v>
      </c>
    </row>
    <row r="281" spans="1:15" x14ac:dyDescent="0.3">
      <c r="A281" s="31" t="b">
        <v>1</v>
      </c>
      <c r="B281" s="32" t="str">
        <f t="shared" si="153"/>
        <v>업적 - 룬스톤 합성 횟수 70 회</v>
      </c>
      <c r="C281" s="31">
        <f t="shared" si="157"/>
        <v>902231012</v>
      </c>
      <c r="D281" s="31">
        <f t="shared" si="158"/>
        <v>902231011</v>
      </c>
      <c r="E281" s="31">
        <f t="shared" si="154"/>
        <v>902231013</v>
      </c>
      <c r="F281" s="31">
        <f t="shared" si="159"/>
        <v>2</v>
      </c>
      <c r="G281" s="31">
        <f t="shared" si="155"/>
        <v>2</v>
      </c>
      <c r="H281" s="31">
        <f t="shared" si="155"/>
        <v>3</v>
      </c>
      <c r="I281" s="31">
        <f t="shared" ref="I281:I284" si="163">I280+10</f>
        <v>70</v>
      </c>
      <c r="J281" s="31">
        <v>160001001</v>
      </c>
      <c r="K281" s="31">
        <f t="shared" si="161"/>
        <v>275000</v>
      </c>
      <c r="L281" s="35" t="s">
        <v>52</v>
      </c>
      <c r="M281" s="35">
        <f t="shared" si="162"/>
        <v>51576</v>
      </c>
      <c r="N281" s="35">
        <f t="shared" si="162"/>
        <v>52576</v>
      </c>
      <c r="O281" s="34" t="str">
        <f t="shared" si="156"/>
        <v>530800003</v>
      </c>
    </row>
    <row r="282" spans="1:15" x14ac:dyDescent="0.3">
      <c r="A282" s="31" t="b">
        <v>1</v>
      </c>
      <c r="B282" s="32" t="str">
        <f t="shared" si="153"/>
        <v>업적 - 룬스톤 합성 횟수 80 회</v>
      </c>
      <c r="C282" s="31">
        <f t="shared" si="157"/>
        <v>902231013</v>
      </c>
      <c r="D282" s="31">
        <f t="shared" si="158"/>
        <v>902231012</v>
      </c>
      <c r="E282" s="31">
        <f t="shared" si="154"/>
        <v>902231014</v>
      </c>
      <c r="F282" s="31">
        <f t="shared" si="159"/>
        <v>2</v>
      </c>
      <c r="G282" s="31">
        <f t="shared" si="155"/>
        <v>2</v>
      </c>
      <c r="H282" s="31">
        <f t="shared" si="155"/>
        <v>3</v>
      </c>
      <c r="I282" s="31">
        <f t="shared" si="163"/>
        <v>80</v>
      </c>
      <c r="J282" s="31">
        <v>160001001</v>
      </c>
      <c r="K282" s="31">
        <f t="shared" si="161"/>
        <v>300000</v>
      </c>
      <c r="L282" s="35" t="s">
        <v>52</v>
      </c>
      <c r="M282" s="35">
        <f t="shared" si="162"/>
        <v>51577</v>
      </c>
      <c r="N282" s="35">
        <f t="shared" si="162"/>
        <v>52577</v>
      </c>
      <c r="O282" s="34" t="str">
        <f t="shared" si="156"/>
        <v>530800003</v>
      </c>
    </row>
    <row r="283" spans="1:15" x14ac:dyDescent="0.3">
      <c r="A283" s="31" t="b">
        <v>1</v>
      </c>
      <c r="B283" s="32" t="str">
        <f t="shared" si="153"/>
        <v>업적 - 룬스톤 합성 횟수 90 회</v>
      </c>
      <c r="C283" s="31">
        <f t="shared" si="157"/>
        <v>902231014</v>
      </c>
      <c r="D283" s="31">
        <f t="shared" si="158"/>
        <v>902231013</v>
      </c>
      <c r="E283" s="31">
        <f t="shared" si="154"/>
        <v>902231015</v>
      </c>
      <c r="F283" s="31">
        <f t="shared" si="159"/>
        <v>2</v>
      </c>
      <c r="G283" s="31">
        <f t="shared" si="155"/>
        <v>2</v>
      </c>
      <c r="H283" s="31">
        <f t="shared" si="155"/>
        <v>3</v>
      </c>
      <c r="I283" s="31">
        <f t="shared" si="163"/>
        <v>90</v>
      </c>
      <c r="J283" s="31">
        <v>160001001</v>
      </c>
      <c r="K283" s="31">
        <f t="shared" si="161"/>
        <v>325000</v>
      </c>
      <c r="L283" s="35" t="s">
        <v>52</v>
      </c>
      <c r="M283" s="35">
        <f t="shared" si="162"/>
        <v>51578</v>
      </c>
      <c r="N283" s="35">
        <f t="shared" si="162"/>
        <v>52578</v>
      </c>
      <c r="O283" s="34" t="str">
        <f t="shared" si="156"/>
        <v>530800003</v>
      </c>
    </row>
    <row r="284" spans="1:15" x14ac:dyDescent="0.3">
      <c r="A284" s="31" t="b">
        <v>1</v>
      </c>
      <c r="B284" s="32" t="str">
        <f t="shared" si="153"/>
        <v>업적 - 룬스톤 합성 횟수 100 회</v>
      </c>
      <c r="C284" s="31">
        <f t="shared" si="157"/>
        <v>902231015</v>
      </c>
      <c r="D284" s="31">
        <f t="shared" si="158"/>
        <v>902231014</v>
      </c>
      <c r="E284" s="31">
        <f t="shared" si="154"/>
        <v>902231016</v>
      </c>
      <c r="F284" s="31">
        <f t="shared" si="159"/>
        <v>2</v>
      </c>
      <c r="G284" s="31">
        <f t="shared" si="155"/>
        <v>2</v>
      </c>
      <c r="H284" s="31">
        <f t="shared" si="155"/>
        <v>3</v>
      </c>
      <c r="I284" s="31">
        <f t="shared" si="163"/>
        <v>100</v>
      </c>
      <c r="J284" s="31">
        <v>160001001</v>
      </c>
      <c r="K284" s="31">
        <f t="shared" si="161"/>
        <v>350000</v>
      </c>
      <c r="L284" s="35" t="s">
        <v>52</v>
      </c>
      <c r="M284" s="35">
        <f t="shared" si="162"/>
        <v>51579</v>
      </c>
      <c r="N284" s="35">
        <f t="shared" si="162"/>
        <v>52579</v>
      </c>
      <c r="O284" s="34" t="str">
        <f t="shared" si="156"/>
        <v>530800003</v>
      </c>
    </row>
    <row r="285" spans="1:15" x14ac:dyDescent="0.3">
      <c r="A285" s="31" t="b">
        <v>1</v>
      </c>
      <c r="B285" s="32" t="str">
        <f t="shared" si="153"/>
        <v>업적 - 룬스톤 합성 횟수 150 회</v>
      </c>
      <c r="C285" s="31">
        <f t="shared" si="157"/>
        <v>902231016</v>
      </c>
      <c r="D285" s="31">
        <f t="shared" si="158"/>
        <v>902231015</v>
      </c>
      <c r="E285" s="31">
        <f t="shared" si="154"/>
        <v>902231017</v>
      </c>
      <c r="F285" s="31">
        <f t="shared" si="159"/>
        <v>2</v>
      </c>
      <c r="G285" s="31">
        <f t="shared" si="155"/>
        <v>2</v>
      </c>
      <c r="H285" s="31">
        <f t="shared" si="155"/>
        <v>3</v>
      </c>
      <c r="I285" s="31">
        <f>I284+50</f>
        <v>150</v>
      </c>
      <c r="J285" s="31">
        <v>160001001</v>
      </c>
      <c r="K285" s="31">
        <f t="shared" si="161"/>
        <v>375000</v>
      </c>
      <c r="L285" s="35" t="s">
        <v>52</v>
      </c>
      <c r="M285" s="35">
        <f t="shared" si="162"/>
        <v>51580</v>
      </c>
      <c r="N285" s="35">
        <f t="shared" si="162"/>
        <v>52580</v>
      </c>
      <c r="O285" s="34" t="str">
        <f t="shared" si="156"/>
        <v>530800003</v>
      </c>
    </row>
    <row r="286" spans="1:15" x14ac:dyDescent="0.3">
      <c r="A286" s="31" t="b">
        <v>1</v>
      </c>
      <c r="B286" s="32" t="str">
        <f t="shared" si="153"/>
        <v>업적 - 룬스톤 합성 횟수 200 회</v>
      </c>
      <c r="C286" s="31">
        <f t="shared" si="157"/>
        <v>902231017</v>
      </c>
      <c r="D286" s="31">
        <f t="shared" si="158"/>
        <v>902231016</v>
      </c>
      <c r="E286" s="31">
        <f t="shared" si="154"/>
        <v>902231018</v>
      </c>
      <c r="F286" s="31">
        <f t="shared" si="159"/>
        <v>2</v>
      </c>
      <c r="G286" s="31">
        <f t="shared" si="155"/>
        <v>2</v>
      </c>
      <c r="H286" s="31">
        <f t="shared" si="155"/>
        <v>3</v>
      </c>
      <c r="I286" s="31">
        <f t="shared" ref="I286:I292" si="164">I285+50</f>
        <v>200</v>
      </c>
      <c r="J286" s="31">
        <v>160001001</v>
      </c>
      <c r="K286" s="31">
        <f t="shared" si="161"/>
        <v>400000</v>
      </c>
      <c r="L286" s="35" t="s">
        <v>52</v>
      </c>
      <c r="M286" s="35">
        <f t="shared" si="162"/>
        <v>51581</v>
      </c>
      <c r="N286" s="35">
        <f t="shared" si="162"/>
        <v>52581</v>
      </c>
      <c r="O286" s="34" t="str">
        <f t="shared" si="156"/>
        <v>530800003</v>
      </c>
    </row>
    <row r="287" spans="1:15" x14ac:dyDescent="0.3">
      <c r="A287" s="31" t="b">
        <v>1</v>
      </c>
      <c r="B287" s="32" t="str">
        <f t="shared" si="153"/>
        <v>업적 - 룬스톤 합성 횟수 250 회</v>
      </c>
      <c r="C287" s="31">
        <f t="shared" si="157"/>
        <v>902231018</v>
      </c>
      <c r="D287" s="31">
        <f t="shared" si="158"/>
        <v>902231017</v>
      </c>
      <c r="E287" s="31">
        <f t="shared" si="154"/>
        <v>902231019</v>
      </c>
      <c r="F287" s="31">
        <f t="shared" si="159"/>
        <v>2</v>
      </c>
      <c r="G287" s="31">
        <f t="shared" si="159"/>
        <v>2</v>
      </c>
      <c r="H287" s="31">
        <f t="shared" si="159"/>
        <v>3</v>
      </c>
      <c r="I287" s="31">
        <f t="shared" si="164"/>
        <v>250</v>
      </c>
      <c r="J287" s="31">
        <v>160001001</v>
      </c>
      <c r="K287" s="31">
        <f t="shared" si="161"/>
        <v>425000</v>
      </c>
      <c r="L287" s="35" t="s">
        <v>52</v>
      </c>
      <c r="M287" s="35">
        <f t="shared" si="162"/>
        <v>51582</v>
      </c>
      <c r="N287" s="35">
        <f t="shared" si="162"/>
        <v>52582</v>
      </c>
      <c r="O287" s="34" t="str">
        <f t="shared" si="156"/>
        <v>530800003</v>
      </c>
    </row>
    <row r="288" spans="1:15" x14ac:dyDescent="0.3">
      <c r="A288" s="31" t="b">
        <v>1</v>
      </c>
      <c r="B288" s="32" t="str">
        <f t="shared" si="153"/>
        <v>업적 - 룬스톤 합성 횟수 300 회</v>
      </c>
      <c r="C288" s="31">
        <f t="shared" si="157"/>
        <v>902231019</v>
      </c>
      <c r="D288" s="31">
        <f t="shared" si="158"/>
        <v>902231018</v>
      </c>
      <c r="E288" s="31">
        <f t="shared" si="154"/>
        <v>902231020</v>
      </c>
      <c r="F288" s="31">
        <f t="shared" ref="F288:H292" si="165">F287</f>
        <v>2</v>
      </c>
      <c r="G288" s="31">
        <f t="shared" si="165"/>
        <v>2</v>
      </c>
      <c r="H288" s="31">
        <f t="shared" si="165"/>
        <v>3</v>
      </c>
      <c r="I288" s="31">
        <f t="shared" si="164"/>
        <v>300</v>
      </c>
      <c r="J288" s="31">
        <v>160001001</v>
      </c>
      <c r="K288" s="31">
        <f t="shared" si="161"/>
        <v>450000</v>
      </c>
      <c r="L288" s="35" t="s">
        <v>52</v>
      </c>
      <c r="M288" s="35">
        <f t="shared" si="162"/>
        <v>51583</v>
      </c>
      <c r="N288" s="35">
        <f t="shared" si="162"/>
        <v>52583</v>
      </c>
      <c r="O288" s="34" t="str">
        <f t="shared" si="156"/>
        <v>530800003</v>
      </c>
    </row>
    <row r="289" spans="1:15" x14ac:dyDescent="0.3">
      <c r="A289" s="31" t="b">
        <v>1</v>
      </c>
      <c r="B289" s="32" t="str">
        <f t="shared" si="153"/>
        <v>업적 - 룬스톤 합성 횟수 350 회</v>
      </c>
      <c r="C289" s="31">
        <f t="shared" si="157"/>
        <v>902231020</v>
      </c>
      <c r="D289" s="31">
        <f t="shared" si="158"/>
        <v>902231019</v>
      </c>
      <c r="E289" s="31">
        <f t="shared" si="154"/>
        <v>902231021</v>
      </c>
      <c r="F289" s="31">
        <f t="shared" si="165"/>
        <v>2</v>
      </c>
      <c r="G289" s="31">
        <f t="shared" si="165"/>
        <v>2</v>
      </c>
      <c r="H289" s="31">
        <f t="shared" si="165"/>
        <v>3</v>
      </c>
      <c r="I289" s="31">
        <f t="shared" si="164"/>
        <v>350</v>
      </c>
      <c r="J289" s="31">
        <v>160001001</v>
      </c>
      <c r="K289" s="31">
        <f t="shared" si="161"/>
        <v>475000</v>
      </c>
      <c r="L289" s="35" t="s">
        <v>52</v>
      </c>
      <c r="M289" s="35">
        <f t="shared" si="162"/>
        <v>51584</v>
      </c>
      <c r="N289" s="35">
        <f t="shared" si="162"/>
        <v>52584</v>
      </c>
      <c r="O289" s="34" t="str">
        <f t="shared" si="156"/>
        <v>530800003</v>
      </c>
    </row>
    <row r="290" spans="1:15" x14ac:dyDescent="0.3">
      <c r="A290" s="31" t="b">
        <v>1</v>
      </c>
      <c r="B290" s="32" t="str">
        <f t="shared" si="153"/>
        <v>업적 - 룬스톤 합성 횟수 400 회</v>
      </c>
      <c r="C290" s="31">
        <f t="shared" si="157"/>
        <v>902231021</v>
      </c>
      <c r="D290" s="31">
        <f t="shared" si="158"/>
        <v>902231020</v>
      </c>
      <c r="E290" s="31">
        <f t="shared" si="154"/>
        <v>902231022</v>
      </c>
      <c r="F290" s="31">
        <f t="shared" si="165"/>
        <v>2</v>
      </c>
      <c r="G290" s="31">
        <f t="shared" si="165"/>
        <v>2</v>
      </c>
      <c r="H290" s="31">
        <f t="shared" si="165"/>
        <v>3</v>
      </c>
      <c r="I290" s="31">
        <f t="shared" si="164"/>
        <v>400</v>
      </c>
      <c r="J290" s="31">
        <v>160001001</v>
      </c>
      <c r="K290" s="31">
        <f t="shared" si="161"/>
        <v>500000</v>
      </c>
      <c r="L290" s="35" t="s">
        <v>52</v>
      </c>
      <c r="M290" s="35">
        <f t="shared" si="162"/>
        <v>51585</v>
      </c>
      <c r="N290" s="35">
        <f t="shared" si="162"/>
        <v>52585</v>
      </c>
      <c r="O290" s="34" t="str">
        <f t="shared" si="156"/>
        <v>530800003</v>
      </c>
    </row>
    <row r="291" spans="1:15" x14ac:dyDescent="0.3">
      <c r="A291" s="31" t="b">
        <v>1</v>
      </c>
      <c r="B291" s="32" t="str">
        <f t="shared" si="153"/>
        <v>업적 - 룬스톤 합성 횟수 450 회</v>
      </c>
      <c r="C291" s="31">
        <f t="shared" si="157"/>
        <v>902231022</v>
      </c>
      <c r="D291" s="31">
        <f t="shared" si="158"/>
        <v>902231021</v>
      </c>
      <c r="E291" s="31">
        <f t="shared" si="154"/>
        <v>902231023</v>
      </c>
      <c r="F291" s="31">
        <f t="shared" si="165"/>
        <v>2</v>
      </c>
      <c r="G291" s="31">
        <f t="shared" si="165"/>
        <v>2</v>
      </c>
      <c r="H291" s="31">
        <f t="shared" si="165"/>
        <v>3</v>
      </c>
      <c r="I291" s="31">
        <f t="shared" si="164"/>
        <v>450</v>
      </c>
      <c r="J291" s="31">
        <v>160001001</v>
      </c>
      <c r="K291" s="31">
        <f t="shared" si="161"/>
        <v>525000</v>
      </c>
      <c r="L291" s="35" t="s">
        <v>52</v>
      </c>
      <c r="M291" s="35">
        <f t="shared" si="162"/>
        <v>51586</v>
      </c>
      <c r="N291" s="35">
        <f t="shared" si="162"/>
        <v>52586</v>
      </c>
      <c r="O291" s="34" t="str">
        <f t="shared" si="156"/>
        <v>530800003</v>
      </c>
    </row>
    <row r="292" spans="1:15" x14ac:dyDescent="0.3">
      <c r="A292" s="31" t="b">
        <v>1</v>
      </c>
      <c r="B292" s="32" t="str">
        <f t="shared" si="153"/>
        <v>업적 - 룬스톤 합성 횟수 500 회</v>
      </c>
      <c r="C292" s="31">
        <f t="shared" si="157"/>
        <v>902231023</v>
      </c>
      <c r="D292" s="31">
        <f t="shared" si="158"/>
        <v>902231022</v>
      </c>
      <c r="E292" s="30">
        <v>0</v>
      </c>
      <c r="F292" s="31">
        <f t="shared" si="165"/>
        <v>2</v>
      </c>
      <c r="G292" s="31">
        <f t="shared" si="165"/>
        <v>2</v>
      </c>
      <c r="H292" s="31">
        <f t="shared" si="165"/>
        <v>3</v>
      </c>
      <c r="I292" s="31">
        <f t="shared" si="164"/>
        <v>500</v>
      </c>
      <c r="J292" s="31">
        <v>160001001</v>
      </c>
      <c r="K292" s="31">
        <f t="shared" si="161"/>
        <v>550000</v>
      </c>
      <c r="L292" s="35" t="s">
        <v>52</v>
      </c>
      <c r="M292" s="35">
        <f t="shared" si="162"/>
        <v>51587</v>
      </c>
      <c r="N292" s="35">
        <f t="shared" si="162"/>
        <v>52587</v>
      </c>
      <c r="O292" s="34" t="str">
        <f t="shared" si="156"/>
        <v>530800003</v>
      </c>
    </row>
    <row r="293" spans="1:15" x14ac:dyDescent="0.3">
      <c r="A293" s="28" t="b">
        <v>1</v>
      </c>
      <c r="B293" s="29" t="str">
        <f>"업적 - 룬스톤 5성 누적 획득 " &amp; I293 &amp; " 회"</f>
        <v>업적 - 룬스톤 5성 누적 획득 1 회</v>
      </c>
      <c r="C293" s="30" t="str">
        <f>90&amp;F293&amp;G293&amp;H293&amp;1001</f>
        <v>903221001</v>
      </c>
      <c r="D293" s="30">
        <v>0</v>
      </c>
      <c r="E293" s="28">
        <f>C294</f>
        <v>903221002</v>
      </c>
      <c r="F293" s="30">
        <v>3</v>
      </c>
      <c r="G293" s="30">
        <v>2</v>
      </c>
      <c r="H293" s="30">
        <v>2</v>
      </c>
      <c r="I293" s="28">
        <v>1</v>
      </c>
      <c r="J293" s="28">
        <v>160001001</v>
      </c>
      <c r="K293" s="30">
        <v>5000</v>
      </c>
      <c r="L293" s="34" t="s">
        <v>52</v>
      </c>
      <c r="M293" s="34">
        <f t="shared" si="162"/>
        <v>51588</v>
      </c>
      <c r="N293" s="34">
        <f t="shared" si="162"/>
        <v>52588</v>
      </c>
      <c r="O293" s="30" t="str">
        <f t="shared" ref="O293" si="166">IF(H293=1,"530800001",IF(H293=2,"530800002",IF(H293=3,"530800003",IF(H293=4,"530800004",IF(H293=5,"530800005",IF(H293=6,"530800006",IF(H293=7,"530800007",IF(H293=8,"530800008",IF(H293=9,"530800009",IF(H293=10,"530800010",IF(H293=11,"530800011",IF(H293=12,"530800012",IF(H293=13,"530800013",IF(H293=14,"530800014",IF(H293=15,"530800015",IF(H293=16,"530800016",IF(H293=17,"530800017",IF(H293=18,"530800018",IF(H293=19,"530800019",IF(H293=20,"530800020",IF(H293=21,"530800020",IF(H293=22,"530800022",IF(H293=23,"530800023",IF(H293=24,"530800024",IF(H293=25,"530800025",IF(H293=26,"530800026",IF(H293=27,"530800027",IF(H293=28,"530800028",IF(H293=29,"530800029",IF(H293=30,"530800030",IF(H293=31,"530800031",IF(H293=32,"530800032",IF(H293=33,"530800033",IF(H293=34,"530800034",IF(H293=35,"530800035",IF(H293=36,"530800036"))))))))))))))))))))))))))))))))))))</f>
        <v>530800002</v>
      </c>
    </row>
    <row r="294" spans="1:15" x14ac:dyDescent="0.3">
      <c r="A294" s="28" t="b">
        <v>1</v>
      </c>
      <c r="B294" s="29" t="str">
        <f t="shared" ref="B294:B306" si="167">"업적 - 룬스톤 5성 누적 획득 " &amp; I294 &amp; " 회"</f>
        <v>업적 - 룬스톤 5성 누적 획득 10 회</v>
      </c>
      <c r="C294" s="28">
        <f>C293+1</f>
        <v>903221002</v>
      </c>
      <c r="D294" s="28" t="str">
        <f>C293</f>
        <v>903221001</v>
      </c>
      <c r="E294" s="28">
        <f t="shared" ref="E294:E305" si="168">C295</f>
        <v>903221003</v>
      </c>
      <c r="F294" s="28">
        <f>F293</f>
        <v>3</v>
      </c>
      <c r="G294" s="28">
        <f t="shared" ref="G294:H294" si="169">G293</f>
        <v>2</v>
      </c>
      <c r="H294" s="28">
        <f t="shared" si="169"/>
        <v>2</v>
      </c>
      <c r="I294" s="28">
        <v>10</v>
      </c>
      <c r="J294" s="28">
        <v>160001001</v>
      </c>
      <c r="K294" s="28">
        <f>INT(K293+K$293*100%)</f>
        <v>10000</v>
      </c>
      <c r="L294" s="34" t="s">
        <v>52</v>
      </c>
      <c r="M294" s="34">
        <f t="shared" si="162"/>
        <v>51589</v>
      </c>
      <c r="N294" s="34">
        <f t="shared" si="162"/>
        <v>52589</v>
      </c>
      <c r="O294" s="34" t="str">
        <f t="shared" ref="O294:O306" si="170">O293</f>
        <v>530800002</v>
      </c>
    </row>
    <row r="295" spans="1:15" x14ac:dyDescent="0.3">
      <c r="A295" s="28" t="b">
        <v>1</v>
      </c>
      <c r="B295" s="29" t="str">
        <f t="shared" si="167"/>
        <v>업적 - 룬스톤 5성 누적 획득 20 회</v>
      </c>
      <c r="C295" s="28">
        <f t="shared" ref="C295:C306" si="171">C294+1</f>
        <v>903221003</v>
      </c>
      <c r="D295" s="28">
        <f t="shared" ref="D295:D306" si="172">C294</f>
        <v>903221002</v>
      </c>
      <c r="E295" s="28">
        <f t="shared" si="168"/>
        <v>903221004</v>
      </c>
      <c r="F295" s="28">
        <f t="shared" ref="F295:H306" si="173">F294</f>
        <v>3</v>
      </c>
      <c r="G295" s="28">
        <f t="shared" si="173"/>
        <v>2</v>
      </c>
      <c r="H295" s="28">
        <f t="shared" si="173"/>
        <v>2</v>
      </c>
      <c r="I295" s="28">
        <v>20</v>
      </c>
      <c r="J295" s="28">
        <v>160001001</v>
      </c>
      <c r="K295" s="28">
        <f>INT(K294+K$293*100%)</f>
        <v>15000</v>
      </c>
      <c r="L295" s="34" t="s">
        <v>52</v>
      </c>
      <c r="M295" s="34">
        <f t="shared" ref="M295:N310" si="174">M294+1</f>
        <v>51590</v>
      </c>
      <c r="N295" s="34">
        <f t="shared" si="174"/>
        <v>52590</v>
      </c>
      <c r="O295" s="34" t="str">
        <f t="shared" si="170"/>
        <v>530800002</v>
      </c>
    </row>
    <row r="296" spans="1:15" x14ac:dyDescent="0.3">
      <c r="A296" s="28" t="b">
        <v>1</v>
      </c>
      <c r="B296" s="29" t="str">
        <f t="shared" si="167"/>
        <v>업적 - 룬스톤 5성 누적 획득 30 회</v>
      </c>
      <c r="C296" s="28">
        <f t="shared" si="171"/>
        <v>903221004</v>
      </c>
      <c r="D296" s="28">
        <f t="shared" si="172"/>
        <v>903221003</v>
      </c>
      <c r="E296" s="28">
        <f t="shared" si="168"/>
        <v>903221005</v>
      </c>
      <c r="F296" s="28">
        <f t="shared" si="173"/>
        <v>3</v>
      </c>
      <c r="G296" s="28">
        <f t="shared" si="173"/>
        <v>2</v>
      </c>
      <c r="H296" s="28">
        <f t="shared" si="173"/>
        <v>2</v>
      </c>
      <c r="I296" s="28">
        <v>30</v>
      </c>
      <c r="J296" s="28">
        <v>160001001</v>
      </c>
      <c r="K296" s="28">
        <f>INT(K295+K$293*100%)</f>
        <v>20000</v>
      </c>
      <c r="L296" s="34" t="s">
        <v>52</v>
      </c>
      <c r="M296" s="34">
        <f t="shared" si="174"/>
        <v>51591</v>
      </c>
      <c r="N296" s="34">
        <f t="shared" si="174"/>
        <v>52591</v>
      </c>
      <c r="O296" s="34" t="str">
        <f t="shared" si="170"/>
        <v>530800002</v>
      </c>
    </row>
    <row r="297" spans="1:15" x14ac:dyDescent="0.3">
      <c r="A297" s="28" t="b">
        <v>1</v>
      </c>
      <c r="B297" s="29" t="str">
        <f t="shared" si="167"/>
        <v>업적 - 룬스톤 5성 누적 획득 50 회</v>
      </c>
      <c r="C297" s="28">
        <f t="shared" si="171"/>
        <v>903221005</v>
      </c>
      <c r="D297" s="28">
        <f t="shared" si="172"/>
        <v>903221004</v>
      </c>
      <c r="E297" s="28">
        <f t="shared" si="168"/>
        <v>903221006</v>
      </c>
      <c r="F297" s="28">
        <f t="shared" si="173"/>
        <v>3</v>
      </c>
      <c r="G297" s="28">
        <f t="shared" si="173"/>
        <v>2</v>
      </c>
      <c r="H297" s="28">
        <f t="shared" si="173"/>
        <v>2</v>
      </c>
      <c r="I297" s="28">
        <v>50</v>
      </c>
      <c r="J297" s="28">
        <v>160001001</v>
      </c>
      <c r="K297" s="30">
        <f>INT(K296+K$294*100%)</f>
        <v>30000</v>
      </c>
      <c r="L297" s="34" t="s">
        <v>52</v>
      </c>
      <c r="M297" s="34">
        <f t="shared" si="174"/>
        <v>51592</v>
      </c>
      <c r="N297" s="34">
        <f t="shared" si="174"/>
        <v>52592</v>
      </c>
      <c r="O297" s="34" t="str">
        <f t="shared" si="170"/>
        <v>530800002</v>
      </c>
    </row>
    <row r="298" spans="1:15" x14ac:dyDescent="0.3">
      <c r="A298" s="28" t="b">
        <v>1</v>
      </c>
      <c r="B298" s="29" t="str">
        <f t="shared" si="167"/>
        <v>업적 - 룬스톤 5성 누적 획득 100 회</v>
      </c>
      <c r="C298" s="28">
        <f t="shared" si="171"/>
        <v>903221006</v>
      </c>
      <c r="D298" s="28">
        <f t="shared" si="172"/>
        <v>903221005</v>
      </c>
      <c r="E298" s="28">
        <f t="shared" si="168"/>
        <v>903221007</v>
      </c>
      <c r="F298" s="28">
        <f t="shared" si="173"/>
        <v>3</v>
      </c>
      <c r="G298" s="28">
        <f t="shared" si="173"/>
        <v>2</v>
      </c>
      <c r="H298" s="28">
        <f t="shared" si="173"/>
        <v>2</v>
      </c>
      <c r="I298" s="28">
        <v>100</v>
      </c>
      <c r="J298" s="28">
        <v>160001001</v>
      </c>
      <c r="K298" s="28">
        <f t="shared" ref="K298:K299" si="175">INT(K297+K$294*100%)</f>
        <v>40000</v>
      </c>
      <c r="L298" s="34" t="s">
        <v>52</v>
      </c>
      <c r="M298" s="34">
        <f t="shared" si="174"/>
        <v>51593</v>
      </c>
      <c r="N298" s="34">
        <f t="shared" si="174"/>
        <v>52593</v>
      </c>
      <c r="O298" s="34" t="str">
        <f t="shared" si="170"/>
        <v>530800002</v>
      </c>
    </row>
    <row r="299" spans="1:15" x14ac:dyDescent="0.3">
      <c r="A299" s="28" t="b">
        <v>1</v>
      </c>
      <c r="B299" s="29" t="str">
        <f t="shared" si="167"/>
        <v>업적 - 룬스톤 5성 누적 획득 150 회</v>
      </c>
      <c r="C299" s="28">
        <f t="shared" si="171"/>
        <v>903221007</v>
      </c>
      <c r="D299" s="28">
        <f t="shared" si="172"/>
        <v>903221006</v>
      </c>
      <c r="E299" s="28">
        <f t="shared" si="168"/>
        <v>903221008</v>
      </c>
      <c r="F299" s="28">
        <f t="shared" si="173"/>
        <v>3</v>
      </c>
      <c r="G299" s="28">
        <f t="shared" si="173"/>
        <v>2</v>
      </c>
      <c r="H299" s="28">
        <f t="shared" si="173"/>
        <v>2</v>
      </c>
      <c r="I299" s="28">
        <f>I298+50</f>
        <v>150</v>
      </c>
      <c r="J299" s="28">
        <v>160001001</v>
      </c>
      <c r="K299" s="28">
        <f t="shared" si="175"/>
        <v>50000</v>
      </c>
      <c r="L299" s="34" t="s">
        <v>52</v>
      </c>
      <c r="M299" s="34">
        <f t="shared" si="174"/>
        <v>51594</v>
      </c>
      <c r="N299" s="34">
        <f t="shared" si="174"/>
        <v>52594</v>
      </c>
      <c r="O299" s="34" t="str">
        <f t="shared" si="170"/>
        <v>530800002</v>
      </c>
    </row>
    <row r="300" spans="1:15" x14ac:dyDescent="0.3">
      <c r="A300" s="28" t="b">
        <v>1</v>
      </c>
      <c r="B300" s="29" t="str">
        <f t="shared" si="167"/>
        <v>업적 - 룬스톤 5성 누적 획득 200 회</v>
      </c>
      <c r="C300" s="28">
        <f t="shared" si="171"/>
        <v>903221008</v>
      </c>
      <c r="D300" s="28">
        <f t="shared" si="172"/>
        <v>903221007</v>
      </c>
      <c r="E300" s="28">
        <f t="shared" si="168"/>
        <v>903221009</v>
      </c>
      <c r="F300" s="28">
        <f t="shared" si="173"/>
        <v>3</v>
      </c>
      <c r="G300" s="28">
        <f t="shared" si="173"/>
        <v>2</v>
      </c>
      <c r="H300" s="28">
        <f t="shared" si="173"/>
        <v>2</v>
      </c>
      <c r="I300" s="28">
        <f t="shared" ref="I300:I306" si="176">I299+50</f>
        <v>200</v>
      </c>
      <c r="J300" s="28">
        <v>160001001</v>
      </c>
      <c r="K300" s="30">
        <f>INT(K299+K$299*50%)</f>
        <v>75000</v>
      </c>
      <c r="L300" s="34" t="s">
        <v>52</v>
      </c>
      <c r="M300" s="34">
        <f t="shared" si="174"/>
        <v>51595</v>
      </c>
      <c r="N300" s="34">
        <f t="shared" si="174"/>
        <v>52595</v>
      </c>
      <c r="O300" s="34" t="str">
        <f t="shared" si="170"/>
        <v>530800002</v>
      </c>
    </row>
    <row r="301" spans="1:15" x14ac:dyDescent="0.3">
      <c r="A301" s="28" t="b">
        <v>1</v>
      </c>
      <c r="B301" s="29" t="str">
        <f t="shared" si="167"/>
        <v>업적 - 룬스톤 5성 누적 획득 250 회</v>
      </c>
      <c r="C301" s="28">
        <f t="shared" si="171"/>
        <v>903221009</v>
      </c>
      <c r="D301" s="28">
        <f t="shared" si="172"/>
        <v>903221008</v>
      </c>
      <c r="E301" s="28">
        <f t="shared" si="168"/>
        <v>903221010</v>
      </c>
      <c r="F301" s="28">
        <f t="shared" si="173"/>
        <v>3</v>
      </c>
      <c r="G301" s="28">
        <f t="shared" si="173"/>
        <v>2</v>
      </c>
      <c r="H301" s="28">
        <f t="shared" si="173"/>
        <v>2</v>
      </c>
      <c r="I301" s="28">
        <f t="shared" si="176"/>
        <v>250</v>
      </c>
      <c r="J301" s="28">
        <v>160001001</v>
      </c>
      <c r="K301" s="34">
        <f t="shared" ref="K301:K305" si="177">INT(K300+K$299*50%)</f>
        <v>100000</v>
      </c>
      <c r="L301" s="34" t="s">
        <v>52</v>
      </c>
      <c r="M301" s="34">
        <f t="shared" si="174"/>
        <v>51596</v>
      </c>
      <c r="N301" s="34">
        <f t="shared" si="174"/>
        <v>52596</v>
      </c>
      <c r="O301" s="34" t="str">
        <f t="shared" si="170"/>
        <v>530800002</v>
      </c>
    </row>
    <row r="302" spans="1:15" x14ac:dyDescent="0.3">
      <c r="A302" s="28" t="b">
        <v>1</v>
      </c>
      <c r="B302" s="29" t="str">
        <f t="shared" si="167"/>
        <v>업적 - 룬스톤 5성 누적 획득 300 회</v>
      </c>
      <c r="C302" s="28">
        <f t="shared" si="171"/>
        <v>903221010</v>
      </c>
      <c r="D302" s="28">
        <f t="shared" si="172"/>
        <v>903221009</v>
      </c>
      <c r="E302" s="28">
        <f t="shared" si="168"/>
        <v>903221011</v>
      </c>
      <c r="F302" s="28">
        <f t="shared" si="173"/>
        <v>3</v>
      </c>
      <c r="G302" s="28">
        <f t="shared" si="173"/>
        <v>2</v>
      </c>
      <c r="H302" s="28">
        <f t="shared" si="173"/>
        <v>2</v>
      </c>
      <c r="I302" s="28">
        <f t="shared" si="176"/>
        <v>300</v>
      </c>
      <c r="J302" s="28">
        <v>160001001</v>
      </c>
      <c r="K302" s="34">
        <f t="shared" si="177"/>
        <v>125000</v>
      </c>
      <c r="L302" s="34" t="s">
        <v>52</v>
      </c>
      <c r="M302" s="34">
        <f t="shared" si="174"/>
        <v>51597</v>
      </c>
      <c r="N302" s="34">
        <f t="shared" si="174"/>
        <v>52597</v>
      </c>
      <c r="O302" s="34" t="str">
        <f t="shared" si="170"/>
        <v>530800002</v>
      </c>
    </row>
    <row r="303" spans="1:15" x14ac:dyDescent="0.3">
      <c r="A303" s="28" t="b">
        <v>1</v>
      </c>
      <c r="B303" s="29" t="str">
        <f t="shared" si="167"/>
        <v>업적 - 룬스톤 5성 누적 획득 350 회</v>
      </c>
      <c r="C303" s="28">
        <f t="shared" si="171"/>
        <v>903221011</v>
      </c>
      <c r="D303" s="28">
        <f t="shared" si="172"/>
        <v>903221010</v>
      </c>
      <c r="E303" s="28">
        <f t="shared" si="168"/>
        <v>903221012</v>
      </c>
      <c r="F303" s="28">
        <f t="shared" si="173"/>
        <v>3</v>
      </c>
      <c r="G303" s="28">
        <f t="shared" si="173"/>
        <v>2</v>
      </c>
      <c r="H303" s="28">
        <f t="shared" si="173"/>
        <v>2</v>
      </c>
      <c r="I303" s="28">
        <f t="shared" si="176"/>
        <v>350</v>
      </c>
      <c r="J303" s="28">
        <v>160001001</v>
      </c>
      <c r="K303" s="34">
        <f t="shared" si="177"/>
        <v>150000</v>
      </c>
      <c r="L303" s="34" t="s">
        <v>52</v>
      </c>
      <c r="M303" s="34">
        <f t="shared" si="174"/>
        <v>51598</v>
      </c>
      <c r="N303" s="34">
        <f t="shared" si="174"/>
        <v>52598</v>
      </c>
      <c r="O303" s="34" t="str">
        <f t="shared" si="170"/>
        <v>530800002</v>
      </c>
    </row>
    <row r="304" spans="1:15" x14ac:dyDescent="0.3">
      <c r="A304" s="28" t="b">
        <v>1</v>
      </c>
      <c r="B304" s="29" t="str">
        <f t="shared" si="167"/>
        <v>업적 - 룬스톤 5성 누적 획득 400 회</v>
      </c>
      <c r="C304" s="28">
        <f t="shared" si="171"/>
        <v>903221012</v>
      </c>
      <c r="D304" s="28">
        <f t="shared" si="172"/>
        <v>903221011</v>
      </c>
      <c r="E304" s="28">
        <f t="shared" si="168"/>
        <v>903221013</v>
      </c>
      <c r="F304" s="28">
        <f t="shared" si="173"/>
        <v>3</v>
      </c>
      <c r="G304" s="28">
        <f t="shared" si="173"/>
        <v>2</v>
      </c>
      <c r="H304" s="28">
        <f t="shared" si="173"/>
        <v>2</v>
      </c>
      <c r="I304" s="28">
        <f t="shared" si="176"/>
        <v>400</v>
      </c>
      <c r="J304" s="28">
        <v>160001001</v>
      </c>
      <c r="K304" s="34">
        <f t="shared" si="177"/>
        <v>175000</v>
      </c>
      <c r="L304" s="34" t="s">
        <v>52</v>
      </c>
      <c r="M304" s="34">
        <f t="shared" si="174"/>
        <v>51599</v>
      </c>
      <c r="N304" s="34">
        <f t="shared" si="174"/>
        <v>52599</v>
      </c>
      <c r="O304" s="34" t="str">
        <f t="shared" si="170"/>
        <v>530800002</v>
      </c>
    </row>
    <row r="305" spans="1:15" x14ac:dyDescent="0.3">
      <c r="A305" s="28" t="b">
        <v>1</v>
      </c>
      <c r="B305" s="29" t="str">
        <f t="shared" si="167"/>
        <v>업적 - 룬스톤 5성 누적 획득 450 회</v>
      </c>
      <c r="C305" s="28">
        <f t="shared" si="171"/>
        <v>903221013</v>
      </c>
      <c r="D305" s="28">
        <f t="shared" si="172"/>
        <v>903221012</v>
      </c>
      <c r="E305" s="28">
        <f t="shared" si="168"/>
        <v>903221014</v>
      </c>
      <c r="F305" s="28">
        <f t="shared" si="173"/>
        <v>3</v>
      </c>
      <c r="G305" s="28">
        <f t="shared" si="173"/>
        <v>2</v>
      </c>
      <c r="H305" s="28">
        <f t="shared" si="173"/>
        <v>2</v>
      </c>
      <c r="I305" s="28">
        <f t="shared" si="176"/>
        <v>450</v>
      </c>
      <c r="J305" s="28">
        <v>160001001</v>
      </c>
      <c r="K305" s="34">
        <f t="shared" si="177"/>
        <v>200000</v>
      </c>
      <c r="L305" s="34" t="s">
        <v>52</v>
      </c>
      <c r="M305" s="34">
        <f t="shared" si="174"/>
        <v>51600</v>
      </c>
      <c r="N305" s="34">
        <f t="shared" si="174"/>
        <v>52600</v>
      </c>
      <c r="O305" s="34" t="str">
        <f t="shared" si="170"/>
        <v>530800002</v>
      </c>
    </row>
    <row r="306" spans="1:15" x14ac:dyDescent="0.3">
      <c r="A306" s="28" t="b">
        <v>1</v>
      </c>
      <c r="B306" s="29" t="str">
        <f t="shared" si="167"/>
        <v>업적 - 룬스톤 5성 누적 획득 500 회</v>
      </c>
      <c r="C306" s="28">
        <f t="shared" si="171"/>
        <v>903221014</v>
      </c>
      <c r="D306" s="28">
        <f t="shared" si="172"/>
        <v>903221013</v>
      </c>
      <c r="E306" s="28" t="e">
        <f>#REF!</f>
        <v>#REF!</v>
      </c>
      <c r="F306" s="28">
        <f t="shared" si="173"/>
        <v>3</v>
      </c>
      <c r="G306" s="28">
        <f t="shared" si="173"/>
        <v>2</v>
      </c>
      <c r="H306" s="28">
        <f t="shared" si="173"/>
        <v>2</v>
      </c>
      <c r="I306" s="28">
        <f t="shared" si="176"/>
        <v>500</v>
      </c>
      <c r="J306" s="28">
        <v>160001001</v>
      </c>
      <c r="K306" s="30">
        <f>INT(K305+K$305*25%)</f>
        <v>250000</v>
      </c>
      <c r="L306" s="34" t="s">
        <v>52</v>
      </c>
      <c r="M306" s="34">
        <f t="shared" si="174"/>
        <v>51601</v>
      </c>
      <c r="N306" s="34">
        <f t="shared" si="174"/>
        <v>52601</v>
      </c>
      <c r="O306" s="34" t="str">
        <f t="shared" si="170"/>
        <v>530800002</v>
      </c>
    </row>
    <row r="307" spans="1:15" x14ac:dyDescent="0.3">
      <c r="A307" s="31" t="b">
        <v>1</v>
      </c>
      <c r="B307" s="32" t="str">
        <f>"업적 - 룬스톤 6성 누적 획득 " &amp; I307 &amp; " 회"</f>
        <v>업적 - 룬스톤 6성 누적 획득 1 회</v>
      </c>
      <c r="C307" s="30" t="str">
        <f>90&amp;F307&amp;G307&amp;H307&amp;1001</f>
        <v>903231001</v>
      </c>
      <c r="D307" s="30">
        <v>0</v>
      </c>
      <c r="E307" s="31">
        <f>C308</f>
        <v>903231002</v>
      </c>
      <c r="F307" s="30">
        <v>3</v>
      </c>
      <c r="G307" s="30">
        <v>2</v>
      </c>
      <c r="H307" s="30">
        <v>3</v>
      </c>
      <c r="I307" s="31">
        <v>1</v>
      </c>
      <c r="J307" s="31">
        <v>160001001</v>
      </c>
      <c r="K307" s="30">
        <v>10000</v>
      </c>
      <c r="L307" s="31" t="s">
        <v>52</v>
      </c>
      <c r="M307" s="31">
        <f t="shared" si="174"/>
        <v>51602</v>
      </c>
      <c r="N307" s="31">
        <f t="shared" si="174"/>
        <v>52602</v>
      </c>
      <c r="O307" s="30" t="str">
        <f t="shared" si="152"/>
        <v>530800003</v>
      </c>
    </row>
    <row r="308" spans="1:15" x14ac:dyDescent="0.3">
      <c r="A308" s="31" t="b">
        <v>1</v>
      </c>
      <c r="B308" s="32" t="str">
        <f t="shared" ref="B308:B320" si="178">"업적 - 룬스톤 6성 누적 획득 " &amp; I308 &amp; " 회"</f>
        <v>업적 - 룬스톤 6성 누적 획득 10 회</v>
      </c>
      <c r="C308" s="31">
        <f>C307+1</f>
        <v>903231002</v>
      </c>
      <c r="D308" s="31" t="str">
        <f>C307</f>
        <v>903231001</v>
      </c>
      <c r="E308" s="31">
        <f t="shared" ref="E308:E319" si="179">C309</f>
        <v>903231003</v>
      </c>
      <c r="F308" s="31">
        <f>F307</f>
        <v>3</v>
      </c>
      <c r="G308" s="31">
        <f t="shared" ref="G308:H308" si="180">G307</f>
        <v>2</v>
      </c>
      <c r="H308" s="31">
        <f t="shared" si="180"/>
        <v>3</v>
      </c>
      <c r="I308" s="31">
        <v>10</v>
      </c>
      <c r="J308" s="31">
        <v>160001001</v>
      </c>
      <c r="K308" s="31">
        <f>INT(K307+K$307*100%)</f>
        <v>20000</v>
      </c>
      <c r="L308" s="31" t="s">
        <v>52</v>
      </c>
      <c r="M308" s="31">
        <f t="shared" si="174"/>
        <v>51603</v>
      </c>
      <c r="N308" s="31">
        <f t="shared" si="174"/>
        <v>52603</v>
      </c>
      <c r="O308" s="34" t="str">
        <f t="shared" ref="O308:O320" si="181">O307</f>
        <v>530800003</v>
      </c>
    </row>
    <row r="309" spans="1:15" x14ac:dyDescent="0.3">
      <c r="A309" s="31" t="b">
        <v>1</v>
      </c>
      <c r="B309" s="32" t="str">
        <f t="shared" si="178"/>
        <v>업적 - 룬스톤 6성 누적 획득 20 회</v>
      </c>
      <c r="C309" s="31">
        <f t="shared" ref="C309:C320" si="182">C308+1</f>
        <v>903231003</v>
      </c>
      <c r="D309" s="31">
        <f t="shared" ref="D309:D320" si="183">C308</f>
        <v>903231002</v>
      </c>
      <c r="E309" s="31">
        <f t="shared" si="179"/>
        <v>903231004</v>
      </c>
      <c r="F309" s="31">
        <f t="shared" ref="F309:H320" si="184">F308</f>
        <v>3</v>
      </c>
      <c r="G309" s="31">
        <f t="shared" si="184"/>
        <v>2</v>
      </c>
      <c r="H309" s="31">
        <f t="shared" si="184"/>
        <v>3</v>
      </c>
      <c r="I309" s="31">
        <v>20</v>
      </c>
      <c r="J309" s="31">
        <v>160001001</v>
      </c>
      <c r="K309" s="31">
        <f>INT(K308+K$307*100%)</f>
        <v>30000</v>
      </c>
      <c r="L309" s="31" t="s">
        <v>52</v>
      </c>
      <c r="M309" s="31">
        <f t="shared" si="174"/>
        <v>51604</v>
      </c>
      <c r="N309" s="31">
        <f t="shared" si="174"/>
        <v>52604</v>
      </c>
      <c r="O309" s="34" t="str">
        <f t="shared" si="181"/>
        <v>530800003</v>
      </c>
    </row>
    <row r="310" spans="1:15" x14ac:dyDescent="0.3">
      <c r="A310" s="31" t="b">
        <v>1</v>
      </c>
      <c r="B310" s="32" t="str">
        <f t="shared" si="178"/>
        <v>업적 - 룬스톤 6성 누적 획득 30 회</v>
      </c>
      <c r="C310" s="31">
        <f t="shared" si="182"/>
        <v>903231004</v>
      </c>
      <c r="D310" s="31">
        <f t="shared" si="183"/>
        <v>903231003</v>
      </c>
      <c r="E310" s="31">
        <f t="shared" si="179"/>
        <v>903231005</v>
      </c>
      <c r="F310" s="31">
        <f t="shared" si="184"/>
        <v>3</v>
      </c>
      <c r="G310" s="31">
        <f t="shared" si="184"/>
        <v>2</v>
      </c>
      <c r="H310" s="31">
        <f t="shared" si="184"/>
        <v>3</v>
      </c>
      <c r="I310" s="31">
        <v>30</v>
      </c>
      <c r="J310" s="31">
        <v>160001001</v>
      </c>
      <c r="K310" s="30">
        <f>INT(K309+K$307*200%)</f>
        <v>50000</v>
      </c>
      <c r="L310" s="31" t="s">
        <v>52</v>
      </c>
      <c r="M310" s="31">
        <f t="shared" si="174"/>
        <v>51605</v>
      </c>
      <c r="N310" s="31">
        <f t="shared" si="174"/>
        <v>52605</v>
      </c>
      <c r="O310" s="34" t="str">
        <f t="shared" si="181"/>
        <v>530800003</v>
      </c>
    </row>
    <row r="311" spans="1:15" x14ac:dyDescent="0.3">
      <c r="A311" s="31" t="b">
        <v>1</v>
      </c>
      <c r="B311" s="32" t="str">
        <f t="shared" si="178"/>
        <v>업적 - 룬스톤 6성 누적 획득 50 회</v>
      </c>
      <c r="C311" s="31">
        <f t="shared" si="182"/>
        <v>903231005</v>
      </c>
      <c r="D311" s="31">
        <f t="shared" si="183"/>
        <v>903231004</v>
      </c>
      <c r="E311" s="31">
        <f t="shared" si="179"/>
        <v>903231006</v>
      </c>
      <c r="F311" s="31">
        <f t="shared" si="184"/>
        <v>3</v>
      </c>
      <c r="G311" s="31">
        <f t="shared" si="184"/>
        <v>2</v>
      </c>
      <c r="H311" s="31">
        <f t="shared" si="184"/>
        <v>3</v>
      </c>
      <c r="I311" s="31">
        <v>50</v>
      </c>
      <c r="J311" s="31">
        <v>160001001</v>
      </c>
      <c r="K311" s="30">
        <f>INT(K310+K$310*50%)</f>
        <v>75000</v>
      </c>
      <c r="L311" s="31" t="s">
        <v>52</v>
      </c>
      <c r="M311" s="31">
        <f t="shared" ref="M311:N326" si="185">M310+1</f>
        <v>51606</v>
      </c>
      <c r="N311" s="31">
        <f t="shared" si="185"/>
        <v>52606</v>
      </c>
      <c r="O311" s="34" t="str">
        <f t="shared" si="181"/>
        <v>530800003</v>
      </c>
    </row>
    <row r="312" spans="1:15" x14ac:dyDescent="0.3">
      <c r="A312" s="31" t="b">
        <v>1</v>
      </c>
      <c r="B312" s="32" t="str">
        <f t="shared" si="178"/>
        <v>업적 - 룬스톤 6성 누적 획득 100 회</v>
      </c>
      <c r="C312" s="31">
        <f t="shared" si="182"/>
        <v>903231006</v>
      </c>
      <c r="D312" s="31">
        <f t="shared" si="183"/>
        <v>903231005</v>
      </c>
      <c r="E312" s="31">
        <f t="shared" si="179"/>
        <v>903231007</v>
      </c>
      <c r="F312" s="31">
        <f t="shared" si="184"/>
        <v>3</v>
      </c>
      <c r="G312" s="31">
        <f t="shared" si="184"/>
        <v>2</v>
      </c>
      <c r="H312" s="31">
        <f t="shared" si="184"/>
        <v>3</v>
      </c>
      <c r="I312" s="31">
        <v>100</v>
      </c>
      <c r="J312" s="31">
        <v>160001001</v>
      </c>
      <c r="K312" s="31">
        <f t="shared" ref="K312:K316" si="186">INT(K311+K$310*50%)</f>
        <v>100000</v>
      </c>
      <c r="L312" s="31" t="s">
        <v>52</v>
      </c>
      <c r="M312" s="31">
        <f t="shared" si="185"/>
        <v>51607</v>
      </c>
      <c r="N312" s="31">
        <f t="shared" si="185"/>
        <v>52607</v>
      </c>
      <c r="O312" s="34" t="str">
        <f t="shared" si="181"/>
        <v>530800003</v>
      </c>
    </row>
    <row r="313" spans="1:15" x14ac:dyDescent="0.3">
      <c r="A313" s="31" t="b">
        <v>1</v>
      </c>
      <c r="B313" s="32" t="str">
        <f t="shared" si="178"/>
        <v>업적 - 룬스톤 6성 누적 획득 150 회</v>
      </c>
      <c r="C313" s="31">
        <f t="shared" si="182"/>
        <v>903231007</v>
      </c>
      <c r="D313" s="31">
        <f t="shared" si="183"/>
        <v>903231006</v>
      </c>
      <c r="E313" s="31">
        <f t="shared" si="179"/>
        <v>903231008</v>
      </c>
      <c r="F313" s="31">
        <f t="shared" si="184"/>
        <v>3</v>
      </c>
      <c r="G313" s="31">
        <f t="shared" si="184"/>
        <v>2</v>
      </c>
      <c r="H313" s="31">
        <f t="shared" si="184"/>
        <v>3</v>
      </c>
      <c r="I313" s="31">
        <f>I312+50</f>
        <v>150</v>
      </c>
      <c r="J313" s="31">
        <v>160001001</v>
      </c>
      <c r="K313" s="31">
        <f t="shared" si="186"/>
        <v>125000</v>
      </c>
      <c r="L313" s="31" t="s">
        <v>52</v>
      </c>
      <c r="M313" s="31">
        <f t="shared" si="185"/>
        <v>51608</v>
      </c>
      <c r="N313" s="31">
        <f t="shared" si="185"/>
        <v>52608</v>
      </c>
      <c r="O313" s="34" t="str">
        <f t="shared" si="181"/>
        <v>530800003</v>
      </c>
    </row>
    <row r="314" spans="1:15" x14ac:dyDescent="0.3">
      <c r="A314" s="31" t="b">
        <v>1</v>
      </c>
      <c r="B314" s="32" t="str">
        <f t="shared" si="178"/>
        <v>업적 - 룬스톤 6성 누적 획득 200 회</v>
      </c>
      <c r="C314" s="31">
        <f t="shared" si="182"/>
        <v>903231008</v>
      </c>
      <c r="D314" s="31">
        <f t="shared" si="183"/>
        <v>903231007</v>
      </c>
      <c r="E314" s="31">
        <f t="shared" si="179"/>
        <v>903231009</v>
      </c>
      <c r="F314" s="31">
        <f t="shared" si="184"/>
        <v>3</v>
      </c>
      <c r="G314" s="31">
        <f t="shared" si="184"/>
        <v>2</v>
      </c>
      <c r="H314" s="31">
        <f t="shared" si="184"/>
        <v>3</v>
      </c>
      <c r="I314" s="31">
        <f t="shared" ref="I314:I320" si="187">I313+50</f>
        <v>200</v>
      </c>
      <c r="J314" s="31">
        <v>160001001</v>
      </c>
      <c r="K314" s="31">
        <f t="shared" si="186"/>
        <v>150000</v>
      </c>
      <c r="L314" s="31" t="s">
        <v>52</v>
      </c>
      <c r="M314" s="31">
        <f t="shared" si="185"/>
        <v>51609</v>
      </c>
      <c r="N314" s="31">
        <f t="shared" si="185"/>
        <v>52609</v>
      </c>
      <c r="O314" s="34" t="str">
        <f t="shared" si="181"/>
        <v>530800003</v>
      </c>
    </row>
    <row r="315" spans="1:15" x14ac:dyDescent="0.3">
      <c r="A315" s="31" t="b">
        <v>1</v>
      </c>
      <c r="B315" s="32" t="str">
        <f t="shared" si="178"/>
        <v>업적 - 룬스톤 6성 누적 획득 250 회</v>
      </c>
      <c r="C315" s="31">
        <f t="shared" si="182"/>
        <v>903231009</v>
      </c>
      <c r="D315" s="31">
        <f t="shared" si="183"/>
        <v>903231008</v>
      </c>
      <c r="E315" s="31">
        <f t="shared" si="179"/>
        <v>903231010</v>
      </c>
      <c r="F315" s="31">
        <f t="shared" si="184"/>
        <v>3</v>
      </c>
      <c r="G315" s="31">
        <f t="shared" si="184"/>
        <v>2</v>
      </c>
      <c r="H315" s="31">
        <f t="shared" si="184"/>
        <v>3</v>
      </c>
      <c r="I315" s="31">
        <f t="shared" si="187"/>
        <v>250</v>
      </c>
      <c r="J315" s="31">
        <v>160001001</v>
      </c>
      <c r="K315" s="31">
        <f t="shared" si="186"/>
        <v>175000</v>
      </c>
      <c r="L315" s="31" t="s">
        <v>52</v>
      </c>
      <c r="M315" s="31">
        <f t="shared" si="185"/>
        <v>51610</v>
      </c>
      <c r="N315" s="31">
        <f t="shared" si="185"/>
        <v>52610</v>
      </c>
      <c r="O315" s="34" t="str">
        <f t="shared" si="181"/>
        <v>530800003</v>
      </c>
    </row>
    <row r="316" spans="1:15" x14ac:dyDescent="0.3">
      <c r="A316" s="31" t="b">
        <v>1</v>
      </c>
      <c r="B316" s="32" t="str">
        <f t="shared" si="178"/>
        <v>업적 - 룬스톤 6성 누적 획득 300 회</v>
      </c>
      <c r="C316" s="31">
        <f t="shared" si="182"/>
        <v>903231010</v>
      </c>
      <c r="D316" s="31">
        <f t="shared" si="183"/>
        <v>903231009</v>
      </c>
      <c r="E316" s="31">
        <f t="shared" si="179"/>
        <v>903231011</v>
      </c>
      <c r="F316" s="31">
        <f t="shared" si="184"/>
        <v>3</v>
      </c>
      <c r="G316" s="31">
        <f t="shared" si="184"/>
        <v>2</v>
      </c>
      <c r="H316" s="31">
        <f t="shared" si="184"/>
        <v>3</v>
      </c>
      <c r="I316" s="31">
        <f t="shared" si="187"/>
        <v>300</v>
      </c>
      <c r="J316" s="31">
        <v>160001001</v>
      </c>
      <c r="K316" s="31">
        <f t="shared" si="186"/>
        <v>200000</v>
      </c>
      <c r="L316" s="31" t="s">
        <v>52</v>
      </c>
      <c r="M316" s="31">
        <f t="shared" si="185"/>
        <v>51611</v>
      </c>
      <c r="N316" s="31">
        <f t="shared" si="185"/>
        <v>52611</v>
      </c>
      <c r="O316" s="34" t="str">
        <f t="shared" si="181"/>
        <v>530800003</v>
      </c>
    </row>
    <row r="317" spans="1:15" x14ac:dyDescent="0.3">
      <c r="A317" s="31" t="b">
        <v>1</v>
      </c>
      <c r="B317" s="32" t="str">
        <f t="shared" si="178"/>
        <v>업적 - 룬스톤 6성 누적 획득 350 회</v>
      </c>
      <c r="C317" s="31">
        <f t="shared" si="182"/>
        <v>903231011</v>
      </c>
      <c r="D317" s="31">
        <f t="shared" si="183"/>
        <v>903231010</v>
      </c>
      <c r="E317" s="31">
        <f t="shared" si="179"/>
        <v>903231012</v>
      </c>
      <c r="F317" s="31">
        <f t="shared" si="184"/>
        <v>3</v>
      </c>
      <c r="G317" s="31">
        <f t="shared" si="184"/>
        <v>2</v>
      </c>
      <c r="H317" s="31">
        <f t="shared" si="184"/>
        <v>3</v>
      </c>
      <c r="I317" s="31">
        <f t="shared" si="187"/>
        <v>350</v>
      </c>
      <c r="J317" s="31">
        <v>160001001</v>
      </c>
      <c r="K317" s="30">
        <f>INT(K316+K$316*25%)</f>
        <v>250000</v>
      </c>
      <c r="L317" s="31" t="s">
        <v>52</v>
      </c>
      <c r="M317" s="31">
        <f t="shared" si="185"/>
        <v>51612</v>
      </c>
      <c r="N317" s="31">
        <f t="shared" si="185"/>
        <v>52612</v>
      </c>
      <c r="O317" s="34" t="str">
        <f t="shared" si="181"/>
        <v>530800003</v>
      </c>
    </row>
    <row r="318" spans="1:15" x14ac:dyDescent="0.3">
      <c r="A318" s="31" t="b">
        <v>1</v>
      </c>
      <c r="B318" s="32" t="str">
        <f t="shared" si="178"/>
        <v>업적 - 룬스톤 6성 누적 획득 400 회</v>
      </c>
      <c r="C318" s="31">
        <f t="shared" si="182"/>
        <v>903231012</v>
      </c>
      <c r="D318" s="31">
        <f t="shared" si="183"/>
        <v>903231011</v>
      </c>
      <c r="E318" s="31">
        <f t="shared" si="179"/>
        <v>903231013</v>
      </c>
      <c r="F318" s="31">
        <f t="shared" si="184"/>
        <v>3</v>
      </c>
      <c r="G318" s="31">
        <f t="shared" si="184"/>
        <v>2</v>
      </c>
      <c r="H318" s="31">
        <f t="shared" si="184"/>
        <v>3</v>
      </c>
      <c r="I318" s="31">
        <f t="shared" si="187"/>
        <v>400</v>
      </c>
      <c r="J318" s="31">
        <v>160001001</v>
      </c>
      <c r="K318" s="31">
        <f t="shared" ref="K318:K320" si="188">INT(K317+K$316*25%)</f>
        <v>300000</v>
      </c>
      <c r="L318" s="31" t="s">
        <v>52</v>
      </c>
      <c r="M318" s="31">
        <f t="shared" si="185"/>
        <v>51613</v>
      </c>
      <c r="N318" s="31">
        <f t="shared" si="185"/>
        <v>52613</v>
      </c>
      <c r="O318" s="34" t="str">
        <f t="shared" si="181"/>
        <v>530800003</v>
      </c>
    </row>
    <row r="319" spans="1:15" x14ac:dyDescent="0.3">
      <c r="A319" s="31" t="b">
        <v>1</v>
      </c>
      <c r="B319" s="32" t="str">
        <f t="shared" si="178"/>
        <v>업적 - 룬스톤 6성 누적 획득 450 회</v>
      </c>
      <c r="C319" s="31">
        <f t="shared" si="182"/>
        <v>903231013</v>
      </c>
      <c r="D319" s="31">
        <f t="shared" si="183"/>
        <v>903231012</v>
      </c>
      <c r="E319" s="31">
        <f t="shared" si="179"/>
        <v>903231014</v>
      </c>
      <c r="F319" s="31">
        <f t="shared" si="184"/>
        <v>3</v>
      </c>
      <c r="G319" s="31">
        <f t="shared" si="184"/>
        <v>2</v>
      </c>
      <c r="H319" s="31">
        <f t="shared" si="184"/>
        <v>3</v>
      </c>
      <c r="I319" s="31">
        <f t="shared" si="187"/>
        <v>450</v>
      </c>
      <c r="J319" s="31">
        <v>160001001</v>
      </c>
      <c r="K319" s="31">
        <f t="shared" si="188"/>
        <v>350000</v>
      </c>
      <c r="L319" s="31" t="s">
        <v>52</v>
      </c>
      <c r="M319" s="31">
        <f t="shared" si="185"/>
        <v>51614</v>
      </c>
      <c r="N319" s="31">
        <f t="shared" si="185"/>
        <v>52614</v>
      </c>
      <c r="O319" s="34" t="str">
        <f t="shared" si="181"/>
        <v>530800003</v>
      </c>
    </row>
    <row r="320" spans="1:15" x14ac:dyDescent="0.3">
      <c r="A320" s="31" t="b">
        <v>1</v>
      </c>
      <c r="B320" s="32" t="str">
        <f t="shared" si="178"/>
        <v>업적 - 룬스톤 6성 누적 획득 500 회</v>
      </c>
      <c r="C320" s="31">
        <f t="shared" si="182"/>
        <v>903231014</v>
      </c>
      <c r="D320" s="31">
        <f t="shared" si="183"/>
        <v>903231013</v>
      </c>
      <c r="E320" s="31" t="e">
        <f>#REF!</f>
        <v>#REF!</v>
      </c>
      <c r="F320" s="31">
        <f t="shared" si="184"/>
        <v>3</v>
      </c>
      <c r="G320" s="31">
        <f t="shared" si="184"/>
        <v>2</v>
      </c>
      <c r="H320" s="31">
        <f t="shared" si="184"/>
        <v>3</v>
      </c>
      <c r="I320" s="31">
        <f t="shared" si="187"/>
        <v>500</v>
      </c>
      <c r="J320" s="31">
        <v>160001001</v>
      </c>
      <c r="K320" s="31">
        <f t="shared" si="188"/>
        <v>400000</v>
      </c>
      <c r="L320" s="31" t="s">
        <v>52</v>
      </c>
      <c r="M320" s="31">
        <f t="shared" si="185"/>
        <v>51615</v>
      </c>
      <c r="N320" s="31">
        <f t="shared" si="185"/>
        <v>52615</v>
      </c>
      <c r="O320" s="34" t="str">
        <f t="shared" si="181"/>
        <v>530800003</v>
      </c>
    </row>
    <row r="321" spans="1:15" x14ac:dyDescent="0.3">
      <c r="A321" s="28" t="b">
        <v>1</v>
      </c>
      <c r="B321" s="29" t="str">
        <f>"업적 - 룬스톤 7성 누적 획득 " &amp; I321 &amp; " 회"</f>
        <v>업적 - 룬스톤 7성 누적 획득 1 회</v>
      </c>
      <c r="C321" s="30" t="str">
        <f>90&amp;F321&amp;G321&amp;H321&amp;1001</f>
        <v>903241001</v>
      </c>
      <c r="D321" s="30">
        <v>0</v>
      </c>
      <c r="E321" s="28">
        <f>C322</f>
        <v>903241002</v>
      </c>
      <c r="F321" s="30">
        <v>3</v>
      </c>
      <c r="G321" s="30">
        <v>2</v>
      </c>
      <c r="H321" s="30">
        <v>4</v>
      </c>
      <c r="I321" s="28">
        <v>1</v>
      </c>
      <c r="J321" s="28">
        <v>160001001</v>
      </c>
      <c r="K321" s="30">
        <v>15000</v>
      </c>
      <c r="L321" s="34" t="s">
        <v>52</v>
      </c>
      <c r="M321" s="34">
        <f t="shared" si="185"/>
        <v>51616</v>
      </c>
      <c r="N321" s="34">
        <f t="shared" si="185"/>
        <v>52616</v>
      </c>
      <c r="O321" s="30" t="str">
        <f t="shared" si="152"/>
        <v>530800004</v>
      </c>
    </row>
    <row r="322" spans="1:15" x14ac:dyDescent="0.3">
      <c r="A322" s="28" t="b">
        <v>1</v>
      </c>
      <c r="B322" s="29" t="str">
        <f t="shared" ref="B322:B334" si="189">"업적 - 룬스톤 7성 누적 획득 " &amp; I322 &amp; " 회"</f>
        <v>업적 - 룬스톤 7성 누적 획득 10 회</v>
      </c>
      <c r="C322" s="28">
        <f>C321+1</f>
        <v>903241002</v>
      </c>
      <c r="D322" s="28" t="str">
        <f>C321</f>
        <v>903241001</v>
      </c>
      <c r="E322" s="28">
        <f t="shared" ref="E322:E333" si="190">C323</f>
        <v>903241003</v>
      </c>
      <c r="F322" s="28">
        <f>F321</f>
        <v>3</v>
      </c>
      <c r="G322" s="28">
        <f t="shared" ref="G322:H322" si="191">G321</f>
        <v>2</v>
      </c>
      <c r="H322" s="28">
        <f t="shared" si="191"/>
        <v>4</v>
      </c>
      <c r="I322" s="28">
        <v>10</v>
      </c>
      <c r="J322" s="28">
        <v>160001001</v>
      </c>
      <c r="K322" s="28">
        <f>INT(K321+K$321*100%)</f>
        <v>30000</v>
      </c>
      <c r="L322" s="34" t="s">
        <v>52</v>
      </c>
      <c r="M322" s="34">
        <f t="shared" si="185"/>
        <v>51617</v>
      </c>
      <c r="N322" s="34">
        <f t="shared" si="185"/>
        <v>52617</v>
      </c>
      <c r="O322" s="34" t="str">
        <f t="shared" ref="O322:O334" si="192">O321</f>
        <v>530800004</v>
      </c>
    </row>
    <row r="323" spans="1:15" x14ac:dyDescent="0.3">
      <c r="A323" s="28" t="b">
        <v>1</v>
      </c>
      <c r="B323" s="29" t="str">
        <f t="shared" si="189"/>
        <v>업적 - 룬스톤 7성 누적 획득 20 회</v>
      </c>
      <c r="C323" s="28">
        <f t="shared" ref="C323:C334" si="193">C322+1</f>
        <v>903241003</v>
      </c>
      <c r="D323" s="28">
        <f t="shared" ref="D323:D334" si="194">C322</f>
        <v>903241002</v>
      </c>
      <c r="E323" s="28">
        <f t="shared" si="190"/>
        <v>903241004</v>
      </c>
      <c r="F323" s="28">
        <f t="shared" ref="F323:H334" si="195">F322</f>
        <v>3</v>
      </c>
      <c r="G323" s="28">
        <f t="shared" si="195"/>
        <v>2</v>
      </c>
      <c r="H323" s="28">
        <f t="shared" si="195"/>
        <v>4</v>
      </c>
      <c r="I323" s="28">
        <v>20</v>
      </c>
      <c r="J323" s="28">
        <v>160001001</v>
      </c>
      <c r="K323" s="30">
        <f>INT(K322+20000)</f>
        <v>50000</v>
      </c>
      <c r="L323" s="34" t="s">
        <v>52</v>
      </c>
      <c r="M323" s="34">
        <f t="shared" si="185"/>
        <v>51618</v>
      </c>
      <c r="N323" s="34">
        <f t="shared" si="185"/>
        <v>52618</v>
      </c>
      <c r="O323" s="34" t="str">
        <f t="shared" si="192"/>
        <v>530800004</v>
      </c>
    </row>
    <row r="324" spans="1:15" x14ac:dyDescent="0.3">
      <c r="A324" s="28" t="b">
        <v>1</v>
      </c>
      <c r="B324" s="29" t="str">
        <f t="shared" si="189"/>
        <v>업적 - 룬스톤 7성 누적 획득 30 회</v>
      </c>
      <c r="C324" s="28">
        <f t="shared" si="193"/>
        <v>903241004</v>
      </c>
      <c r="D324" s="28">
        <f t="shared" si="194"/>
        <v>903241003</v>
      </c>
      <c r="E324" s="28">
        <f t="shared" si="190"/>
        <v>903241005</v>
      </c>
      <c r="F324" s="28">
        <f t="shared" si="195"/>
        <v>3</v>
      </c>
      <c r="G324" s="28">
        <f t="shared" si="195"/>
        <v>2</v>
      </c>
      <c r="H324" s="28">
        <f t="shared" si="195"/>
        <v>4</v>
      </c>
      <c r="I324" s="28">
        <v>30</v>
      </c>
      <c r="J324" s="28">
        <v>160001001</v>
      </c>
      <c r="K324" s="30">
        <f>INT(K323+25000)</f>
        <v>75000</v>
      </c>
      <c r="L324" s="34" t="s">
        <v>52</v>
      </c>
      <c r="M324" s="34">
        <f t="shared" si="185"/>
        <v>51619</v>
      </c>
      <c r="N324" s="34">
        <f t="shared" si="185"/>
        <v>52619</v>
      </c>
      <c r="O324" s="34" t="str">
        <f t="shared" si="192"/>
        <v>530800004</v>
      </c>
    </row>
    <row r="325" spans="1:15" x14ac:dyDescent="0.3">
      <c r="A325" s="28" t="b">
        <v>1</v>
      </c>
      <c r="B325" s="29" t="str">
        <f t="shared" si="189"/>
        <v>업적 - 룬스톤 7성 누적 획득 50 회</v>
      </c>
      <c r="C325" s="28">
        <f t="shared" si="193"/>
        <v>903241005</v>
      </c>
      <c r="D325" s="28">
        <f t="shared" si="194"/>
        <v>903241004</v>
      </c>
      <c r="E325" s="28">
        <f t="shared" si="190"/>
        <v>903241006</v>
      </c>
      <c r="F325" s="28">
        <f t="shared" si="195"/>
        <v>3</v>
      </c>
      <c r="G325" s="28">
        <f t="shared" si="195"/>
        <v>2</v>
      </c>
      <c r="H325" s="28">
        <f t="shared" si="195"/>
        <v>4</v>
      </c>
      <c r="I325" s="28">
        <v>50</v>
      </c>
      <c r="J325" s="28">
        <v>160001001</v>
      </c>
      <c r="K325" s="34">
        <f>INT(K324+25000)</f>
        <v>100000</v>
      </c>
      <c r="L325" s="34" t="s">
        <v>52</v>
      </c>
      <c r="M325" s="34">
        <f t="shared" si="185"/>
        <v>51620</v>
      </c>
      <c r="N325" s="34">
        <f t="shared" si="185"/>
        <v>52620</v>
      </c>
      <c r="O325" s="34" t="str">
        <f t="shared" si="192"/>
        <v>530800004</v>
      </c>
    </row>
    <row r="326" spans="1:15" x14ac:dyDescent="0.3">
      <c r="A326" s="28" t="b">
        <v>1</v>
      </c>
      <c r="B326" s="29" t="str">
        <f t="shared" si="189"/>
        <v>업적 - 룬스톤 7성 누적 획득 100 회</v>
      </c>
      <c r="C326" s="28">
        <f t="shared" si="193"/>
        <v>903241006</v>
      </c>
      <c r="D326" s="28">
        <f t="shared" si="194"/>
        <v>903241005</v>
      </c>
      <c r="E326" s="28">
        <f t="shared" si="190"/>
        <v>903241007</v>
      </c>
      <c r="F326" s="28">
        <f t="shared" si="195"/>
        <v>3</v>
      </c>
      <c r="G326" s="28">
        <f t="shared" si="195"/>
        <v>2</v>
      </c>
      <c r="H326" s="28">
        <f t="shared" si="195"/>
        <v>4</v>
      </c>
      <c r="I326" s="28">
        <v>100</v>
      </c>
      <c r="J326" s="28">
        <v>160001001</v>
      </c>
      <c r="K326" s="34">
        <f t="shared" ref="K326:K327" si="196">INT(K325+25000)</f>
        <v>125000</v>
      </c>
      <c r="L326" s="34" t="s">
        <v>52</v>
      </c>
      <c r="M326" s="34">
        <f t="shared" si="185"/>
        <v>51621</v>
      </c>
      <c r="N326" s="34">
        <f t="shared" si="185"/>
        <v>52621</v>
      </c>
      <c r="O326" s="34" t="str">
        <f t="shared" si="192"/>
        <v>530800004</v>
      </c>
    </row>
    <row r="327" spans="1:15" x14ac:dyDescent="0.3">
      <c r="A327" s="28" t="b">
        <v>1</v>
      </c>
      <c r="B327" s="29" t="str">
        <f t="shared" si="189"/>
        <v>업적 - 룬스톤 7성 누적 획득 150 회</v>
      </c>
      <c r="C327" s="28">
        <f t="shared" si="193"/>
        <v>903241007</v>
      </c>
      <c r="D327" s="28">
        <f t="shared" si="194"/>
        <v>903241006</v>
      </c>
      <c r="E327" s="28">
        <f t="shared" si="190"/>
        <v>903241008</v>
      </c>
      <c r="F327" s="28">
        <f t="shared" si="195"/>
        <v>3</v>
      </c>
      <c r="G327" s="28">
        <f t="shared" si="195"/>
        <v>2</v>
      </c>
      <c r="H327" s="28">
        <f t="shared" si="195"/>
        <v>4</v>
      </c>
      <c r="I327" s="28">
        <f>I326+50</f>
        <v>150</v>
      </c>
      <c r="J327" s="28">
        <v>160001001</v>
      </c>
      <c r="K327" s="34">
        <f t="shared" si="196"/>
        <v>150000</v>
      </c>
      <c r="L327" s="34" t="s">
        <v>52</v>
      </c>
      <c r="M327" s="34">
        <f t="shared" ref="M327:N342" si="197">M326+1</f>
        <v>51622</v>
      </c>
      <c r="N327" s="34">
        <f t="shared" si="197"/>
        <v>52622</v>
      </c>
      <c r="O327" s="34" t="str">
        <f t="shared" si="192"/>
        <v>530800004</v>
      </c>
    </row>
    <row r="328" spans="1:15" x14ac:dyDescent="0.3">
      <c r="A328" s="28" t="b">
        <v>1</v>
      </c>
      <c r="B328" s="29" t="str">
        <f t="shared" si="189"/>
        <v>업적 - 룬스톤 7성 누적 획득 200 회</v>
      </c>
      <c r="C328" s="28">
        <f t="shared" si="193"/>
        <v>903241008</v>
      </c>
      <c r="D328" s="28">
        <f t="shared" si="194"/>
        <v>903241007</v>
      </c>
      <c r="E328" s="28">
        <f t="shared" si="190"/>
        <v>903241009</v>
      </c>
      <c r="F328" s="28">
        <f t="shared" si="195"/>
        <v>3</v>
      </c>
      <c r="G328" s="28">
        <f t="shared" si="195"/>
        <v>2</v>
      </c>
      <c r="H328" s="28">
        <f t="shared" si="195"/>
        <v>4</v>
      </c>
      <c r="I328" s="28">
        <f t="shared" ref="I328:I334" si="198">I327+50</f>
        <v>200</v>
      </c>
      <c r="J328" s="28">
        <v>160001001</v>
      </c>
      <c r="K328" s="30">
        <f>INT(K327+K$323)</f>
        <v>200000</v>
      </c>
      <c r="L328" s="34" t="s">
        <v>52</v>
      </c>
      <c r="M328" s="34">
        <f t="shared" si="197"/>
        <v>51623</v>
      </c>
      <c r="N328" s="34">
        <f t="shared" si="197"/>
        <v>52623</v>
      </c>
      <c r="O328" s="34" t="str">
        <f t="shared" si="192"/>
        <v>530800004</v>
      </c>
    </row>
    <row r="329" spans="1:15" x14ac:dyDescent="0.3">
      <c r="A329" s="28" t="b">
        <v>1</v>
      </c>
      <c r="B329" s="29" t="str">
        <f t="shared" si="189"/>
        <v>업적 - 룬스톤 7성 누적 획득 250 회</v>
      </c>
      <c r="C329" s="28">
        <f t="shared" si="193"/>
        <v>903241009</v>
      </c>
      <c r="D329" s="28">
        <f t="shared" si="194"/>
        <v>903241008</v>
      </c>
      <c r="E329" s="28">
        <f t="shared" si="190"/>
        <v>903241010</v>
      </c>
      <c r="F329" s="28">
        <f t="shared" si="195"/>
        <v>3</v>
      </c>
      <c r="G329" s="28">
        <f t="shared" si="195"/>
        <v>2</v>
      </c>
      <c r="H329" s="28">
        <f t="shared" si="195"/>
        <v>4</v>
      </c>
      <c r="I329" s="28">
        <f t="shared" si="198"/>
        <v>250</v>
      </c>
      <c r="J329" s="28">
        <v>160001001</v>
      </c>
      <c r="K329" s="34">
        <f t="shared" ref="K329:K330" si="199">INT(K328+K$323)</f>
        <v>250000</v>
      </c>
      <c r="L329" s="34" t="s">
        <v>52</v>
      </c>
      <c r="M329" s="34">
        <f t="shared" si="197"/>
        <v>51624</v>
      </c>
      <c r="N329" s="34">
        <f t="shared" si="197"/>
        <v>52624</v>
      </c>
      <c r="O329" s="34" t="str">
        <f t="shared" si="192"/>
        <v>530800004</v>
      </c>
    </row>
    <row r="330" spans="1:15" x14ac:dyDescent="0.3">
      <c r="A330" s="28" t="b">
        <v>1</v>
      </c>
      <c r="B330" s="29" t="str">
        <f t="shared" si="189"/>
        <v>업적 - 룬스톤 7성 누적 획득 300 회</v>
      </c>
      <c r="C330" s="28">
        <f t="shared" si="193"/>
        <v>903241010</v>
      </c>
      <c r="D330" s="28">
        <f t="shared" si="194"/>
        <v>903241009</v>
      </c>
      <c r="E330" s="28">
        <f t="shared" si="190"/>
        <v>903241011</v>
      </c>
      <c r="F330" s="28">
        <f t="shared" si="195"/>
        <v>3</v>
      </c>
      <c r="G330" s="28">
        <f t="shared" si="195"/>
        <v>2</v>
      </c>
      <c r="H330" s="28">
        <f t="shared" si="195"/>
        <v>4</v>
      </c>
      <c r="I330" s="28">
        <f t="shared" si="198"/>
        <v>300</v>
      </c>
      <c r="J330" s="28">
        <v>160001001</v>
      </c>
      <c r="K330" s="34">
        <f t="shared" si="199"/>
        <v>300000</v>
      </c>
      <c r="L330" s="34" t="s">
        <v>52</v>
      </c>
      <c r="M330" s="34">
        <f t="shared" si="197"/>
        <v>51625</v>
      </c>
      <c r="N330" s="34">
        <f t="shared" si="197"/>
        <v>52625</v>
      </c>
      <c r="O330" s="34" t="str">
        <f t="shared" si="192"/>
        <v>530800004</v>
      </c>
    </row>
    <row r="331" spans="1:15" x14ac:dyDescent="0.3">
      <c r="A331" s="28" t="b">
        <v>1</v>
      </c>
      <c r="B331" s="29" t="str">
        <f t="shared" si="189"/>
        <v>업적 - 룬스톤 7성 누적 획득 350 회</v>
      </c>
      <c r="C331" s="28">
        <f t="shared" si="193"/>
        <v>903241011</v>
      </c>
      <c r="D331" s="28">
        <f t="shared" si="194"/>
        <v>903241010</v>
      </c>
      <c r="E331" s="28">
        <f t="shared" si="190"/>
        <v>903241012</v>
      </c>
      <c r="F331" s="28">
        <f t="shared" si="195"/>
        <v>3</v>
      </c>
      <c r="G331" s="28">
        <f t="shared" si="195"/>
        <v>2</v>
      </c>
      <c r="H331" s="28">
        <f t="shared" si="195"/>
        <v>4</v>
      </c>
      <c r="I331" s="28">
        <f t="shared" si="198"/>
        <v>350</v>
      </c>
      <c r="J331" s="28">
        <v>160001001</v>
      </c>
      <c r="K331" s="30">
        <f>INT(K330+K$328*50%)</f>
        <v>400000</v>
      </c>
      <c r="L331" s="34" t="s">
        <v>52</v>
      </c>
      <c r="M331" s="34">
        <f t="shared" si="197"/>
        <v>51626</v>
      </c>
      <c r="N331" s="34">
        <f t="shared" si="197"/>
        <v>52626</v>
      </c>
      <c r="O331" s="34" t="str">
        <f t="shared" si="192"/>
        <v>530800004</v>
      </c>
    </row>
    <row r="332" spans="1:15" x14ac:dyDescent="0.3">
      <c r="A332" s="28" t="b">
        <v>1</v>
      </c>
      <c r="B332" s="29" t="str">
        <f t="shared" si="189"/>
        <v>업적 - 룬스톤 7성 누적 획득 400 회</v>
      </c>
      <c r="C332" s="28">
        <f t="shared" si="193"/>
        <v>903241012</v>
      </c>
      <c r="D332" s="28">
        <f t="shared" si="194"/>
        <v>903241011</v>
      </c>
      <c r="E332" s="28">
        <f t="shared" si="190"/>
        <v>903241013</v>
      </c>
      <c r="F332" s="28">
        <f t="shared" si="195"/>
        <v>3</v>
      </c>
      <c r="G332" s="28">
        <f t="shared" si="195"/>
        <v>2</v>
      </c>
      <c r="H332" s="28">
        <f t="shared" si="195"/>
        <v>4</v>
      </c>
      <c r="I332" s="28">
        <f t="shared" si="198"/>
        <v>400</v>
      </c>
      <c r="J332" s="28">
        <v>160001001</v>
      </c>
      <c r="K332" s="34">
        <f t="shared" ref="K332:K334" si="200">INT(K331+K$328*50%)</f>
        <v>500000</v>
      </c>
      <c r="L332" s="34" t="s">
        <v>52</v>
      </c>
      <c r="M332" s="34">
        <f t="shared" si="197"/>
        <v>51627</v>
      </c>
      <c r="N332" s="34">
        <f t="shared" si="197"/>
        <v>52627</v>
      </c>
      <c r="O332" s="34" t="str">
        <f t="shared" si="192"/>
        <v>530800004</v>
      </c>
    </row>
    <row r="333" spans="1:15" x14ac:dyDescent="0.3">
      <c r="A333" s="28" t="b">
        <v>1</v>
      </c>
      <c r="B333" s="29" t="str">
        <f t="shared" si="189"/>
        <v>업적 - 룬스톤 7성 누적 획득 450 회</v>
      </c>
      <c r="C333" s="28">
        <f t="shared" si="193"/>
        <v>903241013</v>
      </c>
      <c r="D333" s="28">
        <f t="shared" si="194"/>
        <v>903241012</v>
      </c>
      <c r="E333" s="28">
        <f t="shared" si="190"/>
        <v>903241014</v>
      </c>
      <c r="F333" s="28">
        <f t="shared" si="195"/>
        <v>3</v>
      </c>
      <c r="G333" s="28">
        <f t="shared" si="195"/>
        <v>2</v>
      </c>
      <c r="H333" s="28">
        <f t="shared" si="195"/>
        <v>4</v>
      </c>
      <c r="I333" s="28">
        <f t="shared" si="198"/>
        <v>450</v>
      </c>
      <c r="J333" s="28">
        <v>160001001</v>
      </c>
      <c r="K333" s="34">
        <f t="shared" si="200"/>
        <v>600000</v>
      </c>
      <c r="L333" s="34" t="s">
        <v>52</v>
      </c>
      <c r="M333" s="34">
        <f t="shared" si="197"/>
        <v>51628</v>
      </c>
      <c r="N333" s="34">
        <f t="shared" si="197"/>
        <v>52628</v>
      </c>
      <c r="O333" s="34" t="str">
        <f t="shared" si="192"/>
        <v>530800004</v>
      </c>
    </row>
    <row r="334" spans="1:15" x14ac:dyDescent="0.3">
      <c r="A334" s="28" t="b">
        <v>1</v>
      </c>
      <c r="B334" s="29" t="str">
        <f t="shared" si="189"/>
        <v>업적 - 룬스톤 7성 누적 획득 500 회</v>
      </c>
      <c r="C334" s="28">
        <f t="shared" si="193"/>
        <v>903241014</v>
      </c>
      <c r="D334" s="28">
        <f t="shared" si="194"/>
        <v>903241013</v>
      </c>
      <c r="E334" s="30">
        <v>0</v>
      </c>
      <c r="F334" s="28">
        <f t="shared" si="195"/>
        <v>3</v>
      </c>
      <c r="G334" s="28">
        <f t="shared" si="195"/>
        <v>2</v>
      </c>
      <c r="H334" s="28">
        <f t="shared" si="195"/>
        <v>4</v>
      </c>
      <c r="I334" s="28">
        <f t="shared" si="198"/>
        <v>500</v>
      </c>
      <c r="J334" s="28">
        <v>160001001</v>
      </c>
      <c r="K334" s="34">
        <f t="shared" si="200"/>
        <v>700000</v>
      </c>
      <c r="L334" s="34" t="s">
        <v>52</v>
      </c>
      <c r="M334" s="34">
        <f t="shared" si="197"/>
        <v>51629</v>
      </c>
      <c r="N334" s="34">
        <f t="shared" si="197"/>
        <v>52629</v>
      </c>
      <c r="O334" s="34" t="str">
        <f t="shared" si="192"/>
        <v>530800004</v>
      </c>
    </row>
    <row r="335" spans="1:15" x14ac:dyDescent="0.3">
      <c r="A335" s="31" t="b">
        <v>1</v>
      </c>
      <c r="B335" s="32" t="str">
        <f>"업적 - 장비아이템 합성 누적 횟수 " &amp; I335 &amp; " 회"</f>
        <v>업적 - 장비아이템 합성 누적 횟수 1 회</v>
      </c>
      <c r="C335" s="30" t="str">
        <f>90&amp;F335&amp;G335&amp;H335&amp;1001</f>
        <v>902131001</v>
      </c>
      <c r="D335" s="30">
        <v>0</v>
      </c>
      <c r="E335" s="31">
        <f t="shared" ref="E335:E357" si="201">C336</f>
        <v>902131002</v>
      </c>
      <c r="F335" s="30">
        <v>2</v>
      </c>
      <c r="G335" s="30">
        <v>1</v>
      </c>
      <c r="H335" s="30">
        <v>3</v>
      </c>
      <c r="I335" s="31">
        <v>1</v>
      </c>
      <c r="J335" s="31">
        <v>160001001</v>
      </c>
      <c r="K335" s="31">
        <v>7500</v>
      </c>
      <c r="L335" s="35" t="s">
        <v>52</v>
      </c>
      <c r="M335" s="35">
        <f t="shared" si="197"/>
        <v>51630</v>
      </c>
      <c r="N335" s="35">
        <f t="shared" si="197"/>
        <v>52630</v>
      </c>
      <c r="O335" s="30" t="str">
        <f t="shared" si="152"/>
        <v>530800003</v>
      </c>
    </row>
    <row r="336" spans="1:15" x14ac:dyDescent="0.3">
      <c r="A336" s="31" t="b">
        <v>1</v>
      </c>
      <c r="B336" s="32" t="str">
        <f t="shared" ref="B336:B358" si="202">"업적 - 장비아이템 합성 누적 횟수 " &amp; I336 &amp; " 회"</f>
        <v>업적 - 장비아이템 합성 누적 횟수 5 회</v>
      </c>
      <c r="C336" s="31">
        <f t="shared" ref="C336:C375" si="203">C335+1</f>
        <v>902131002</v>
      </c>
      <c r="D336" s="31" t="str">
        <f t="shared" ref="D336:D358" si="204">C335</f>
        <v>902131001</v>
      </c>
      <c r="E336" s="31">
        <f t="shared" si="201"/>
        <v>902131003</v>
      </c>
      <c r="F336" s="31">
        <f>F335</f>
        <v>2</v>
      </c>
      <c r="G336" s="31">
        <f t="shared" ref="G336:H350" si="205">G335</f>
        <v>1</v>
      </c>
      <c r="H336" s="31">
        <f t="shared" si="205"/>
        <v>3</v>
      </c>
      <c r="I336" s="31">
        <v>5</v>
      </c>
      <c r="J336" s="31">
        <v>160001001</v>
      </c>
      <c r="K336" s="30">
        <v>15000</v>
      </c>
      <c r="L336" s="35" t="s">
        <v>52</v>
      </c>
      <c r="M336" s="35">
        <f t="shared" si="197"/>
        <v>51631</v>
      </c>
      <c r="N336" s="35">
        <f t="shared" si="197"/>
        <v>52631</v>
      </c>
      <c r="O336" s="34" t="str">
        <f t="shared" ref="O336:O358" si="206">O335</f>
        <v>530800003</v>
      </c>
    </row>
    <row r="337" spans="1:15" x14ac:dyDescent="0.3">
      <c r="A337" s="31" t="b">
        <v>1</v>
      </c>
      <c r="B337" s="32" t="str">
        <f t="shared" si="202"/>
        <v>업적 - 장비아이템 합성 누적 횟수 10 회</v>
      </c>
      <c r="C337" s="31">
        <f t="shared" si="203"/>
        <v>902131003</v>
      </c>
      <c r="D337" s="31">
        <f t="shared" si="204"/>
        <v>902131002</v>
      </c>
      <c r="E337" s="31">
        <f t="shared" si="201"/>
        <v>902131004</v>
      </c>
      <c r="F337" s="31">
        <f t="shared" ref="F337:H352" si="207">F336</f>
        <v>2</v>
      </c>
      <c r="G337" s="31">
        <f t="shared" si="205"/>
        <v>1</v>
      </c>
      <c r="H337" s="31">
        <f t="shared" si="205"/>
        <v>3</v>
      </c>
      <c r="I337" s="31">
        <f>I336+5</f>
        <v>10</v>
      </c>
      <c r="J337" s="31">
        <v>160001001</v>
      </c>
      <c r="K337" s="31">
        <f>INT(K336+K$270*100%)</f>
        <v>30000</v>
      </c>
      <c r="L337" s="35" t="s">
        <v>52</v>
      </c>
      <c r="M337" s="35">
        <f t="shared" si="197"/>
        <v>51632</v>
      </c>
      <c r="N337" s="35">
        <f t="shared" si="197"/>
        <v>52632</v>
      </c>
      <c r="O337" s="34" t="str">
        <f t="shared" si="206"/>
        <v>530800003</v>
      </c>
    </row>
    <row r="338" spans="1:15" x14ac:dyDescent="0.3">
      <c r="A338" s="31" t="b">
        <v>1</v>
      </c>
      <c r="B338" s="32" t="str">
        <f t="shared" si="202"/>
        <v>업적 - 장비아이템 합성 누적 횟수 15 회</v>
      </c>
      <c r="C338" s="31">
        <f t="shared" si="203"/>
        <v>902131004</v>
      </c>
      <c r="D338" s="31">
        <f t="shared" si="204"/>
        <v>902131003</v>
      </c>
      <c r="E338" s="31">
        <f t="shared" si="201"/>
        <v>902131005</v>
      </c>
      <c r="F338" s="31">
        <f t="shared" si="207"/>
        <v>2</v>
      </c>
      <c r="G338" s="31">
        <f t="shared" si="205"/>
        <v>1</v>
      </c>
      <c r="H338" s="31">
        <f t="shared" si="205"/>
        <v>3</v>
      </c>
      <c r="I338" s="31">
        <f t="shared" ref="I338:I345" si="208">I337+5</f>
        <v>15</v>
      </c>
      <c r="J338" s="31">
        <v>160001001</v>
      </c>
      <c r="K338" s="30">
        <f>INT(K337+20000)</f>
        <v>50000</v>
      </c>
      <c r="L338" s="35" t="s">
        <v>52</v>
      </c>
      <c r="M338" s="35">
        <f t="shared" si="197"/>
        <v>51633</v>
      </c>
      <c r="N338" s="35">
        <f t="shared" si="197"/>
        <v>52633</v>
      </c>
      <c r="O338" s="34" t="str">
        <f t="shared" si="206"/>
        <v>530800003</v>
      </c>
    </row>
    <row r="339" spans="1:15" x14ac:dyDescent="0.3">
      <c r="A339" s="31" t="b">
        <v>1</v>
      </c>
      <c r="B339" s="32" t="str">
        <f t="shared" si="202"/>
        <v>업적 - 장비아이템 합성 누적 횟수 20 회</v>
      </c>
      <c r="C339" s="31">
        <f t="shared" si="203"/>
        <v>902131005</v>
      </c>
      <c r="D339" s="31">
        <f t="shared" si="204"/>
        <v>902131004</v>
      </c>
      <c r="E339" s="31">
        <f t="shared" si="201"/>
        <v>902131006</v>
      </c>
      <c r="F339" s="31">
        <f t="shared" si="207"/>
        <v>2</v>
      </c>
      <c r="G339" s="31">
        <f t="shared" si="205"/>
        <v>1</v>
      </c>
      <c r="H339" s="31">
        <f t="shared" si="205"/>
        <v>3</v>
      </c>
      <c r="I339" s="31">
        <f t="shared" si="208"/>
        <v>20</v>
      </c>
      <c r="J339" s="31">
        <v>160001001</v>
      </c>
      <c r="K339" s="31">
        <f>INT(K338+K$272*50%)</f>
        <v>75000</v>
      </c>
      <c r="L339" s="35" t="s">
        <v>52</v>
      </c>
      <c r="M339" s="35">
        <f t="shared" si="197"/>
        <v>51634</v>
      </c>
      <c r="N339" s="35">
        <f t="shared" si="197"/>
        <v>52634</v>
      </c>
      <c r="O339" s="34" t="str">
        <f t="shared" si="206"/>
        <v>530800003</v>
      </c>
    </row>
    <row r="340" spans="1:15" x14ac:dyDescent="0.3">
      <c r="A340" s="31" t="b">
        <v>1</v>
      </c>
      <c r="B340" s="32" t="str">
        <f t="shared" si="202"/>
        <v>업적 - 장비아이템 합성 누적 횟수 25 회</v>
      </c>
      <c r="C340" s="31">
        <f t="shared" si="203"/>
        <v>902131006</v>
      </c>
      <c r="D340" s="31">
        <f t="shared" si="204"/>
        <v>902131005</v>
      </c>
      <c r="E340" s="31">
        <f t="shared" si="201"/>
        <v>902131007</v>
      </c>
      <c r="F340" s="31">
        <f t="shared" si="207"/>
        <v>2</v>
      </c>
      <c r="G340" s="31">
        <f t="shared" si="205"/>
        <v>1</v>
      </c>
      <c r="H340" s="31">
        <f t="shared" si="205"/>
        <v>3</v>
      </c>
      <c r="I340" s="31">
        <f t="shared" si="208"/>
        <v>25</v>
      </c>
      <c r="J340" s="31">
        <v>160001001</v>
      </c>
      <c r="K340" s="31">
        <f t="shared" ref="K340:K358" si="209">INT(K339+K$272*50%)</f>
        <v>100000</v>
      </c>
      <c r="L340" s="35" t="s">
        <v>52</v>
      </c>
      <c r="M340" s="35">
        <f t="shared" si="197"/>
        <v>51635</v>
      </c>
      <c r="N340" s="35">
        <f t="shared" si="197"/>
        <v>52635</v>
      </c>
      <c r="O340" s="34" t="str">
        <f t="shared" si="206"/>
        <v>530800003</v>
      </c>
    </row>
    <row r="341" spans="1:15" x14ac:dyDescent="0.3">
      <c r="A341" s="31" t="b">
        <v>1</v>
      </c>
      <c r="B341" s="32" t="str">
        <f t="shared" si="202"/>
        <v>업적 - 장비아이템 합성 누적 횟수 30 회</v>
      </c>
      <c r="C341" s="31">
        <f t="shared" si="203"/>
        <v>902131007</v>
      </c>
      <c r="D341" s="31">
        <f t="shared" si="204"/>
        <v>902131006</v>
      </c>
      <c r="E341" s="31">
        <f t="shared" si="201"/>
        <v>902131008</v>
      </c>
      <c r="F341" s="31">
        <f t="shared" si="207"/>
        <v>2</v>
      </c>
      <c r="G341" s="31">
        <f t="shared" si="205"/>
        <v>1</v>
      </c>
      <c r="H341" s="31">
        <f t="shared" si="205"/>
        <v>3</v>
      </c>
      <c r="I341" s="31">
        <f t="shared" si="208"/>
        <v>30</v>
      </c>
      <c r="J341" s="31">
        <v>160001001</v>
      </c>
      <c r="K341" s="31">
        <f t="shared" si="209"/>
        <v>125000</v>
      </c>
      <c r="L341" s="35" t="s">
        <v>52</v>
      </c>
      <c r="M341" s="35">
        <f t="shared" si="197"/>
        <v>51636</v>
      </c>
      <c r="N341" s="35">
        <f t="shared" si="197"/>
        <v>52636</v>
      </c>
      <c r="O341" s="34" t="str">
        <f t="shared" si="206"/>
        <v>530800003</v>
      </c>
    </row>
    <row r="342" spans="1:15" x14ac:dyDescent="0.3">
      <c r="A342" s="31" t="b">
        <v>1</v>
      </c>
      <c r="B342" s="32" t="str">
        <f t="shared" si="202"/>
        <v>업적 - 장비아이템 합성 누적 횟수 35 회</v>
      </c>
      <c r="C342" s="31">
        <f t="shared" si="203"/>
        <v>902131008</v>
      </c>
      <c r="D342" s="31">
        <f t="shared" si="204"/>
        <v>902131007</v>
      </c>
      <c r="E342" s="31">
        <f t="shared" si="201"/>
        <v>902131009</v>
      </c>
      <c r="F342" s="31">
        <f t="shared" si="207"/>
        <v>2</v>
      </c>
      <c r="G342" s="31">
        <f t="shared" si="205"/>
        <v>1</v>
      </c>
      <c r="H342" s="31">
        <f t="shared" si="205"/>
        <v>3</v>
      </c>
      <c r="I342" s="31">
        <f t="shared" si="208"/>
        <v>35</v>
      </c>
      <c r="J342" s="31">
        <v>160001001</v>
      </c>
      <c r="K342" s="31">
        <f t="shared" si="209"/>
        <v>150000</v>
      </c>
      <c r="L342" s="35" t="s">
        <v>52</v>
      </c>
      <c r="M342" s="35">
        <f t="shared" si="197"/>
        <v>51637</v>
      </c>
      <c r="N342" s="35">
        <f t="shared" si="197"/>
        <v>52637</v>
      </c>
      <c r="O342" s="34" t="str">
        <f t="shared" si="206"/>
        <v>530800003</v>
      </c>
    </row>
    <row r="343" spans="1:15" x14ac:dyDescent="0.3">
      <c r="A343" s="31" t="b">
        <v>1</v>
      </c>
      <c r="B343" s="32" t="str">
        <f t="shared" si="202"/>
        <v>업적 - 장비아이템 합성 누적 횟수 40 회</v>
      </c>
      <c r="C343" s="31">
        <f t="shared" si="203"/>
        <v>902131009</v>
      </c>
      <c r="D343" s="31">
        <f t="shared" si="204"/>
        <v>902131008</v>
      </c>
      <c r="E343" s="31">
        <f t="shared" si="201"/>
        <v>902131010</v>
      </c>
      <c r="F343" s="31">
        <f t="shared" si="207"/>
        <v>2</v>
      </c>
      <c r="G343" s="31">
        <f t="shared" si="205"/>
        <v>1</v>
      </c>
      <c r="H343" s="31">
        <f t="shared" si="205"/>
        <v>3</v>
      </c>
      <c r="I343" s="31">
        <f t="shared" si="208"/>
        <v>40</v>
      </c>
      <c r="J343" s="31">
        <v>160001001</v>
      </c>
      <c r="K343" s="31">
        <f t="shared" si="209"/>
        <v>175000</v>
      </c>
      <c r="L343" s="35" t="s">
        <v>52</v>
      </c>
      <c r="M343" s="35">
        <f t="shared" ref="M343:N358" si="210">M342+1</f>
        <v>51638</v>
      </c>
      <c r="N343" s="35">
        <f t="shared" si="210"/>
        <v>52638</v>
      </c>
      <c r="O343" s="34" t="str">
        <f t="shared" si="206"/>
        <v>530800003</v>
      </c>
    </row>
    <row r="344" spans="1:15" x14ac:dyDescent="0.3">
      <c r="A344" s="31" t="b">
        <v>1</v>
      </c>
      <c r="B344" s="32" t="str">
        <f t="shared" si="202"/>
        <v>업적 - 장비아이템 합성 누적 횟수 45 회</v>
      </c>
      <c r="C344" s="31">
        <f t="shared" si="203"/>
        <v>902131010</v>
      </c>
      <c r="D344" s="31">
        <f t="shared" si="204"/>
        <v>902131009</v>
      </c>
      <c r="E344" s="31">
        <f t="shared" si="201"/>
        <v>902131011</v>
      </c>
      <c r="F344" s="31">
        <f t="shared" si="207"/>
        <v>2</v>
      </c>
      <c r="G344" s="31">
        <f t="shared" si="205"/>
        <v>1</v>
      </c>
      <c r="H344" s="31">
        <f t="shared" si="205"/>
        <v>3</v>
      </c>
      <c r="I344" s="31">
        <f t="shared" si="208"/>
        <v>45</v>
      </c>
      <c r="J344" s="31">
        <v>160001001</v>
      </c>
      <c r="K344" s="31">
        <f t="shared" si="209"/>
        <v>200000</v>
      </c>
      <c r="L344" s="35" t="s">
        <v>52</v>
      </c>
      <c r="M344" s="35">
        <f t="shared" si="210"/>
        <v>51639</v>
      </c>
      <c r="N344" s="35">
        <f t="shared" si="210"/>
        <v>52639</v>
      </c>
      <c r="O344" s="34" t="str">
        <f t="shared" si="206"/>
        <v>530800003</v>
      </c>
    </row>
    <row r="345" spans="1:15" x14ac:dyDescent="0.3">
      <c r="A345" s="31" t="b">
        <v>1</v>
      </c>
      <c r="B345" s="32" t="str">
        <f t="shared" si="202"/>
        <v>업적 - 장비아이템 합성 누적 횟수 50 회</v>
      </c>
      <c r="C345" s="31">
        <f t="shared" si="203"/>
        <v>902131011</v>
      </c>
      <c r="D345" s="31">
        <f t="shared" si="204"/>
        <v>902131010</v>
      </c>
      <c r="E345" s="31">
        <f t="shared" si="201"/>
        <v>902131012</v>
      </c>
      <c r="F345" s="31">
        <f t="shared" si="207"/>
        <v>2</v>
      </c>
      <c r="G345" s="31">
        <f t="shared" si="205"/>
        <v>1</v>
      </c>
      <c r="H345" s="31">
        <f t="shared" si="205"/>
        <v>3</v>
      </c>
      <c r="I345" s="31">
        <f t="shared" si="208"/>
        <v>50</v>
      </c>
      <c r="J345" s="31">
        <v>160001001</v>
      </c>
      <c r="K345" s="31">
        <f t="shared" si="209"/>
        <v>225000</v>
      </c>
      <c r="L345" s="35" t="s">
        <v>52</v>
      </c>
      <c r="M345" s="35">
        <f t="shared" si="210"/>
        <v>51640</v>
      </c>
      <c r="N345" s="35">
        <f t="shared" si="210"/>
        <v>52640</v>
      </c>
      <c r="O345" s="34" t="str">
        <f t="shared" si="206"/>
        <v>530800003</v>
      </c>
    </row>
    <row r="346" spans="1:15" x14ac:dyDescent="0.3">
      <c r="A346" s="31" t="b">
        <v>1</v>
      </c>
      <c r="B346" s="32" t="str">
        <f t="shared" si="202"/>
        <v>업적 - 장비아이템 합성 누적 횟수 60 회</v>
      </c>
      <c r="C346" s="31">
        <f t="shared" si="203"/>
        <v>902131012</v>
      </c>
      <c r="D346" s="31">
        <f t="shared" si="204"/>
        <v>902131011</v>
      </c>
      <c r="E346" s="31">
        <f t="shared" si="201"/>
        <v>902131013</v>
      </c>
      <c r="F346" s="31">
        <f t="shared" si="207"/>
        <v>2</v>
      </c>
      <c r="G346" s="31">
        <f t="shared" si="205"/>
        <v>1</v>
      </c>
      <c r="H346" s="31">
        <f t="shared" si="205"/>
        <v>3</v>
      </c>
      <c r="I346" s="31">
        <f>I345+10</f>
        <v>60</v>
      </c>
      <c r="J346" s="31">
        <v>160001001</v>
      </c>
      <c r="K346" s="31">
        <f t="shared" si="209"/>
        <v>250000</v>
      </c>
      <c r="L346" s="35" t="s">
        <v>52</v>
      </c>
      <c r="M346" s="35">
        <f t="shared" si="210"/>
        <v>51641</v>
      </c>
      <c r="N346" s="35">
        <f t="shared" si="210"/>
        <v>52641</v>
      </c>
      <c r="O346" s="34" t="str">
        <f t="shared" si="206"/>
        <v>530800003</v>
      </c>
    </row>
    <row r="347" spans="1:15" x14ac:dyDescent="0.3">
      <c r="A347" s="31" t="b">
        <v>1</v>
      </c>
      <c r="B347" s="32" t="str">
        <f t="shared" si="202"/>
        <v>업적 - 장비아이템 합성 누적 횟수 70 회</v>
      </c>
      <c r="C347" s="31">
        <f t="shared" si="203"/>
        <v>902131013</v>
      </c>
      <c r="D347" s="31">
        <f t="shared" si="204"/>
        <v>902131012</v>
      </c>
      <c r="E347" s="31">
        <f t="shared" si="201"/>
        <v>902131014</v>
      </c>
      <c r="F347" s="31">
        <f t="shared" si="207"/>
        <v>2</v>
      </c>
      <c r="G347" s="31">
        <f t="shared" si="205"/>
        <v>1</v>
      </c>
      <c r="H347" s="31">
        <f t="shared" si="205"/>
        <v>3</v>
      </c>
      <c r="I347" s="31">
        <f t="shared" ref="I347:I350" si="211">I346+10</f>
        <v>70</v>
      </c>
      <c r="J347" s="31">
        <v>160001001</v>
      </c>
      <c r="K347" s="31">
        <f t="shared" si="209"/>
        <v>275000</v>
      </c>
      <c r="L347" s="35" t="s">
        <v>52</v>
      </c>
      <c r="M347" s="35">
        <f t="shared" si="210"/>
        <v>51642</v>
      </c>
      <c r="N347" s="35">
        <f t="shared" si="210"/>
        <v>52642</v>
      </c>
      <c r="O347" s="34" t="str">
        <f t="shared" si="206"/>
        <v>530800003</v>
      </c>
    </row>
    <row r="348" spans="1:15" x14ac:dyDescent="0.3">
      <c r="A348" s="31" t="b">
        <v>1</v>
      </c>
      <c r="B348" s="32" t="str">
        <f t="shared" si="202"/>
        <v>업적 - 장비아이템 합성 누적 횟수 80 회</v>
      </c>
      <c r="C348" s="31">
        <f t="shared" si="203"/>
        <v>902131014</v>
      </c>
      <c r="D348" s="31">
        <f t="shared" si="204"/>
        <v>902131013</v>
      </c>
      <c r="E348" s="31">
        <f t="shared" si="201"/>
        <v>902131015</v>
      </c>
      <c r="F348" s="31">
        <f t="shared" si="207"/>
        <v>2</v>
      </c>
      <c r="G348" s="31">
        <f t="shared" si="205"/>
        <v>1</v>
      </c>
      <c r="H348" s="31">
        <f t="shared" si="205"/>
        <v>3</v>
      </c>
      <c r="I348" s="31">
        <f t="shared" si="211"/>
        <v>80</v>
      </c>
      <c r="J348" s="31">
        <v>160001001</v>
      </c>
      <c r="K348" s="31">
        <f t="shared" si="209"/>
        <v>300000</v>
      </c>
      <c r="L348" s="35" t="s">
        <v>52</v>
      </c>
      <c r="M348" s="35">
        <f t="shared" si="210"/>
        <v>51643</v>
      </c>
      <c r="N348" s="35">
        <f t="shared" si="210"/>
        <v>52643</v>
      </c>
      <c r="O348" s="34" t="str">
        <f t="shared" si="206"/>
        <v>530800003</v>
      </c>
    </row>
    <row r="349" spans="1:15" x14ac:dyDescent="0.3">
      <c r="A349" s="31" t="b">
        <v>1</v>
      </c>
      <c r="B349" s="32" t="str">
        <f t="shared" si="202"/>
        <v>업적 - 장비아이템 합성 누적 횟수 90 회</v>
      </c>
      <c r="C349" s="31">
        <f t="shared" si="203"/>
        <v>902131015</v>
      </c>
      <c r="D349" s="31">
        <f t="shared" si="204"/>
        <v>902131014</v>
      </c>
      <c r="E349" s="31">
        <f t="shared" si="201"/>
        <v>902131016</v>
      </c>
      <c r="F349" s="31">
        <f t="shared" si="207"/>
        <v>2</v>
      </c>
      <c r="G349" s="31">
        <f t="shared" si="205"/>
        <v>1</v>
      </c>
      <c r="H349" s="31">
        <f t="shared" si="205"/>
        <v>3</v>
      </c>
      <c r="I349" s="31">
        <f t="shared" si="211"/>
        <v>90</v>
      </c>
      <c r="J349" s="31">
        <v>160001001</v>
      </c>
      <c r="K349" s="31">
        <f t="shared" si="209"/>
        <v>325000</v>
      </c>
      <c r="L349" s="35" t="s">
        <v>52</v>
      </c>
      <c r="M349" s="35">
        <f t="shared" si="210"/>
        <v>51644</v>
      </c>
      <c r="N349" s="35">
        <f t="shared" si="210"/>
        <v>52644</v>
      </c>
      <c r="O349" s="34" t="str">
        <f t="shared" si="206"/>
        <v>530800003</v>
      </c>
    </row>
    <row r="350" spans="1:15" x14ac:dyDescent="0.3">
      <c r="A350" s="31" t="b">
        <v>1</v>
      </c>
      <c r="B350" s="32" t="str">
        <f t="shared" si="202"/>
        <v>업적 - 장비아이템 합성 누적 횟수 100 회</v>
      </c>
      <c r="C350" s="31">
        <f t="shared" si="203"/>
        <v>902131016</v>
      </c>
      <c r="D350" s="31">
        <f t="shared" si="204"/>
        <v>902131015</v>
      </c>
      <c r="E350" s="31">
        <f t="shared" si="201"/>
        <v>902131017</v>
      </c>
      <c r="F350" s="31">
        <f t="shared" si="207"/>
        <v>2</v>
      </c>
      <c r="G350" s="31">
        <f t="shared" si="205"/>
        <v>1</v>
      </c>
      <c r="H350" s="31">
        <f t="shared" si="205"/>
        <v>3</v>
      </c>
      <c r="I350" s="31">
        <f t="shared" si="211"/>
        <v>100</v>
      </c>
      <c r="J350" s="31">
        <v>160001001</v>
      </c>
      <c r="K350" s="31">
        <f t="shared" si="209"/>
        <v>350000</v>
      </c>
      <c r="L350" s="35" t="s">
        <v>52</v>
      </c>
      <c r="M350" s="35">
        <f t="shared" si="210"/>
        <v>51645</v>
      </c>
      <c r="N350" s="35">
        <f t="shared" si="210"/>
        <v>52645</v>
      </c>
      <c r="O350" s="34" t="str">
        <f t="shared" si="206"/>
        <v>530800003</v>
      </c>
    </row>
    <row r="351" spans="1:15" x14ac:dyDescent="0.3">
      <c r="A351" s="31" t="b">
        <v>1</v>
      </c>
      <c r="B351" s="32" t="str">
        <f t="shared" si="202"/>
        <v>업적 - 장비아이템 합성 누적 횟수 150 회</v>
      </c>
      <c r="C351" s="31">
        <f t="shared" si="203"/>
        <v>902131017</v>
      </c>
      <c r="D351" s="31">
        <f t="shared" si="204"/>
        <v>902131016</v>
      </c>
      <c r="E351" s="31">
        <f t="shared" si="201"/>
        <v>902131018</v>
      </c>
      <c r="F351" s="31">
        <f t="shared" si="207"/>
        <v>2</v>
      </c>
      <c r="G351" s="31">
        <f t="shared" si="207"/>
        <v>1</v>
      </c>
      <c r="H351" s="31">
        <f t="shared" si="207"/>
        <v>3</v>
      </c>
      <c r="I351" s="31">
        <f>I350+50</f>
        <v>150</v>
      </c>
      <c r="J351" s="31">
        <v>160001001</v>
      </c>
      <c r="K351" s="31">
        <f t="shared" si="209"/>
        <v>375000</v>
      </c>
      <c r="L351" s="35" t="s">
        <v>52</v>
      </c>
      <c r="M351" s="35">
        <f t="shared" si="210"/>
        <v>51646</v>
      </c>
      <c r="N351" s="35">
        <f t="shared" si="210"/>
        <v>52646</v>
      </c>
      <c r="O351" s="34" t="str">
        <f t="shared" si="206"/>
        <v>530800003</v>
      </c>
    </row>
    <row r="352" spans="1:15" x14ac:dyDescent="0.3">
      <c r="A352" s="31" t="b">
        <v>1</v>
      </c>
      <c r="B352" s="32" t="str">
        <f t="shared" si="202"/>
        <v>업적 - 장비아이템 합성 누적 횟수 200 회</v>
      </c>
      <c r="C352" s="31">
        <f t="shared" si="203"/>
        <v>902131018</v>
      </c>
      <c r="D352" s="31">
        <f t="shared" si="204"/>
        <v>902131017</v>
      </c>
      <c r="E352" s="31">
        <f t="shared" si="201"/>
        <v>902131019</v>
      </c>
      <c r="F352" s="31">
        <f t="shared" si="207"/>
        <v>2</v>
      </c>
      <c r="G352" s="31">
        <f t="shared" si="207"/>
        <v>1</v>
      </c>
      <c r="H352" s="31">
        <f t="shared" si="207"/>
        <v>3</v>
      </c>
      <c r="I352" s="31">
        <f t="shared" ref="I352:I358" si="212">I351+50</f>
        <v>200</v>
      </c>
      <c r="J352" s="31">
        <v>160001001</v>
      </c>
      <c r="K352" s="31">
        <f t="shared" si="209"/>
        <v>400000</v>
      </c>
      <c r="L352" s="35" t="s">
        <v>52</v>
      </c>
      <c r="M352" s="35">
        <f t="shared" si="210"/>
        <v>51647</v>
      </c>
      <c r="N352" s="35">
        <f t="shared" si="210"/>
        <v>52647</v>
      </c>
      <c r="O352" s="34" t="str">
        <f t="shared" si="206"/>
        <v>530800003</v>
      </c>
    </row>
    <row r="353" spans="1:15" x14ac:dyDescent="0.3">
      <c r="A353" s="31" t="b">
        <v>1</v>
      </c>
      <c r="B353" s="32" t="str">
        <f t="shared" si="202"/>
        <v>업적 - 장비아이템 합성 누적 횟수 250 회</v>
      </c>
      <c r="C353" s="31">
        <f t="shared" si="203"/>
        <v>902131019</v>
      </c>
      <c r="D353" s="31">
        <f t="shared" si="204"/>
        <v>902131018</v>
      </c>
      <c r="E353" s="31">
        <f t="shared" si="201"/>
        <v>902131020</v>
      </c>
      <c r="F353" s="31">
        <f t="shared" ref="F353:H358" si="213">F352</f>
        <v>2</v>
      </c>
      <c r="G353" s="31">
        <f t="shared" si="213"/>
        <v>1</v>
      </c>
      <c r="H353" s="31">
        <f t="shared" si="213"/>
        <v>3</v>
      </c>
      <c r="I353" s="31">
        <f t="shared" si="212"/>
        <v>250</v>
      </c>
      <c r="J353" s="31">
        <v>160001001</v>
      </c>
      <c r="K353" s="31">
        <f t="shared" si="209"/>
        <v>425000</v>
      </c>
      <c r="L353" s="35" t="s">
        <v>52</v>
      </c>
      <c r="M353" s="35">
        <f t="shared" si="210"/>
        <v>51648</v>
      </c>
      <c r="N353" s="35">
        <f t="shared" si="210"/>
        <v>52648</v>
      </c>
      <c r="O353" s="34" t="str">
        <f t="shared" si="206"/>
        <v>530800003</v>
      </c>
    </row>
    <row r="354" spans="1:15" x14ac:dyDescent="0.3">
      <c r="A354" s="31" t="b">
        <v>1</v>
      </c>
      <c r="B354" s="32" t="str">
        <f t="shared" si="202"/>
        <v>업적 - 장비아이템 합성 누적 횟수 300 회</v>
      </c>
      <c r="C354" s="31">
        <f t="shared" si="203"/>
        <v>902131020</v>
      </c>
      <c r="D354" s="31">
        <f t="shared" si="204"/>
        <v>902131019</v>
      </c>
      <c r="E354" s="31">
        <f t="shared" si="201"/>
        <v>902131021</v>
      </c>
      <c r="F354" s="31">
        <f t="shared" si="213"/>
        <v>2</v>
      </c>
      <c r="G354" s="31">
        <f t="shared" si="213"/>
        <v>1</v>
      </c>
      <c r="H354" s="31">
        <f t="shared" si="213"/>
        <v>3</v>
      </c>
      <c r="I354" s="31">
        <f t="shared" si="212"/>
        <v>300</v>
      </c>
      <c r="J354" s="31">
        <v>160001001</v>
      </c>
      <c r="K354" s="31">
        <f t="shared" si="209"/>
        <v>450000</v>
      </c>
      <c r="L354" s="35" t="s">
        <v>52</v>
      </c>
      <c r="M354" s="35">
        <f t="shared" si="210"/>
        <v>51649</v>
      </c>
      <c r="N354" s="35">
        <f t="shared" si="210"/>
        <v>52649</v>
      </c>
      <c r="O354" s="34" t="str">
        <f t="shared" si="206"/>
        <v>530800003</v>
      </c>
    </row>
    <row r="355" spans="1:15" x14ac:dyDescent="0.3">
      <c r="A355" s="31" t="b">
        <v>1</v>
      </c>
      <c r="B355" s="32" t="str">
        <f t="shared" si="202"/>
        <v>업적 - 장비아이템 합성 누적 횟수 350 회</v>
      </c>
      <c r="C355" s="31">
        <f t="shared" si="203"/>
        <v>902131021</v>
      </c>
      <c r="D355" s="31">
        <f t="shared" si="204"/>
        <v>902131020</v>
      </c>
      <c r="E355" s="31">
        <f t="shared" si="201"/>
        <v>902131022</v>
      </c>
      <c r="F355" s="31">
        <f t="shared" si="213"/>
        <v>2</v>
      </c>
      <c r="G355" s="31">
        <f t="shared" si="213"/>
        <v>1</v>
      </c>
      <c r="H355" s="31">
        <f t="shared" si="213"/>
        <v>3</v>
      </c>
      <c r="I355" s="31">
        <f t="shared" si="212"/>
        <v>350</v>
      </c>
      <c r="J355" s="31">
        <v>160001001</v>
      </c>
      <c r="K355" s="31">
        <f t="shared" si="209"/>
        <v>475000</v>
      </c>
      <c r="L355" s="35" t="s">
        <v>52</v>
      </c>
      <c r="M355" s="35">
        <f t="shared" si="210"/>
        <v>51650</v>
      </c>
      <c r="N355" s="35">
        <f t="shared" si="210"/>
        <v>52650</v>
      </c>
      <c r="O355" s="34" t="str">
        <f t="shared" si="206"/>
        <v>530800003</v>
      </c>
    </row>
    <row r="356" spans="1:15" x14ac:dyDescent="0.3">
      <c r="A356" s="31" t="b">
        <v>1</v>
      </c>
      <c r="B356" s="32" t="str">
        <f t="shared" si="202"/>
        <v>업적 - 장비아이템 합성 누적 횟수 400 회</v>
      </c>
      <c r="C356" s="31">
        <f t="shared" si="203"/>
        <v>902131022</v>
      </c>
      <c r="D356" s="31">
        <f t="shared" si="204"/>
        <v>902131021</v>
      </c>
      <c r="E356" s="31">
        <f t="shared" si="201"/>
        <v>902131023</v>
      </c>
      <c r="F356" s="31">
        <f t="shared" si="213"/>
        <v>2</v>
      </c>
      <c r="G356" s="31">
        <f t="shared" si="213"/>
        <v>1</v>
      </c>
      <c r="H356" s="31">
        <f t="shared" si="213"/>
        <v>3</v>
      </c>
      <c r="I356" s="31">
        <f t="shared" si="212"/>
        <v>400</v>
      </c>
      <c r="J356" s="31">
        <v>160001001</v>
      </c>
      <c r="K356" s="31">
        <f t="shared" si="209"/>
        <v>500000</v>
      </c>
      <c r="L356" s="35" t="s">
        <v>52</v>
      </c>
      <c r="M356" s="35">
        <f t="shared" si="210"/>
        <v>51651</v>
      </c>
      <c r="N356" s="35">
        <f t="shared" si="210"/>
        <v>52651</v>
      </c>
      <c r="O356" s="34" t="str">
        <f t="shared" si="206"/>
        <v>530800003</v>
      </c>
    </row>
    <row r="357" spans="1:15" x14ac:dyDescent="0.3">
      <c r="A357" s="31" t="b">
        <v>1</v>
      </c>
      <c r="B357" s="32" t="str">
        <f t="shared" si="202"/>
        <v>업적 - 장비아이템 합성 누적 횟수 450 회</v>
      </c>
      <c r="C357" s="31">
        <f t="shared" si="203"/>
        <v>902131023</v>
      </c>
      <c r="D357" s="31">
        <f t="shared" si="204"/>
        <v>902131022</v>
      </c>
      <c r="E357" s="31">
        <f t="shared" si="201"/>
        <v>902131024</v>
      </c>
      <c r="F357" s="31">
        <f t="shared" si="213"/>
        <v>2</v>
      </c>
      <c r="G357" s="31">
        <f t="shared" si="213"/>
        <v>1</v>
      </c>
      <c r="H357" s="31">
        <f t="shared" si="213"/>
        <v>3</v>
      </c>
      <c r="I357" s="31">
        <f t="shared" si="212"/>
        <v>450</v>
      </c>
      <c r="J357" s="31">
        <v>160001001</v>
      </c>
      <c r="K357" s="31">
        <f t="shared" si="209"/>
        <v>525000</v>
      </c>
      <c r="L357" s="35" t="s">
        <v>52</v>
      </c>
      <c r="M357" s="35">
        <f t="shared" si="210"/>
        <v>51652</v>
      </c>
      <c r="N357" s="35">
        <f t="shared" si="210"/>
        <v>52652</v>
      </c>
      <c r="O357" s="34" t="str">
        <f t="shared" si="206"/>
        <v>530800003</v>
      </c>
    </row>
    <row r="358" spans="1:15" x14ac:dyDescent="0.3">
      <c r="A358" s="31" t="b">
        <v>1</v>
      </c>
      <c r="B358" s="32" t="str">
        <f t="shared" si="202"/>
        <v>업적 - 장비아이템 합성 누적 횟수 500 회</v>
      </c>
      <c r="C358" s="31">
        <f t="shared" si="203"/>
        <v>902131024</v>
      </c>
      <c r="D358" s="31">
        <f t="shared" si="204"/>
        <v>902131023</v>
      </c>
      <c r="E358" s="30">
        <v>0</v>
      </c>
      <c r="F358" s="31">
        <f t="shared" si="213"/>
        <v>2</v>
      </c>
      <c r="G358" s="31">
        <f t="shared" si="213"/>
        <v>1</v>
      </c>
      <c r="H358" s="31">
        <f t="shared" si="213"/>
        <v>3</v>
      </c>
      <c r="I358" s="31">
        <f t="shared" si="212"/>
        <v>500</v>
      </c>
      <c r="J358" s="31">
        <v>160001001</v>
      </c>
      <c r="K358" s="31">
        <f t="shared" si="209"/>
        <v>550000</v>
      </c>
      <c r="L358" s="35" t="s">
        <v>52</v>
      </c>
      <c r="M358" s="35">
        <f t="shared" si="210"/>
        <v>51653</v>
      </c>
      <c r="N358" s="35">
        <f t="shared" si="210"/>
        <v>52653</v>
      </c>
      <c r="O358" s="34" t="str">
        <f t="shared" si="206"/>
        <v>530800003</v>
      </c>
    </row>
    <row r="359" spans="1:15" x14ac:dyDescent="0.3">
      <c r="A359" s="28" t="b">
        <v>1</v>
      </c>
      <c r="B359" s="29" t="str">
        <f>"업적 - 장비아이템 승급 누적 횟수 " &amp; I359 &amp; " 회"</f>
        <v>업적 - 장비아이템 승급 누적 횟수 1 회</v>
      </c>
      <c r="C359" s="30" t="str">
        <f>90&amp;F359&amp;G359&amp;H359&amp;1001</f>
        <v>902141001</v>
      </c>
      <c r="D359" s="30">
        <v>0</v>
      </c>
      <c r="E359" s="28">
        <f t="shared" ref="E359:E374" si="214">C360</f>
        <v>902141002</v>
      </c>
      <c r="F359" s="30">
        <v>2</v>
      </c>
      <c r="G359" s="30">
        <v>1</v>
      </c>
      <c r="H359" s="30">
        <v>4</v>
      </c>
      <c r="I359" s="28">
        <v>1</v>
      </c>
      <c r="J359" s="28">
        <v>160001001</v>
      </c>
      <c r="K359" s="30">
        <v>20000</v>
      </c>
      <c r="L359" s="34" t="s">
        <v>52</v>
      </c>
      <c r="M359" s="34">
        <f t="shared" ref="M359:N374" si="215">M358+1</f>
        <v>51654</v>
      </c>
      <c r="N359" s="34">
        <f t="shared" si="215"/>
        <v>52654</v>
      </c>
      <c r="O359" s="30" t="str">
        <f t="shared" ref="O359" si="216">IF(H359=1,"530800001",IF(H359=2,"530800002",IF(H359=3,"530800003",IF(H359=4,"530800004",IF(H359=5,"530800005",IF(H359=6,"530800006",IF(H359=7,"530800007",IF(H359=8,"530800008",IF(H359=9,"530800009",IF(H359=10,"530800010",IF(H359=11,"530800011",IF(H359=12,"530800012",IF(H359=13,"530800013",IF(H359=14,"530800014",IF(H359=15,"530800015",IF(H359=16,"530800016",IF(H359=17,"530800017",IF(H359=18,"530800018",IF(H359=19,"530800019",IF(H359=20,"530800020",IF(H359=21,"530800020",IF(H359=22,"530800022",IF(H359=23,"530800023",IF(H359=24,"530800024",IF(H359=25,"530800025",IF(H359=26,"530800026",IF(H359=27,"530800027",IF(H359=28,"530800028",IF(H359=29,"530800029",IF(H359=30,"530800030",IF(H359=31,"530800031",IF(H359=32,"530800032",IF(H359=33,"530800033",IF(H359=34,"530800034",IF(H359=35,"530800035",IF(H359=36,"530800036"))))))))))))))))))))))))))))))))))))</f>
        <v>530800004</v>
      </c>
    </row>
    <row r="360" spans="1:15" x14ac:dyDescent="0.3">
      <c r="A360" s="28" t="b">
        <v>1</v>
      </c>
      <c r="B360" s="29" t="str">
        <f t="shared" ref="B360:B375" si="217">"업적 - 장비아이템 승급 누적 횟수 " &amp; I360 &amp; " 회"</f>
        <v>업적 - 장비아이템 승급 누적 횟수 5 회</v>
      </c>
      <c r="C360" s="28">
        <f t="shared" si="203"/>
        <v>902141002</v>
      </c>
      <c r="D360" s="28" t="str">
        <f t="shared" ref="D360:D375" si="218">C359</f>
        <v>902141001</v>
      </c>
      <c r="E360" s="28">
        <f t="shared" si="214"/>
        <v>902141003</v>
      </c>
      <c r="F360" s="28">
        <f>F359</f>
        <v>2</v>
      </c>
      <c r="G360" s="28">
        <f t="shared" ref="G360:H375" si="219">G359</f>
        <v>1</v>
      </c>
      <c r="H360" s="28">
        <f t="shared" si="219"/>
        <v>4</v>
      </c>
      <c r="I360" s="28">
        <v>5</v>
      </c>
      <c r="J360" s="28">
        <v>160001001</v>
      </c>
      <c r="K360" s="34">
        <f>INT(K359+K$359*100%)</f>
        <v>40000</v>
      </c>
      <c r="L360" s="34" t="s">
        <v>52</v>
      </c>
      <c r="M360" s="34">
        <f t="shared" si="215"/>
        <v>51655</v>
      </c>
      <c r="N360" s="34">
        <f t="shared" si="215"/>
        <v>52655</v>
      </c>
      <c r="O360" s="34" t="str">
        <f t="shared" ref="O360:O375" si="220">O359</f>
        <v>530800004</v>
      </c>
    </row>
    <row r="361" spans="1:15" x14ac:dyDescent="0.3">
      <c r="A361" s="28" t="b">
        <v>1</v>
      </c>
      <c r="B361" s="29" t="str">
        <f t="shared" si="217"/>
        <v>업적 - 장비아이템 승급 누적 횟수 10 회</v>
      </c>
      <c r="C361" s="28">
        <f t="shared" si="203"/>
        <v>902141003</v>
      </c>
      <c r="D361" s="28">
        <f t="shared" si="218"/>
        <v>902141002</v>
      </c>
      <c r="E361" s="28">
        <f t="shared" si="214"/>
        <v>902141004</v>
      </c>
      <c r="F361" s="28">
        <f t="shared" ref="F361:F375" si="221">F360</f>
        <v>2</v>
      </c>
      <c r="G361" s="28">
        <f t="shared" si="219"/>
        <v>1</v>
      </c>
      <c r="H361" s="28">
        <f t="shared" si="219"/>
        <v>4</v>
      </c>
      <c r="I361" s="28">
        <f>I360+5</f>
        <v>10</v>
      </c>
      <c r="J361" s="28">
        <v>160001001</v>
      </c>
      <c r="K361" s="34">
        <f t="shared" ref="K361:K363" si="222">INT(K360+K$359*100%)</f>
        <v>60000</v>
      </c>
      <c r="L361" s="34" t="s">
        <v>52</v>
      </c>
      <c r="M361" s="34">
        <f t="shared" si="215"/>
        <v>51656</v>
      </c>
      <c r="N361" s="34">
        <f t="shared" si="215"/>
        <v>52656</v>
      </c>
      <c r="O361" s="34" t="str">
        <f t="shared" si="220"/>
        <v>530800004</v>
      </c>
    </row>
    <row r="362" spans="1:15" x14ac:dyDescent="0.3">
      <c r="A362" s="28" t="b">
        <v>1</v>
      </c>
      <c r="B362" s="29" t="str">
        <f t="shared" si="217"/>
        <v>업적 - 장비아이템 승급 누적 횟수 15 회</v>
      </c>
      <c r="C362" s="28">
        <f t="shared" si="203"/>
        <v>902141004</v>
      </c>
      <c r="D362" s="28">
        <f t="shared" si="218"/>
        <v>902141003</v>
      </c>
      <c r="E362" s="28">
        <f t="shared" si="214"/>
        <v>902141005</v>
      </c>
      <c r="F362" s="28">
        <f t="shared" si="221"/>
        <v>2</v>
      </c>
      <c r="G362" s="28">
        <f t="shared" si="219"/>
        <v>1</v>
      </c>
      <c r="H362" s="28">
        <f t="shared" si="219"/>
        <v>4</v>
      </c>
      <c r="I362" s="28">
        <f t="shared" ref="I362:I369" si="223">I361+5</f>
        <v>15</v>
      </c>
      <c r="J362" s="28">
        <v>160001001</v>
      </c>
      <c r="K362" s="34">
        <f t="shared" si="222"/>
        <v>80000</v>
      </c>
      <c r="L362" s="34" t="s">
        <v>52</v>
      </c>
      <c r="M362" s="34">
        <f t="shared" si="215"/>
        <v>51657</v>
      </c>
      <c r="N362" s="34">
        <f t="shared" si="215"/>
        <v>52657</v>
      </c>
      <c r="O362" s="34" t="str">
        <f t="shared" si="220"/>
        <v>530800004</v>
      </c>
    </row>
    <row r="363" spans="1:15" x14ac:dyDescent="0.3">
      <c r="A363" s="28" t="b">
        <v>1</v>
      </c>
      <c r="B363" s="29" t="str">
        <f t="shared" si="217"/>
        <v>업적 - 장비아이템 승급 누적 횟수 20 회</v>
      </c>
      <c r="C363" s="28">
        <f t="shared" si="203"/>
        <v>902141005</v>
      </c>
      <c r="D363" s="28">
        <f t="shared" si="218"/>
        <v>902141004</v>
      </c>
      <c r="E363" s="28">
        <f t="shared" si="214"/>
        <v>902141006</v>
      </c>
      <c r="F363" s="28">
        <f t="shared" si="221"/>
        <v>2</v>
      </c>
      <c r="G363" s="28">
        <f t="shared" si="219"/>
        <v>1</v>
      </c>
      <c r="H363" s="28">
        <f t="shared" si="219"/>
        <v>4</v>
      </c>
      <c r="I363" s="28">
        <f t="shared" si="223"/>
        <v>20</v>
      </c>
      <c r="J363" s="28">
        <v>160001001</v>
      </c>
      <c r="K363" s="34">
        <f t="shared" si="222"/>
        <v>100000</v>
      </c>
      <c r="L363" s="34" t="s">
        <v>52</v>
      </c>
      <c r="M363" s="34">
        <f t="shared" si="215"/>
        <v>51658</v>
      </c>
      <c r="N363" s="34">
        <f t="shared" si="215"/>
        <v>52658</v>
      </c>
      <c r="O363" s="34" t="str">
        <f t="shared" si="220"/>
        <v>530800004</v>
      </c>
    </row>
    <row r="364" spans="1:15" x14ac:dyDescent="0.3">
      <c r="A364" s="28" t="b">
        <v>1</v>
      </c>
      <c r="B364" s="29" t="str">
        <f t="shared" si="217"/>
        <v>업적 - 장비아이템 승급 누적 횟수 25 회</v>
      </c>
      <c r="C364" s="28">
        <f t="shared" si="203"/>
        <v>902141006</v>
      </c>
      <c r="D364" s="28">
        <f t="shared" si="218"/>
        <v>902141005</v>
      </c>
      <c r="E364" s="28">
        <f t="shared" si="214"/>
        <v>902141007</v>
      </c>
      <c r="F364" s="28">
        <f t="shared" si="221"/>
        <v>2</v>
      </c>
      <c r="G364" s="28">
        <f t="shared" si="219"/>
        <v>1</v>
      </c>
      <c r="H364" s="28">
        <f t="shared" si="219"/>
        <v>4</v>
      </c>
      <c r="I364" s="28">
        <f t="shared" si="223"/>
        <v>25</v>
      </c>
      <c r="J364" s="28">
        <v>160001001</v>
      </c>
      <c r="K364" s="30">
        <f>INT(K363+K$363*50%)</f>
        <v>150000</v>
      </c>
      <c r="L364" s="34" t="s">
        <v>52</v>
      </c>
      <c r="M364" s="34">
        <f t="shared" si="215"/>
        <v>51659</v>
      </c>
      <c r="N364" s="34">
        <f t="shared" si="215"/>
        <v>52659</v>
      </c>
      <c r="O364" s="34" t="str">
        <f t="shared" si="220"/>
        <v>530800004</v>
      </c>
    </row>
    <row r="365" spans="1:15" x14ac:dyDescent="0.3">
      <c r="A365" s="28" t="b">
        <v>1</v>
      </c>
      <c r="B365" s="29" t="str">
        <f t="shared" si="217"/>
        <v>업적 - 장비아이템 승급 누적 횟수 30 회</v>
      </c>
      <c r="C365" s="28">
        <f t="shared" si="203"/>
        <v>902141007</v>
      </c>
      <c r="D365" s="28">
        <f t="shared" si="218"/>
        <v>902141006</v>
      </c>
      <c r="E365" s="28">
        <f t="shared" si="214"/>
        <v>902141008</v>
      </c>
      <c r="F365" s="28">
        <f t="shared" si="221"/>
        <v>2</v>
      </c>
      <c r="G365" s="28">
        <f t="shared" si="219"/>
        <v>1</v>
      </c>
      <c r="H365" s="28">
        <f t="shared" si="219"/>
        <v>4</v>
      </c>
      <c r="I365" s="28">
        <f t="shared" si="223"/>
        <v>30</v>
      </c>
      <c r="J365" s="28">
        <v>160001001</v>
      </c>
      <c r="K365" s="28">
        <f t="shared" ref="K365:K375" si="224">INT(K364+K$363*50%)</f>
        <v>200000</v>
      </c>
      <c r="L365" s="34" t="s">
        <v>52</v>
      </c>
      <c r="M365" s="34">
        <f t="shared" si="215"/>
        <v>51660</v>
      </c>
      <c r="N365" s="34">
        <f t="shared" si="215"/>
        <v>52660</v>
      </c>
      <c r="O365" s="34" t="str">
        <f t="shared" si="220"/>
        <v>530800004</v>
      </c>
    </row>
    <row r="366" spans="1:15" x14ac:dyDescent="0.3">
      <c r="A366" s="28" t="b">
        <v>1</v>
      </c>
      <c r="B366" s="29" t="str">
        <f t="shared" si="217"/>
        <v>업적 - 장비아이템 승급 누적 횟수 35 회</v>
      </c>
      <c r="C366" s="28">
        <f t="shared" si="203"/>
        <v>902141008</v>
      </c>
      <c r="D366" s="28">
        <f t="shared" si="218"/>
        <v>902141007</v>
      </c>
      <c r="E366" s="28">
        <f t="shared" si="214"/>
        <v>902141009</v>
      </c>
      <c r="F366" s="28">
        <f t="shared" si="221"/>
        <v>2</v>
      </c>
      <c r="G366" s="28">
        <f t="shared" si="219"/>
        <v>1</v>
      </c>
      <c r="H366" s="28">
        <f t="shared" si="219"/>
        <v>4</v>
      </c>
      <c r="I366" s="28">
        <f t="shared" si="223"/>
        <v>35</v>
      </c>
      <c r="J366" s="28">
        <v>160001001</v>
      </c>
      <c r="K366" s="28">
        <f t="shared" si="224"/>
        <v>250000</v>
      </c>
      <c r="L366" s="34" t="s">
        <v>52</v>
      </c>
      <c r="M366" s="34">
        <f t="shared" si="215"/>
        <v>51661</v>
      </c>
      <c r="N366" s="34">
        <f t="shared" si="215"/>
        <v>52661</v>
      </c>
      <c r="O366" s="34" t="str">
        <f t="shared" si="220"/>
        <v>530800004</v>
      </c>
    </row>
    <row r="367" spans="1:15" x14ac:dyDescent="0.3">
      <c r="A367" s="28" t="b">
        <v>1</v>
      </c>
      <c r="B367" s="29" t="str">
        <f t="shared" si="217"/>
        <v>업적 - 장비아이템 승급 누적 횟수 40 회</v>
      </c>
      <c r="C367" s="28">
        <f t="shared" si="203"/>
        <v>902141009</v>
      </c>
      <c r="D367" s="28">
        <f t="shared" si="218"/>
        <v>902141008</v>
      </c>
      <c r="E367" s="28">
        <f t="shared" si="214"/>
        <v>902141010</v>
      </c>
      <c r="F367" s="28">
        <f t="shared" si="221"/>
        <v>2</v>
      </c>
      <c r="G367" s="28">
        <f t="shared" si="219"/>
        <v>1</v>
      </c>
      <c r="H367" s="28">
        <f t="shared" si="219"/>
        <v>4</v>
      </c>
      <c r="I367" s="28">
        <f t="shared" si="223"/>
        <v>40</v>
      </c>
      <c r="J367" s="28">
        <v>160001001</v>
      </c>
      <c r="K367" s="28">
        <f t="shared" si="224"/>
        <v>300000</v>
      </c>
      <c r="L367" s="34" t="s">
        <v>52</v>
      </c>
      <c r="M367" s="34">
        <f t="shared" si="215"/>
        <v>51662</v>
      </c>
      <c r="N367" s="34">
        <f t="shared" si="215"/>
        <v>52662</v>
      </c>
      <c r="O367" s="34" t="str">
        <f t="shared" si="220"/>
        <v>530800004</v>
      </c>
    </row>
    <row r="368" spans="1:15" x14ac:dyDescent="0.3">
      <c r="A368" s="28" t="b">
        <v>1</v>
      </c>
      <c r="B368" s="29" t="str">
        <f t="shared" si="217"/>
        <v>업적 - 장비아이템 승급 누적 횟수 45 회</v>
      </c>
      <c r="C368" s="28">
        <f t="shared" si="203"/>
        <v>902141010</v>
      </c>
      <c r="D368" s="28">
        <f t="shared" si="218"/>
        <v>902141009</v>
      </c>
      <c r="E368" s="28">
        <f t="shared" si="214"/>
        <v>902141011</v>
      </c>
      <c r="F368" s="28">
        <f t="shared" si="221"/>
        <v>2</v>
      </c>
      <c r="G368" s="28">
        <f t="shared" si="219"/>
        <v>1</v>
      </c>
      <c r="H368" s="28">
        <f t="shared" si="219"/>
        <v>4</v>
      </c>
      <c r="I368" s="28">
        <f t="shared" si="223"/>
        <v>45</v>
      </c>
      <c r="J368" s="28">
        <v>160001001</v>
      </c>
      <c r="K368" s="28">
        <f t="shared" si="224"/>
        <v>350000</v>
      </c>
      <c r="L368" s="34" t="s">
        <v>52</v>
      </c>
      <c r="M368" s="34">
        <f t="shared" si="215"/>
        <v>51663</v>
      </c>
      <c r="N368" s="34">
        <f t="shared" si="215"/>
        <v>52663</v>
      </c>
      <c r="O368" s="34" t="str">
        <f t="shared" si="220"/>
        <v>530800004</v>
      </c>
    </row>
    <row r="369" spans="1:15" x14ac:dyDescent="0.3">
      <c r="A369" s="28" t="b">
        <v>1</v>
      </c>
      <c r="B369" s="29" t="str">
        <f t="shared" si="217"/>
        <v>업적 - 장비아이템 승급 누적 횟수 50 회</v>
      </c>
      <c r="C369" s="28">
        <f t="shared" si="203"/>
        <v>902141011</v>
      </c>
      <c r="D369" s="28">
        <f t="shared" si="218"/>
        <v>902141010</v>
      </c>
      <c r="E369" s="28">
        <f t="shared" si="214"/>
        <v>902141012</v>
      </c>
      <c r="F369" s="28">
        <f t="shared" si="221"/>
        <v>2</v>
      </c>
      <c r="G369" s="28">
        <f t="shared" si="219"/>
        <v>1</v>
      </c>
      <c r="H369" s="28">
        <f t="shared" si="219"/>
        <v>4</v>
      </c>
      <c r="I369" s="28">
        <f t="shared" si="223"/>
        <v>50</v>
      </c>
      <c r="J369" s="28">
        <v>160001001</v>
      </c>
      <c r="K369" s="28">
        <f t="shared" si="224"/>
        <v>400000</v>
      </c>
      <c r="L369" s="34" t="s">
        <v>52</v>
      </c>
      <c r="M369" s="34">
        <f t="shared" si="215"/>
        <v>51664</v>
      </c>
      <c r="N369" s="34">
        <f t="shared" si="215"/>
        <v>52664</v>
      </c>
      <c r="O369" s="34" t="str">
        <f t="shared" si="220"/>
        <v>530800004</v>
      </c>
    </row>
    <row r="370" spans="1:15" x14ac:dyDescent="0.3">
      <c r="A370" s="28" t="b">
        <v>1</v>
      </c>
      <c r="B370" s="29" t="str">
        <f t="shared" si="217"/>
        <v>업적 - 장비아이템 승급 누적 횟수 60 회</v>
      </c>
      <c r="C370" s="28">
        <f t="shared" si="203"/>
        <v>902141012</v>
      </c>
      <c r="D370" s="28">
        <f t="shared" si="218"/>
        <v>902141011</v>
      </c>
      <c r="E370" s="28">
        <f t="shared" si="214"/>
        <v>902141013</v>
      </c>
      <c r="F370" s="28">
        <f t="shared" si="221"/>
        <v>2</v>
      </c>
      <c r="G370" s="28">
        <f t="shared" si="219"/>
        <v>1</v>
      </c>
      <c r="H370" s="28">
        <f t="shared" si="219"/>
        <v>4</v>
      </c>
      <c r="I370" s="28">
        <f>I369+10</f>
        <v>60</v>
      </c>
      <c r="J370" s="28">
        <v>160001001</v>
      </c>
      <c r="K370" s="28">
        <f t="shared" si="224"/>
        <v>450000</v>
      </c>
      <c r="L370" s="34" t="s">
        <v>52</v>
      </c>
      <c r="M370" s="34">
        <f t="shared" si="215"/>
        <v>51665</v>
      </c>
      <c r="N370" s="34">
        <f t="shared" si="215"/>
        <v>52665</v>
      </c>
      <c r="O370" s="34" t="str">
        <f t="shared" si="220"/>
        <v>530800004</v>
      </c>
    </row>
    <row r="371" spans="1:15" x14ac:dyDescent="0.3">
      <c r="A371" s="28" t="b">
        <v>1</v>
      </c>
      <c r="B371" s="29" t="str">
        <f t="shared" si="217"/>
        <v>업적 - 장비아이템 승급 누적 횟수 70 회</v>
      </c>
      <c r="C371" s="28">
        <f t="shared" si="203"/>
        <v>902141013</v>
      </c>
      <c r="D371" s="28">
        <f t="shared" si="218"/>
        <v>902141012</v>
      </c>
      <c r="E371" s="28">
        <f t="shared" si="214"/>
        <v>902141014</v>
      </c>
      <c r="F371" s="28">
        <f t="shared" si="221"/>
        <v>2</v>
      </c>
      <c r="G371" s="28">
        <f t="shared" si="219"/>
        <v>1</v>
      </c>
      <c r="H371" s="28">
        <f t="shared" si="219"/>
        <v>4</v>
      </c>
      <c r="I371" s="28">
        <f t="shared" ref="I371:I374" si="225">I370+10</f>
        <v>70</v>
      </c>
      <c r="J371" s="28">
        <v>160001001</v>
      </c>
      <c r="K371" s="28">
        <f t="shared" si="224"/>
        <v>500000</v>
      </c>
      <c r="L371" s="34" t="s">
        <v>52</v>
      </c>
      <c r="M371" s="34">
        <f t="shared" si="215"/>
        <v>51666</v>
      </c>
      <c r="N371" s="34">
        <f t="shared" si="215"/>
        <v>52666</v>
      </c>
      <c r="O371" s="34" t="str">
        <f t="shared" si="220"/>
        <v>530800004</v>
      </c>
    </row>
    <row r="372" spans="1:15" x14ac:dyDescent="0.3">
      <c r="A372" s="28" t="b">
        <v>1</v>
      </c>
      <c r="B372" s="29" t="str">
        <f t="shared" si="217"/>
        <v>업적 - 장비아이템 승급 누적 횟수 80 회</v>
      </c>
      <c r="C372" s="28">
        <f t="shared" si="203"/>
        <v>902141014</v>
      </c>
      <c r="D372" s="28">
        <f t="shared" si="218"/>
        <v>902141013</v>
      </c>
      <c r="E372" s="28">
        <f t="shared" si="214"/>
        <v>902141015</v>
      </c>
      <c r="F372" s="28">
        <f t="shared" si="221"/>
        <v>2</v>
      </c>
      <c r="G372" s="28">
        <f t="shared" si="219"/>
        <v>1</v>
      </c>
      <c r="H372" s="28">
        <f t="shared" si="219"/>
        <v>4</v>
      </c>
      <c r="I372" s="28">
        <f t="shared" si="225"/>
        <v>80</v>
      </c>
      <c r="J372" s="28">
        <v>160001001</v>
      </c>
      <c r="K372" s="28">
        <f t="shared" si="224"/>
        <v>550000</v>
      </c>
      <c r="L372" s="34" t="s">
        <v>52</v>
      </c>
      <c r="M372" s="34">
        <f t="shared" si="215"/>
        <v>51667</v>
      </c>
      <c r="N372" s="34">
        <f t="shared" si="215"/>
        <v>52667</v>
      </c>
      <c r="O372" s="34" t="str">
        <f t="shared" si="220"/>
        <v>530800004</v>
      </c>
    </row>
    <row r="373" spans="1:15" x14ac:dyDescent="0.3">
      <c r="A373" s="28" t="b">
        <v>1</v>
      </c>
      <c r="B373" s="29" t="str">
        <f t="shared" si="217"/>
        <v>업적 - 장비아이템 승급 누적 횟수 90 회</v>
      </c>
      <c r="C373" s="28">
        <f t="shared" si="203"/>
        <v>902141015</v>
      </c>
      <c r="D373" s="28">
        <f t="shared" si="218"/>
        <v>902141014</v>
      </c>
      <c r="E373" s="28">
        <f t="shared" si="214"/>
        <v>902141016</v>
      </c>
      <c r="F373" s="28">
        <f t="shared" si="221"/>
        <v>2</v>
      </c>
      <c r="G373" s="28">
        <f t="shared" si="219"/>
        <v>1</v>
      </c>
      <c r="H373" s="28">
        <f t="shared" si="219"/>
        <v>4</v>
      </c>
      <c r="I373" s="28">
        <f t="shared" si="225"/>
        <v>90</v>
      </c>
      <c r="J373" s="28">
        <v>160001001</v>
      </c>
      <c r="K373" s="28">
        <f t="shared" si="224"/>
        <v>600000</v>
      </c>
      <c r="L373" s="34" t="s">
        <v>52</v>
      </c>
      <c r="M373" s="34">
        <f t="shared" si="215"/>
        <v>51668</v>
      </c>
      <c r="N373" s="34">
        <f t="shared" si="215"/>
        <v>52668</v>
      </c>
      <c r="O373" s="34" t="str">
        <f t="shared" si="220"/>
        <v>530800004</v>
      </c>
    </row>
    <row r="374" spans="1:15" x14ac:dyDescent="0.3">
      <c r="A374" s="28" t="b">
        <v>1</v>
      </c>
      <c r="B374" s="29" t="str">
        <f t="shared" si="217"/>
        <v>업적 - 장비아이템 승급 누적 횟수 100 회</v>
      </c>
      <c r="C374" s="28">
        <f t="shared" si="203"/>
        <v>902141016</v>
      </c>
      <c r="D374" s="28">
        <f t="shared" si="218"/>
        <v>902141015</v>
      </c>
      <c r="E374" s="28">
        <f t="shared" si="214"/>
        <v>902141017</v>
      </c>
      <c r="F374" s="28">
        <f t="shared" si="221"/>
        <v>2</v>
      </c>
      <c r="G374" s="28">
        <f t="shared" si="219"/>
        <v>1</v>
      </c>
      <c r="H374" s="28">
        <f t="shared" si="219"/>
        <v>4</v>
      </c>
      <c r="I374" s="28">
        <f t="shared" si="225"/>
        <v>100</v>
      </c>
      <c r="J374" s="28">
        <v>160001001</v>
      </c>
      <c r="K374" s="28">
        <f t="shared" si="224"/>
        <v>650000</v>
      </c>
      <c r="L374" s="34" t="s">
        <v>52</v>
      </c>
      <c r="M374" s="34">
        <f t="shared" si="215"/>
        <v>51669</v>
      </c>
      <c r="N374" s="34">
        <f t="shared" si="215"/>
        <v>52669</v>
      </c>
      <c r="O374" s="34" t="str">
        <f t="shared" si="220"/>
        <v>530800004</v>
      </c>
    </row>
    <row r="375" spans="1:15" x14ac:dyDescent="0.3">
      <c r="A375" s="28" t="b">
        <v>1</v>
      </c>
      <c r="B375" s="29" t="str">
        <f t="shared" si="217"/>
        <v>업적 - 장비아이템 승급 누적 횟수 150 회</v>
      </c>
      <c r="C375" s="28">
        <f t="shared" si="203"/>
        <v>902141017</v>
      </c>
      <c r="D375" s="28">
        <f t="shared" si="218"/>
        <v>902141016</v>
      </c>
      <c r="E375" s="30">
        <v>0</v>
      </c>
      <c r="F375" s="28">
        <f t="shared" si="221"/>
        <v>2</v>
      </c>
      <c r="G375" s="28">
        <f t="shared" si="219"/>
        <v>1</v>
      </c>
      <c r="H375" s="28">
        <f t="shared" si="219"/>
        <v>4</v>
      </c>
      <c r="I375" s="28">
        <f>I374+50</f>
        <v>150</v>
      </c>
      <c r="J375" s="28">
        <v>160001001</v>
      </c>
      <c r="K375" s="28">
        <f t="shared" si="224"/>
        <v>700000</v>
      </c>
      <c r="L375" s="34" t="s">
        <v>52</v>
      </c>
      <c r="M375" s="34">
        <f t="shared" ref="M375:N390" si="226">M374+1</f>
        <v>51670</v>
      </c>
      <c r="N375" s="34">
        <f t="shared" si="226"/>
        <v>52670</v>
      </c>
      <c r="O375" s="34" t="str">
        <f t="shared" si="220"/>
        <v>530800004</v>
      </c>
    </row>
    <row r="376" spans="1:15" x14ac:dyDescent="0.3">
      <c r="A376" s="31" t="b">
        <v>1</v>
      </c>
      <c r="B376" s="32" t="str">
        <f t="shared" ref="B376:B399" si="227">"업적 - 장비아이템 5성 누적 획득 " &amp; I376 &amp; " 회"</f>
        <v>업적 - 장비아이템 5성 누적 획득 1 회</v>
      </c>
      <c r="C376" s="30" t="str">
        <f>90&amp;F376&amp;G376&amp;H376&amp;1001</f>
        <v>903121001</v>
      </c>
      <c r="D376" s="30">
        <v>0</v>
      </c>
      <c r="E376" s="31">
        <f>C377</f>
        <v>903121002</v>
      </c>
      <c r="F376" s="30">
        <v>3</v>
      </c>
      <c r="G376" s="30">
        <v>1</v>
      </c>
      <c r="H376" s="30">
        <v>2</v>
      </c>
      <c r="I376" s="31">
        <v>1</v>
      </c>
      <c r="J376" s="31">
        <v>160001001</v>
      </c>
      <c r="K376" s="30">
        <v>2000</v>
      </c>
      <c r="L376" s="31" t="s">
        <v>52</v>
      </c>
      <c r="M376" s="31">
        <f t="shared" si="226"/>
        <v>51671</v>
      </c>
      <c r="N376" s="31">
        <f t="shared" si="226"/>
        <v>52671</v>
      </c>
      <c r="O376" s="30" t="str">
        <f t="shared" ref="O376" si="228">IF(H376=1,"530800001",IF(H376=2,"530800002",IF(H376=3,"530800003",IF(H376=4,"530800004",IF(H376=5,"530800005",IF(H376=6,"530800006",IF(H376=7,"530800007",IF(H376=8,"530800008",IF(H376=9,"530800009",IF(H376=10,"530800010",IF(H376=11,"530800011",IF(H376=12,"530800012",IF(H376=13,"530800013",IF(H376=14,"530800014",IF(H376=15,"530800015",IF(H376=16,"530800016",IF(H376=17,"530800017",IF(H376=18,"530800018",IF(H376=19,"530800019",IF(H376=20,"530800020",IF(H376=21,"530800020",IF(H376=22,"530800022",IF(H376=23,"530800023",IF(H376=24,"530800024",IF(H376=25,"530800025",IF(H376=26,"530800026",IF(H376=27,"530800027",IF(H376=28,"530800028",IF(H376=29,"530800029",IF(H376=30,"530800030",IF(H376=31,"530800031",IF(H376=32,"530800032",IF(H376=33,"530800033",IF(H376=34,"530800034",IF(H376=35,"530800035",IF(H376=36,"530800036"))))))))))))))))))))))))))))))))))))</f>
        <v>530800002</v>
      </c>
    </row>
    <row r="377" spans="1:15" x14ac:dyDescent="0.3">
      <c r="A377" s="31" t="b">
        <v>1</v>
      </c>
      <c r="B377" s="32" t="str">
        <f t="shared" si="227"/>
        <v>업적 - 장비아이템 5성 누적 획득 10 회</v>
      </c>
      <c r="C377" s="31">
        <f>C376+1</f>
        <v>903121002</v>
      </c>
      <c r="D377" s="31" t="str">
        <f>C376</f>
        <v>903121001</v>
      </c>
      <c r="E377" s="31">
        <f t="shared" ref="E377:E398" si="229">C378</f>
        <v>903121003</v>
      </c>
      <c r="F377" s="31">
        <f>F376</f>
        <v>3</v>
      </c>
      <c r="G377" s="31">
        <f t="shared" ref="G377:H392" si="230">G376</f>
        <v>1</v>
      </c>
      <c r="H377" s="31">
        <f t="shared" si="230"/>
        <v>2</v>
      </c>
      <c r="I377" s="31">
        <v>10</v>
      </c>
      <c r="J377" s="31">
        <v>160001001</v>
      </c>
      <c r="K377" s="31">
        <f>INT(K376+K$376*100%)</f>
        <v>4000</v>
      </c>
      <c r="L377" s="31" t="s">
        <v>52</v>
      </c>
      <c r="M377" s="31">
        <f t="shared" si="226"/>
        <v>51672</v>
      </c>
      <c r="N377" s="31">
        <f t="shared" si="226"/>
        <v>52672</v>
      </c>
      <c r="O377" s="34" t="str">
        <f t="shared" ref="O377:O399" si="231">O376</f>
        <v>530800002</v>
      </c>
    </row>
    <row r="378" spans="1:15" x14ac:dyDescent="0.3">
      <c r="A378" s="31" t="b">
        <v>1</v>
      </c>
      <c r="B378" s="32" t="str">
        <f t="shared" si="227"/>
        <v>업적 - 장비아이템 5성 누적 획득 20 회</v>
      </c>
      <c r="C378" s="31">
        <f t="shared" ref="C378:C399" si="232">C377+1</f>
        <v>903121003</v>
      </c>
      <c r="D378" s="31">
        <f t="shared" ref="D378:D399" si="233">C377</f>
        <v>903121002</v>
      </c>
      <c r="E378" s="31">
        <f t="shared" si="229"/>
        <v>903121004</v>
      </c>
      <c r="F378" s="31">
        <f t="shared" ref="F378:H393" si="234">F377</f>
        <v>3</v>
      </c>
      <c r="G378" s="31">
        <f t="shared" si="230"/>
        <v>1</v>
      </c>
      <c r="H378" s="31">
        <f t="shared" si="230"/>
        <v>2</v>
      </c>
      <c r="I378" s="31">
        <v>20</v>
      </c>
      <c r="J378" s="31">
        <v>160001001</v>
      </c>
      <c r="K378" s="31">
        <f t="shared" ref="K378:K380" si="235">INT(K377+K$376*100%)</f>
        <v>6000</v>
      </c>
      <c r="L378" s="31" t="s">
        <v>52</v>
      </c>
      <c r="M378" s="31">
        <f t="shared" si="226"/>
        <v>51673</v>
      </c>
      <c r="N378" s="31">
        <f t="shared" si="226"/>
        <v>52673</v>
      </c>
      <c r="O378" s="34" t="str">
        <f t="shared" si="231"/>
        <v>530800002</v>
      </c>
    </row>
    <row r="379" spans="1:15" x14ac:dyDescent="0.3">
      <c r="A379" s="31" t="b">
        <v>1</v>
      </c>
      <c r="B379" s="32" t="str">
        <f t="shared" si="227"/>
        <v>업적 - 장비아이템 5성 누적 획득 30 회</v>
      </c>
      <c r="C379" s="31">
        <f t="shared" si="232"/>
        <v>903121004</v>
      </c>
      <c r="D379" s="31">
        <f t="shared" si="233"/>
        <v>903121003</v>
      </c>
      <c r="E379" s="31">
        <f t="shared" si="229"/>
        <v>903121005</v>
      </c>
      <c r="F379" s="31">
        <f t="shared" si="234"/>
        <v>3</v>
      </c>
      <c r="G379" s="31">
        <f t="shared" si="230"/>
        <v>1</v>
      </c>
      <c r="H379" s="31">
        <f t="shared" si="230"/>
        <v>2</v>
      </c>
      <c r="I379" s="31">
        <v>30</v>
      </c>
      <c r="J379" s="31">
        <v>160001001</v>
      </c>
      <c r="K379" s="31">
        <f t="shared" si="235"/>
        <v>8000</v>
      </c>
      <c r="L379" s="31" t="s">
        <v>52</v>
      </c>
      <c r="M379" s="31">
        <f t="shared" si="226"/>
        <v>51674</v>
      </c>
      <c r="N379" s="31">
        <f t="shared" si="226"/>
        <v>52674</v>
      </c>
      <c r="O379" s="34" t="str">
        <f t="shared" si="231"/>
        <v>530800002</v>
      </c>
    </row>
    <row r="380" spans="1:15" x14ac:dyDescent="0.3">
      <c r="A380" s="31" t="b">
        <v>1</v>
      </c>
      <c r="B380" s="32" t="str">
        <f t="shared" si="227"/>
        <v>업적 - 장비아이템 5성 누적 획득 50 회</v>
      </c>
      <c r="C380" s="31">
        <f t="shared" si="232"/>
        <v>903121005</v>
      </c>
      <c r="D380" s="31">
        <f t="shared" si="233"/>
        <v>903121004</v>
      </c>
      <c r="E380" s="31">
        <f t="shared" si="229"/>
        <v>903121006</v>
      </c>
      <c r="F380" s="31">
        <f t="shared" si="234"/>
        <v>3</v>
      </c>
      <c r="G380" s="31">
        <f t="shared" si="230"/>
        <v>1</v>
      </c>
      <c r="H380" s="31">
        <f t="shared" si="230"/>
        <v>2</v>
      </c>
      <c r="I380" s="31">
        <v>50</v>
      </c>
      <c r="J380" s="31">
        <v>160001001</v>
      </c>
      <c r="K380" s="31">
        <f t="shared" si="235"/>
        <v>10000</v>
      </c>
      <c r="L380" s="31" t="s">
        <v>52</v>
      </c>
      <c r="M380" s="31">
        <f t="shared" si="226"/>
        <v>51675</v>
      </c>
      <c r="N380" s="31">
        <f t="shared" si="226"/>
        <v>52675</v>
      </c>
      <c r="O380" s="34" t="str">
        <f t="shared" si="231"/>
        <v>530800002</v>
      </c>
    </row>
    <row r="381" spans="1:15" x14ac:dyDescent="0.3">
      <c r="A381" s="31" t="b">
        <v>1</v>
      </c>
      <c r="B381" s="32" t="str">
        <f t="shared" si="227"/>
        <v>업적 - 장비아이템 5성 누적 획득 100 회</v>
      </c>
      <c r="C381" s="31">
        <f t="shared" si="232"/>
        <v>903121006</v>
      </c>
      <c r="D381" s="31">
        <f t="shared" si="233"/>
        <v>903121005</v>
      </c>
      <c r="E381" s="31">
        <f t="shared" si="229"/>
        <v>903121007</v>
      </c>
      <c r="F381" s="31">
        <f t="shared" si="234"/>
        <v>3</v>
      </c>
      <c r="G381" s="31">
        <f t="shared" si="230"/>
        <v>1</v>
      </c>
      <c r="H381" s="31">
        <f t="shared" si="230"/>
        <v>2</v>
      </c>
      <c r="I381" s="31">
        <v>100</v>
      </c>
      <c r="J381" s="31">
        <v>160001001</v>
      </c>
      <c r="K381" s="30">
        <f>INT(K380+K$380*50%)</f>
        <v>15000</v>
      </c>
      <c r="L381" s="31" t="s">
        <v>52</v>
      </c>
      <c r="M381" s="31">
        <f t="shared" si="226"/>
        <v>51676</v>
      </c>
      <c r="N381" s="31">
        <f t="shared" si="226"/>
        <v>52676</v>
      </c>
      <c r="O381" s="34" t="str">
        <f t="shared" si="231"/>
        <v>530800002</v>
      </c>
    </row>
    <row r="382" spans="1:15" x14ac:dyDescent="0.3">
      <c r="A382" s="31" t="b">
        <v>1</v>
      </c>
      <c r="B382" s="32" t="str">
        <f t="shared" si="227"/>
        <v>업적 - 장비아이템 5성 누적 획득 150 회</v>
      </c>
      <c r="C382" s="31">
        <f t="shared" si="232"/>
        <v>903121007</v>
      </c>
      <c r="D382" s="31">
        <f t="shared" si="233"/>
        <v>903121006</v>
      </c>
      <c r="E382" s="31">
        <f t="shared" si="229"/>
        <v>903121008</v>
      </c>
      <c r="F382" s="31">
        <f t="shared" si="234"/>
        <v>3</v>
      </c>
      <c r="G382" s="31">
        <f t="shared" si="230"/>
        <v>1</v>
      </c>
      <c r="H382" s="31">
        <f t="shared" si="230"/>
        <v>2</v>
      </c>
      <c r="I382" s="31">
        <f>I381+50</f>
        <v>150</v>
      </c>
      <c r="J382" s="31">
        <v>160001001</v>
      </c>
      <c r="K382" s="31">
        <f t="shared" ref="K382:K388" si="236">INT(K381+K$380*50%)</f>
        <v>20000</v>
      </c>
      <c r="L382" s="31" t="s">
        <v>52</v>
      </c>
      <c r="M382" s="31">
        <f t="shared" si="226"/>
        <v>51677</v>
      </c>
      <c r="N382" s="31">
        <f t="shared" si="226"/>
        <v>52677</v>
      </c>
      <c r="O382" s="34" t="str">
        <f t="shared" si="231"/>
        <v>530800002</v>
      </c>
    </row>
    <row r="383" spans="1:15" x14ac:dyDescent="0.3">
      <c r="A383" s="31" t="b">
        <v>1</v>
      </c>
      <c r="B383" s="32" t="str">
        <f t="shared" si="227"/>
        <v>업적 - 장비아이템 5성 누적 획득 200 회</v>
      </c>
      <c r="C383" s="31">
        <f t="shared" si="232"/>
        <v>903121008</v>
      </c>
      <c r="D383" s="31">
        <f t="shared" si="233"/>
        <v>903121007</v>
      </c>
      <c r="E383" s="31">
        <f t="shared" si="229"/>
        <v>903121009</v>
      </c>
      <c r="F383" s="31">
        <f t="shared" si="234"/>
        <v>3</v>
      </c>
      <c r="G383" s="31">
        <f t="shared" si="230"/>
        <v>1</v>
      </c>
      <c r="H383" s="31">
        <f t="shared" si="230"/>
        <v>2</v>
      </c>
      <c r="I383" s="31">
        <f t="shared" ref="I383:I399" si="237">I382+50</f>
        <v>200</v>
      </c>
      <c r="J383" s="31">
        <v>160001001</v>
      </c>
      <c r="K383" s="31">
        <f t="shared" si="236"/>
        <v>25000</v>
      </c>
      <c r="L383" s="31" t="s">
        <v>52</v>
      </c>
      <c r="M383" s="31">
        <f t="shared" si="226"/>
        <v>51678</v>
      </c>
      <c r="N383" s="31">
        <f t="shared" si="226"/>
        <v>52678</v>
      </c>
      <c r="O383" s="34" t="str">
        <f t="shared" si="231"/>
        <v>530800002</v>
      </c>
    </row>
    <row r="384" spans="1:15" x14ac:dyDescent="0.3">
      <c r="A384" s="31" t="b">
        <v>1</v>
      </c>
      <c r="B384" s="32" t="str">
        <f t="shared" si="227"/>
        <v>업적 - 장비아이템 5성 누적 획득 250 회</v>
      </c>
      <c r="C384" s="31">
        <f t="shared" si="232"/>
        <v>903121009</v>
      </c>
      <c r="D384" s="31">
        <f t="shared" si="233"/>
        <v>903121008</v>
      </c>
      <c r="E384" s="31">
        <f t="shared" si="229"/>
        <v>903121010</v>
      </c>
      <c r="F384" s="31">
        <f t="shared" si="234"/>
        <v>3</v>
      </c>
      <c r="G384" s="31">
        <f t="shared" si="230"/>
        <v>1</v>
      </c>
      <c r="H384" s="31">
        <f t="shared" si="230"/>
        <v>2</v>
      </c>
      <c r="I384" s="31">
        <f t="shared" si="237"/>
        <v>250</v>
      </c>
      <c r="J384" s="31">
        <v>160001001</v>
      </c>
      <c r="K384" s="31">
        <f t="shared" si="236"/>
        <v>30000</v>
      </c>
      <c r="L384" s="31" t="s">
        <v>52</v>
      </c>
      <c r="M384" s="31">
        <f t="shared" si="226"/>
        <v>51679</v>
      </c>
      <c r="N384" s="31">
        <f t="shared" si="226"/>
        <v>52679</v>
      </c>
      <c r="O384" s="34" t="str">
        <f t="shared" si="231"/>
        <v>530800002</v>
      </c>
    </row>
    <row r="385" spans="1:15" x14ac:dyDescent="0.3">
      <c r="A385" s="31" t="b">
        <v>1</v>
      </c>
      <c r="B385" s="32" t="str">
        <f t="shared" si="227"/>
        <v>업적 - 장비아이템 5성 누적 획득 300 회</v>
      </c>
      <c r="C385" s="31">
        <f t="shared" si="232"/>
        <v>903121010</v>
      </c>
      <c r="D385" s="31">
        <f t="shared" si="233"/>
        <v>903121009</v>
      </c>
      <c r="E385" s="31">
        <f t="shared" si="229"/>
        <v>903121011</v>
      </c>
      <c r="F385" s="31">
        <f t="shared" si="234"/>
        <v>3</v>
      </c>
      <c r="G385" s="31">
        <f t="shared" si="230"/>
        <v>1</v>
      </c>
      <c r="H385" s="31">
        <f t="shared" si="230"/>
        <v>2</v>
      </c>
      <c r="I385" s="31">
        <f t="shared" si="237"/>
        <v>300</v>
      </c>
      <c r="J385" s="31">
        <v>160001001</v>
      </c>
      <c r="K385" s="31">
        <f t="shared" si="236"/>
        <v>35000</v>
      </c>
      <c r="L385" s="31" t="s">
        <v>52</v>
      </c>
      <c r="M385" s="31">
        <f t="shared" si="226"/>
        <v>51680</v>
      </c>
      <c r="N385" s="31">
        <f t="shared" si="226"/>
        <v>52680</v>
      </c>
      <c r="O385" s="34" t="str">
        <f t="shared" si="231"/>
        <v>530800002</v>
      </c>
    </row>
    <row r="386" spans="1:15" x14ac:dyDescent="0.3">
      <c r="A386" s="31" t="b">
        <v>1</v>
      </c>
      <c r="B386" s="32" t="str">
        <f t="shared" si="227"/>
        <v>업적 - 장비아이템 5성 누적 획득 350 회</v>
      </c>
      <c r="C386" s="31">
        <f t="shared" si="232"/>
        <v>903121011</v>
      </c>
      <c r="D386" s="31">
        <f t="shared" si="233"/>
        <v>903121010</v>
      </c>
      <c r="E386" s="31">
        <f t="shared" si="229"/>
        <v>903121012</v>
      </c>
      <c r="F386" s="31">
        <f t="shared" si="234"/>
        <v>3</v>
      </c>
      <c r="G386" s="31">
        <f t="shared" si="230"/>
        <v>1</v>
      </c>
      <c r="H386" s="31">
        <f t="shared" si="230"/>
        <v>2</v>
      </c>
      <c r="I386" s="31">
        <f t="shared" si="237"/>
        <v>350</v>
      </c>
      <c r="J386" s="31">
        <v>160001001</v>
      </c>
      <c r="K386" s="31">
        <f t="shared" si="236"/>
        <v>40000</v>
      </c>
      <c r="L386" s="31" t="s">
        <v>52</v>
      </c>
      <c r="M386" s="31">
        <f t="shared" si="226"/>
        <v>51681</v>
      </c>
      <c r="N386" s="31">
        <f t="shared" si="226"/>
        <v>52681</v>
      </c>
      <c r="O386" s="34" t="str">
        <f t="shared" si="231"/>
        <v>530800002</v>
      </c>
    </row>
    <row r="387" spans="1:15" x14ac:dyDescent="0.3">
      <c r="A387" s="31" t="b">
        <v>1</v>
      </c>
      <c r="B387" s="32" t="str">
        <f t="shared" si="227"/>
        <v>업적 - 장비아이템 5성 누적 획득 400 회</v>
      </c>
      <c r="C387" s="31">
        <f t="shared" si="232"/>
        <v>903121012</v>
      </c>
      <c r="D387" s="31">
        <f t="shared" si="233"/>
        <v>903121011</v>
      </c>
      <c r="E387" s="31">
        <f t="shared" si="229"/>
        <v>903121013</v>
      </c>
      <c r="F387" s="31">
        <f t="shared" si="234"/>
        <v>3</v>
      </c>
      <c r="G387" s="31">
        <f t="shared" si="230"/>
        <v>1</v>
      </c>
      <c r="H387" s="31">
        <f t="shared" si="230"/>
        <v>2</v>
      </c>
      <c r="I387" s="31">
        <f t="shared" si="237"/>
        <v>400</v>
      </c>
      <c r="J387" s="31">
        <v>160001001</v>
      </c>
      <c r="K387" s="31">
        <f t="shared" si="236"/>
        <v>45000</v>
      </c>
      <c r="L387" s="31" t="s">
        <v>52</v>
      </c>
      <c r="M387" s="31">
        <f t="shared" si="226"/>
        <v>51682</v>
      </c>
      <c r="N387" s="31">
        <f t="shared" si="226"/>
        <v>52682</v>
      </c>
      <c r="O387" s="34" t="str">
        <f t="shared" si="231"/>
        <v>530800002</v>
      </c>
    </row>
    <row r="388" spans="1:15" x14ac:dyDescent="0.3">
      <c r="A388" s="31" t="b">
        <v>1</v>
      </c>
      <c r="B388" s="32" t="str">
        <f t="shared" si="227"/>
        <v>업적 - 장비아이템 5성 누적 획득 450 회</v>
      </c>
      <c r="C388" s="31">
        <f t="shared" si="232"/>
        <v>903121013</v>
      </c>
      <c r="D388" s="31">
        <f t="shared" si="233"/>
        <v>903121012</v>
      </c>
      <c r="E388" s="31">
        <f t="shared" si="229"/>
        <v>903121014</v>
      </c>
      <c r="F388" s="31">
        <f t="shared" si="234"/>
        <v>3</v>
      </c>
      <c r="G388" s="31">
        <f t="shared" si="230"/>
        <v>1</v>
      </c>
      <c r="H388" s="31">
        <f t="shared" si="230"/>
        <v>2</v>
      </c>
      <c r="I388" s="31">
        <f t="shared" si="237"/>
        <v>450</v>
      </c>
      <c r="J388" s="31">
        <v>160001001</v>
      </c>
      <c r="K388" s="31">
        <f t="shared" si="236"/>
        <v>50000</v>
      </c>
      <c r="L388" s="31" t="s">
        <v>52</v>
      </c>
      <c r="M388" s="31">
        <f t="shared" si="226"/>
        <v>51683</v>
      </c>
      <c r="N388" s="31">
        <f t="shared" si="226"/>
        <v>52683</v>
      </c>
      <c r="O388" s="34" t="str">
        <f t="shared" si="231"/>
        <v>530800002</v>
      </c>
    </row>
    <row r="389" spans="1:15" x14ac:dyDescent="0.3">
      <c r="A389" s="31" t="b">
        <v>1</v>
      </c>
      <c r="B389" s="32" t="str">
        <f t="shared" si="227"/>
        <v>업적 - 장비아이템 5성 누적 획득 500 회</v>
      </c>
      <c r="C389" s="31">
        <f t="shared" si="232"/>
        <v>903121014</v>
      </c>
      <c r="D389" s="31">
        <f t="shared" si="233"/>
        <v>903121013</v>
      </c>
      <c r="E389" s="31">
        <f t="shared" si="229"/>
        <v>903121015</v>
      </c>
      <c r="F389" s="31">
        <f t="shared" si="234"/>
        <v>3</v>
      </c>
      <c r="G389" s="31">
        <f t="shared" si="230"/>
        <v>1</v>
      </c>
      <c r="H389" s="31">
        <f t="shared" si="230"/>
        <v>2</v>
      </c>
      <c r="I389" s="31">
        <f t="shared" si="237"/>
        <v>500</v>
      </c>
      <c r="J389" s="31">
        <v>160001001</v>
      </c>
      <c r="K389" s="30">
        <f>INT(K388+K$380*100%)</f>
        <v>60000</v>
      </c>
      <c r="L389" s="31" t="s">
        <v>52</v>
      </c>
      <c r="M389" s="31">
        <f t="shared" si="226"/>
        <v>51684</v>
      </c>
      <c r="N389" s="31">
        <f t="shared" si="226"/>
        <v>52684</v>
      </c>
      <c r="O389" s="34" t="str">
        <f t="shared" si="231"/>
        <v>530800002</v>
      </c>
    </row>
    <row r="390" spans="1:15" x14ac:dyDescent="0.3">
      <c r="A390" s="31" t="b">
        <v>1</v>
      </c>
      <c r="B390" s="32" t="str">
        <f t="shared" si="227"/>
        <v>업적 - 장비아이템 5성 누적 획득 550 회</v>
      </c>
      <c r="C390" s="31">
        <f t="shared" si="232"/>
        <v>903121015</v>
      </c>
      <c r="D390" s="31">
        <f t="shared" si="233"/>
        <v>903121014</v>
      </c>
      <c r="E390" s="31">
        <f t="shared" si="229"/>
        <v>903121016</v>
      </c>
      <c r="F390" s="31">
        <f t="shared" si="234"/>
        <v>3</v>
      </c>
      <c r="G390" s="31">
        <f t="shared" si="230"/>
        <v>1</v>
      </c>
      <c r="H390" s="31">
        <f t="shared" si="230"/>
        <v>2</v>
      </c>
      <c r="I390" s="31">
        <f t="shared" si="237"/>
        <v>550</v>
      </c>
      <c r="J390" s="31">
        <v>160001001</v>
      </c>
      <c r="K390" s="31">
        <f t="shared" ref="K390:K393" si="238">INT(K389+K$380*100%)</f>
        <v>70000</v>
      </c>
      <c r="L390" s="31" t="s">
        <v>52</v>
      </c>
      <c r="M390" s="31">
        <f t="shared" si="226"/>
        <v>51685</v>
      </c>
      <c r="N390" s="31">
        <f t="shared" si="226"/>
        <v>52685</v>
      </c>
      <c r="O390" s="34" t="str">
        <f t="shared" si="231"/>
        <v>530800002</v>
      </c>
    </row>
    <row r="391" spans="1:15" x14ac:dyDescent="0.3">
      <c r="A391" s="31" t="b">
        <v>1</v>
      </c>
      <c r="B391" s="32" t="str">
        <f t="shared" si="227"/>
        <v>업적 - 장비아이템 5성 누적 획득 600 회</v>
      </c>
      <c r="C391" s="31">
        <f t="shared" si="232"/>
        <v>903121016</v>
      </c>
      <c r="D391" s="31">
        <f t="shared" si="233"/>
        <v>903121015</v>
      </c>
      <c r="E391" s="31">
        <f t="shared" si="229"/>
        <v>903121017</v>
      </c>
      <c r="F391" s="31">
        <f t="shared" si="234"/>
        <v>3</v>
      </c>
      <c r="G391" s="31">
        <f t="shared" si="230"/>
        <v>1</v>
      </c>
      <c r="H391" s="31">
        <f t="shared" si="230"/>
        <v>2</v>
      </c>
      <c r="I391" s="31">
        <f t="shared" si="237"/>
        <v>600</v>
      </c>
      <c r="J391" s="31">
        <v>160001001</v>
      </c>
      <c r="K391" s="31">
        <f t="shared" si="238"/>
        <v>80000</v>
      </c>
      <c r="L391" s="31" t="s">
        <v>52</v>
      </c>
      <c r="M391" s="31">
        <f t="shared" ref="M391:N406" si="239">M390+1</f>
        <v>51686</v>
      </c>
      <c r="N391" s="31">
        <f t="shared" si="239"/>
        <v>52686</v>
      </c>
      <c r="O391" s="34" t="str">
        <f t="shared" si="231"/>
        <v>530800002</v>
      </c>
    </row>
    <row r="392" spans="1:15" x14ac:dyDescent="0.3">
      <c r="A392" s="31" t="b">
        <v>1</v>
      </c>
      <c r="B392" s="32" t="str">
        <f t="shared" si="227"/>
        <v>업적 - 장비아이템 5성 누적 획득 650 회</v>
      </c>
      <c r="C392" s="31">
        <f t="shared" si="232"/>
        <v>903121017</v>
      </c>
      <c r="D392" s="31">
        <f t="shared" si="233"/>
        <v>903121016</v>
      </c>
      <c r="E392" s="31">
        <f t="shared" si="229"/>
        <v>903121018</v>
      </c>
      <c r="F392" s="31">
        <f t="shared" si="234"/>
        <v>3</v>
      </c>
      <c r="G392" s="31">
        <f t="shared" si="230"/>
        <v>1</v>
      </c>
      <c r="H392" s="31">
        <f t="shared" si="230"/>
        <v>2</v>
      </c>
      <c r="I392" s="31">
        <f t="shared" si="237"/>
        <v>650</v>
      </c>
      <c r="J392" s="31">
        <v>160001001</v>
      </c>
      <c r="K392" s="31">
        <f t="shared" si="238"/>
        <v>90000</v>
      </c>
      <c r="L392" s="31" t="s">
        <v>52</v>
      </c>
      <c r="M392" s="31">
        <f t="shared" si="239"/>
        <v>51687</v>
      </c>
      <c r="N392" s="31">
        <f t="shared" si="239"/>
        <v>52687</v>
      </c>
      <c r="O392" s="34" t="str">
        <f t="shared" si="231"/>
        <v>530800002</v>
      </c>
    </row>
    <row r="393" spans="1:15" x14ac:dyDescent="0.3">
      <c r="A393" s="31" t="b">
        <v>1</v>
      </c>
      <c r="B393" s="32" t="str">
        <f t="shared" si="227"/>
        <v>업적 - 장비아이템 5성 누적 획득 700 회</v>
      </c>
      <c r="C393" s="31">
        <f t="shared" si="232"/>
        <v>903121018</v>
      </c>
      <c r="D393" s="31">
        <f t="shared" si="233"/>
        <v>903121017</v>
      </c>
      <c r="E393" s="31">
        <f t="shared" si="229"/>
        <v>903121019</v>
      </c>
      <c r="F393" s="31">
        <f t="shared" si="234"/>
        <v>3</v>
      </c>
      <c r="G393" s="31">
        <f t="shared" si="234"/>
        <v>1</v>
      </c>
      <c r="H393" s="31">
        <f t="shared" si="234"/>
        <v>2</v>
      </c>
      <c r="I393" s="31">
        <f t="shared" si="237"/>
        <v>700</v>
      </c>
      <c r="J393" s="31">
        <v>160001001</v>
      </c>
      <c r="K393" s="31">
        <f t="shared" si="238"/>
        <v>100000</v>
      </c>
      <c r="L393" s="31" t="s">
        <v>52</v>
      </c>
      <c r="M393" s="31">
        <f t="shared" si="239"/>
        <v>51688</v>
      </c>
      <c r="N393" s="31">
        <f t="shared" si="239"/>
        <v>52688</v>
      </c>
      <c r="O393" s="34" t="str">
        <f t="shared" si="231"/>
        <v>530800002</v>
      </c>
    </row>
    <row r="394" spans="1:15" x14ac:dyDescent="0.3">
      <c r="A394" s="31" t="b">
        <v>1</v>
      </c>
      <c r="B394" s="32" t="str">
        <f t="shared" si="227"/>
        <v>업적 - 장비아이템 5성 누적 획득 750 회</v>
      </c>
      <c r="C394" s="31">
        <f t="shared" si="232"/>
        <v>903121019</v>
      </c>
      <c r="D394" s="31">
        <f t="shared" si="233"/>
        <v>903121018</v>
      </c>
      <c r="E394" s="31">
        <f t="shared" si="229"/>
        <v>903121020</v>
      </c>
      <c r="F394" s="31">
        <f t="shared" ref="F394:H399" si="240">F393</f>
        <v>3</v>
      </c>
      <c r="G394" s="31">
        <f t="shared" si="240"/>
        <v>1</v>
      </c>
      <c r="H394" s="31">
        <f t="shared" si="240"/>
        <v>2</v>
      </c>
      <c r="I394" s="31">
        <f t="shared" si="237"/>
        <v>750</v>
      </c>
      <c r="J394" s="31">
        <v>160001001</v>
      </c>
      <c r="K394" s="30">
        <f>INT(K393+K$393*25%)</f>
        <v>125000</v>
      </c>
      <c r="L394" s="31" t="s">
        <v>52</v>
      </c>
      <c r="M394" s="31">
        <f t="shared" si="239"/>
        <v>51689</v>
      </c>
      <c r="N394" s="31">
        <f t="shared" si="239"/>
        <v>52689</v>
      </c>
      <c r="O394" s="34" t="str">
        <f t="shared" si="231"/>
        <v>530800002</v>
      </c>
    </row>
    <row r="395" spans="1:15" x14ac:dyDescent="0.3">
      <c r="A395" s="31" t="b">
        <v>1</v>
      </c>
      <c r="B395" s="32" t="str">
        <f t="shared" si="227"/>
        <v>업적 - 장비아이템 5성 누적 획득 800 회</v>
      </c>
      <c r="C395" s="31">
        <f t="shared" si="232"/>
        <v>903121020</v>
      </c>
      <c r="D395" s="31">
        <f t="shared" si="233"/>
        <v>903121019</v>
      </c>
      <c r="E395" s="31">
        <f t="shared" si="229"/>
        <v>903121021</v>
      </c>
      <c r="F395" s="31">
        <f t="shared" si="240"/>
        <v>3</v>
      </c>
      <c r="G395" s="31">
        <f t="shared" si="240"/>
        <v>1</v>
      </c>
      <c r="H395" s="31">
        <f t="shared" si="240"/>
        <v>2</v>
      </c>
      <c r="I395" s="31">
        <f t="shared" si="237"/>
        <v>800</v>
      </c>
      <c r="J395" s="31">
        <v>160001001</v>
      </c>
      <c r="K395" s="35">
        <f>INT(K394+K$393*25%)</f>
        <v>150000</v>
      </c>
      <c r="L395" s="31" t="s">
        <v>52</v>
      </c>
      <c r="M395" s="31">
        <f t="shared" si="239"/>
        <v>51690</v>
      </c>
      <c r="N395" s="31">
        <f t="shared" si="239"/>
        <v>52690</v>
      </c>
      <c r="O395" s="34" t="str">
        <f t="shared" si="231"/>
        <v>530800002</v>
      </c>
    </row>
    <row r="396" spans="1:15" x14ac:dyDescent="0.3">
      <c r="A396" s="31" t="b">
        <v>1</v>
      </c>
      <c r="B396" s="32" t="str">
        <f t="shared" si="227"/>
        <v>업적 - 장비아이템 5성 누적 획득 850 회</v>
      </c>
      <c r="C396" s="31">
        <f t="shared" si="232"/>
        <v>903121021</v>
      </c>
      <c r="D396" s="31">
        <f t="shared" si="233"/>
        <v>903121020</v>
      </c>
      <c r="E396" s="31">
        <f t="shared" si="229"/>
        <v>903121022</v>
      </c>
      <c r="F396" s="31">
        <f t="shared" si="240"/>
        <v>3</v>
      </c>
      <c r="G396" s="31">
        <f t="shared" si="240"/>
        <v>1</v>
      </c>
      <c r="H396" s="31">
        <f t="shared" si="240"/>
        <v>2</v>
      </c>
      <c r="I396" s="31">
        <f t="shared" si="237"/>
        <v>850</v>
      </c>
      <c r="J396" s="31">
        <v>160001001</v>
      </c>
      <c r="K396" s="35">
        <f t="shared" ref="K396:K399" si="241">INT(K395+K$393*25%)</f>
        <v>175000</v>
      </c>
      <c r="L396" s="31" t="s">
        <v>52</v>
      </c>
      <c r="M396" s="31">
        <f t="shared" si="239"/>
        <v>51691</v>
      </c>
      <c r="N396" s="31">
        <f t="shared" si="239"/>
        <v>52691</v>
      </c>
      <c r="O396" s="34" t="str">
        <f t="shared" si="231"/>
        <v>530800002</v>
      </c>
    </row>
    <row r="397" spans="1:15" x14ac:dyDescent="0.3">
      <c r="A397" s="31" t="b">
        <v>1</v>
      </c>
      <c r="B397" s="32" t="str">
        <f t="shared" si="227"/>
        <v>업적 - 장비아이템 5성 누적 획득 900 회</v>
      </c>
      <c r="C397" s="31">
        <f t="shared" si="232"/>
        <v>903121022</v>
      </c>
      <c r="D397" s="31">
        <f t="shared" si="233"/>
        <v>903121021</v>
      </c>
      <c r="E397" s="31">
        <f t="shared" si="229"/>
        <v>903121023</v>
      </c>
      <c r="F397" s="31">
        <f t="shared" si="240"/>
        <v>3</v>
      </c>
      <c r="G397" s="31">
        <f t="shared" si="240"/>
        <v>1</v>
      </c>
      <c r="H397" s="31">
        <f t="shared" si="240"/>
        <v>2</v>
      </c>
      <c r="I397" s="31">
        <f t="shared" si="237"/>
        <v>900</v>
      </c>
      <c r="J397" s="31">
        <v>160001001</v>
      </c>
      <c r="K397" s="35">
        <f t="shared" si="241"/>
        <v>200000</v>
      </c>
      <c r="L397" s="31" t="s">
        <v>52</v>
      </c>
      <c r="M397" s="31">
        <f t="shared" si="239"/>
        <v>51692</v>
      </c>
      <c r="N397" s="31">
        <f t="shared" si="239"/>
        <v>52692</v>
      </c>
      <c r="O397" s="34" t="str">
        <f t="shared" si="231"/>
        <v>530800002</v>
      </c>
    </row>
    <row r="398" spans="1:15" x14ac:dyDescent="0.3">
      <c r="A398" s="31" t="b">
        <v>1</v>
      </c>
      <c r="B398" s="32" t="str">
        <f t="shared" si="227"/>
        <v>업적 - 장비아이템 5성 누적 획득 950 회</v>
      </c>
      <c r="C398" s="31">
        <f t="shared" si="232"/>
        <v>903121023</v>
      </c>
      <c r="D398" s="31">
        <f t="shared" si="233"/>
        <v>903121022</v>
      </c>
      <c r="E398" s="31">
        <f t="shared" si="229"/>
        <v>903121024</v>
      </c>
      <c r="F398" s="31">
        <f t="shared" si="240"/>
        <v>3</v>
      </c>
      <c r="G398" s="31">
        <f t="shared" si="240"/>
        <v>1</v>
      </c>
      <c r="H398" s="31">
        <f t="shared" si="240"/>
        <v>2</v>
      </c>
      <c r="I398" s="31">
        <f t="shared" si="237"/>
        <v>950</v>
      </c>
      <c r="J398" s="31">
        <v>160001001</v>
      </c>
      <c r="K398" s="35">
        <f t="shared" si="241"/>
        <v>225000</v>
      </c>
      <c r="L398" s="31" t="s">
        <v>52</v>
      </c>
      <c r="M398" s="31">
        <f t="shared" si="239"/>
        <v>51693</v>
      </c>
      <c r="N398" s="31">
        <f t="shared" si="239"/>
        <v>52693</v>
      </c>
      <c r="O398" s="34" t="str">
        <f t="shared" si="231"/>
        <v>530800002</v>
      </c>
    </row>
    <row r="399" spans="1:15" x14ac:dyDescent="0.3">
      <c r="A399" s="31" t="b">
        <v>1</v>
      </c>
      <c r="B399" s="32" t="str">
        <f t="shared" si="227"/>
        <v>업적 - 장비아이템 5성 누적 획득 1000 회</v>
      </c>
      <c r="C399" s="31">
        <f t="shared" si="232"/>
        <v>903121024</v>
      </c>
      <c r="D399" s="31">
        <f t="shared" si="233"/>
        <v>903121023</v>
      </c>
      <c r="E399" s="30">
        <v>0</v>
      </c>
      <c r="F399" s="31">
        <f t="shared" si="240"/>
        <v>3</v>
      </c>
      <c r="G399" s="31">
        <f t="shared" si="240"/>
        <v>1</v>
      </c>
      <c r="H399" s="31">
        <f t="shared" si="240"/>
        <v>2</v>
      </c>
      <c r="I399" s="31">
        <f t="shared" si="237"/>
        <v>1000</v>
      </c>
      <c r="J399" s="31">
        <v>160001001</v>
      </c>
      <c r="K399" s="35">
        <f t="shared" si="241"/>
        <v>250000</v>
      </c>
      <c r="L399" s="31" t="s">
        <v>52</v>
      </c>
      <c r="M399" s="31">
        <f t="shared" si="239"/>
        <v>51694</v>
      </c>
      <c r="N399" s="31">
        <f t="shared" si="239"/>
        <v>52694</v>
      </c>
      <c r="O399" s="34" t="str">
        <f t="shared" si="231"/>
        <v>530800002</v>
      </c>
    </row>
    <row r="400" spans="1:15" x14ac:dyDescent="0.3">
      <c r="A400" s="28" t="b">
        <v>1</v>
      </c>
      <c r="B400" s="29" t="str">
        <f t="shared" ref="B400:B423" si="242">"업적 - 장비아이템 6성 누적 획득 " &amp; I400 &amp; " 회"</f>
        <v>업적 - 장비아이템 6성 누적 획득 1 회</v>
      </c>
      <c r="C400" s="30" t="str">
        <f>90&amp;F400&amp;G400&amp;H400&amp;1001</f>
        <v>903131001</v>
      </c>
      <c r="D400" s="30">
        <v>0</v>
      </c>
      <c r="E400" s="28">
        <f>C401</f>
        <v>903131002</v>
      </c>
      <c r="F400" s="30">
        <v>3</v>
      </c>
      <c r="G400" s="30">
        <v>1</v>
      </c>
      <c r="H400" s="30">
        <v>3</v>
      </c>
      <c r="I400" s="28">
        <v>1</v>
      </c>
      <c r="J400" s="28">
        <v>160001001</v>
      </c>
      <c r="K400" s="30">
        <v>5000</v>
      </c>
      <c r="L400" s="34" t="s">
        <v>52</v>
      </c>
      <c r="M400" s="34">
        <f t="shared" si="239"/>
        <v>51695</v>
      </c>
      <c r="N400" s="34">
        <f t="shared" si="239"/>
        <v>52695</v>
      </c>
      <c r="O400" s="30" t="str">
        <f t="shared" ref="O400:O424" si="243">IF(H400=1,"530800001",IF(H400=2,"530800002",IF(H400=3,"530800003",IF(H400=4,"530800004",IF(H400=5,"530800005",IF(H400=6,"530800006",IF(H400=7,"530800007",IF(H400=8,"530800008",IF(H400=9,"530800009",IF(H400=10,"530800010",IF(H400=11,"530800011",IF(H400=12,"530800012",IF(H400=13,"530800013",IF(H400=14,"530800014",IF(H400=15,"530800015",IF(H400=16,"530800016",IF(H400=17,"530800017",IF(H400=18,"530800018",IF(H400=19,"530800019",IF(H400=20,"530800020",IF(H400=21,"530800020",IF(H400=22,"530800022",IF(H400=23,"530800023",IF(H400=24,"530800024",IF(H400=25,"530800025",IF(H400=26,"530800026",IF(H400=27,"530800027",IF(H400=28,"530800028",IF(H400=29,"530800029",IF(H400=30,"530800030",IF(H400=31,"530800031",IF(H400=32,"530800032",IF(H400=33,"530800033",IF(H400=34,"530800034",IF(H400=35,"530800035",IF(H400=36,"530800036"))))))))))))))))))))))))))))))))))))</f>
        <v>530800003</v>
      </c>
    </row>
    <row r="401" spans="1:15" x14ac:dyDescent="0.3">
      <c r="A401" s="28" t="b">
        <v>1</v>
      </c>
      <c r="B401" s="29" t="str">
        <f t="shared" si="242"/>
        <v>업적 - 장비아이템 6성 누적 획득 10 회</v>
      </c>
      <c r="C401" s="28">
        <f>C400+1</f>
        <v>903131002</v>
      </c>
      <c r="D401" s="28" t="str">
        <f>C400</f>
        <v>903131001</v>
      </c>
      <c r="E401" s="28">
        <f t="shared" ref="E401:E422" si="244">C402</f>
        <v>903131003</v>
      </c>
      <c r="F401" s="28">
        <f>F400</f>
        <v>3</v>
      </c>
      <c r="G401" s="28">
        <f t="shared" ref="G401:H416" si="245">G400</f>
        <v>1</v>
      </c>
      <c r="H401" s="28">
        <f t="shared" si="245"/>
        <v>3</v>
      </c>
      <c r="I401" s="28">
        <v>10</v>
      </c>
      <c r="J401" s="28">
        <v>160001001</v>
      </c>
      <c r="K401" s="28">
        <f>INT(K400+K$400*100%)</f>
        <v>10000</v>
      </c>
      <c r="L401" s="34" t="s">
        <v>52</v>
      </c>
      <c r="M401" s="34">
        <f t="shared" si="239"/>
        <v>51696</v>
      </c>
      <c r="N401" s="34">
        <f t="shared" si="239"/>
        <v>52696</v>
      </c>
      <c r="O401" s="34" t="str">
        <f t="shared" ref="O401:O423" si="246">O400</f>
        <v>530800003</v>
      </c>
    </row>
    <row r="402" spans="1:15" x14ac:dyDescent="0.3">
      <c r="A402" s="28" t="b">
        <v>1</v>
      </c>
      <c r="B402" s="29" t="str">
        <f t="shared" si="242"/>
        <v>업적 - 장비아이템 6성 누적 획득 20 회</v>
      </c>
      <c r="C402" s="28">
        <f t="shared" ref="C402:C423" si="247">C401+1</f>
        <v>903131003</v>
      </c>
      <c r="D402" s="28">
        <f t="shared" ref="D402:D423" si="248">C401</f>
        <v>903131002</v>
      </c>
      <c r="E402" s="28">
        <f t="shared" si="244"/>
        <v>903131004</v>
      </c>
      <c r="F402" s="28">
        <f t="shared" ref="F402:H417" si="249">F401</f>
        <v>3</v>
      </c>
      <c r="G402" s="28">
        <f t="shared" si="245"/>
        <v>1</v>
      </c>
      <c r="H402" s="28">
        <f t="shared" si="245"/>
        <v>3</v>
      </c>
      <c r="I402" s="28">
        <v>20</v>
      </c>
      <c r="J402" s="28">
        <v>160001001</v>
      </c>
      <c r="K402" s="28">
        <f t="shared" ref="K402:K405" si="250">INT(K401+K$400*100%)</f>
        <v>15000</v>
      </c>
      <c r="L402" s="34" t="s">
        <v>52</v>
      </c>
      <c r="M402" s="34">
        <f t="shared" si="239"/>
        <v>51697</v>
      </c>
      <c r="N402" s="34">
        <f t="shared" si="239"/>
        <v>52697</v>
      </c>
      <c r="O402" s="34" t="str">
        <f t="shared" si="246"/>
        <v>530800003</v>
      </c>
    </row>
    <row r="403" spans="1:15" x14ac:dyDescent="0.3">
      <c r="A403" s="28" t="b">
        <v>1</v>
      </c>
      <c r="B403" s="29" t="str">
        <f t="shared" si="242"/>
        <v>업적 - 장비아이템 6성 누적 획득 30 회</v>
      </c>
      <c r="C403" s="28">
        <f t="shared" si="247"/>
        <v>903131004</v>
      </c>
      <c r="D403" s="28">
        <f t="shared" si="248"/>
        <v>903131003</v>
      </c>
      <c r="E403" s="28">
        <f t="shared" si="244"/>
        <v>903131005</v>
      </c>
      <c r="F403" s="28">
        <f t="shared" si="249"/>
        <v>3</v>
      </c>
      <c r="G403" s="28">
        <f t="shared" si="245"/>
        <v>1</v>
      </c>
      <c r="H403" s="28">
        <f t="shared" si="245"/>
        <v>3</v>
      </c>
      <c r="I403" s="28">
        <v>30</v>
      </c>
      <c r="J403" s="28">
        <v>160001001</v>
      </c>
      <c r="K403" s="28">
        <f t="shared" si="250"/>
        <v>20000</v>
      </c>
      <c r="L403" s="34" t="s">
        <v>52</v>
      </c>
      <c r="M403" s="34">
        <f t="shared" si="239"/>
        <v>51698</v>
      </c>
      <c r="N403" s="34">
        <f t="shared" si="239"/>
        <v>52698</v>
      </c>
      <c r="O403" s="34" t="str">
        <f t="shared" si="246"/>
        <v>530800003</v>
      </c>
    </row>
    <row r="404" spans="1:15" x14ac:dyDescent="0.3">
      <c r="A404" s="28" t="b">
        <v>1</v>
      </c>
      <c r="B404" s="29" t="str">
        <f t="shared" si="242"/>
        <v>업적 - 장비아이템 6성 누적 획득 50 회</v>
      </c>
      <c r="C404" s="28">
        <f t="shared" si="247"/>
        <v>903131005</v>
      </c>
      <c r="D404" s="28">
        <f t="shared" si="248"/>
        <v>903131004</v>
      </c>
      <c r="E404" s="28">
        <f t="shared" si="244"/>
        <v>903131006</v>
      </c>
      <c r="F404" s="28">
        <f t="shared" si="249"/>
        <v>3</v>
      </c>
      <c r="G404" s="28">
        <f t="shared" si="245"/>
        <v>1</v>
      </c>
      <c r="H404" s="28">
        <f t="shared" si="245"/>
        <v>3</v>
      </c>
      <c r="I404" s="28">
        <v>50</v>
      </c>
      <c r="J404" s="28">
        <v>160001001</v>
      </c>
      <c r="K404" s="28">
        <f t="shared" si="250"/>
        <v>25000</v>
      </c>
      <c r="L404" s="34" t="s">
        <v>52</v>
      </c>
      <c r="M404" s="34">
        <f t="shared" si="239"/>
        <v>51699</v>
      </c>
      <c r="N404" s="34">
        <f t="shared" si="239"/>
        <v>52699</v>
      </c>
      <c r="O404" s="34" t="str">
        <f t="shared" si="246"/>
        <v>530800003</v>
      </c>
    </row>
    <row r="405" spans="1:15" x14ac:dyDescent="0.3">
      <c r="A405" s="28" t="b">
        <v>1</v>
      </c>
      <c r="B405" s="29" t="str">
        <f t="shared" si="242"/>
        <v>업적 - 장비아이템 6성 누적 획득 100 회</v>
      </c>
      <c r="C405" s="28">
        <f t="shared" si="247"/>
        <v>903131006</v>
      </c>
      <c r="D405" s="28">
        <f t="shared" si="248"/>
        <v>903131005</v>
      </c>
      <c r="E405" s="28">
        <f t="shared" si="244"/>
        <v>903131007</v>
      </c>
      <c r="F405" s="28">
        <f t="shared" si="249"/>
        <v>3</v>
      </c>
      <c r="G405" s="28">
        <f t="shared" si="245"/>
        <v>1</v>
      </c>
      <c r="H405" s="28">
        <f t="shared" si="245"/>
        <v>3</v>
      </c>
      <c r="I405" s="28">
        <v>100</v>
      </c>
      <c r="J405" s="28">
        <v>160001001</v>
      </c>
      <c r="K405" s="28">
        <f t="shared" si="250"/>
        <v>30000</v>
      </c>
      <c r="L405" s="34" t="s">
        <v>52</v>
      </c>
      <c r="M405" s="34">
        <f t="shared" si="239"/>
        <v>51700</v>
      </c>
      <c r="N405" s="34">
        <f t="shared" si="239"/>
        <v>52700</v>
      </c>
      <c r="O405" s="34" t="str">
        <f t="shared" si="246"/>
        <v>530800003</v>
      </c>
    </row>
    <row r="406" spans="1:15" x14ac:dyDescent="0.3">
      <c r="A406" s="28" t="b">
        <v>1</v>
      </c>
      <c r="B406" s="29" t="str">
        <f t="shared" si="242"/>
        <v>업적 - 장비아이템 6성 누적 획득 150 회</v>
      </c>
      <c r="C406" s="28">
        <f t="shared" si="247"/>
        <v>903131007</v>
      </c>
      <c r="D406" s="28">
        <f t="shared" si="248"/>
        <v>903131006</v>
      </c>
      <c r="E406" s="28">
        <f t="shared" si="244"/>
        <v>903131008</v>
      </c>
      <c r="F406" s="28">
        <f t="shared" si="249"/>
        <v>3</v>
      </c>
      <c r="G406" s="28">
        <f t="shared" si="245"/>
        <v>1</v>
      </c>
      <c r="H406" s="28">
        <f t="shared" si="245"/>
        <v>3</v>
      </c>
      <c r="I406" s="28">
        <f>I405+50</f>
        <v>150</v>
      </c>
      <c r="J406" s="28">
        <v>160001001</v>
      </c>
      <c r="K406" s="30">
        <f>INT(K405+K$400*200%)</f>
        <v>40000</v>
      </c>
      <c r="L406" s="34" t="s">
        <v>52</v>
      </c>
      <c r="M406" s="34">
        <f t="shared" si="239"/>
        <v>51701</v>
      </c>
      <c r="N406" s="34">
        <f t="shared" si="239"/>
        <v>52701</v>
      </c>
      <c r="O406" s="34" t="str">
        <f t="shared" si="246"/>
        <v>530800003</v>
      </c>
    </row>
    <row r="407" spans="1:15" x14ac:dyDescent="0.3">
      <c r="A407" s="28" t="b">
        <v>1</v>
      </c>
      <c r="B407" s="29" t="str">
        <f t="shared" si="242"/>
        <v>업적 - 장비아이템 6성 누적 획득 200 회</v>
      </c>
      <c r="C407" s="28">
        <f t="shared" si="247"/>
        <v>903131008</v>
      </c>
      <c r="D407" s="28">
        <f t="shared" si="248"/>
        <v>903131007</v>
      </c>
      <c r="E407" s="28">
        <f t="shared" si="244"/>
        <v>903131009</v>
      </c>
      <c r="F407" s="28">
        <f t="shared" si="249"/>
        <v>3</v>
      </c>
      <c r="G407" s="28">
        <f t="shared" si="245"/>
        <v>1</v>
      </c>
      <c r="H407" s="28">
        <f t="shared" si="245"/>
        <v>3</v>
      </c>
      <c r="I407" s="28">
        <f t="shared" ref="I407:I423" si="251">I406+50</f>
        <v>200</v>
      </c>
      <c r="J407" s="28">
        <v>160001001</v>
      </c>
      <c r="K407" s="34">
        <f>INT(K406+K$400*200%)</f>
        <v>50000</v>
      </c>
      <c r="L407" s="34" t="s">
        <v>52</v>
      </c>
      <c r="M407" s="34">
        <f t="shared" ref="M407:N422" si="252">M406+1</f>
        <v>51702</v>
      </c>
      <c r="N407" s="34">
        <f t="shared" si="252"/>
        <v>52702</v>
      </c>
      <c r="O407" s="34" t="str">
        <f t="shared" si="246"/>
        <v>530800003</v>
      </c>
    </row>
    <row r="408" spans="1:15" x14ac:dyDescent="0.3">
      <c r="A408" s="28" t="b">
        <v>1</v>
      </c>
      <c r="B408" s="29" t="str">
        <f t="shared" si="242"/>
        <v>업적 - 장비아이템 6성 누적 획득 250 회</v>
      </c>
      <c r="C408" s="28">
        <f t="shared" si="247"/>
        <v>903131009</v>
      </c>
      <c r="D408" s="28">
        <f t="shared" si="248"/>
        <v>903131008</v>
      </c>
      <c r="E408" s="28">
        <f t="shared" si="244"/>
        <v>903131010</v>
      </c>
      <c r="F408" s="28">
        <f t="shared" si="249"/>
        <v>3</v>
      </c>
      <c r="G408" s="28">
        <f t="shared" si="245"/>
        <v>1</v>
      </c>
      <c r="H408" s="28">
        <f t="shared" si="245"/>
        <v>3</v>
      </c>
      <c r="I408" s="28">
        <f t="shared" si="251"/>
        <v>250</v>
      </c>
      <c r="J408" s="28">
        <v>160001001</v>
      </c>
      <c r="K408" s="34">
        <f t="shared" ref="K408:K412" si="253">INT(K407+K$400*200%)</f>
        <v>60000</v>
      </c>
      <c r="L408" s="34" t="s">
        <v>52</v>
      </c>
      <c r="M408" s="34">
        <f t="shared" si="252"/>
        <v>51703</v>
      </c>
      <c r="N408" s="34">
        <f t="shared" si="252"/>
        <v>52703</v>
      </c>
      <c r="O408" s="34" t="str">
        <f t="shared" si="246"/>
        <v>530800003</v>
      </c>
    </row>
    <row r="409" spans="1:15" x14ac:dyDescent="0.3">
      <c r="A409" s="28" t="b">
        <v>1</v>
      </c>
      <c r="B409" s="29" t="str">
        <f t="shared" si="242"/>
        <v>업적 - 장비아이템 6성 누적 획득 300 회</v>
      </c>
      <c r="C409" s="28">
        <f t="shared" si="247"/>
        <v>903131010</v>
      </c>
      <c r="D409" s="28">
        <f t="shared" si="248"/>
        <v>903131009</v>
      </c>
      <c r="E409" s="28">
        <f t="shared" si="244"/>
        <v>903131011</v>
      </c>
      <c r="F409" s="28">
        <f t="shared" si="249"/>
        <v>3</v>
      </c>
      <c r="G409" s="28">
        <f t="shared" si="245"/>
        <v>1</v>
      </c>
      <c r="H409" s="28">
        <f t="shared" si="245"/>
        <v>3</v>
      </c>
      <c r="I409" s="28">
        <f t="shared" si="251"/>
        <v>300</v>
      </c>
      <c r="J409" s="28">
        <v>160001001</v>
      </c>
      <c r="K409" s="34">
        <f t="shared" si="253"/>
        <v>70000</v>
      </c>
      <c r="L409" s="34" t="s">
        <v>52</v>
      </c>
      <c r="M409" s="34">
        <f t="shared" si="252"/>
        <v>51704</v>
      </c>
      <c r="N409" s="34">
        <f t="shared" si="252"/>
        <v>52704</v>
      </c>
      <c r="O409" s="34" t="str">
        <f t="shared" si="246"/>
        <v>530800003</v>
      </c>
    </row>
    <row r="410" spans="1:15" x14ac:dyDescent="0.3">
      <c r="A410" s="28" t="b">
        <v>1</v>
      </c>
      <c r="B410" s="29" t="str">
        <f t="shared" si="242"/>
        <v>업적 - 장비아이템 6성 누적 획득 350 회</v>
      </c>
      <c r="C410" s="28">
        <f t="shared" si="247"/>
        <v>903131011</v>
      </c>
      <c r="D410" s="28">
        <f t="shared" si="248"/>
        <v>903131010</v>
      </c>
      <c r="E410" s="28">
        <f t="shared" si="244"/>
        <v>903131012</v>
      </c>
      <c r="F410" s="28">
        <f t="shared" si="249"/>
        <v>3</v>
      </c>
      <c r="G410" s="28">
        <f t="shared" si="245"/>
        <v>1</v>
      </c>
      <c r="H410" s="28">
        <f t="shared" si="245"/>
        <v>3</v>
      </c>
      <c r="I410" s="28">
        <f t="shared" si="251"/>
        <v>350</v>
      </c>
      <c r="J410" s="28">
        <v>160001001</v>
      </c>
      <c r="K410" s="34">
        <f t="shared" si="253"/>
        <v>80000</v>
      </c>
      <c r="L410" s="34" t="s">
        <v>52</v>
      </c>
      <c r="M410" s="34">
        <f t="shared" si="252"/>
        <v>51705</v>
      </c>
      <c r="N410" s="34">
        <f t="shared" si="252"/>
        <v>52705</v>
      </c>
      <c r="O410" s="34" t="str">
        <f t="shared" si="246"/>
        <v>530800003</v>
      </c>
    </row>
    <row r="411" spans="1:15" x14ac:dyDescent="0.3">
      <c r="A411" s="28" t="b">
        <v>1</v>
      </c>
      <c r="B411" s="29" t="str">
        <f t="shared" si="242"/>
        <v>업적 - 장비아이템 6성 누적 획득 400 회</v>
      </c>
      <c r="C411" s="28">
        <f t="shared" si="247"/>
        <v>903131012</v>
      </c>
      <c r="D411" s="28">
        <f t="shared" si="248"/>
        <v>903131011</v>
      </c>
      <c r="E411" s="28">
        <f t="shared" si="244"/>
        <v>903131013</v>
      </c>
      <c r="F411" s="28">
        <f t="shared" si="249"/>
        <v>3</v>
      </c>
      <c r="G411" s="28">
        <f t="shared" si="245"/>
        <v>1</v>
      </c>
      <c r="H411" s="28">
        <f t="shared" si="245"/>
        <v>3</v>
      </c>
      <c r="I411" s="28">
        <f t="shared" si="251"/>
        <v>400</v>
      </c>
      <c r="J411" s="28">
        <v>160001001</v>
      </c>
      <c r="K411" s="34">
        <f t="shared" si="253"/>
        <v>90000</v>
      </c>
      <c r="L411" s="34" t="s">
        <v>52</v>
      </c>
      <c r="M411" s="34">
        <f t="shared" si="252"/>
        <v>51706</v>
      </c>
      <c r="N411" s="34">
        <f t="shared" si="252"/>
        <v>52706</v>
      </c>
      <c r="O411" s="34" t="str">
        <f t="shared" si="246"/>
        <v>530800003</v>
      </c>
    </row>
    <row r="412" spans="1:15" x14ac:dyDescent="0.3">
      <c r="A412" s="28" t="b">
        <v>1</v>
      </c>
      <c r="B412" s="29" t="str">
        <f t="shared" si="242"/>
        <v>업적 - 장비아이템 6성 누적 획득 450 회</v>
      </c>
      <c r="C412" s="28">
        <f t="shared" si="247"/>
        <v>903131013</v>
      </c>
      <c r="D412" s="28">
        <f t="shared" si="248"/>
        <v>903131012</v>
      </c>
      <c r="E412" s="28">
        <f t="shared" si="244"/>
        <v>903131014</v>
      </c>
      <c r="F412" s="28">
        <f t="shared" si="249"/>
        <v>3</v>
      </c>
      <c r="G412" s="28">
        <f t="shared" si="245"/>
        <v>1</v>
      </c>
      <c r="H412" s="28">
        <f t="shared" si="245"/>
        <v>3</v>
      </c>
      <c r="I412" s="28">
        <f t="shared" si="251"/>
        <v>450</v>
      </c>
      <c r="J412" s="28">
        <v>160001001</v>
      </c>
      <c r="K412" s="34">
        <f t="shared" si="253"/>
        <v>100000</v>
      </c>
      <c r="L412" s="34" t="s">
        <v>52</v>
      </c>
      <c r="M412" s="34">
        <f t="shared" si="252"/>
        <v>51707</v>
      </c>
      <c r="N412" s="34">
        <f t="shared" si="252"/>
        <v>52707</v>
      </c>
      <c r="O412" s="34" t="str">
        <f t="shared" si="246"/>
        <v>530800003</v>
      </c>
    </row>
    <row r="413" spans="1:15" x14ac:dyDescent="0.3">
      <c r="A413" s="28" t="b">
        <v>1</v>
      </c>
      <c r="B413" s="29" t="str">
        <f t="shared" si="242"/>
        <v>업적 - 장비아이템 6성 누적 획득 500 회</v>
      </c>
      <c r="C413" s="28">
        <f t="shared" si="247"/>
        <v>903131014</v>
      </c>
      <c r="D413" s="28">
        <f t="shared" si="248"/>
        <v>903131013</v>
      </c>
      <c r="E413" s="28">
        <f t="shared" si="244"/>
        <v>903131015</v>
      </c>
      <c r="F413" s="28">
        <f t="shared" si="249"/>
        <v>3</v>
      </c>
      <c r="G413" s="28">
        <f t="shared" si="245"/>
        <v>1</v>
      </c>
      <c r="H413" s="28">
        <f t="shared" si="245"/>
        <v>3</v>
      </c>
      <c r="I413" s="28">
        <f t="shared" si="251"/>
        <v>500</v>
      </c>
      <c r="J413" s="28">
        <v>160001001</v>
      </c>
      <c r="K413" s="30">
        <f>INT(K412+K$412*25%)</f>
        <v>125000</v>
      </c>
      <c r="L413" s="34" t="s">
        <v>52</v>
      </c>
      <c r="M413" s="34">
        <f t="shared" si="252"/>
        <v>51708</v>
      </c>
      <c r="N413" s="34">
        <f t="shared" si="252"/>
        <v>52708</v>
      </c>
      <c r="O413" s="34" t="str">
        <f t="shared" si="246"/>
        <v>530800003</v>
      </c>
    </row>
    <row r="414" spans="1:15" x14ac:dyDescent="0.3">
      <c r="A414" s="28" t="b">
        <v>1</v>
      </c>
      <c r="B414" s="29" t="str">
        <f t="shared" si="242"/>
        <v>업적 - 장비아이템 6성 누적 획득 550 회</v>
      </c>
      <c r="C414" s="28">
        <f t="shared" si="247"/>
        <v>903131015</v>
      </c>
      <c r="D414" s="28">
        <f t="shared" si="248"/>
        <v>903131014</v>
      </c>
      <c r="E414" s="28">
        <f t="shared" si="244"/>
        <v>903131016</v>
      </c>
      <c r="F414" s="28">
        <f t="shared" si="249"/>
        <v>3</v>
      </c>
      <c r="G414" s="28">
        <f t="shared" si="245"/>
        <v>1</v>
      </c>
      <c r="H414" s="28">
        <f t="shared" si="245"/>
        <v>3</v>
      </c>
      <c r="I414" s="28">
        <f t="shared" si="251"/>
        <v>550</v>
      </c>
      <c r="J414" s="28">
        <v>160001001</v>
      </c>
      <c r="K414" s="34">
        <f>INT(K413+K$412*25%)</f>
        <v>150000</v>
      </c>
      <c r="L414" s="34" t="s">
        <v>52</v>
      </c>
      <c r="M414" s="34">
        <f t="shared" si="252"/>
        <v>51709</v>
      </c>
      <c r="N414" s="34">
        <f t="shared" si="252"/>
        <v>52709</v>
      </c>
      <c r="O414" s="34" t="str">
        <f t="shared" si="246"/>
        <v>530800003</v>
      </c>
    </row>
    <row r="415" spans="1:15" x14ac:dyDescent="0.3">
      <c r="A415" s="28" t="b">
        <v>1</v>
      </c>
      <c r="B415" s="29" t="str">
        <f t="shared" si="242"/>
        <v>업적 - 장비아이템 6성 누적 획득 600 회</v>
      </c>
      <c r="C415" s="28">
        <f t="shared" si="247"/>
        <v>903131016</v>
      </c>
      <c r="D415" s="28">
        <f t="shared" si="248"/>
        <v>903131015</v>
      </c>
      <c r="E415" s="28">
        <f t="shared" si="244"/>
        <v>903131017</v>
      </c>
      <c r="F415" s="28">
        <f t="shared" si="249"/>
        <v>3</v>
      </c>
      <c r="G415" s="28">
        <f t="shared" si="245"/>
        <v>1</v>
      </c>
      <c r="H415" s="28">
        <f t="shared" si="245"/>
        <v>3</v>
      </c>
      <c r="I415" s="28">
        <f t="shared" si="251"/>
        <v>600</v>
      </c>
      <c r="J415" s="28">
        <v>160001001</v>
      </c>
      <c r="K415" s="34">
        <f t="shared" ref="K415:K420" si="254">INT(K414+K$412*25%)</f>
        <v>175000</v>
      </c>
      <c r="L415" s="34" t="s">
        <v>52</v>
      </c>
      <c r="M415" s="34">
        <f t="shared" si="252"/>
        <v>51710</v>
      </c>
      <c r="N415" s="34">
        <f t="shared" si="252"/>
        <v>52710</v>
      </c>
      <c r="O415" s="34" t="str">
        <f t="shared" si="246"/>
        <v>530800003</v>
      </c>
    </row>
    <row r="416" spans="1:15" x14ac:dyDescent="0.3">
      <c r="A416" s="28" t="b">
        <v>1</v>
      </c>
      <c r="B416" s="29" t="str">
        <f t="shared" si="242"/>
        <v>업적 - 장비아이템 6성 누적 획득 650 회</v>
      </c>
      <c r="C416" s="28">
        <f t="shared" si="247"/>
        <v>903131017</v>
      </c>
      <c r="D416" s="28">
        <f t="shared" si="248"/>
        <v>903131016</v>
      </c>
      <c r="E416" s="28">
        <f t="shared" si="244"/>
        <v>903131018</v>
      </c>
      <c r="F416" s="28">
        <f t="shared" si="249"/>
        <v>3</v>
      </c>
      <c r="G416" s="28">
        <f t="shared" si="245"/>
        <v>1</v>
      </c>
      <c r="H416" s="28">
        <f t="shared" si="245"/>
        <v>3</v>
      </c>
      <c r="I416" s="28">
        <f t="shared" si="251"/>
        <v>650</v>
      </c>
      <c r="J416" s="28">
        <v>160001001</v>
      </c>
      <c r="K416" s="34">
        <f t="shared" si="254"/>
        <v>200000</v>
      </c>
      <c r="L416" s="34" t="s">
        <v>52</v>
      </c>
      <c r="M416" s="34">
        <f t="shared" si="252"/>
        <v>51711</v>
      </c>
      <c r="N416" s="34">
        <f t="shared" si="252"/>
        <v>52711</v>
      </c>
      <c r="O416" s="34" t="str">
        <f t="shared" si="246"/>
        <v>530800003</v>
      </c>
    </row>
    <row r="417" spans="1:15" x14ac:dyDescent="0.3">
      <c r="A417" s="28" t="b">
        <v>1</v>
      </c>
      <c r="B417" s="29" t="str">
        <f t="shared" si="242"/>
        <v>업적 - 장비아이템 6성 누적 획득 700 회</v>
      </c>
      <c r="C417" s="28">
        <f t="shared" si="247"/>
        <v>903131018</v>
      </c>
      <c r="D417" s="28">
        <f t="shared" si="248"/>
        <v>903131017</v>
      </c>
      <c r="E417" s="28">
        <f t="shared" si="244"/>
        <v>903131019</v>
      </c>
      <c r="F417" s="28">
        <f t="shared" si="249"/>
        <v>3</v>
      </c>
      <c r="G417" s="28">
        <f t="shared" si="249"/>
        <v>1</v>
      </c>
      <c r="H417" s="28">
        <f t="shared" si="249"/>
        <v>3</v>
      </c>
      <c r="I417" s="28">
        <f t="shared" si="251"/>
        <v>700</v>
      </c>
      <c r="J417" s="28">
        <v>160001001</v>
      </c>
      <c r="K417" s="34">
        <f t="shared" si="254"/>
        <v>225000</v>
      </c>
      <c r="L417" s="34" t="s">
        <v>52</v>
      </c>
      <c r="M417" s="34">
        <f t="shared" si="252"/>
        <v>51712</v>
      </c>
      <c r="N417" s="34">
        <f t="shared" si="252"/>
        <v>52712</v>
      </c>
      <c r="O417" s="34" t="str">
        <f t="shared" si="246"/>
        <v>530800003</v>
      </c>
    </row>
    <row r="418" spans="1:15" x14ac:dyDescent="0.3">
      <c r="A418" s="28" t="b">
        <v>1</v>
      </c>
      <c r="B418" s="29" t="str">
        <f t="shared" si="242"/>
        <v>업적 - 장비아이템 6성 누적 획득 750 회</v>
      </c>
      <c r="C418" s="28">
        <f t="shared" si="247"/>
        <v>903131019</v>
      </c>
      <c r="D418" s="28">
        <f t="shared" si="248"/>
        <v>903131018</v>
      </c>
      <c r="E418" s="28">
        <f t="shared" si="244"/>
        <v>903131020</v>
      </c>
      <c r="F418" s="28">
        <f t="shared" ref="F418:H423" si="255">F417</f>
        <v>3</v>
      </c>
      <c r="G418" s="28">
        <f t="shared" si="255"/>
        <v>1</v>
      </c>
      <c r="H418" s="28">
        <f t="shared" si="255"/>
        <v>3</v>
      </c>
      <c r="I418" s="28">
        <f t="shared" si="251"/>
        <v>750</v>
      </c>
      <c r="J418" s="28">
        <v>160001001</v>
      </c>
      <c r="K418" s="34">
        <f t="shared" si="254"/>
        <v>250000</v>
      </c>
      <c r="L418" s="34" t="s">
        <v>52</v>
      </c>
      <c r="M418" s="34">
        <f t="shared" si="252"/>
        <v>51713</v>
      </c>
      <c r="N418" s="34">
        <f t="shared" si="252"/>
        <v>52713</v>
      </c>
      <c r="O418" s="34" t="str">
        <f t="shared" si="246"/>
        <v>530800003</v>
      </c>
    </row>
    <row r="419" spans="1:15" x14ac:dyDescent="0.3">
      <c r="A419" s="28" t="b">
        <v>1</v>
      </c>
      <c r="B419" s="29" t="str">
        <f t="shared" si="242"/>
        <v>업적 - 장비아이템 6성 누적 획득 800 회</v>
      </c>
      <c r="C419" s="28">
        <f t="shared" si="247"/>
        <v>903131020</v>
      </c>
      <c r="D419" s="28">
        <f t="shared" si="248"/>
        <v>903131019</v>
      </c>
      <c r="E419" s="28">
        <f t="shared" si="244"/>
        <v>903131021</v>
      </c>
      <c r="F419" s="28">
        <f t="shared" si="255"/>
        <v>3</v>
      </c>
      <c r="G419" s="28">
        <f t="shared" si="255"/>
        <v>1</v>
      </c>
      <c r="H419" s="28">
        <f t="shared" si="255"/>
        <v>3</v>
      </c>
      <c r="I419" s="28">
        <f t="shared" si="251"/>
        <v>800</v>
      </c>
      <c r="J419" s="28">
        <v>160001001</v>
      </c>
      <c r="K419" s="34">
        <f t="shared" si="254"/>
        <v>275000</v>
      </c>
      <c r="L419" s="34" t="s">
        <v>52</v>
      </c>
      <c r="M419" s="34">
        <f t="shared" si="252"/>
        <v>51714</v>
      </c>
      <c r="N419" s="34">
        <f t="shared" si="252"/>
        <v>52714</v>
      </c>
      <c r="O419" s="34" t="str">
        <f t="shared" si="246"/>
        <v>530800003</v>
      </c>
    </row>
    <row r="420" spans="1:15" x14ac:dyDescent="0.3">
      <c r="A420" s="28" t="b">
        <v>1</v>
      </c>
      <c r="B420" s="29" t="str">
        <f t="shared" si="242"/>
        <v>업적 - 장비아이템 6성 누적 획득 850 회</v>
      </c>
      <c r="C420" s="28">
        <f t="shared" si="247"/>
        <v>903131021</v>
      </c>
      <c r="D420" s="28">
        <f t="shared" si="248"/>
        <v>903131020</v>
      </c>
      <c r="E420" s="28">
        <f t="shared" si="244"/>
        <v>903131022</v>
      </c>
      <c r="F420" s="28">
        <f t="shared" si="255"/>
        <v>3</v>
      </c>
      <c r="G420" s="28">
        <f t="shared" si="255"/>
        <v>1</v>
      </c>
      <c r="H420" s="28">
        <f t="shared" si="255"/>
        <v>3</v>
      </c>
      <c r="I420" s="28">
        <f t="shared" si="251"/>
        <v>850</v>
      </c>
      <c r="J420" s="28">
        <v>160001001</v>
      </c>
      <c r="K420" s="34">
        <f t="shared" si="254"/>
        <v>300000</v>
      </c>
      <c r="L420" s="34" t="s">
        <v>52</v>
      </c>
      <c r="M420" s="34">
        <f t="shared" si="252"/>
        <v>51715</v>
      </c>
      <c r="N420" s="34">
        <f t="shared" si="252"/>
        <v>52715</v>
      </c>
      <c r="O420" s="34" t="str">
        <f t="shared" si="246"/>
        <v>530800003</v>
      </c>
    </row>
    <row r="421" spans="1:15" x14ac:dyDescent="0.3">
      <c r="A421" s="28" t="b">
        <v>1</v>
      </c>
      <c r="B421" s="29" t="str">
        <f t="shared" si="242"/>
        <v>업적 - 장비아이템 6성 누적 획득 900 회</v>
      </c>
      <c r="C421" s="28">
        <f t="shared" si="247"/>
        <v>903131022</v>
      </c>
      <c r="D421" s="28">
        <f t="shared" si="248"/>
        <v>903131021</v>
      </c>
      <c r="E421" s="28">
        <f t="shared" si="244"/>
        <v>903131023</v>
      </c>
      <c r="F421" s="28">
        <f t="shared" si="255"/>
        <v>3</v>
      </c>
      <c r="G421" s="28">
        <f t="shared" si="255"/>
        <v>1</v>
      </c>
      <c r="H421" s="28">
        <f t="shared" si="255"/>
        <v>3</v>
      </c>
      <c r="I421" s="28">
        <f t="shared" si="251"/>
        <v>900</v>
      </c>
      <c r="J421" s="28">
        <v>160001001</v>
      </c>
      <c r="K421" s="30">
        <f>INT(K420+K$412*50%)</f>
        <v>350000</v>
      </c>
      <c r="L421" s="34" t="s">
        <v>52</v>
      </c>
      <c r="M421" s="34">
        <f t="shared" si="252"/>
        <v>51716</v>
      </c>
      <c r="N421" s="34">
        <f t="shared" si="252"/>
        <v>52716</v>
      </c>
      <c r="O421" s="34" t="str">
        <f t="shared" si="246"/>
        <v>530800003</v>
      </c>
    </row>
    <row r="422" spans="1:15" x14ac:dyDescent="0.3">
      <c r="A422" s="28" t="b">
        <v>1</v>
      </c>
      <c r="B422" s="29" t="str">
        <f t="shared" si="242"/>
        <v>업적 - 장비아이템 6성 누적 획득 950 회</v>
      </c>
      <c r="C422" s="28">
        <f t="shared" si="247"/>
        <v>903131023</v>
      </c>
      <c r="D422" s="28">
        <f t="shared" si="248"/>
        <v>903131022</v>
      </c>
      <c r="E422" s="28">
        <f t="shared" si="244"/>
        <v>903131024</v>
      </c>
      <c r="F422" s="28">
        <f t="shared" si="255"/>
        <v>3</v>
      </c>
      <c r="G422" s="28">
        <f t="shared" si="255"/>
        <v>1</v>
      </c>
      <c r="H422" s="28">
        <f t="shared" si="255"/>
        <v>3</v>
      </c>
      <c r="I422" s="28">
        <f t="shared" si="251"/>
        <v>950</v>
      </c>
      <c r="J422" s="28">
        <v>160001001</v>
      </c>
      <c r="K422" s="34">
        <f t="shared" ref="K422:K423" si="256">INT(K421+K$412*50%)</f>
        <v>400000</v>
      </c>
      <c r="L422" s="34" t="s">
        <v>52</v>
      </c>
      <c r="M422" s="34">
        <f t="shared" si="252"/>
        <v>51717</v>
      </c>
      <c r="N422" s="34">
        <f t="shared" si="252"/>
        <v>52717</v>
      </c>
      <c r="O422" s="34" t="str">
        <f t="shared" si="246"/>
        <v>530800003</v>
      </c>
    </row>
    <row r="423" spans="1:15" x14ac:dyDescent="0.3">
      <c r="A423" s="28" t="b">
        <v>1</v>
      </c>
      <c r="B423" s="29" t="str">
        <f t="shared" si="242"/>
        <v>업적 - 장비아이템 6성 누적 획득 1000 회</v>
      </c>
      <c r="C423" s="28">
        <f t="shared" si="247"/>
        <v>903131024</v>
      </c>
      <c r="D423" s="28">
        <f t="shared" si="248"/>
        <v>903131023</v>
      </c>
      <c r="E423" s="30">
        <v>0</v>
      </c>
      <c r="F423" s="28">
        <f t="shared" si="255"/>
        <v>3</v>
      </c>
      <c r="G423" s="28">
        <f t="shared" si="255"/>
        <v>1</v>
      </c>
      <c r="H423" s="28">
        <f t="shared" si="255"/>
        <v>3</v>
      </c>
      <c r="I423" s="28">
        <f t="shared" si="251"/>
        <v>1000</v>
      </c>
      <c r="J423" s="28">
        <v>160001001</v>
      </c>
      <c r="K423" s="34">
        <f t="shared" si="256"/>
        <v>450000</v>
      </c>
      <c r="L423" s="34" t="s">
        <v>52</v>
      </c>
      <c r="M423" s="34">
        <f t="shared" ref="M423:N438" si="257">M422+1</f>
        <v>51718</v>
      </c>
      <c r="N423" s="34">
        <f t="shared" si="257"/>
        <v>52718</v>
      </c>
      <c r="O423" s="34" t="str">
        <f t="shared" si="246"/>
        <v>530800003</v>
      </c>
    </row>
    <row r="424" spans="1:15" x14ac:dyDescent="0.3">
      <c r="A424" s="31" t="b">
        <v>1</v>
      </c>
      <c r="B424" s="32" t="str">
        <f t="shared" ref="B424:B437" si="258">"업적 - 장비아이템 7성 누적 획득 " &amp; I424 &amp; " 회"</f>
        <v>업적 - 장비아이템 7성 누적 획득 1 회</v>
      </c>
      <c r="C424" s="30" t="str">
        <f>90&amp;F424&amp;G424&amp;H424&amp;1001</f>
        <v>903141001</v>
      </c>
      <c r="D424" s="30">
        <v>0</v>
      </c>
      <c r="E424" s="31">
        <f>C425</f>
        <v>903141002</v>
      </c>
      <c r="F424" s="30">
        <v>3</v>
      </c>
      <c r="G424" s="30">
        <v>1</v>
      </c>
      <c r="H424" s="30">
        <v>4</v>
      </c>
      <c r="I424" s="31">
        <v>1</v>
      </c>
      <c r="J424" s="31">
        <v>160001001</v>
      </c>
      <c r="K424" s="30">
        <v>10000</v>
      </c>
      <c r="L424" s="35" t="s">
        <v>52</v>
      </c>
      <c r="M424" s="35">
        <f t="shared" si="257"/>
        <v>51719</v>
      </c>
      <c r="N424" s="35">
        <f t="shared" si="257"/>
        <v>52719</v>
      </c>
      <c r="O424" s="30" t="str">
        <f t="shared" si="243"/>
        <v>530800004</v>
      </c>
    </row>
    <row r="425" spans="1:15" x14ac:dyDescent="0.3">
      <c r="A425" s="31" t="b">
        <v>1</v>
      </c>
      <c r="B425" s="32" t="str">
        <f t="shared" si="258"/>
        <v>업적 - 장비아이템 7성 누적 획득 10 회</v>
      </c>
      <c r="C425" s="31">
        <f>C424+1</f>
        <v>903141002</v>
      </c>
      <c r="D425" s="31" t="str">
        <f>C424</f>
        <v>903141001</v>
      </c>
      <c r="E425" s="31">
        <f t="shared" ref="E425:E436" si="259">C426</f>
        <v>903141003</v>
      </c>
      <c r="F425" s="31">
        <f>F424</f>
        <v>3</v>
      </c>
      <c r="G425" s="31">
        <f t="shared" ref="G425:H437" si="260">G424</f>
        <v>1</v>
      </c>
      <c r="H425" s="31">
        <f t="shared" si="260"/>
        <v>4</v>
      </c>
      <c r="I425" s="31">
        <v>10</v>
      </c>
      <c r="J425" s="31">
        <v>160001001</v>
      </c>
      <c r="K425" s="35">
        <f>INT(K424+K$424*100%)</f>
        <v>20000</v>
      </c>
      <c r="L425" s="35" t="s">
        <v>52</v>
      </c>
      <c r="M425" s="35">
        <f t="shared" si="257"/>
        <v>51720</v>
      </c>
      <c r="N425" s="35">
        <f t="shared" si="257"/>
        <v>52720</v>
      </c>
      <c r="O425" s="34" t="str">
        <f t="shared" ref="O425:O437" si="261">O424</f>
        <v>530800004</v>
      </c>
    </row>
    <row r="426" spans="1:15" x14ac:dyDescent="0.3">
      <c r="A426" s="31" t="b">
        <v>1</v>
      </c>
      <c r="B426" s="32" t="str">
        <f t="shared" si="258"/>
        <v>업적 - 장비아이템 7성 누적 획득 20 회</v>
      </c>
      <c r="C426" s="31">
        <f t="shared" ref="C426:C437" si="262">C425+1</f>
        <v>903141003</v>
      </c>
      <c r="D426" s="31">
        <f t="shared" ref="D426:D437" si="263">C425</f>
        <v>903141002</v>
      </c>
      <c r="E426" s="31">
        <f t="shared" si="259"/>
        <v>903141004</v>
      </c>
      <c r="F426" s="31">
        <f t="shared" ref="F426:F437" si="264">F425</f>
        <v>3</v>
      </c>
      <c r="G426" s="31">
        <f t="shared" si="260"/>
        <v>1</v>
      </c>
      <c r="H426" s="31">
        <f t="shared" si="260"/>
        <v>4</v>
      </c>
      <c r="I426" s="31">
        <v>20</v>
      </c>
      <c r="J426" s="31">
        <v>160001001</v>
      </c>
      <c r="K426" s="35">
        <f t="shared" ref="K426" si="265">INT(K425+K$424*100%)</f>
        <v>30000</v>
      </c>
      <c r="L426" s="35" t="s">
        <v>52</v>
      </c>
      <c r="M426" s="35">
        <f t="shared" si="257"/>
        <v>51721</v>
      </c>
      <c r="N426" s="35">
        <f t="shared" si="257"/>
        <v>52721</v>
      </c>
      <c r="O426" s="34" t="str">
        <f t="shared" si="261"/>
        <v>530800004</v>
      </c>
    </row>
    <row r="427" spans="1:15" x14ac:dyDescent="0.3">
      <c r="A427" s="31" t="b">
        <v>1</v>
      </c>
      <c r="B427" s="32" t="str">
        <f t="shared" si="258"/>
        <v>업적 - 장비아이템 7성 누적 획득 30 회</v>
      </c>
      <c r="C427" s="31">
        <f t="shared" si="262"/>
        <v>903141004</v>
      </c>
      <c r="D427" s="31">
        <f t="shared" si="263"/>
        <v>903141003</v>
      </c>
      <c r="E427" s="31">
        <f t="shared" si="259"/>
        <v>903141005</v>
      </c>
      <c r="F427" s="31">
        <f t="shared" si="264"/>
        <v>3</v>
      </c>
      <c r="G427" s="31">
        <f t="shared" si="260"/>
        <v>1</v>
      </c>
      <c r="H427" s="31">
        <f t="shared" si="260"/>
        <v>4</v>
      </c>
      <c r="I427" s="31">
        <v>30</v>
      </c>
      <c r="J427" s="31">
        <v>160001001</v>
      </c>
      <c r="K427" s="30">
        <f>INT(K426+K$424*200%)</f>
        <v>50000</v>
      </c>
      <c r="L427" s="35" t="s">
        <v>52</v>
      </c>
      <c r="M427" s="35">
        <f t="shared" si="257"/>
        <v>51722</v>
      </c>
      <c r="N427" s="35">
        <f t="shared" si="257"/>
        <v>52722</v>
      </c>
      <c r="O427" s="34" t="str">
        <f t="shared" si="261"/>
        <v>530800004</v>
      </c>
    </row>
    <row r="428" spans="1:15" x14ac:dyDescent="0.3">
      <c r="A428" s="31" t="b">
        <v>1</v>
      </c>
      <c r="B428" s="32" t="str">
        <f t="shared" si="258"/>
        <v>업적 - 장비아이템 7성 누적 획득 50 회</v>
      </c>
      <c r="C428" s="31">
        <f t="shared" si="262"/>
        <v>903141005</v>
      </c>
      <c r="D428" s="31">
        <f t="shared" si="263"/>
        <v>903141004</v>
      </c>
      <c r="E428" s="31">
        <f t="shared" si="259"/>
        <v>903141006</v>
      </c>
      <c r="F428" s="31">
        <f t="shared" si="264"/>
        <v>3</v>
      </c>
      <c r="G428" s="31">
        <f t="shared" si="260"/>
        <v>1</v>
      </c>
      <c r="H428" s="31">
        <f t="shared" si="260"/>
        <v>4</v>
      </c>
      <c r="I428" s="31">
        <v>50</v>
      </c>
      <c r="J428" s="31">
        <v>160001001</v>
      </c>
      <c r="K428" s="30">
        <f>INT(K427+K$427*50%)</f>
        <v>75000</v>
      </c>
      <c r="L428" s="35" t="s">
        <v>52</v>
      </c>
      <c r="M428" s="35">
        <f t="shared" si="257"/>
        <v>51723</v>
      </c>
      <c r="N428" s="35">
        <f t="shared" si="257"/>
        <v>52723</v>
      </c>
      <c r="O428" s="34" t="str">
        <f t="shared" si="261"/>
        <v>530800004</v>
      </c>
    </row>
    <row r="429" spans="1:15" x14ac:dyDescent="0.3">
      <c r="A429" s="31" t="b">
        <v>1</v>
      </c>
      <c r="B429" s="32" t="str">
        <f t="shared" si="258"/>
        <v>업적 - 장비아이템 7성 누적 획득 100 회</v>
      </c>
      <c r="C429" s="31">
        <f t="shared" si="262"/>
        <v>903141006</v>
      </c>
      <c r="D429" s="31">
        <f t="shared" si="263"/>
        <v>903141005</v>
      </c>
      <c r="E429" s="31">
        <f t="shared" si="259"/>
        <v>903141007</v>
      </c>
      <c r="F429" s="31">
        <f t="shared" si="264"/>
        <v>3</v>
      </c>
      <c r="G429" s="31">
        <f t="shared" si="260"/>
        <v>1</v>
      </c>
      <c r="H429" s="31">
        <f t="shared" si="260"/>
        <v>4</v>
      </c>
      <c r="I429" s="31">
        <v>100</v>
      </c>
      <c r="J429" s="31">
        <v>160001001</v>
      </c>
      <c r="K429" s="35">
        <f>INT(K428+K$427*50%)</f>
        <v>100000</v>
      </c>
      <c r="L429" s="35" t="s">
        <v>52</v>
      </c>
      <c r="M429" s="35">
        <f t="shared" si="257"/>
        <v>51724</v>
      </c>
      <c r="N429" s="35">
        <f t="shared" si="257"/>
        <v>52724</v>
      </c>
      <c r="O429" s="34" t="str">
        <f t="shared" si="261"/>
        <v>530800004</v>
      </c>
    </row>
    <row r="430" spans="1:15" x14ac:dyDescent="0.3">
      <c r="A430" s="31" t="b">
        <v>1</v>
      </c>
      <c r="B430" s="32" t="str">
        <f t="shared" si="258"/>
        <v>업적 - 장비아이템 7성 누적 획득 150 회</v>
      </c>
      <c r="C430" s="31">
        <f t="shared" si="262"/>
        <v>903141007</v>
      </c>
      <c r="D430" s="31">
        <f t="shared" si="263"/>
        <v>903141006</v>
      </c>
      <c r="E430" s="31">
        <f t="shared" si="259"/>
        <v>903141008</v>
      </c>
      <c r="F430" s="31">
        <f t="shared" si="264"/>
        <v>3</v>
      </c>
      <c r="G430" s="31">
        <f t="shared" si="260"/>
        <v>1</v>
      </c>
      <c r="H430" s="31">
        <f t="shared" si="260"/>
        <v>4</v>
      </c>
      <c r="I430" s="31">
        <f>I429+50</f>
        <v>150</v>
      </c>
      <c r="J430" s="31">
        <v>160001001</v>
      </c>
      <c r="K430" s="35">
        <f t="shared" ref="K430:K431" si="266">INT(K429+K$427*50%)</f>
        <v>125000</v>
      </c>
      <c r="L430" s="35" t="s">
        <v>52</v>
      </c>
      <c r="M430" s="35">
        <f t="shared" si="257"/>
        <v>51725</v>
      </c>
      <c r="N430" s="35">
        <f t="shared" si="257"/>
        <v>52725</v>
      </c>
      <c r="O430" s="34" t="str">
        <f t="shared" si="261"/>
        <v>530800004</v>
      </c>
    </row>
    <row r="431" spans="1:15" x14ac:dyDescent="0.3">
      <c r="A431" s="31" t="b">
        <v>1</v>
      </c>
      <c r="B431" s="32" t="str">
        <f t="shared" si="258"/>
        <v>업적 - 장비아이템 7성 누적 획득 200 회</v>
      </c>
      <c r="C431" s="31">
        <f t="shared" si="262"/>
        <v>903141008</v>
      </c>
      <c r="D431" s="31">
        <f t="shared" si="263"/>
        <v>903141007</v>
      </c>
      <c r="E431" s="31">
        <f t="shared" si="259"/>
        <v>903141009</v>
      </c>
      <c r="F431" s="31">
        <f t="shared" si="264"/>
        <v>3</v>
      </c>
      <c r="G431" s="31">
        <f t="shared" si="260"/>
        <v>1</v>
      </c>
      <c r="H431" s="31">
        <f t="shared" si="260"/>
        <v>4</v>
      </c>
      <c r="I431" s="31">
        <f t="shared" ref="I431:I437" si="267">I430+50</f>
        <v>200</v>
      </c>
      <c r="J431" s="31">
        <v>160001001</v>
      </c>
      <c r="K431" s="35">
        <f t="shared" si="266"/>
        <v>150000</v>
      </c>
      <c r="L431" s="35" t="s">
        <v>52</v>
      </c>
      <c r="M431" s="35">
        <f t="shared" si="257"/>
        <v>51726</v>
      </c>
      <c r="N431" s="35">
        <f t="shared" si="257"/>
        <v>52726</v>
      </c>
      <c r="O431" s="34" t="str">
        <f t="shared" si="261"/>
        <v>530800004</v>
      </c>
    </row>
    <row r="432" spans="1:15" x14ac:dyDescent="0.3">
      <c r="A432" s="31" t="b">
        <v>1</v>
      </c>
      <c r="B432" s="32" t="str">
        <f t="shared" si="258"/>
        <v>업적 - 장비아이템 7성 누적 획득 250 회</v>
      </c>
      <c r="C432" s="31">
        <f t="shared" si="262"/>
        <v>903141009</v>
      </c>
      <c r="D432" s="31">
        <f t="shared" si="263"/>
        <v>903141008</v>
      </c>
      <c r="E432" s="31">
        <f t="shared" si="259"/>
        <v>903141010</v>
      </c>
      <c r="F432" s="31">
        <f t="shared" si="264"/>
        <v>3</v>
      </c>
      <c r="G432" s="31">
        <f t="shared" si="260"/>
        <v>1</v>
      </c>
      <c r="H432" s="31">
        <f t="shared" si="260"/>
        <v>4</v>
      </c>
      <c r="I432" s="31">
        <f t="shared" si="267"/>
        <v>250</v>
      </c>
      <c r="J432" s="31">
        <v>160001001</v>
      </c>
      <c r="K432" s="30">
        <f>INT(K431+K$427*100%)</f>
        <v>200000</v>
      </c>
      <c r="L432" s="35" t="s">
        <v>52</v>
      </c>
      <c r="M432" s="35">
        <f t="shared" si="257"/>
        <v>51727</v>
      </c>
      <c r="N432" s="35">
        <f t="shared" si="257"/>
        <v>52727</v>
      </c>
      <c r="O432" s="34" t="str">
        <f t="shared" si="261"/>
        <v>530800004</v>
      </c>
    </row>
    <row r="433" spans="1:15" x14ac:dyDescent="0.3">
      <c r="A433" s="31" t="b">
        <v>1</v>
      </c>
      <c r="B433" s="32" t="str">
        <f t="shared" si="258"/>
        <v>업적 - 장비아이템 7성 누적 획득 300 회</v>
      </c>
      <c r="C433" s="31">
        <f t="shared" si="262"/>
        <v>903141010</v>
      </c>
      <c r="D433" s="31">
        <f t="shared" si="263"/>
        <v>903141009</v>
      </c>
      <c r="E433" s="31">
        <f t="shared" si="259"/>
        <v>903141011</v>
      </c>
      <c r="F433" s="31">
        <f t="shared" si="264"/>
        <v>3</v>
      </c>
      <c r="G433" s="31">
        <f t="shared" si="260"/>
        <v>1</v>
      </c>
      <c r="H433" s="31">
        <f t="shared" si="260"/>
        <v>4</v>
      </c>
      <c r="I433" s="31">
        <f t="shared" si="267"/>
        <v>300</v>
      </c>
      <c r="J433" s="31">
        <v>160001001</v>
      </c>
      <c r="K433" s="35">
        <f>INT(K432+K$427*100%)</f>
        <v>250000</v>
      </c>
      <c r="L433" s="35" t="s">
        <v>52</v>
      </c>
      <c r="M433" s="35">
        <f t="shared" si="257"/>
        <v>51728</v>
      </c>
      <c r="N433" s="35">
        <f t="shared" si="257"/>
        <v>52728</v>
      </c>
      <c r="O433" s="34" t="str">
        <f t="shared" si="261"/>
        <v>530800004</v>
      </c>
    </row>
    <row r="434" spans="1:15" x14ac:dyDescent="0.3">
      <c r="A434" s="31" t="b">
        <v>1</v>
      </c>
      <c r="B434" s="32" t="str">
        <f t="shared" si="258"/>
        <v>업적 - 장비아이템 7성 누적 획득 350 회</v>
      </c>
      <c r="C434" s="31">
        <f t="shared" si="262"/>
        <v>903141011</v>
      </c>
      <c r="D434" s="31">
        <f t="shared" si="263"/>
        <v>903141010</v>
      </c>
      <c r="E434" s="31">
        <f t="shared" si="259"/>
        <v>903141012</v>
      </c>
      <c r="F434" s="31">
        <f t="shared" si="264"/>
        <v>3</v>
      </c>
      <c r="G434" s="31">
        <f t="shared" si="260"/>
        <v>1</v>
      </c>
      <c r="H434" s="31">
        <f t="shared" si="260"/>
        <v>4</v>
      </c>
      <c r="I434" s="31">
        <f t="shared" si="267"/>
        <v>350</v>
      </c>
      <c r="J434" s="31">
        <v>160001001</v>
      </c>
      <c r="K434" s="35">
        <f t="shared" ref="K434:K436" si="268">INT(K433+K$427*100%)</f>
        <v>300000</v>
      </c>
      <c r="L434" s="35" t="s">
        <v>52</v>
      </c>
      <c r="M434" s="35">
        <f t="shared" si="257"/>
        <v>51729</v>
      </c>
      <c r="N434" s="35">
        <f t="shared" si="257"/>
        <v>52729</v>
      </c>
      <c r="O434" s="34" t="str">
        <f t="shared" si="261"/>
        <v>530800004</v>
      </c>
    </row>
    <row r="435" spans="1:15" x14ac:dyDescent="0.3">
      <c r="A435" s="31" t="b">
        <v>1</v>
      </c>
      <c r="B435" s="32" t="str">
        <f t="shared" si="258"/>
        <v>업적 - 장비아이템 7성 누적 획득 400 회</v>
      </c>
      <c r="C435" s="31">
        <f t="shared" si="262"/>
        <v>903141012</v>
      </c>
      <c r="D435" s="31">
        <f t="shared" si="263"/>
        <v>903141011</v>
      </c>
      <c r="E435" s="31">
        <f t="shared" si="259"/>
        <v>903141013</v>
      </c>
      <c r="F435" s="31">
        <f t="shared" si="264"/>
        <v>3</v>
      </c>
      <c r="G435" s="31">
        <f t="shared" si="260"/>
        <v>1</v>
      </c>
      <c r="H435" s="31">
        <f t="shared" si="260"/>
        <v>4</v>
      </c>
      <c r="I435" s="31">
        <f t="shared" si="267"/>
        <v>400</v>
      </c>
      <c r="J435" s="31">
        <v>160001001</v>
      </c>
      <c r="K435" s="35">
        <f t="shared" si="268"/>
        <v>350000</v>
      </c>
      <c r="L435" s="35" t="s">
        <v>52</v>
      </c>
      <c r="M435" s="35">
        <f t="shared" si="257"/>
        <v>51730</v>
      </c>
      <c r="N435" s="35">
        <f t="shared" si="257"/>
        <v>52730</v>
      </c>
      <c r="O435" s="34" t="str">
        <f t="shared" si="261"/>
        <v>530800004</v>
      </c>
    </row>
    <row r="436" spans="1:15" x14ac:dyDescent="0.3">
      <c r="A436" s="31" t="b">
        <v>1</v>
      </c>
      <c r="B436" s="32" t="str">
        <f t="shared" si="258"/>
        <v>업적 - 장비아이템 7성 누적 획득 450 회</v>
      </c>
      <c r="C436" s="31">
        <f t="shared" si="262"/>
        <v>903141013</v>
      </c>
      <c r="D436" s="31">
        <f t="shared" si="263"/>
        <v>903141012</v>
      </c>
      <c r="E436" s="31">
        <f t="shared" si="259"/>
        <v>903141014</v>
      </c>
      <c r="F436" s="31">
        <f t="shared" si="264"/>
        <v>3</v>
      </c>
      <c r="G436" s="31">
        <f t="shared" si="260"/>
        <v>1</v>
      </c>
      <c r="H436" s="31">
        <f t="shared" si="260"/>
        <v>4</v>
      </c>
      <c r="I436" s="31">
        <f t="shared" si="267"/>
        <v>450</v>
      </c>
      <c r="J436" s="31">
        <v>160001001</v>
      </c>
      <c r="K436" s="35">
        <f t="shared" si="268"/>
        <v>400000</v>
      </c>
      <c r="L436" s="35" t="s">
        <v>52</v>
      </c>
      <c r="M436" s="35">
        <f t="shared" si="257"/>
        <v>51731</v>
      </c>
      <c r="N436" s="35">
        <f t="shared" si="257"/>
        <v>52731</v>
      </c>
      <c r="O436" s="34" t="str">
        <f t="shared" si="261"/>
        <v>530800004</v>
      </c>
    </row>
    <row r="437" spans="1:15" x14ac:dyDescent="0.3">
      <c r="A437" s="31" t="b">
        <v>1</v>
      </c>
      <c r="B437" s="32" t="str">
        <f t="shared" si="258"/>
        <v>업적 - 장비아이템 7성 누적 획득 500 회</v>
      </c>
      <c r="C437" s="31">
        <f t="shared" si="262"/>
        <v>903141014</v>
      </c>
      <c r="D437" s="31">
        <f t="shared" si="263"/>
        <v>903141013</v>
      </c>
      <c r="E437" s="30">
        <v>0</v>
      </c>
      <c r="F437" s="31">
        <f t="shared" si="264"/>
        <v>3</v>
      </c>
      <c r="G437" s="31">
        <f t="shared" si="260"/>
        <v>1</v>
      </c>
      <c r="H437" s="31">
        <f t="shared" si="260"/>
        <v>4</v>
      </c>
      <c r="I437" s="31">
        <f t="shared" si="267"/>
        <v>500</v>
      </c>
      <c r="J437" s="31">
        <v>160001001</v>
      </c>
      <c r="K437" s="30">
        <f>INT(K436+K$427*200%)</f>
        <v>500000</v>
      </c>
      <c r="L437" s="35" t="s">
        <v>52</v>
      </c>
      <c r="M437" s="35">
        <f t="shared" si="257"/>
        <v>51732</v>
      </c>
      <c r="N437" s="35">
        <f t="shared" si="257"/>
        <v>52732</v>
      </c>
      <c r="O437" s="34" t="str">
        <f t="shared" si="261"/>
        <v>530800004</v>
      </c>
    </row>
    <row r="438" spans="1:15" x14ac:dyDescent="0.3">
      <c r="A438" s="28" t="b">
        <v>1</v>
      </c>
      <c r="B438" s="29" t="str">
        <f>"업적 - 장비아이템 랜덤옵션변경 누적 횟수 " &amp; I438 &amp; " 회"</f>
        <v>업적 - 장비아이템 랜덤옵션변경 누적 횟수 1 회</v>
      </c>
      <c r="C438" s="30" t="str">
        <f>90&amp;F438&amp;G438&amp;H438&amp;1001</f>
        <v>903151001</v>
      </c>
      <c r="D438" s="30">
        <v>0</v>
      </c>
      <c r="E438" s="28">
        <f>C439</f>
        <v>903151002</v>
      </c>
      <c r="F438" s="30">
        <v>3</v>
      </c>
      <c r="G438" s="30">
        <v>1</v>
      </c>
      <c r="H438" s="30">
        <v>5</v>
      </c>
      <c r="I438" s="28">
        <v>1</v>
      </c>
      <c r="J438" s="28">
        <v>160001001</v>
      </c>
      <c r="K438" s="28">
        <v>10000</v>
      </c>
      <c r="L438" s="28" t="s">
        <v>52</v>
      </c>
      <c r="M438" s="28">
        <f t="shared" si="257"/>
        <v>51733</v>
      </c>
      <c r="N438" s="28">
        <f t="shared" si="257"/>
        <v>52733</v>
      </c>
      <c r="O438" s="30" t="str">
        <f t="shared" ref="O438" si="269">IF(H438=1,"530800001",IF(H438=2,"530800002",IF(H438=3,"530800003",IF(H438=4,"530800004",IF(H438=5,"530800005",IF(H438=6,"530800006",IF(H438=7,"530800007",IF(H438=8,"530800008",IF(H438=9,"530800009",IF(H438=10,"530800010",IF(H438=11,"530800011",IF(H438=12,"530800012",IF(H438=13,"530800013",IF(H438=14,"530800014",IF(H438=15,"530800015",IF(H438=16,"530800016",IF(H438=17,"530800017",IF(H438=18,"530800018",IF(H438=19,"530800019",IF(H438=20,"530800020",IF(H438=21,"530800020",IF(H438=22,"530800022",IF(H438=23,"530800023",IF(H438=24,"530800024",IF(H438=25,"530800025",IF(H438=26,"530800026",IF(H438=27,"530800027",IF(H438=28,"530800028",IF(H438=29,"530800029",IF(H438=30,"530800030",IF(H438=31,"530800031",IF(H438=32,"530800032",IF(H438=33,"530800033",IF(H438=34,"530800034",IF(H438=35,"530800035",IF(H438=36,"530800036"))))))))))))))))))))))))))))))))))))</f>
        <v>530800005</v>
      </c>
    </row>
    <row r="439" spans="1:15" x14ac:dyDescent="0.3">
      <c r="A439" s="28" t="b">
        <v>1</v>
      </c>
      <c r="B439" s="29" t="str">
        <f t="shared" ref="B439:B458" si="270">"업적 - 장비아이템 랜덤옵션변경 누적 횟수 " &amp; I439 &amp; " 회"</f>
        <v>업적 - 장비아이템 랜덤옵션변경 누적 횟수 5 회</v>
      </c>
      <c r="C439" s="28">
        <f>C438+1</f>
        <v>903151002</v>
      </c>
      <c r="D439" s="28" t="str">
        <f>C438</f>
        <v>903151001</v>
      </c>
      <c r="E439" s="28">
        <f t="shared" ref="E439:E457" si="271">C440</f>
        <v>903151003</v>
      </c>
      <c r="F439" s="28">
        <f>F438</f>
        <v>3</v>
      </c>
      <c r="G439" s="28">
        <f t="shared" ref="G439:H454" si="272">G438</f>
        <v>1</v>
      </c>
      <c r="H439" s="28">
        <f t="shared" si="272"/>
        <v>5</v>
      </c>
      <c r="I439" s="28">
        <v>5</v>
      </c>
      <c r="J439" s="28">
        <v>160001001</v>
      </c>
      <c r="K439" s="28">
        <f>INT(K438+K$438*100%)</f>
        <v>20000</v>
      </c>
      <c r="L439" s="28" t="s">
        <v>52</v>
      </c>
      <c r="M439" s="28">
        <f t="shared" ref="M439:N454" si="273">M438+1</f>
        <v>51734</v>
      </c>
      <c r="N439" s="28">
        <f t="shared" si="273"/>
        <v>52734</v>
      </c>
      <c r="O439" s="34" t="str">
        <f>O438</f>
        <v>530800005</v>
      </c>
    </row>
    <row r="440" spans="1:15" x14ac:dyDescent="0.3">
      <c r="A440" s="28" t="b">
        <v>1</v>
      </c>
      <c r="B440" s="29" t="str">
        <f t="shared" si="270"/>
        <v>업적 - 장비아이템 랜덤옵션변경 누적 횟수 10 회</v>
      </c>
      <c r="C440" s="28">
        <f t="shared" ref="C440:C458" si="274">C439+1</f>
        <v>903151003</v>
      </c>
      <c r="D440" s="28">
        <f t="shared" ref="D440:D458" si="275">C439</f>
        <v>903151002</v>
      </c>
      <c r="E440" s="28">
        <f t="shared" si="271"/>
        <v>903151004</v>
      </c>
      <c r="F440" s="28">
        <f t="shared" ref="F440:H455" si="276">F439</f>
        <v>3</v>
      </c>
      <c r="G440" s="28">
        <f t="shared" si="272"/>
        <v>1</v>
      </c>
      <c r="H440" s="28">
        <f t="shared" si="272"/>
        <v>5</v>
      </c>
      <c r="I440" s="28">
        <v>10</v>
      </c>
      <c r="J440" s="28">
        <v>160001001</v>
      </c>
      <c r="K440" s="28">
        <f t="shared" ref="K440:K447" si="277">INT(K439+K$438*100%)</f>
        <v>30000</v>
      </c>
      <c r="L440" s="28" t="s">
        <v>52</v>
      </c>
      <c r="M440" s="28">
        <f t="shared" si="273"/>
        <v>51735</v>
      </c>
      <c r="N440" s="28">
        <f t="shared" si="273"/>
        <v>52735</v>
      </c>
      <c r="O440" s="34" t="str">
        <f t="shared" ref="O440:O458" si="278">O439</f>
        <v>530800005</v>
      </c>
    </row>
    <row r="441" spans="1:15" x14ac:dyDescent="0.3">
      <c r="A441" s="28" t="b">
        <v>1</v>
      </c>
      <c r="B441" s="29" t="str">
        <f t="shared" si="270"/>
        <v>업적 - 장비아이템 랜덤옵션변경 누적 횟수 15 회</v>
      </c>
      <c r="C441" s="28">
        <f t="shared" si="274"/>
        <v>903151004</v>
      </c>
      <c r="D441" s="28">
        <f t="shared" si="275"/>
        <v>903151003</v>
      </c>
      <c r="E441" s="28">
        <f t="shared" si="271"/>
        <v>903151005</v>
      </c>
      <c r="F441" s="28">
        <f t="shared" si="276"/>
        <v>3</v>
      </c>
      <c r="G441" s="28">
        <f t="shared" si="272"/>
        <v>1</v>
      </c>
      <c r="H441" s="28">
        <f t="shared" si="272"/>
        <v>5</v>
      </c>
      <c r="I441" s="28">
        <f>I440+I$440*50%</f>
        <v>15</v>
      </c>
      <c r="J441" s="28">
        <v>160001001</v>
      </c>
      <c r="K441" s="28">
        <f t="shared" si="277"/>
        <v>40000</v>
      </c>
      <c r="L441" s="28" t="s">
        <v>52</v>
      </c>
      <c r="M441" s="28">
        <f t="shared" si="273"/>
        <v>51736</v>
      </c>
      <c r="N441" s="28">
        <f t="shared" si="273"/>
        <v>52736</v>
      </c>
      <c r="O441" s="34" t="str">
        <f t="shared" si="278"/>
        <v>530800005</v>
      </c>
    </row>
    <row r="442" spans="1:15" x14ac:dyDescent="0.3">
      <c r="A442" s="28" t="b">
        <v>1</v>
      </c>
      <c r="B442" s="29" t="str">
        <f t="shared" si="270"/>
        <v>업적 - 장비아이템 랜덤옵션변경 누적 횟수 20 회</v>
      </c>
      <c r="C442" s="28">
        <f t="shared" si="274"/>
        <v>903151005</v>
      </c>
      <c r="D442" s="28">
        <f t="shared" si="275"/>
        <v>903151004</v>
      </c>
      <c r="E442" s="28">
        <f t="shared" si="271"/>
        <v>903151006</v>
      </c>
      <c r="F442" s="28">
        <f t="shared" si="276"/>
        <v>3</v>
      </c>
      <c r="G442" s="28">
        <f t="shared" si="272"/>
        <v>1</v>
      </c>
      <c r="H442" s="28">
        <f t="shared" si="272"/>
        <v>5</v>
      </c>
      <c r="I442" s="28">
        <f t="shared" ref="I442:I458" si="279">I441+I$440*50%</f>
        <v>20</v>
      </c>
      <c r="J442" s="28">
        <v>160001001</v>
      </c>
      <c r="K442" s="28">
        <f t="shared" si="277"/>
        <v>50000</v>
      </c>
      <c r="L442" s="28" t="s">
        <v>52</v>
      </c>
      <c r="M442" s="28">
        <f t="shared" si="273"/>
        <v>51737</v>
      </c>
      <c r="N442" s="28">
        <f t="shared" si="273"/>
        <v>52737</v>
      </c>
      <c r="O442" s="34" t="str">
        <f t="shared" si="278"/>
        <v>530800005</v>
      </c>
    </row>
    <row r="443" spans="1:15" x14ac:dyDescent="0.3">
      <c r="A443" s="28" t="b">
        <v>1</v>
      </c>
      <c r="B443" s="29" t="str">
        <f t="shared" si="270"/>
        <v>업적 - 장비아이템 랜덤옵션변경 누적 횟수 25 회</v>
      </c>
      <c r="C443" s="28">
        <f t="shared" si="274"/>
        <v>903151006</v>
      </c>
      <c r="D443" s="28">
        <f t="shared" si="275"/>
        <v>903151005</v>
      </c>
      <c r="E443" s="28">
        <f t="shared" si="271"/>
        <v>903151007</v>
      </c>
      <c r="F443" s="28">
        <f t="shared" si="276"/>
        <v>3</v>
      </c>
      <c r="G443" s="28">
        <f t="shared" si="272"/>
        <v>1</v>
      </c>
      <c r="H443" s="28">
        <f t="shared" si="272"/>
        <v>5</v>
      </c>
      <c r="I443" s="28">
        <f t="shared" si="279"/>
        <v>25</v>
      </c>
      <c r="J443" s="28">
        <v>160001001</v>
      </c>
      <c r="K443" s="28">
        <f t="shared" si="277"/>
        <v>60000</v>
      </c>
      <c r="L443" s="28" t="s">
        <v>52</v>
      </c>
      <c r="M443" s="28">
        <f t="shared" si="273"/>
        <v>51738</v>
      </c>
      <c r="N443" s="28">
        <f t="shared" si="273"/>
        <v>52738</v>
      </c>
      <c r="O443" s="34" t="str">
        <f t="shared" si="278"/>
        <v>530800005</v>
      </c>
    </row>
    <row r="444" spans="1:15" x14ac:dyDescent="0.3">
      <c r="A444" s="28" t="b">
        <v>1</v>
      </c>
      <c r="B444" s="29" t="str">
        <f t="shared" si="270"/>
        <v>업적 - 장비아이템 랜덤옵션변경 누적 횟수 30 회</v>
      </c>
      <c r="C444" s="28">
        <f t="shared" si="274"/>
        <v>903151007</v>
      </c>
      <c r="D444" s="28">
        <f t="shared" si="275"/>
        <v>903151006</v>
      </c>
      <c r="E444" s="28">
        <f t="shared" si="271"/>
        <v>903151008</v>
      </c>
      <c r="F444" s="28">
        <f t="shared" si="276"/>
        <v>3</v>
      </c>
      <c r="G444" s="28">
        <f t="shared" si="272"/>
        <v>1</v>
      </c>
      <c r="H444" s="28">
        <f t="shared" si="272"/>
        <v>5</v>
      </c>
      <c r="I444" s="28">
        <f t="shared" si="279"/>
        <v>30</v>
      </c>
      <c r="J444" s="28">
        <v>160001001</v>
      </c>
      <c r="K444" s="28">
        <f t="shared" si="277"/>
        <v>70000</v>
      </c>
      <c r="L444" s="28" t="s">
        <v>52</v>
      </c>
      <c r="M444" s="28">
        <f t="shared" si="273"/>
        <v>51739</v>
      </c>
      <c r="N444" s="28">
        <f t="shared" si="273"/>
        <v>52739</v>
      </c>
      <c r="O444" s="34" t="str">
        <f t="shared" si="278"/>
        <v>530800005</v>
      </c>
    </row>
    <row r="445" spans="1:15" x14ac:dyDescent="0.3">
      <c r="A445" s="28" t="b">
        <v>1</v>
      </c>
      <c r="B445" s="29" t="str">
        <f t="shared" si="270"/>
        <v>업적 - 장비아이템 랜덤옵션변경 누적 횟수 35 회</v>
      </c>
      <c r="C445" s="28">
        <f t="shared" si="274"/>
        <v>903151008</v>
      </c>
      <c r="D445" s="28">
        <f t="shared" si="275"/>
        <v>903151007</v>
      </c>
      <c r="E445" s="28">
        <f t="shared" si="271"/>
        <v>903151009</v>
      </c>
      <c r="F445" s="28">
        <f t="shared" si="276"/>
        <v>3</v>
      </c>
      <c r="G445" s="28">
        <f t="shared" si="272"/>
        <v>1</v>
      </c>
      <c r="H445" s="28">
        <f t="shared" si="272"/>
        <v>5</v>
      </c>
      <c r="I445" s="28">
        <f t="shared" si="279"/>
        <v>35</v>
      </c>
      <c r="J445" s="28">
        <v>160001001</v>
      </c>
      <c r="K445" s="28">
        <f t="shared" si="277"/>
        <v>80000</v>
      </c>
      <c r="L445" s="28" t="s">
        <v>52</v>
      </c>
      <c r="M445" s="28">
        <f t="shared" si="273"/>
        <v>51740</v>
      </c>
      <c r="N445" s="28">
        <f t="shared" si="273"/>
        <v>52740</v>
      </c>
      <c r="O445" s="34" t="str">
        <f t="shared" si="278"/>
        <v>530800005</v>
      </c>
    </row>
    <row r="446" spans="1:15" x14ac:dyDescent="0.3">
      <c r="A446" s="28" t="b">
        <v>1</v>
      </c>
      <c r="B446" s="29" t="str">
        <f t="shared" si="270"/>
        <v>업적 - 장비아이템 랜덤옵션변경 누적 횟수 40 회</v>
      </c>
      <c r="C446" s="28">
        <f t="shared" si="274"/>
        <v>903151009</v>
      </c>
      <c r="D446" s="28">
        <f t="shared" si="275"/>
        <v>903151008</v>
      </c>
      <c r="E446" s="28">
        <f t="shared" si="271"/>
        <v>903151010</v>
      </c>
      <c r="F446" s="28">
        <f t="shared" si="276"/>
        <v>3</v>
      </c>
      <c r="G446" s="28">
        <f t="shared" si="272"/>
        <v>1</v>
      </c>
      <c r="H446" s="28">
        <f t="shared" si="272"/>
        <v>5</v>
      </c>
      <c r="I446" s="28">
        <f t="shared" si="279"/>
        <v>40</v>
      </c>
      <c r="J446" s="28">
        <v>160001001</v>
      </c>
      <c r="K446" s="28">
        <f t="shared" si="277"/>
        <v>90000</v>
      </c>
      <c r="L446" s="28" t="s">
        <v>52</v>
      </c>
      <c r="M446" s="28">
        <f t="shared" si="273"/>
        <v>51741</v>
      </c>
      <c r="N446" s="28">
        <f t="shared" si="273"/>
        <v>52741</v>
      </c>
      <c r="O446" s="34" t="str">
        <f t="shared" si="278"/>
        <v>530800005</v>
      </c>
    </row>
    <row r="447" spans="1:15" x14ac:dyDescent="0.3">
      <c r="A447" s="28" t="b">
        <v>1</v>
      </c>
      <c r="B447" s="29" t="str">
        <f t="shared" si="270"/>
        <v>업적 - 장비아이템 랜덤옵션변경 누적 횟수 45 회</v>
      </c>
      <c r="C447" s="28">
        <f t="shared" si="274"/>
        <v>903151010</v>
      </c>
      <c r="D447" s="28">
        <f t="shared" si="275"/>
        <v>903151009</v>
      </c>
      <c r="E447" s="28">
        <f t="shared" si="271"/>
        <v>903151011</v>
      </c>
      <c r="F447" s="28">
        <f t="shared" si="276"/>
        <v>3</v>
      </c>
      <c r="G447" s="28">
        <f t="shared" si="272"/>
        <v>1</v>
      </c>
      <c r="H447" s="28">
        <f t="shared" si="272"/>
        <v>5</v>
      </c>
      <c r="I447" s="28">
        <f t="shared" si="279"/>
        <v>45</v>
      </c>
      <c r="J447" s="28">
        <v>160001001</v>
      </c>
      <c r="K447" s="28">
        <f t="shared" si="277"/>
        <v>100000</v>
      </c>
      <c r="L447" s="28" t="s">
        <v>52</v>
      </c>
      <c r="M447" s="28">
        <f t="shared" si="273"/>
        <v>51742</v>
      </c>
      <c r="N447" s="28">
        <f t="shared" si="273"/>
        <v>52742</v>
      </c>
      <c r="O447" s="34" t="str">
        <f t="shared" si="278"/>
        <v>530800005</v>
      </c>
    </row>
    <row r="448" spans="1:15" x14ac:dyDescent="0.3">
      <c r="A448" s="28" t="b">
        <v>1</v>
      </c>
      <c r="B448" s="29" t="str">
        <f t="shared" si="270"/>
        <v>업적 - 장비아이템 랜덤옵션변경 누적 횟수 50 회</v>
      </c>
      <c r="C448" s="28">
        <f t="shared" si="274"/>
        <v>903151011</v>
      </c>
      <c r="D448" s="28">
        <f t="shared" si="275"/>
        <v>903151010</v>
      </c>
      <c r="E448" s="28">
        <f t="shared" si="271"/>
        <v>903151012</v>
      </c>
      <c r="F448" s="28">
        <f t="shared" si="276"/>
        <v>3</v>
      </c>
      <c r="G448" s="28">
        <f t="shared" si="272"/>
        <v>1</v>
      </c>
      <c r="H448" s="28">
        <f t="shared" si="272"/>
        <v>5</v>
      </c>
      <c r="I448" s="28">
        <f t="shared" si="279"/>
        <v>50</v>
      </c>
      <c r="J448" s="28">
        <v>160001001</v>
      </c>
      <c r="K448" s="28">
        <f>INT(K447+K$438*100%)</f>
        <v>110000</v>
      </c>
      <c r="L448" s="28" t="s">
        <v>52</v>
      </c>
      <c r="M448" s="28">
        <f t="shared" si="273"/>
        <v>51743</v>
      </c>
      <c r="N448" s="28">
        <f t="shared" si="273"/>
        <v>52743</v>
      </c>
      <c r="O448" s="34" t="str">
        <f t="shared" si="278"/>
        <v>530800005</v>
      </c>
    </row>
    <row r="449" spans="1:15" x14ac:dyDescent="0.3">
      <c r="A449" s="28" t="b">
        <v>1</v>
      </c>
      <c r="B449" s="29" t="str">
        <f t="shared" si="270"/>
        <v>업적 - 장비아이템 랜덤옵션변경 누적 횟수 55 회</v>
      </c>
      <c r="C449" s="28">
        <f t="shared" si="274"/>
        <v>903151012</v>
      </c>
      <c r="D449" s="28">
        <f t="shared" si="275"/>
        <v>903151011</v>
      </c>
      <c r="E449" s="28">
        <f t="shared" si="271"/>
        <v>903151013</v>
      </c>
      <c r="F449" s="28">
        <f t="shared" si="276"/>
        <v>3</v>
      </c>
      <c r="G449" s="28">
        <f t="shared" si="272"/>
        <v>1</v>
      </c>
      <c r="H449" s="28">
        <f t="shared" si="272"/>
        <v>5</v>
      </c>
      <c r="I449" s="28">
        <f t="shared" si="279"/>
        <v>55</v>
      </c>
      <c r="J449" s="28">
        <v>160001001</v>
      </c>
      <c r="K449" s="28">
        <f t="shared" ref="K449:K458" si="280">INT(K448+K$438*100%)</f>
        <v>120000</v>
      </c>
      <c r="L449" s="28" t="s">
        <v>52</v>
      </c>
      <c r="M449" s="28">
        <f t="shared" si="273"/>
        <v>51744</v>
      </c>
      <c r="N449" s="28">
        <f t="shared" si="273"/>
        <v>52744</v>
      </c>
      <c r="O449" s="34" t="str">
        <f t="shared" si="278"/>
        <v>530800005</v>
      </c>
    </row>
    <row r="450" spans="1:15" x14ac:dyDescent="0.3">
      <c r="A450" s="28" t="b">
        <v>1</v>
      </c>
      <c r="B450" s="29" t="str">
        <f t="shared" si="270"/>
        <v>업적 - 장비아이템 랜덤옵션변경 누적 횟수 60 회</v>
      </c>
      <c r="C450" s="28">
        <f t="shared" si="274"/>
        <v>903151013</v>
      </c>
      <c r="D450" s="28">
        <f t="shared" si="275"/>
        <v>903151012</v>
      </c>
      <c r="E450" s="28">
        <f t="shared" si="271"/>
        <v>903151014</v>
      </c>
      <c r="F450" s="28">
        <f t="shared" si="276"/>
        <v>3</v>
      </c>
      <c r="G450" s="28">
        <f t="shared" si="272"/>
        <v>1</v>
      </c>
      <c r="H450" s="28">
        <f t="shared" si="272"/>
        <v>5</v>
      </c>
      <c r="I450" s="28">
        <f t="shared" si="279"/>
        <v>60</v>
      </c>
      <c r="J450" s="28">
        <v>160001001</v>
      </c>
      <c r="K450" s="28">
        <f t="shared" si="280"/>
        <v>130000</v>
      </c>
      <c r="L450" s="28" t="s">
        <v>52</v>
      </c>
      <c r="M450" s="28">
        <f t="shared" si="273"/>
        <v>51745</v>
      </c>
      <c r="N450" s="28">
        <f t="shared" si="273"/>
        <v>52745</v>
      </c>
      <c r="O450" s="34" t="str">
        <f t="shared" si="278"/>
        <v>530800005</v>
      </c>
    </row>
    <row r="451" spans="1:15" x14ac:dyDescent="0.3">
      <c r="A451" s="28" t="b">
        <v>1</v>
      </c>
      <c r="B451" s="29" t="str">
        <f t="shared" si="270"/>
        <v>업적 - 장비아이템 랜덤옵션변경 누적 횟수 65 회</v>
      </c>
      <c r="C451" s="28">
        <f t="shared" si="274"/>
        <v>903151014</v>
      </c>
      <c r="D451" s="28">
        <f t="shared" si="275"/>
        <v>903151013</v>
      </c>
      <c r="E451" s="28">
        <f t="shared" si="271"/>
        <v>903151015</v>
      </c>
      <c r="F451" s="28">
        <f t="shared" si="276"/>
        <v>3</v>
      </c>
      <c r="G451" s="28">
        <f t="shared" si="272"/>
        <v>1</v>
      </c>
      <c r="H451" s="28">
        <f t="shared" si="272"/>
        <v>5</v>
      </c>
      <c r="I451" s="28">
        <f t="shared" si="279"/>
        <v>65</v>
      </c>
      <c r="J451" s="28">
        <v>160001001</v>
      </c>
      <c r="K451" s="28">
        <f t="shared" si="280"/>
        <v>140000</v>
      </c>
      <c r="L451" s="28" t="s">
        <v>52</v>
      </c>
      <c r="M451" s="28">
        <f t="shared" si="273"/>
        <v>51746</v>
      </c>
      <c r="N451" s="28">
        <f t="shared" si="273"/>
        <v>52746</v>
      </c>
      <c r="O451" s="34" t="str">
        <f t="shared" si="278"/>
        <v>530800005</v>
      </c>
    </row>
    <row r="452" spans="1:15" x14ac:dyDescent="0.3">
      <c r="A452" s="28" t="b">
        <v>1</v>
      </c>
      <c r="B452" s="29" t="str">
        <f t="shared" si="270"/>
        <v>업적 - 장비아이템 랜덤옵션변경 누적 횟수 70 회</v>
      </c>
      <c r="C452" s="28">
        <f t="shared" si="274"/>
        <v>903151015</v>
      </c>
      <c r="D452" s="28">
        <f t="shared" si="275"/>
        <v>903151014</v>
      </c>
      <c r="E452" s="28">
        <f t="shared" si="271"/>
        <v>903151016</v>
      </c>
      <c r="F452" s="28">
        <f t="shared" si="276"/>
        <v>3</v>
      </c>
      <c r="G452" s="28">
        <f t="shared" si="272"/>
        <v>1</v>
      </c>
      <c r="H452" s="28">
        <f t="shared" si="272"/>
        <v>5</v>
      </c>
      <c r="I452" s="28">
        <f t="shared" si="279"/>
        <v>70</v>
      </c>
      <c r="J452" s="28">
        <v>160001001</v>
      </c>
      <c r="K452" s="28">
        <f t="shared" si="280"/>
        <v>150000</v>
      </c>
      <c r="L452" s="28" t="s">
        <v>52</v>
      </c>
      <c r="M452" s="28">
        <f t="shared" si="273"/>
        <v>51747</v>
      </c>
      <c r="N452" s="28">
        <f t="shared" si="273"/>
        <v>52747</v>
      </c>
      <c r="O452" s="34" t="str">
        <f t="shared" si="278"/>
        <v>530800005</v>
      </c>
    </row>
    <row r="453" spans="1:15" x14ac:dyDescent="0.3">
      <c r="A453" s="28" t="b">
        <v>1</v>
      </c>
      <c r="B453" s="29" t="str">
        <f t="shared" si="270"/>
        <v>업적 - 장비아이템 랜덤옵션변경 누적 횟수 75 회</v>
      </c>
      <c r="C453" s="28">
        <f t="shared" si="274"/>
        <v>903151016</v>
      </c>
      <c r="D453" s="28">
        <f t="shared" si="275"/>
        <v>903151015</v>
      </c>
      <c r="E453" s="28">
        <f t="shared" si="271"/>
        <v>903151017</v>
      </c>
      <c r="F453" s="28">
        <f t="shared" si="276"/>
        <v>3</v>
      </c>
      <c r="G453" s="28">
        <f t="shared" si="272"/>
        <v>1</v>
      </c>
      <c r="H453" s="28">
        <f t="shared" si="272"/>
        <v>5</v>
      </c>
      <c r="I453" s="28">
        <f t="shared" si="279"/>
        <v>75</v>
      </c>
      <c r="J453" s="28">
        <v>160001001</v>
      </c>
      <c r="K453" s="28">
        <f t="shared" si="280"/>
        <v>160000</v>
      </c>
      <c r="L453" s="28" t="s">
        <v>52</v>
      </c>
      <c r="M453" s="28">
        <f t="shared" si="273"/>
        <v>51748</v>
      </c>
      <c r="N453" s="28">
        <f t="shared" si="273"/>
        <v>52748</v>
      </c>
      <c r="O453" s="34" t="str">
        <f t="shared" si="278"/>
        <v>530800005</v>
      </c>
    </row>
    <row r="454" spans="1:15" x14ac:dyDescent="0.3">
      <c r="A454" s="28" t="b">
        <v>1</v>
      </c>
      <c r="B454" s="29" t="str">
        <f t="shared" si="270"/>
        <v>업적 - 장비아이템 랜덤옵션변경 누적 횟수 80 회</v>
      </c>
      <c r="C454" s="28">
        <f t="shared" si="274"/>
        <v>903151017</v>
      </c>
      <c r="D454" s="28">
        <f t="shared" si="275"/>
        <v>903151016</v>
      </c>
      <c r="E454" s="28">
        <f t="shared" si="271"/>
        <v>903151018</v>
      </c>
      <c r="F454" s="28">
        <f t="shared" si="276"/>
        <v>3</v>
      </c>
      <c r="G454" s="28">
        <f t="shared" si="272"/>
        <v>1</v>
      </c>
      <c r="H454" s="28">
        <f t="shared" si="272"/>
        <v>5</v>
      </c>
      <c r="I454" s="28">
        <f t="shared" si="279"/>
        <v>80</v>
      </c>
      <c r="J454" s="28">
        <v>160001001</v>
      </c>
      <c r="K454" s="28">
        <f t="shared" si="280"/>
        <v>170000</v>
      </c>
      <c r="L454" s="28" t="s">
        <v>52</v>
      </c>
      <c r="M454" s="28">
        <f t="shared" si="273"/>
        <v>51749</v>
      </c>
      <c r="N454" s="28">
        <f t="shared" si="273"/>
        <v>52749</v>
      </c>
      <c r="O454" s="34" t="str">
        <f t="shared" si="278"/>
        <v>530800005</v>
      </c>
    </row>
    <row r="455" spans="1:15" x14ac:dyDescent="0.3">
      <c r="A455" s="28" t="b">
        <v>1</v>
      </c>
      <c r="B455" s="29" t="str">
        <f t="shared" si="270"/>
        <v>업적 - 장비아이템 랜덤옵션변경 누적 횟수 85 회</v>
      </c>
      <c r="C455" s="28">
        <f t="shared" si="274"/>
        <v>903151018</v>
      </c>
      <c r="D455" s="28">
        <f t="shared" si="275"/>
        <v>903151017</v>
      </c>
      <c r="E455" s="28">
        <f t="shared" si="271"/>
        <v>903151019</v>
      </c>
      <c r="F455" s="28">
        <f t="shared" si="276"/>
        <v>3</v>
      </c>
      <c r="G455" s="28">
        <f t="shared" si="276"/>
        <v>1</v>
      </c>
      <c r="H455" s="28">
        <f t="shared" si="276"/>
        <v>5</v>
      </c>
      <c r="I455" s="28">
        <f t="shared" si="279"/>
        <v>85</v>
      </c>
      <c r="J455" s="28">
        <v>160001001</v>
      </c>
      <c r="K455" s="28">
        <f t="shared" si="280"/>
        <v>180000</v>
      </c>
      <c r="L455" s="28" t="s">
        <v>52</v>
      </c>
      <c r="M455" s="28">
        <f t="shared" ref="M455:N458" si="281">M454+1</f>
        <v>51750</v>
      </c>
      <c r="N455" s="28">
        <f t="shared" si="281"/>
        <v>52750</v>
      </c>
      <c r="O455" s="34" t="str">
        <f t="shared" si="278"/>
        <v>530800005</v>
      </c>
    </row>
    <row r="456" spans="1:15" x14ac:dyDescent="0.3">
      <c r="A456" s="28" t="b">
        <v>1</v>
      </c>
      <c r="B456" s="29" t="str">
        <f t="shared" si="270"/>
        <v>업적 - 장비아이템 랜덤옵션변경 누적 횟수 90 회</v>
      </c>
      <c r="C456" s="28">
        <f t="shared" si="274"/>
        <v>903151019</v>
      </c>
      <c r="D456" s="28">
        <f t="shared" si="275"/>
        <v>903151018</v>
      </c>
      <c r="E456" s="28">
        <f t="shared" si="271"/>
        <v>903151020</v>
      </c>
      <c r="F456" s="28">
        <f t="shared" ref="F456:H458" si="282">F455</f>
        <v>3</v>
      </c>
      <c r="G456" s="28">
        <f t="shared" si="282"/>
        <v>1</v>
      </c>
      <c r="H456" s="28">
        <f t="shared" si="282"/>
        <v>5</v>
      </c>
      <c r="I456" s="28">
        <f t="shared" si="279"/>
        <v>90</v>
      </c>
      <c r="J456" s="28">
        <v>160001001</v>
      </c>
      <c r="K456" s="28">
        <f t="shared" si="280"/>
        <v>190000</v>
      </c>
      <c r="L456" s="28" t="s">
        <v>52</v>
      </c>
      <c r="M456" s="28">
        <f t="shared" si="281"/>
        <v>51751</v>
      </c>
      <c r="N456" s="28">
        <f t="shared" si="281"/>
        <v>52751</v>
      </c>
      <c r="O456" s="34" t="str">
        <f t="shared" si="278"/>
        <v>530800005</v>
      </c>
    </row>
    <row r="457" spans="1:15" x14ac:dyDescent="0.3">
      <c r="A457" s="28" t="b">
        <v>1</v>
      </c>
      <c r="B457" s="29" t="str">
        <f t="shared" si="270"/>
        <v>업적 - 장비아이템 랜덤옵션변경 누적 횟수 95 회</v>
      </c>
      <c r="C457" s="28">
        <f t="shared" si="274"/>
        <v>903151020</v>
      </c>
      <c r="D457" s="28">
        <f t="shared" si="275"/>
        <v>903151019</v>
      </c>
      <c r="E457" s="28">
        <f t="shared" si="271"/>
        <v>903151021</v>
      </c>
      <c r="F457" s="28">
        <f t="shared" si="282"/>
        <v>3</v>
      </c>
      <c r="G457" s="28">
        <f t="shared" si="282"/>
        <v>1</v>
      </c>
      <c r="H457" s="28">
        <f t="shared" si="282"/>
        <v>5</v>
      </c>
      <c r="I457" s="28">
        <f t="shared" si="279"/>
        <v>95</v>
      </c>
      <c r="J457" s="28">
        <v>160001001</v>
      </c>
      <c r="K457" s="28">
        <f t="shared" si="280"/>
        <v>200000</v>
      </c>
      <c r="L457" s="28" t="s">
        <v>52</v>
      </c>
      <c r="M457" s="28">
        <f t="shared" si="281"/>
        <v>51752</v>
      </c>
      <c r="N457" s="28">
        <f t="shared" si="281"/>
        <v>52752</v>
      </c>
      <c r="O457" s="34" t="str">
        <f t="shared" si="278"/>
        <v>530800005</v>
      </c>
    </row>
    <row r="458" spans="1:15" x14ac:dyDescent="0.3">
      <c r="A458" s="28" t="b">
        <v>1</v>
      </c>
      <c r="B458" s="29" t="str">
        <f t="shared" si="270"/>
        <v>업적 - 장비아이템 랜덤옵션변경 누적 횟수 100 회</v>
      </c>
      <c r="C458" s="28">
        <f t="shared" si="274"/>
        <v>903151021</v>
      </c>
      <c r="D458" s="28">
        <f t="shared" si="275"/>
        <v>903151020</v>
      </c>
      <c r="E458" s="30">
        <v>0</v>
      </c>
      <c r="F458" s="28">
        <f t="shared" si="282"/>
        <v>3</v>
      </c>
      <c r="G458" s="28">
        <f t="shared" si="282"/>
        <v>1</v>
      </c>
      <c r="H458" s="28">
        <f t="shared" si="282"/>
        <v>5</v>
      </c>
      <c r="I458" s="28">
        <f t="shared" si="279"/>
        <v>100</v>
      </c>
      <c r="J458" s="28">
        <v>160001001</v>
      </c>
      <c r="K458" s="28">
        <f t="shared" si="280"/>
        <v>210000</v>
      </c>
      <c r="L458" s="28" t="s">
        <v>52</v>
      </c>
      <c r="M458" s="28">
        <f t="shared" si="281"/>
        <v>51753</v>
      </c>
      <c r="N458" s="28">
        <f t="shared" si="281"/>
        <v>52753</v>
      </c>
      <c r="O458" s="34" t="str">
        <f t="shared" si="278"/>
        <v>530800005</v>
      </c>
    </row>
    <row r="459" spans="1:15" x14ac:dyDescent="0.3">
      <c r="A459" s="28" t="b">
        <v>1</v>
      </c>
      <c r="B459" s="29" t="str">
        <f t="shared" ref="B459:B476" si="283">"업적 - 장비아이템 랜덤옵션변경 누적 횟수 " &amp; I459 &amp; " 회"</f>
        <v>업적 - 장비아이템 랜덤옵션변경 누적 횟수 150 회</v>
      </c>
      <c r="C459" s="28">
        <f t="shared" ref="C459:C476" si="284">C458+1</f>
        <v>903151022</v>
      </c>
      <c r="D459" s="28">
        <f t="shared" ref="D459:D476" si="285">C458</f>
        <v>903151021</v>
      </c>
      <c r="E459" s="28">
        <f t="shared" ref="E459:E475" si="286">C460</f>
        <v>903151023</v>
      </c>
      <c r="F459" s="28">
        <f t="shared" ref="F459:H473" si="287">F458</f>
        <v>3</v>
      </c>
      <c r="G459" s="28">
        <f t="shared" ref="G459:H472" si="288">G458</f>
        <v>1</v>
      </c>
      <c r="H459" s="28">
        <f t="shared" si="288"/>
        <v>5</v>
      </c>
      <c r="I459" s="28">
        <f>I458+I$458*50%</f>
        <v>150</v>
      </c>
      <c r="J459" s="28">
        <v>160001001</v>
      </c>
      <c r="K459" s="28">
        <f t="shared" ref="K459" si="289">INT(K458+K458*100%)</f>
        <v>420000</v>
      </c>
      <c r="L459" s="28" t="s">
        <v>52</v>
      </c>
      <c r="M459" s="28">
        <f t="shared" ref="M459:N474" si="290">M458+1</f>
        <v>51754</v>
      </c>
      <c r="N459" s="28">
        <f t="shared" si="290"/>
        <v>52754</v>
      </c>
      <c r="O459" s="28" t="str">
        <f t="shared" ref="O459:O476" si="291">IF(H459=1,"530800001",IF(H459=2,"530800002",IF(H459=3,"530800003",IF(H459=4,"530800004",IF(H459=5,"530800005",IF(H459=6,"530800006",IF(H459=7,"530800007",IF(H459=8,"530800008",IF(H459=9,"530800009",IF(H459=10,"530800010",IF(H459=11,"530800011",IF(H459=12,"530800012",IF(H459=13,"530800013",IF(H459=14,"530800014",IF(H459=15,"530800015",IF(H459=16,"530800016",IF(H459=17,"530800017",IF(H459=18,"530800018",IF(H459=19,"530800019",IF(H459=20,"530800020",IF(H459=21,"530800020",IF(H459=22,"530800022",IF(H459=23,"530800023",IF(H459=24,"530800024",IF(H459=25,"530800025",IF(H459=26,"530800026",IF(H459=27,"530800027",IF(H459=28,"530800028",IF(H459=29,"530800029",IF(H459=30,"530800030",IF(H459=31,"530800031",IF(H459=32,"530800032",IF(H459=33,"530800033",IF(H459=34,"530800034",IF(H459=35,"530800035",IF(H459=36,"530800036"))))))))))))))))))))))))))))))))))))</f>
        <v>530800005</v>
      </c>
    </row>
    <row r="460" spans="1:15" x14ac:dyDescent="0.3">
      <c r="A460" s="28" t="b">
        <v>1</v>
      </c>
      <c r="B460" s="29" t="str">
        <f t="shared" si="283"/>
        <v>업적 - 장비아이템 랜덤옵션변경 누적 횟수 200 회</v>
      </c>
      <c r="C460" s="28">
        <f t="shared" si="284"/>
        <v>903151023</v>
      </c>
      <c r="D460" s="28">
        <f t="shared" si="285"/>
        <v>903151022</v>
      </c>
      <c r="E460" s="28">
        <f t="shared" si="286"/>
        <v>903151024</v>
      </c>
      <c r="F460" s="28">
        <f t="shared" si="287"/>
        <v>3</v>
      </c>
      <c r="G460" s="28">
        <f t="shared" si="288"/>
        <v>1</v>
      </c>
      <c r="H460" s="28">
        <f t="shared" si="288"/>
        <v>5</v>
      </c>
      <c r="I460" s="28">
        <f t="shared" ref="I460:I476" si="292">I459+I$458*50%</f>
        <v>200</v>
      </c>
      <c r="J460" s="28">
        <v>160001001</v>
      </c>
      <c r="K460" s="28">
        <f>INT(K459+K$459*50%)</f>
        <v>630000</v>
      </c>
      <c r="L460" s="28" t="s">
        <v>52</v>
      </c>
      <c r="M460" s="28">
        <f t="shared" si="290"/>
        <v>51755</v>
      </c>
      <c r="N460" s="28">
        <f t="shared" si="290"/>
        <v>52755</v>
      </c>
      <c r="O460" s="28" t="str">
        <f t="shared" si="291"/>
        <v>530800005</v>
      </c>
    </row>
    <row r="461" spans="1:15" x14ac:dyDescent="0.3">
      <c r="A461" s="28" t="b">
        <v>1</v>
      </c>
      <c r="B461" s="29" t="str">
        <f t="shared" si="283"/>
        <v>업적 - 장비아이템 랜덤옵션변경 누적 횟수 250 회</v>
      </c>
      <c r="C461" s="28">
        <f t="shared" si="284"/>
        <v>903151024</v>
      </c>
      <c r="D461" s="28">
        <f t="shared" si="285"/>
        <v>903151023</v>
      </c>
      <c r="E461" s="28">
        <f t="shared" si="286"/>
        <v>903151025</v>
      </c>
      <c r="F461" s="28">
        <f t="shared" si="287"/>
        <v>3</v>
      </c>
      <c r="G461" s="28">
        <f t="shared" si="288"/>
        <v>1</v>
      </c>
      <c r="H461" s="28">
        <f t="shared" si="288"/>
        <v>5</v>
      </c>
      <c r="I461" s="28">
        <f t="shared" si="292"/>
        <v>250</v>
      </c>
      <c r="J461" s="28">
        <v>160001001</v>
      </c>
      <c r="K461" s="28">
        <f t="shared" ref="K461:K476" si="293">INT(K460+K$459*50%)</f>
        <v>840000</v>
      </c>
      <c r="L461" s="28" t="s">
        <v>52</v>
      </c>
      <c r="M461" s="28">
        <f t="shared" si="290"/>
        <v>51756</v>
      </c>
      <c r="N461" s="28">
        <f t="shared" si="290"/>
        <v>52756</v>
      </c>
      <c r="O461" s="28" t="str">
        <f t="shared" si="291"/>
        <v>530800005</v>
      </c>
    </row>
    <row r="462" spans="1:15" x14ac:dyDescent="0.3">
      <c r="A462" s="28" t="b">
        <v>1</v>
      </c>
      <c r="B462" s="29" t="str">
        <f t="shared" si="283"/>
        <v>업적 - 장비아이템 랜덤옵션변경 누적 횟수 300 회</v>
      </c>
      <c r="C462" s="28">
        <f t="shared" si="284"/>
        <v>903151025</v>
      </c>
      <c r="D462" s="28">
        <f t="shared" si="285"/>
        <v>903151024</v>
      </c>
      <c r="E462" s="28">
        <f t="shared" si="286"/>
        <v>903151026</v>
      </c>
      <c r="F462" s="28">
        <f t="shared" si="287"/>
        <v>3</v>
      </c>
      <c r="G462" s="28">
        <f t="shared" si="288"/>
        <v>1</v>
      </c>
      <c r="H462" s="28">
        <f t="shared" si="288"/>
        <v>5</v>
      </c>
      <c r="I462" s="28">
        <f t="shared" si="292"/>
        <v>300</v>
      </c>
      <c r="J462" s="28">
        <v>160001001</v>
      </c>
      <c r="K462" s="28">
        <f t="shared" si="293"/>
        <v>1050000</v>
      </c>
      <c r="L462" s="28" t="s">
        <v>52</v>
      </c>
      <c r="M462" s="28">
        <f t="shared" si="290"/>
        <v>51757</v>
      </c>
      <c r="N462" s="28">
        <f t="shared" si="290"/>
        <v>52757</v>
      </c>
      <c r="O462" s="28" t="str">
        <f t="shared" si="291"/>
        <v>530800005</v>
      </c>
    </row>
    <row r="463" spans="1:15" x14ac:dyDescent="0.3">
      <c r="A463" s="28" t="b">
        <v>1</v>
      </c>
      <c r="B463" s="29" t="str">
        <f t="shared" si="283"/>
        <v>업적 - 장비아이템 랜덤옵션변경 누적 횟수 350 회</v>
      </c>
      <c r="C463" s="28">
        <f t="shared" si="284"/>
        <v>903151026</v>
      </c>
      <c r="D463" s="28">
        <f t="shared" si="285"/>
        <v>903151025</v>
      </c>
      <c r="E463" s="28">
        <f t="shared" si="286"/>
        <v>903151027</v>
      </c>
      <c r="F463" s="28">
        <f t="shared" si="287"/>
        <v>3</v>
      </c>
      <c r="G463" s="28">
        <f t="shared" si="288"/>
        <v>1</v>
      </c>
      <c r="H463" s="28">
        <f t="shared" si="288"/>
        <v>5</v>
      </c>
      <c r="I463" s="28">
        <f t="shared" si="292"/>
        <v>350</v>
      </c>
      <c r="J463" s="28">
        <v>160001001</v>
      </c>
      <c r="K463" s="28">
        <f t="shared" si="293"/>
        <v>1260000</v>
      </c>
      <c r="L463" s="28" t="s">
        <v>52</v>
      </c>
      <c r="M463" s="28">
        <f t="shared" si="290"/>
        <v>51758</v>
      </c>
      <c r="N463" s="28">
        <f t="shared" si="290"/>
        <v>52758</v>
      </c>
      <c r="O463" s="28" t="str">
        <f t="shared" si="291"/>
        <v>530800005</v>
      </c>
    </row>
    <row r="464" spans="1:15" x14ac:dyDescent="0.3">
      <c r="A464" s="28" t="b">
        <v>1</v>
      </c>
      <c r="B464" s="29" t="str">
        <f t="shared" si="283"/>
        <v>업적 - 장비아이템 랜덤옵션변경 누적 횟수 400 회</v>
      </c>
      <c r="C464" s="28">
        <f t="shared" si="284"/>
        <v>903151027</v>
      </c>
      <c r="D464" s="28">
        <f t="shared" si="285"/>
        <v>903151026</v>
      </c>
      <c r="E464" s="28">
        <f t="shared" si="286"/>
        <v>903151028</v>
      </c>
      <c r="F464" s="28">
        <f t="shared" si="287"/>
        <v>3</v>
      </c>
      <c r="G464" s="28">
        <f t="shared" si="288"/>
        <v>1</v>
      </c>
      <c r="H464" s="28">
        <f t="shared" si="288"/>
        <v>5</v>
      </c>
      <c r="I464" s="28">
        <f t="shared" si="292"/>
        <v>400</v>
      </c>
      <c r="J464" s="28">
        <v>160001001</v>
      </c>
      <c r="K464" s="28">
        <f t="shared" si="293"/>
        <v>1470000</v>
      </c>
      <c r="L464" s="28" t="s">
        <v>52</v>
      </c>
      <c r="M464" s="28">
        <f t="shared" si="290"/>
        <v>51759</v>
      </c>
      <c r="N464" s="28">
        <f t="shared" si="290"/>
        <v>52759</v>
      </c>
      <c r="O464" s="28" t="str">
        <f t="shared" si="291"/>
        <v>530800005</v>
      </c>
    </row>
    <row r="465" spans="1:15" x14ac:dyDescent="0.3">
      <c r="A465" s="28" t="b">
        <v>1</v>
      </c>
      <c r="B465" s="29" t="str">
        <f t="shared" si="283"/>
        <v>업적 - 장비아이템 랜덤옵션변경 누적 횟수 450 회</v>
      </c>
      <c r="C465" s="28">
        <f t="shared" si="284"/>
        <v>903151028</v>
      </c>
      <c r="D465" s="28">
        <f t="shared" si="285"/>
        <v>903151027</v>
      </c>
      <c r="E465" s="28">
        <f t="shared" si="286"/>
        <v>903151029</v>
      </c>
      <c r="F465" s="28">
        <f t="shared" si="287"/>
        <v>3</v>
      </c>
      <c r="G465" s="28">
        <f t="shared" si="288"/>
        <v>1</v>
      </c>
      <c r="H465" s="28">
        <f t="shared" si="288"/>
        <v>5</v>
      </c>
      <c r="I465" s="28">
        <f t="shared" si="292"/>
        <v>450</v>
      </c>
      <c r="J465" s="28">
        <v>160001001</v>
      </c>
      <c r="K465" s="28">
        <f t="shared" si="293"/>
        <v>1680000</v>
      </c>
      <c r="L465" s="28" t="s">
        <v>52</v>
      </c>
      <c r="M465" s="28">
        <f t="shared" si="290"/>
        <v>51760</v>
      </c>
      <c r="N465" s="28">
        <f t="shared" si="290"/>
        <v>52760</v>
      </c>
      <c r="O465" s="28" t="str">
        <f t="shared" si="291"/>
        <v>530800005</v>
      </c>
    </row>
    <row r="466" spans="1:15" x14ac:dyDescent="0.3">
      <c r="A466" s="28" t="b">
        <v>1</v>
      </c>
      <c r="B466" s="29" t="str">
        <f t="shared" si="283"/>
        <v>업적 - 장비아이템 랜덤옵션변경 누적 횟수 500 회</v>
      </c>
      <c r="C466" s="28">
        <f t="shared" si="284"/>
        <v>903151029</v>
      </c>
      <c r="D466" s="28">
        <f t="shared" si="285"/>
        <v>903151028</v>
      </c>
      <c r="E466" s="28">
        <f t="shared" si="286"/>
        <v>903151030</v>
      </c>
      <c r="F466" s="28">
        <f t="shared" si="287"/>
        <v>3</v>
      </c>
      <c r="G466" s="28">
        <f t="shared" si="288"/>
        <v>1</v>
      </c>
      <c r="H466" s="28">
        <f t="shared" si="288"/>
        <v>5</v>
      </c>
      <c r="I466" s="28">
        <f t="shared" si="292"/>
        <v>500</v>
      </c>
      <c r="J466" s="28">
        <v>160001001</v>
      </c>
      <c r="K466" s="28">
        <f t="shared" si="293"/>
        <v>1890000</v>
      </c>
      <c r="L466" s="28" t="s">
        <v>52</v>
      </c>
      <c r="M466" s="28">
        <f t="shared" si="290"/>
        <v>51761</v>
      </c>
      <c r="N466" s="28">
        <f t="shared" si="290"/>
        <v>52761</v>
      </c>
      <c r="O466" s="28" t="str">
        <f t="shared" si="291"/>
        <v>530800005</v>
      </c>
    </row>
    <row r="467" spans="1:15" x14ac:dyDescent="0.3">
      <c r="A467" s="28" t="b">
        <v>1</v>
      </c>
      <c r="B467" s="29" t="str">
        <f t="shared" si="283"/>
        <v>업적 - 장비아이템 랜덤옵션변경 누적 횟수 550 회</v>
      </c>
      <c r="C467" s="28">
        <f t="shared" si="284"/>
        <v>903151030</v>
      </c>
      <c r="D467" s="28">
        <f t="shared" si="285"/>
        <v>903151029</v>
      </c>
      <c r="E467" s="28">
        <f t="shared" si="286"/>
        <v>903151031</v>
      </c>
      <c r="F467" s="28">
        <f t="shared" si="287"/>
        <v>3</v>
      </c>
      <c r="G467" s="28">
        <f t="shared" si="288"/>
        <v>1</v>
      </c>
      <c r="H467" s="28">
        <f t="shared" si="288"/>
        <v>5</v>
      </c>
      <c r="I467" s="28">
        <f t="shared" si="292"/>
        <v>550</v>
      </c>
      <c r="J467" s="28">
        <v>160001001</v>
      </c>
      <c r="K467" s="28">
        <f t="shared" si="293"/>
        <v>2100000</v>
      </c>
      <c r="L467" s="28" t="s">
        <v>52</v>
      </c>
      <c r="M467" s="28">
        <f t="shared" si="290"/>
        <v>51762</v>
      </c>
      <c r="N467" s="28">
        <f t="shared" si="290"/>
        <v>52762</v>
      </c>
      <c r="O467" s="28" t="str">
        <f t="shared" si="291"/>
        <v>530800005</v>
      </c>
    </row>
    <row r="468" spans="1:15" x14ac:dyDescent="0.3">
      <c r="A468" s="28" t="b">
        <v>1</v>
      </c>
      <c r="B468" s="29" t="str">
        <f t="shared" si="283"/>
        <v>업적 - 장비아이템 랜덤옵션변경 누적 횟수 600 회</v>
      </c>
      <c r="C468" s="28">
        <f t="shared" si="284"/>
        <v>903151031</v>
      </c>
      <c r="D468" s="28">
        <f t="shared" si="285"/>
        <v>903151030</v>
      </c>
      <c r="E468" s="28">
        <f t="shared" si="286"/>
        <v>903151032</v>
      </c>
      <c r="F468" s="28">
        <f t="shared" si="287"/>
        <v>3</v>
      </c>
      <c r="G468" s="28">
        <f t="shared" si="288"/>
        <v>1</v>
      </c>
      <c r="H468" s="28">
        <f t="shared" si="288"/>
        <v>5</v>
      </c>
      <c r="I468" s="28">
        <f t="shared" si="292"/>
        <v>600</v>
      </c>
      <c r="J468" s="28">
        <v>160001001</v>
      </c>
      <c r="K468" s="28">
        <f t="shared" si="293"/>
        <v>2310000</v>
      </c>
      <c r="L468" s="28" t="s">
        <v>52</v>
      </c>
      <c r="M468" s="28">
        <f t="shared" si="290"/>
        <v>51763</v>
      </c>
      <c r="N468" s="28">
        <f t="shared" si="290"/>
        <v>52763</v>
      </c>
      <c r="O468" s="28" t="str">
        <f t="shared" si="291"/>
        <v>530800005</v>
      </c>
    </row>
    <row r="469" spans="1:15" x14ac:dyDescent="0.3">
      <c r="A469" s="28" t="b">
        <v>1</v>
      </c>
      <c r="B469" s="29" t="str">
        <f t="shared" si="283"/>
        <v>업적 - 장비아이템 랜덤옵션변경 누적 횟수 650 회</v>
      </c>
      <c r="C469" s="28">
        <f t="shared" si="284"/>
        <v>903151032</v>
      </c>
      <c r="D469" s="28">
        <f t="shared" si="285"/>
        <v>903151031</v>
      </c>
      <c r="E469" s="28">
        <f t="shared" si="286"/>
        <v>903151033</v>
      </c>
      <c r="F469" s="28">
        <f t="shared" si="287"/>
        <v>3</v>
      </c>
      <c r="G469" s="28">
        <f t="shared" si="288"/>
        <v>1</v>
      </c>
      <c r="H469" s="28">
        <f t="shared" si="288"/>
        <v>5</v>
      </c>
      <c r="I469" s="28">
        <f t="shared" si="292"/>
        <v>650</v>
      </c>
      <c r="J469" s="28">
        <v>160001001</v>
      </c>
      <c r="K469" s="28">
        <f t="shared" si="293"/>
        <v>2520000</v>
      </c>
      <c r="L469" s="28" t="s">
        <v>52</v>
      </c>
      <c r="M469" s="28">
        <f t="shared" si="290"/>
        <v>51764</v>
      </c>
      <c r="N469" s="28">
        <f t="shared" si="290"/>
        <v>52764</v>
      </c>
      <c r="O469" s="28" t="str">
        <f t="shared" si="291"/>
        <v>530800005</v>
      </c>
    </row>
    <row r="470" spans="1:15" x14ac:dyDescent="0.3">
      <c r="A470" s="28" t="b">
        <v>1</v>
      </c>
      <c r="B470" s="29" t="str">
        <f t="shared" si="283"/>
        <v>업적 - 장비아이템 랜덤옵션변경 누적 횟수 700 회</v>
      </c>
      <c r="C470" s="28">
        <f t="shared" si="284"/>
        <v>903151033</v>
      </c>
      <c r="D470" s="28">
        <f t="shared" si="285"/>
        <v>903151032</v>
      </c>
      <c r="E470" s="28">
        <f t="shared" si="286"/>
        <v>903151034</v>
      </c>
      <c r="F470" s="28">
        <f t="shared" si="287"/>
        <v>3</v>
      </c>
      <c r="G470" s="28">
        <f t="shared" si="288"/>
        <v>1</v>
      </c>
      <c r="H470" s="28">
        <f t="shared" si="288"/>
        <v>5</v>
      </c>
      <c r="I470" s="28">
        <f t="shared" si="292"/>
        <v>700</v>
      </c>
      <c r="J470" s="28">
        <v>160001001</v>
      </c>
      <c r="K470" s="28">
        <f t="shared" si="293"/>
        <v>2730000</v>
      </c>
      <c r="L470" s="28" t="s">
        <v>52</v>
      </c>
      <c r="M470" s="28">
        <f t="shared" si="290"/>
        <v>51765</v>
      </c>
      <c r="N470" s="28">
        <f t="shared" si="290"/>
        <v>52765</v>
      </c>
      <c r="O470" s="28" t="str">
        <f t="shared" si="291"/>
        <v>530800005</v>
      </c>
    </row>
    <row r="471" spans="1:15" x14ac:dyDescent="0.3">
      <c r="A471" s="28" t="b">
        <v>1</v>
      </c>
      <c r="B471" s="29" t="str">
        <f t="shared" si="283"/>
        <v>업적 - 장비아이템 랜덤옵션변경 누적 횟수 750 회</v>
      </c>
      <c r="C471" s="28">
        <f t="shared" si="284"/>
        <v>903151034</v>
      </c>
      <c r="D471" s="28">
        <f t="shared" si="285"/>
        <v>903151033</v>
      </c>
      <c r="E471" s="28">
        <f t="shared" si="286"/>
        <v>903151035</v>
      </c>
      <c r="F471" s="28">
        <f t="shared" si="287"/>
        <v>3</v>
      </c>
      <c r="G471" s="28">
        <f t="shared" si="288"/>
        <v>1</v>
      </c>
      <c r="H471" s="28">
        <f t="shared" si="288"/>
        <v>5</v>
      </c>
      <c r="I471" s="28">
        <f t="shared" si="292"/>
        <v>750</v>
      </c>
      <c r="J471" s="28">
        <v>160001001</v>
      </c>
      <c r="K471" s="28">
        <f t="shared" si="293"/>
        <v>2940000</v>
      </c>
      <c r="L471" s="28" t="s">
        <v>52</v>
      </c>
      <c r="M471" s="28">
        <f t="shared" si="290"/>
        <v>51766</v>
      </c>
      <c r="N471" s="28">
        <f t="shared" si="290"/>
        <v>52766</v>
      </c>
      <c r="O471" s="28" t="str">
        <f t="shared" si="291"/>
        <v>530800005</v>
      </c>
    </row>
    <row r="472" spans="1:15" x14ac:dyDescent="0.3">
      <c r="A472" s="28" t="b">
        <v>1</v>
      </c>
      <c r="B472" s="29" t="str">
        <f t="shared" si="283"/>
        <v>업적 - 장비아이템 랜덤옵션변경 누적 횟수 800 회</v>
      </c>
      <c r="C472" s="28">
        <f t="shared" si="284"/>
        <v>903151035</v>
      </c>
      <c r="D472" s="28">
        <f t="shared" si="285"/>
        <v>903151034</v>
      </c>
      <c r="E472" s="28">
        <f t="shared" si="286"/>
        <v>903151036</v>
      </c>
      <c r="F472" s="28">
        <f t="shared" si="287"/>
        <v>3</v>
      </c>
      <c r="G472" s="28">
        <f t="shared" si="288"/>
        <v>1</v>
      </c>
      <c r="H472" s="28">
        <f t="shared" si="288"/>
        <v>5</v>
      </c>
      <c r="I472" s="28">
        <f t="shared" si="292"/>
        <v>800</v>
      </c>
      <c r="J472" s="28">
        <v>160001001</v>
      </c>
      <c r="K472" s="28">
        <f t="shared" si="293"/>
        <v>3150000</v>
      </c>
      <c r="L472" s="28" t="s">
        <v>52</v>
      </c>
      <c r="M472" s="28">
        <f t="shared" si="290"/>
        <v>51767</v>
      </c>
      <c r="N472" s="28">
        <f t="shared" si="290"/>
        <v>52767</v>
      </c>
      <c r="O472" s="28" t="str">
        <f t="shared" si="291"/>
        <v>530800005</v>
      </c>
    </row>
    <row r="473" spans="1:15" x14ac:dyDescent="0.3">
      <c r="A473" s="28" t="b">
        <v>1</v>
      </c>
      <c r="B473" s="29" t="str">
        <f t="shared" si="283"/>
        <v>업적 - 장비아이템 랜덤옵션변경 누적 횟수 850 회</v>
      </c>
      <c r="C473" s="28">
        <f t="shared" si="284"/>
        <v>903151036</v>
      </c>
      <c r="D473" s="28">
        <f t="shared" si="285"/>
        <v>903151035</v>
      </c>
      <c r="E473" s="28">
        <f t="shared" si="286"/>
        <v>903151037</v>
      </c>
      <c r="F473" s="28">
        <f t="shared" si="287"/>
        <v>3</v>
      </c>
      <c r="G473" s="28">
        <f t="shared" si="287"/>
        <v>1</v>
      </c>
      <c r="H473" s="28">
        <f t="shared" si="287"/>
        <v>5</v>
      </c>
      <c r="I473" s="28">
        <f t="shared" si="292"/>
        <v>850</v>
      </c>
      <c r="J473" s="28">
        <v>160001001</v>
      </c>
      <c r="K473" s="28">
        <f t="shared" si="293"/>
        <v>3360000</v>
      </c>
      <c r="L473" s="28" t="s">
        <v>52</v>
      </c>
      <c r="M473" s="28">
        <f t="shared" si="290"/>
        <v>51768</v>
      </c>
      <c r="N473" s="28">
        <f t="shared" si="290"/>
        <v>52768</v>
      </c>
      <c r="O473" s="28" t="str">
        <f t="shared" si="291"/>
        <v>530800005</v>
      </c>
    </row>
    <row r="474" spans="1:15" x14ac:dyDescent="0.3">
      <c r="A474" s="28" t="b">
        <v>1</v>
      </c>
      <c r="B474" s="29" t="str">
        <f t="shared" si="283"/>
        <v>업적 - 장비아이템 랜덤옵션변경 누적 횟수 900 회</v>
      </c>
      <c r="C474" s="28">
        <f t="shared" si="284"/>
        <v>903151037</v>
      </c>
      <c r="D474" s="28">
        <f t="shared" si="285"/>
        <v>903151036</v>
      </c>
      <c r="E474" s="28">
        <f t="shared" si="286"/>
        <v>903151038</v>
      </c>
      <c r="F474" s="28">
        <f t="shared" ref="F474:H476" si="294">F473</f>
        <v>3</v>
      </c>
      <c r="G474" s="28">
        <f t="shared" si="294"/>
        <v>1</v>
      </c>
      <c r="H474" s="28">
        <f t="shared" si="294"/>
        <v>5</v>
      </c>
      <c r="I474" s="28">
        <f t="shared" si="292"/>
        <v>900</v>
      </c>
      <c r="J474" s="28">
        <v>160001001</v>
      </c>
      <c r="K474" s="28">
        <f t="shared" si="293"/>
        <v>3570000</v>
      </c>
      <c r="L474" s="28" t="s">
        <v>52</v>
      </c>
      <c r="M474" s="28">
        <f t="shared" si="290"/>
        <v>51769</v>
      </c>
      <c r="N474" s="28">
        <f t="shared" si="290"/>
        <v>52769</v>
      </c>
      <c r="O474" s="28" t="str">
        <f t="shared" si="291"/>
        <v>530800005</v>
      </c>
    </row>
    <row r="475" spans="1:15" x14ac:dyDescent="0.3">
      <c r="A475" s="28" t="b">
        <v>1</v>
      </c>
      <c r="B475" s="29" t="str">
        <f t="shared" si="283"/>
        <v>업적 - 장비아이템 랜덤옵션변경 누적 횟수 950 회</v>
      </c>
      <c r="C475" s="28">
        <f t="shared" si="284"/>
        <v>903151038</v>
      </c>
      <c r="D475" s="28">
        <f t="shared" si="285"/>
        <v>903151037</v>
      </c>
      <c r="E475" s="28">
        <f t="shared" si="286"/>
        <v>903151039</v>
      </c>
      <c r="F475" s="28">
        <f t="shared" si="294"/>
        <v>3</v>
      </c>
      <c r="G475" s="28">
        <f t="shared" si="294"/>
        <v>1</v>
      </c>
      <c r="H475" s="28">
        <f t="shared" si="294"/>
        <v>5</v>
      </c>
      <c r="I475" s="28">
        <f t="shared" si="292"/>
        <v>950</v>
      </c>
      <c r="J475" s="28">
        <v>160001001</v>
      </c>
      <c r="K475" s="28">
        <f t="shared" si="293"/>
        <v>3780000</v>
      </c>
      <c r="L475" s="28" t="s">
        <v>52</v>
      </c>
      <c r="M475" s="28">
        <f t="shared" ref="M475:N476" si="295">M474+1</f>
        <v>51770</v>
      </c>
      <c r="N475" s="28">
        <f t="shared" si="295"/>
        <v>52770</v>
      </c>
      <c r="O475" s="28" t="str">
        <f t="shared" si="291"/>
        <v>530800005</v>
      </c>
    </row>
    <row r="476" spans="1:15" x14ac:dyDescent="0.3">
      <c r="A476" s="28" t="b">
        <v>1</v>
      </c>
      <c r="B476" s="29" t="str">
        <f t="shared" si="283"/>
        <v>업적 - 장비아이템 랜덤옵션변경 누적 횟수 1000 회</v>
      </c>
      <c r="C476" s="28">
        <f t="shared" si="284"/>
        <v>903151039</v>
      </c>
      <c r="D476" s="28">
        <f t="shared" si="285"/>
        <v>903151038</v>
      </c>
      <c r="E476" s="30">
        <v>0</v>
      </c>
      <c r="F476" s="28">
        <f t="shared" si="294"/>
        <v>3</v>
      </c>
      <c r="G476" s="28">
        <f t="shared" si="294"/>
        <v>1</v>
      </c>
      <c r="H476" s="28">
        <f t="shared" si="294"/>
        <v>5</v>
      </c>
      <c r="I476" s="28">
        <f t="shared" si="292"/>
        <v>1000</v>
      </c>
      <c r="J476" s="28">
        <v>160001001</v>
      </c>
      <c r="K476" s="28">
        <f t="shared" si="293"/>
        <v>3990000</v>
      </c>
      <c r="L476" s="28" t="s">
        <v>52</v>
      </c>
      <c r="M476" s="28">
        <f t="shared" si="295"/>
        <v>51771</v>
      </c>
      <c r="N476" s="28">
        <f t="shared" si="295"/>
        <v>52771</v>
      </c>
      <c r="O476" s="28" t="str">
        <f t="shared" si="291"/>
        <v>530800005</v>
      </c>
    </row>
  </sheetData>
  <phoneticPr fontId="1" type="noConversion"/>
  <pageMargins left="0.7" right="0.7" top="0.75" bottom="0.75" header="0.3" footer="0.3"/>
  <pageSetup paperSize="9" scale="3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9</vt:i4>
      </vt:variant>
      <vt:variant>
        <vt:lpstr>이름이 지정된 범위</vt:lpstr>
      </vt:variant>
      <vt:variant>
        <vt:i4>2</vt:i4>
      </vt:variant>
    </vt:vector>
  </HeadingPairs>
  <TitlesOfParts>
    <vt:vector size="11" baseType="lpstr">
      <vt:lpstr>업적 GTC 규칙</vt:lpstr>
      <vt:lpstr>타입 리스트</vt:lpstr>
      <vt:lpstr>Mission_20170801</vt:lpstr>
      <vt:lpstr>Achievement_20170801</vt:lpstr>
      <vt:lpstr>업적별 리스트</vt:lpstr>
      <vt:lpstr>DailyMission</vt:lpstr>
      <vt:lpstr>WeeklyMission</vt:lpstr>
      <vt:lpstr>MonthlyMission</vt:lpstr>
      <vt:lpstr>Achievement</vt:lpstr>
      <vt:lpstr>'업적별 리스트'!Print_Area</vt:lpstr>
      <vt:lpstr>'타입 리스트'!Print_Area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Joongwon</dc:creator>
  <cp:lastModifiedBy>LHK</cp:lastModifiedBy>
  <cp:lastPrinted>2016-07-12T07:33:33Z</cp:lastPrinted>
  <dcterms:created xsi:type="dcterms:W3CDTF">2016-07-08T08:37:00Z</dcterms:created>
  <dcterms:modified xsi:type="dcterms:W3CDTF">2017-08-04T06:55:58Z</dcterms:modified>
</cp:coreProperties>
</file>