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ameDesign\NOXMain\Design\100.Renewal\1)DesignDoc\02. 시스템\"/>
    </mc:Choice>
  </mc:AlternateContent>
  <bookViews>
    <workbookView xWindow="0" yWindow="0" windowWidth="22515" windowHeight="13770"/>
  </bookViews>
  <sheets>
    <sheet name="타입 리스트" sheetId="1" r:id="rId1"/>
    <sheet name="업적별 리스트" sheetId="7" r:id="rId2"/>
    <sheet name="DailyMission" sheetId="3" r:id="rId3"/>
    <sheet name="WeeklyMission" sheetId="4" r:id="rId4"/>
    <sheet name="MonthlyMission" sheetId="5" r:id="rId5"/>
    <sheet name="Achievement" sheetId="6" r:id="rId6"/>
  </sheets>
  <definedNames>
    <definedName name="_xlnm.Print_Area" localSheetId="1">'업적별 리스트'!$B$1:$E$43</definedName>
    <definedName name="_xlnm.Print_Area" localSheetId="0">'타입 리스트'!$B$2:$H$46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3" l="1"/>
  <c r="B12" i="3"/>
  <c r="C11" i="3"/>
  <c r="B11" i="3"/>
  <c r="C10" i="3"/>
  <c r="B10" i="3"/>
  <c r="C9" i="3"/>
  <c r="B9" i="3"/>
  <c r="C8" i="3"/>
  <c r="B8" i="3"/>
  <c r="K7" i="3"/>
  <c r="K8" i="3" s="1"/>
  <c r="K9" i="3" s="1"/>
  <c r="K10" i="3" s="1"/>
  <c r="K11" i="3" s="1"/>
  <c r="K12" i="3" s="1"/>
  <c r="C7" i="3"/>
  <c r="B7" i="3"/>
  <c r="L6" i="3"/>
  <c r="L7" i="3" s="1"/>
  <c r="L8" i="3" s="1"/>
  <c r="L9" i="3" s="1"/>
  <c r="L10" i="3" s="1"/>
  <c r="L11" i="3" s="1"/>
  <c r="L12" i="3" s="1"/>
  <c r="C6" i="3"/>
  <c r="B6" i="3"/>
  <c r="C14" i="4"/>
  <c r="B14" i="4"/>
  <c r="C13" i="4"/>
  <c r="B13" i="4"/>
  <c r="C12" i="4"/>
  <c r="B12" i="4"/>
  <c r="C11" i="4"/>
  <c r="B11" i="4"/>
  <c r="C10" i="4"/>
  <c r="B10" i="4"/>
  <c r="C9" i="4"/>
  <c r="B9" i="4"/>
  <c r="C8" i="4"/>
  <c r="B8" i="4"/>
  <c r="K7" i="4"/>
  <c r="K8" i="4" s="1"/>
  <c r="C7" i="4"/>
  <c r="B7" i="4"/>
  <c r="L6" i="4"/>
  <c r="L7" i="4" s="1"/>
  <c r="L8" i="4" s="1"/>
  <c r="C6" i="4"/>
  <c r="B6" i="4"/>
  <c r="C14" i="5"/>
  <c r="B14" i="5"/>
  <c r="C13" i="5"/>
  <c r="B13" i="5"/>
  <c r="C12" i="5"/>
  <c r="B12" i="5"/>
  <c r="C11" i="5"/>
  <c r="B11" i="5"/>
  <c r="C10" i="5"/>
  <c r="B10" i="5"/>
  <c r="C9" i="5"/>
  <c r="B9" i="5"/>
  <c r="C8" i="5"/>
  <c r="B8" i="5"/>
  <c r="K7" i="5"/>
  <c r="K8" i="5" s="1"/>
  <c r="K9" i="5" s="1"/>
  <c r="K10" i="5" s="1"/>
  <c r="K11" i="5" s="1"/>
  <c r="K12" i="5" s="1"/>
  <c r="K13" i="5" s="1"/>
  <c r="K14" i="5" s="1"/>
  <c r="C7" i="5"/>
  <c r="B7" i="5"/>
  <c r="L6" i="5"/>
  <c r="L7" i="5" s="1"/>
  <c r="L8" i="5" s="1"/>
  <c r="L9" i="5" s="1"/>
  <c r="L10" i="5" s="1"/>
  <c r="L11" i="5" s="1"/>
  <c r="L12" i="5" s="1"/>
  <c r="L13" i="5" s="1"/>
  <c r="L14" i="5" s="1"/>
  <c r="C6" i="5"/>
  <c r="B6" i="5"/>
  <c r="B455" i="6"/>
  <c r="B443" i="6"/>
  <c r="I441" i="6"/>
  <c r="I442" i="6" s="1"/>
  <c r="I443" i="6" s="1"/>
  <c r="I444" i="6" s="1"/>
  <c r="I445" i="6" s="1"/>
  <c r="I446" i="6" s="1"/>
  <c r="I447" i="6" s="1"/>
  <c r="I448" i="6" s="1"/>
  <c r="I449" i="6" s="1"/>
  <c r="I450" i="6" s="1"/>
  <c r="I451" i="6" s="1"/>
  <c r="I452" i="6" s="1"/>
  <c r="I453" i="6" s="1"/>
  <c r="I454" i="6" s="1"/>
  <c r="I455" i="6" s="1"/>
  <c r="I456" i="6" s="1"/>
  <c r="I457" i="6" s="1"/>
  <c r="I458" i="6" s="1"/>
  <c r="B458" i="6" s="1"/>
  <c r="K440" i="6"/>
  <c r="K441" i="6" s="1"/>
  <c r="K442" i="6" s="1"/>
  <c r="K443" i="6" s="1"/>
  <c r="K444" i="6" s="1"/>
  <c r="K445" i="6" s="1"/>
  <c r="K446" i="6" s="1"/>
  <c r="K447" i="6" s="1"/>
  <c r="K448" i="6" s="1"/>
  <c r="K449" i="6" s="1"/>
  <c r="K450" i="6" s="1"/>
  <c r="K451" i="6" s="1"/>
  <c r="K452" i="6" s="1"/>
  <c r="K453" i="6" s="1"/>
  <c r="K454" i="6" s="1"/>
  <c r="K455" i="6" s="1"/>
  <c r="K456" i="6" s="1"/>
  <c r="K457" i="6" s="1"/>
  <c r="K458" i="6" s="1"/>
  <c r="B440" i="6"/>
  <c r="K439" i="6"/>
  <c r="H439" i="6"/>
  <c r="H440" i="6" s="1"/>
  <c r="H441" i="6" s="1"/>
  <c r="H442" i="6" s="1"/>
  <c r="H443" i="6" s="1"/>
  <c r="H444" i="6" s="1"/>
  <c r="H445" i="6" s="1"/>
  <c r="H446" i="6" s="1"/>
  <c r="H447" i="6" s="1"/>
  <c r="H448" i="6" s="1"/>
  <c r="H449" i="6" s="1"/>
  <c r="H450" i="6" s="1"/>
  <c r="H451" i="6" s="1"/>
  <c r="H452" i="6" s="1"/>
  <c r="H453" i="6" s="1"/>
  <c r="H454" i="6" s="1"/>
  <c r="H455" i="6" s="1"/>
  <c r="H456" i="6" s="1"/>
  <c r="H457" i="6" s="1"/>
  <c r="H458" i="6" s="1"/>
  <c r="G439" i="6"/>
  <c r="G440" i="6" s="1"/>
  <c r="G441" i="6" s="1"/>
  <c r="G442" i="6" s="1"/>
  <c r="G443" i="6" s="1"/>
  <c r="G444" i="6" s="1"/>
  <c r="G445" i="6" s="1"/>
  <c r="G446" i="6" s="1"/>
  <c r="G447" i="6" s="1"/>
  <c r="G448" i="6" s="1"/>
  <c r="G449" i="6" s="1"/>
  <c r="G450" i="6" s="1"/>
  <c r="G451" i="6" s="1"/>
  <c r="G452" i="6" s="1"/>
  <c r="G453" i="6" s="1"/>
  <c r="G454" i="6" s="1"/>
  <c r="G455" i="6" s="1"/>
  <c r="G456" i="6" s="1"/>
  <c r="G457" i="6" s="1"/>
  <c r="G458" i="6" s="1"/>
  <c r="F439" i="6"/>
  <c r="F440" i="6" s="1"/>
  <c r="F441" i="6" s="1"/>
  <c r="F442" i="6" s="1"/>
  <c r="F443" i="6" s="1"/>
  <c r="F444" i="6" s="1"/>
  <c r="F445" i="6" s="1"/>
  <c r="F446" i="6" s="1"/>
  <c r="F447" i="6" s="1"/>
  <c r="F448" i="6" s="1"/>
  <c r="F449" i="6" s="1"/>
  <c r="F450" i="6" s="1"/>
  <c r="F451" i="6" s="1"/>
  <c r="F452" i="6" s="1"/>
  <c r="F453" i="6" s="1"/>
  <c r="F454" i="6" s="1"/>
  <c r="F455" i="6" s="1"/>
  <c r="F456" i="6" s="1"/>
  <c r="F457" i="6" s="1"/>
  <c r="F458" i="6" s="1"/>
  <c r="B439" i="6"/>
  <c r="O438" i="6"/>
  <c r="O439" i="6" s="1"/>
  <c r="O440" i="6" s="1"/>
  <c r="O441" i="6" s="1"/>
  <c r="O442" i="6" s="1"/>
  <c r="O443" i="6" s="1"/>
  <c r="O444" i="6" s="1"/>
  <c r="O445" i="6" s="1"/>
  <c r="O446" i="6" s="1"/>
  <c r="O447" i="6" s="1"/>
  <c r="O448" i="6" s="1"/>
  <c r="O449" i="6" s="1"/>
  <c r="O450" i="6" s="1"/>
  <c r="O451" i="6" s="1"/>
  <c r="O452" i="6" s="1"/>
  <c r="O453" i="6" s="1"/>
  <c r="O454" i="6" s="1"/>
  <c r="O455" i="6" s="1"/>
  <c r="O456" i="6" s="1"/>
  <c r="O457" i="6" s="1"/>
  <c r="O458" i="6" s="1"/>
  <c r="C438" i="6"/>
  <c r="C439" i="6" s="1"/>
  <c r="B438" i="6"/>
  <c r="G431" i="6"/>
  <c r="G432" i="6" s="1"/>
  <c r="G433" i="6" s="1"/>
  <c r="G434" i="6" s="1"/>
  <c r="G435" i="6" s="1"/>
  <c r="G436" i="6" s="1"/>
  <c r="G437" i="6" s="1"/>
  <c r="I430" i="6"/>
  <c r="I431" i="6" s="1"/>
  <c r="B429" i="6"/>
  <c r="B428" i="6"/>
  <c r="B427" i="6"/>
  <c r="H426" i="6"/>
  <c r="H427" i="6" s="1"/>
  <c r="H428" i="6" s="1"/>
  <c r="H429" i="6" s="1"/>
  <c r="H430" i="6" s="1"/>
  <c r="H431" i="6" s="1"/>
  <c r="H432" i="6" s="1"/>
  <c r="H433" i="6" s="1"/>
  <c r="H434" i="6" s="1"/>
  <c r="H435" i="6" s="1"/>
  <c r="H436" i="6" s="1"/>
  <c r="H437" i="6" s="1"/>
  <c r="B426" i="6"/>
  <c r="K425" i="6"/>
  <c r="K426" i="6" s="1"/>
  <c r="K427" i="6" s="1"/>
  <c r="K428" i="6" s="1"/>
  <c r="K429" i="6" s="1"/>
  <c r="K430" i="6" s="1"/>
  <c r="K431" i="6" s="1"/>
  <c r="K432" i="6" s="1"/>
  <c r="K433" i="6" s="1"/>
  <c r="K434" i="6" s="1"/>
  <c r="K435" i="6" s="1"/>
  <c r="K436" i="6" s="1"/>
  <c r="K437" i="6" s="1"/>
  <c r="H425" i="6"/>
  <c r="G425" i="6"/>
  <c r="G426" i="6" s="1"/>
  <c r="G427" i="6" s="1"/>
  <c r="G428" i="6" s="1"/>
  <c r="G429" i="6" s="1"/>
  <c r="G430" i="6" s="1"/>
  <c r="F425" i="6"/>
  <c r="F426" i="6" s="1"/>
  <c r="F427" i="6" s="1"/>
  <c r="F428" i="6" s="1"/>
  <c r="F429" i="6" s="1"/>
  <c r="F430" i="6" s="1"/>
  <c r="F431" i="6" s="1"/>
  <c r="F432" i="6" s="1"/>
  <c r="F433" i="6" s="1"/>
  <c r="F434" i="6" s="1"/>
  <c r="F435" i="6" s="1"/>
  <c r="F436" i="6" s="1"/>
  <c r="F437" i="6" s="1"/>
  <c r="B425" i="6"/>
  <c r="O424" i="6"/>
  <c r="O425" i="6" s="1"/>
  <c r="O426" i="6" s="1"/>
  <c r="O427" i="6" s="1"/>
  <c r="O428" i="6" s="1"/>
  <c r="O429" i="6" s="1"/>
  <c r="O430" i="6" s="1"/>
  <c r="O431" i="6" s="1"/>
  <c r="O432" i="6" s="1"/>
  <c r="O433" i="6" s="1"/>
  <c r="O434" i="6" s="1"/>
  <c r="O435" i="6" s="1"/>
  <c r="O436" i="6" s="1"/>
  <c r="O437" i="6" s="1"/>
  <c r="C424" i="6"/>
  <c r="D425" i="6" s="1"/>
  <c r="B424" i="6"/>
  <c r="G411" i="6"/>
  <c r="G412" i="6" s="1"/>
  <c r="G413" i="6" s="1"/>
  <c r="G414" i="6" s="1"/>
  <c r="G415" i="6" s="1"/>
  <c r="G416" i="6" s="1"/>
  <c r="G417" i="6" s="1"/>
  <c r="G418" i="6" s="1"/>
  <c r="G419" i="6" s="1"/>
  <c r="G420" i="6" s="1"/>
  <c r="G421" i="6" s="1"/>
  <c r="G422" i="6" s="1"/>
  <c r="G423" i="6" s="1"/>
  <c r="I406" i="6"/>
  <c r="I407" i="6" s="1"/>
  <c r="B406" i="6"/>
  <c r="B405" i="6"/>
  <c r="B404" i="6"/>
  <c r="B403" i="6"/>
  <c r="O402" i="6"/>
  <c r="O403" i="6" s="1"/>
  <c r="O404" i="6" s="1"/>
  <c r="O405" i="6" s="1"/>
  <c r="O406" i="6" s="1"/>
  <c r="O407" i="6" s="1"/>
  <c r="O408" i="6" s="1"/>
  <c r="O409" i="6" s="1"/>
  <c r="O410" i="6" s="1"/>
  <c r="O411" i="6" s="1"/>
  <c r="O412" i="6" s="1"/>
  <c r="O413" i="6" s="1"/>
  <c r="O414" i="6" s="1"/>
  <c r="O415" i="6" s="1"/>
  <c r="O416" i="6" s="1"/>
  <c r="O417" i="6" s="1"/>
  <c r="O418" i="6" s="1"/>
  <c r="O419" i="6" s="1"/>
  <c r="O420" i="6" s="1"/>
  <c r="O421" i="6" s="1"/>
  <c r="O422" i="6" s="1"/>
  <c r="O423" i="6" s="1"/>
  <c r="B402" i="6"/>
  <c r="K401" i="6"/>
  <c r="K402" i="6" s="1"/>
  <c r="K403" i="6" s="1"/>
  <c r="K404" i="6" s="1"/>
  <c r="K405" i="6" s="1"/>
  <c r="K406" i="6" s="1"/>
  <c r="K407" i="6" s="1"/>
  <c r="K408" i="6" s="1"/>
  <c r="K409" i="6" s="1"/>
  <c r="K410" i="6" s="1"/>
  <c r="K411" i="6" s="1"/>
  <c r="K412" i="6" s="1"/>
  <c r="K413" i="6" s="1"/>
  <c r="K414" i="6" s="1"/>
  <c r="K415" i="6" s="1"/>
  <c r="K416" i="6" s="1"/>
  <c r="K417" i="6" s="1"/>
  <c r="K418" i="6" s="1"/>
  <c r="K419" i="6" s="1"/>
  <c r="K420" i="6" s="1"/>
  <c r="K421" i="6" s="1"/>
  <c r="K422" i="6" s="1"/>
  <c r="K423" i="6" s="1"/>
  <c r="H401" i="6"/>
  <c r="H402" i="6" s="1"/>
  <c r="H403" i="6" s="1"/>
  <c r="H404" i="6" s="1"/>
  <c r="H405" i="6" s="1"/>
  <c r="H406" i="6" s="1"/>
  <c r="H407" i="6" s="1"/>
  <c r="H408" i="6" s="1"/>
  <c r="H409" i="6" s="1"/>
  <c r="H410" i="6" s="1"/>
  <c r="H411" i="6" s="1"/>
  <c r="H412" i="6" s="1"/>
  <c r="H413" i="6" s="1"/>
  <c r="H414" i="6" s="1"/>
  <c r="H415" i="6" s="1"/>
  <c r="H416" i="6" s="1"/>
  <c r="H417" i="6" s="1"/>
  <c r="H418" i="6" s="1"/>
  <c r="H419" i="6" s="1"/>
  <c r="H420" i="6" s="1"/>
  <c r="H421" i="6" s="1"/>
  <c r="H422" i="6" s="1"/>
  <c r="H423" i="6" s="1"/>
  <c r="G401" i="6"/>
  <c r="G402" i="6" s="1"/>
  <c r="G403" i="6" s="1"/>
  <c r="G404" i="6" s="1"/>
  <c r="G405" i="6" s="1"/>
  <c r="G406" i="6" s="1"/>
  <c r="G407" i="6" s="1"/>
  <c r="G408" i="6" s="1"/>
  <c r="G409" i="6" s="1"/>
  <c r="G410" i="6" s="1"/>
  <c r="F401" i="6"/>
  <c r="F402" i="6" s="1"/>
  <c r="F403" i="6" s="1"/>
  <c r="F404" i="6" s="1"/>
  <c r="F405" i="6" s="1"/>
  <c r="F406" i="6" s="1"/>
  <c r="F407" i="6" s="1"/>
  <c r="F408" i="6" s="1"/>
  <c r="F409" i="6" s="1"/>
  <c r="F410" i="6" s="1"/>
  <c r="F411" i="6" s="1"/>
  <c r="F412" i="6" s="1"/>
  <c r="F413" i="6" s="1"/>
  <c r="F414" i="6" s="1"/>
  <c r="F415" i="6" s="1"/>
  <c r="F416" i="6" s="1"/>
  <c r="F417" i="6" s="1"/>
  <c r="F418" i="6" s="1"/>
  <c r="F419" i="6" s="1"/>
  <c r="F420" i="6" s="1"/>
  <c r="F421" i="6" s="1"/>
  <c r="F422" i="6" s="1"/>
  <c r="F423" i="6" s="1"/>
  <c r="B401" i="6"/>
  <c r="O400" i="6"/>
  <c r="O401" i="6" s="1"/>
  <c r="C400" i="6"/>
  <c r="D401" i="6" s="1"/>
  <c r="B400" i="6"/>
  <c r="I382" i="6"/>
  <c r="B381" i="6"/>
  <c r="B380" i="6"/>
  <c r="F379" i="6"/>
  <c r="F380" i="6" s="1"/>
  <c r="F381" i="6" s="1"/>
  <c r="F382" i="6" s="1"/>
  <c r="F383" i="6" s="1"/>
  <c r="F384" i="6" s="1"/>
  <c r="F385" i="6" s="1"/>
  <c r="F386" i="6" s="1"/>
  <c r="F387" i="6" s="1"/>
  <c r="F388" i="6" s="1"/>
  <c r="F389" i="6" s="1"/>
  <c r="F390" i="6" s="1"/>
  <c r="F391" i="6" s="1"/>
  <c r="F392" i="6" s="1"/>
  <c r="F393" i="6" s="1"/>
  <c r="F394" i="6" s="1"/>
  <c r="F395" i="6" s="1"/>
  <c r="F396" i="6" s="1"/>
  <c r="F397" i="6" s="1"/>
  <c r="F398" i="6" s="1"/>
  <c r="F399" i="6" s="1"/>
  <c r="B379" i="6"/>
  <c r="K378" i="6"/>
  <c r="K379" i="6" s="1"/>
  <c r="K380" i="6" s="1"/>
  <c r="K381" i="6" s="1"/>
  <c r="K382" i="6" s="1"/>
  <c r="K383" i="6" s="1"/>
  <c r="K384" i="6" s="1"/>
  <c r="K385" i="6" s="1"/>
  <c r="K386" i="6" s="1"/>
  <c r="K387" i="6" s="1"/>
  <c r="K388" i="6" s="1"/>
  <c r="K389" i="6" s="1"/>
  <c r="K390" i="6" s="1"/>
  <c r="K391" i="6" s="1"/>
  <c r="K392" i="6" s="1"/>
  <c r="K393" i="6" s="1"/>
  <c r="K394" i="6" s="1"/>
  <c r="K395" i="6" s="1"/>
  <c r="K396" i="6" s="1"/>
  <c r="K397" i="6" s="1"/>
  <c r="K398" i="6" s="1"/>
  <c r="K399" i="6" s="1"/>
  <c r="B378" i="6"/>
  <c r="K377" i="6"/>
  <c r="H377" i="6"/>
  <c r="H378" i="6" s="1"/>
  <c r="H379" i="6" s="1"/>
  <c r="H380" i="6" s="1"/>
  <c r="H381" i="6" s="1"/>
  <c r="H382" i="6" s="1"/>
  <c r="H383" i="6" s="1"/>
  <c r="H384" i="6" s="1"/>
  <c r="H385" i="6" s="1"/>
  <c r="H386" i="6" s="1"/>
  <c r="H387" i="6" s="1"/>
  <c r="H388" i="6" s="1"/>
  <c r="H389" i="6" s="1"/>
  <c r="H390" i="6" s="1"/>
  <c r="H391" i="6" s="1"/>
  <c r="H392" i="6" s="1"/>
  <c r="H393" i="6" s="1"/>
  <c r="H394" i="6" s="1"/>
  <c r="H395" i="6" s="1"/>
  <c r="H396" i="6" s="1"/>
  <c r="H397" i="6" s="1"/>
  <c r="H398" i="6" s="1"/>
  <c r="H399" i="6" s="1"/>
  <c r="G377" i="6"/>
  <c r="G378" i="6" s="1"/>
  <c r="G379" i="6" s="1"/>
  <c r="G380" i="6" s="1"/>
  <c r="G381" i="6" s="1"/>
  <c r="G382" i="6" s="1"/>
  <c r="G383" i="6" s="1"/>
  <c r="G384" i="6" s="1"/>
  <c r="G385" i="6" s="1"/>
  <c r="G386" i="6" s="1"/>
  <c r="G387" i="6" s="1"/>
  <c r="G388" i="6" s="1"/>
  <c r="G389" i="6" s="1"/>
  <c r="G390" i="6" s="1"/>
  <c r="G391" i="6" s="1"/>
  <c r="G392" i="6" s="1"/>
  <c r="G393" i="6" s="1"/>
  <c r="G394" i="6" s="1"/>
  <c r="G395" i="6" s="1"/>
  <c r="G396" i="6" s="1"/>
  <c r="G397" i="6" s="1"/>
  <c r="G398" i="6" s="1"/>
  <c r="G399" i="6" s="1"/>
  <c r="F377" i="6"/>
  <c r="F378" i="6" s="1"/>
  <c r="C377" i="6"/>
  <c r="B377" i="6"/>
  <c r="O376" i="6"/>
  <c r="O377" i="6" s="1"/>
  <c r="O378" i="6" s="1"/>
  <c r="O379" i="6" s="1"/>
  <c r="O380" i="6" s="1"/>
  <c r="O381" i="6" s="1"/>
  <c r="O382" i="6" s="1"/>
  <c r="O383" i="6" s="1"/>
  <c r="O384" i="6" s="1"/>
  <c r="O385" i="6" s="1"/>
  <c r="O386" i="6" s="1"/>
  <c r="O387" i="6" s="1"/>
  <c r="O388" i="6" s="1"/>
  <c r="O389" i="6" s="1"/>
  <c r="O390" i="6" s="1"/>
  <c r="O391" i="6" s="1"/>
  <c r="O392" i="6" s="1"/>
  <c r="O393" i="6" s="1"/>
  <c r="O394" i="6" s="1"/>
  <c r="O395" i="6" s="1"/>
  <c r="O396" i="6" s="1"/>
  <c r="O397" i="6" s="1"/>
  <c r="O398" i="6" s="1"/>
  <c r="O399" i="6" s="1"/>
  <c r="C376" i="6"/>
  <c r="D377" i="6" s="1"/>
  <c r="B376" i="6"/>
  <c r="K375" i="6"/>
  <c r="I361" i="6"/>
  <c r="K360" i="6"/>
  <c r="K361" i="6" s="1"/>
  <c r="K362" i="6" s="1"/>
  <c r="K363" i="6" s="1"/>
  <c r="K364" i="6" s="1"/>
  <c r="K365" i="6" s="1"/>
  <c r="K366" i="6" s="1"/>
  <c r="K367" i="6" s="1"/>
  <c r="K368" i="6" s="1"/>
  <c r="K369" i="6" s="1"/>
  <c r="K370" i="6" s="1"/>
  <c r="K371" i="6" s="1"/>
  <c r="K372" i="6" s="1"/>
  <c r="K373" i="6" s="1"/>
  <c r="K374" i="6" s="1"/>
  <c r="H360" i="6"/>
  <c r="H361" i="6" s="1"/>
  <c r="H362" i="6" s="1"/>
  <c r="H363" i="6" s="1"/>
  <c r="H364" i="6" s="1"/>
  <c r="H365" i="6" s="1"/>
  <c r="H366" i="6" s="1"/>
  <c r="H367" i="6" s="1"/>
  <c r="H368" i="6" s="1"/>
  <c r="H369" i="6" s="1"/>
  <c r="H370" i="6" s="1"/>
  <c r="H371" i="6" s="1"/>
  <c r="H372" i="6" s="1"/>
  <c r="H373" i="6" s="1"/>
  <c r="H374" i="6" s="1"/>
  <c r="H375" i="6" s="1"/>
  <c r="G360" i="6"/>
  <c r="G361" i="6" s="1"/>
  <c r="G362" i="6" s="1"/>
  <c r="G363" i="6" s="1"/>
  <c r="G364" i="6" s="1"/>
  <c r="G365" i="6" s="1"/>
  <c r="G366" i="6" s="1"/>
  <c r="G367" i="6" s="1"/>
  <c r="G368" i="6" s="1"/>
  <c r="G369" i="6" s="1"/>
  <c r="G370" i="6" s="1"/>
  <c r="G371" i="6" s="1"/>
  <c r="G372" i="6" s="1"/>
  <c r="G373" i="6" s="1"/>
  <c r="G374" i="6" s="1"/>
  <c r="G375" i="6" s="1"/>
  <c r="F360" i="6"/>
  <c r="F361" i="6" s="1"/>
  <c r="F362" i="6" s="1"/>
  <c r="F363" i="6" s="1"/>
  <c r="F364" i="6" s="1"/>
  <c r="F365" i="6" s="1"/>
  <c r="F366" i="6" s="1"/>
  <c r="F367" i="6" s="1"/>
  <c r="F368" i="6" s="1"/>
  <c r="F369" i="6" s="1"/>
  <c r="F370" i="6" s="1"/>
  <c r="F371" i="6" s="1"/>
  <c r="F372" i="6" s="1"/>
  <c r="F373" i="6" s="1"/>
  <c r="F374" i="6" s="1"/>
  <c r="F375" i="6" s="1"/>
  <c r="C360" i="6"/>
  <c r="D361" i="6" s="1"/>
  <c r="B360" i="6"/>
  <c r="O359" i="6"/>
  <c r="O360" i="6" s="1"/>
  <c r="O361" i="6" s="1"/>
  <c r="O362" i="6" s="1"/>
  <c r="O363" i="6" s="1"/>
  <c r="O364" i="6" s="1"/>
  <c r="O365" i="6" s="1"/>
  <c r="O366" i="6" s="1"/>
  <c r="O367" i="6" s="1"/>
  <c r="O368" i="6" s="1"/>
  <c r="O369" i="6" s="1"/>
  <c r="O370" i="6" s="1"/>
  <c r="O371" i="6" s="1"/>
  <c r="O372" i="6" s="1"/>
  <c r="O373" i="6" s="1"/>
  <c r="O374" i="6" s="1"/>
  <c r="O375" i="6" s="1"/>
  <c r="C359" i="6"/>
  <c r="D360" i="6" s="1"/>
  <c r="B359" i="6"/>
  <c r="K337" i="6"/>
  <c r="K338" i="6" s="1"/>
  <c r="I337" i="6"/>
  <c r="I338" i="6" s="1"/>
  <c r="H336" i="6"/>
  <c r="H337" i="6" s="1"/>
  <c r="H338" i="6" s="1"/>
  <c r="H339" i="6" s="1"/>
  <c r="H340" i="6" s="1"/>
  <c r="H341" i="6" s="1"/>
  <c r="H342" i="6" s="1"/>
  <c r="H343" i="6" s="1"/>
  <c r="H344" i="6" s="1"/>
  <c r="H345" i="6" s="1"/>
  <c r="H346" i="6" s="1"/>
  <c r="H347" i="6" s="1"/>
  <c r="H348" i="6" s="1"/>
  <c r="H349" i="6" s="1"/>
  <c r="H350" i="6" s="1"/>
  <c r="H351" i="6" s="1"/>
  <c r="H352" i="6" s="1"/>
  <c r="H353" i="6" s="1"/>
  <c r="H354" i="6" s="1"/>
  <c r="H355" i="6" s="1"/>
  <c r="H356" i="6" s="1"/>
  <c r="H357" i="6" s="1"/>
  <c r="H358" i="6" s="1"/>
  <c r="G336" i="6"/>
  <c r="G337" i="6" s="1"/>
  <c r="G338" i="6" s="1"/>
  <c r="G339" i="6" s="1"/>
  <c r="G340" i="6" s="1"/>
  <c r="G341" i="6" s="1"/>
  <c r="G342" i="6" s="1"/>
  <c r="G343" i="6" s="1"/>
  <c r="G344" i="6" s="1"/>
  <c r="G345" i="6" s="1"/>
  <c r="G346" i="6" s="1"/>
  <c r="G347" i="6" s="1"/>
  <c r="G348" i="6" s="1"/>
  <c r="G349" i="6" s="1"/>
  <c r="G350" i="6" s="1"/>
  <c r="G351" i="6" s="1"/>
  <c r="G352" i="6" s="1"/>
  <c r="G353" i="6" s="1"/>
  <c r="G354" i="6" s="1"/>
  <c r="G355" i="6" s="1"/>
  <c r="G356" i="6" s="1"/>
  <c r="G357" i="6" s="1"/>
  <c r="G358" i="6" s="1"/>
  <c r="F336" i="6"/>
  <c r="F337" i="6" s="1"/>
  <c r="F338" i="6" s="1"/>
  <c r="F339" i="6" s="1"/>
  <c r="F340" i="6" s="1"/>
  <c r="F341" i="6" s="1"/>
  <c r="F342" i="6" s="1"/>
  <c r="F343" i="6" s="1"/>
  <c r="F344" i="6" s="1"/>
  <c r="F345" i="6" s="1"/>
  <c r="F346" i="6" s="1"/>
  <c r="F347" i="6" s="1"/>
  <c r="F348" i="6" s="1"/>
  <c r="F349" i="6" s="1"/>
  <c r="F350" i="6" s="1"/>
  <c r="F351" i="6" s="1"/>
  <c r="F352" i="6" s="1"/>
  <c r="F353" i="6" s="1"/>
  <c r="F354" i="6" s="1"/>
  <c r="F355" i="6" s="1"/>
  <c r="F356" i="6" s="1"/>
  <c r="F357" i="6" s="1"/>
  <c r="F358" i="6" s="1"/>
  <c r="B336" i="6"/>
  <c r="O335" i="6"/>
  <c r="O336" i="6" s="1"/>
  <c r="O337" i="6" s="1"/>
  <c r="O338" i="6" s="1"/>
  <c r="O339" i="6" s="1"/>
  <c r="O340" i="6" s="1"/>
  <c r="O341" i="6" s="1"/>
  <c r="O342" i="6" s="1"/>
  <c r="O343" i="6" s="1"/>
  <c r="O344" i="6" s="1"/>
  <c r="O345" i="6" s="1"/>
  <c r="O346" i="6" s="1"/>
  <c r="O347" i="6" s="1"/>
  <c r="O348" i="6" s="1"/>
  <c r="O349" i="6" s="1"/>
  <c r="O350" i="6" s="1"/>
  <c r="O351" i="6" s="1"/>
  <c r="O352" i="6" s="1"/>
  <c r="O353" i="6" s="1"/>
  <c r="O354" i="6" s="1"/>
  <c r="O355" i="6" s="1"/>
  <c r="O356" i="6" s="1"/>
  <c r="O357" i="6" s="1"/>
  <c r="O358" i="6" s="1"/>
  <c r="C335" i="6"/>
  <c r="B335" i="6"/>
  <c r="I327" i="6"/>
  <c r="I328" i="6" s="1"/>
  <c r="B326" i="6"/>
  <c r="B325" i="6"/>
  <c r="H324" i="6"/>
  <c r="H325" i="6" s="1"/>
  <c r="H326" i="6" s="1"/>
  <c r="H327" i="6" s="1"/>
  <c r="H328" i="6" s="1"/>
  <c r="H329" i="6" s="1"/>
  <c r="H330" i="6" s="1"/>
  <c r="H331" i="6" s="1"/>
  <c r="H332" i="6" s="1"/>
  <c r="H333" i="6" s="1"/>
  <c r="H334" i="6" s="1"/>
  <c r="B324" i="6"/>
  <c r="B323" i="6"/>
  <c r="K322" i="6"/>
  <c r="K323" i="6" s="1"/>
  <c r="K324" i="6" s="1"/>
  <c r="K325" i="6" s="1"/>
  <c r="K326" i="6" s="1"/>
  <c r="K327" i="6" s="1"/>
  <c r="K328" i="6" s="1"/>
  <c r="K329" i="6" s="1"/>
  <c r="K330" i="6" s="1"/>
  <c r="K331" i="6" s="1"/>
  <c r="K332" i="6" s="1"/>
  <c r="K333" i="6" s="1"/>
  <c r="K334" i="6" s="1"/>
  <c r="H322" i="6"/>
  <c r="H323" i="6" s="1"/>
  <c r="G322" i="6"/>
  <c r="G323" i="6" s="1"/>
  <c r="G324" i="6" s="1"/>
  <c r="G325" i="6" s="1"/>
  <c r="G326" i="6" s="1"/>
  <c r="G327" i="6" s="1"/>
  <c r="G328" i="6" s="1"/>
  <c r="G329" i="6" s="1"/>
  <c r="G330" i="6" s="1"/>
  <c r="G331" i="6" s="1"/>
  <c r="G332" i="6" s="1"/>
  <c r="G333" i="6" s="1"/>
  <c r="G334" i="6" s="1"/>
  <c r="F322" i="6"/>
  <c r="F323" i="6" s="1"/>
  <c r="F324" i="6" s="1"/>
  <c r="F325" i="6" s="1"/>
  <c r="F326" i="6" s="1"/>
  <c r="F327" i="6" s="1"/>
  <c r="F328" i="6" s="1"/>
  <c r="F329" i="6" s="1"/>
  <c r="F330" i="6" s="1"/>
  <c r="F331" i="6" s="1"/>
  <c r="F332" i="6" s="1"/>
  <c r="F333" i="6" s="1"/>
  <c r="F334" i="6" s="1"/>
  <c r="B322" i="6"/>
  <c r="O321" i="6"/>
  <c r="O322" i="6" s="1"/>
  <c r="O323" i="6" s="1"/>
  <c r="O324" i="6" s="1"/>
  <c r="O325" i="6" s="1"/>
  <c r="O326" i="6" s="1"/>
  <c r="O327" i="6" s="1"/>
  <c r="O328" i="6" s="1"/>
  <c r="O329" i="6" s="1"/>
  <c r="O330" i="6" s="1"/>
  <c r="O331" i="6" s="1"/>
  <c r="O332" i="6" s="1"/>
  <c r="O333" i="6" s="1"/>
  <c r="O334" i="6" s="1"/>
  <c r="C321" i="6"/>
  <c r="B321" i="6"/>
  <c r="E320" i="6"/>
  <c r="I313" i="6"/>
  <c r="I314" i="6" s="1"/>
  <c r="B313" i="6"/>
  <c r="B312" i="6"/>
  <c r="B311" i="6"/>
  <c r="B310" i="6"/>
  <c r="F309" i="6"/>
  <c r="F310" i="6" s="1"/>
  <c r="F311" i="6" s="1"/>
  <c r="F312" i="6" s="1"/>
  <c r="F313" i="6" s="1"/>
  <c r="F314" i="6" s="1"/>
  <c r="F315" i="6" s="1"/>
  <c r="F316" i="6" s="1"/>
  <c r="F317" i="6" s="1"/>
  <c r="F318" i="6" s="1"/>
  <c r="F319" i="6" s="1"/>
  <c r="F320" i="6" s="1"/>
  <c r="B309" i="6"/>
  <c r="K308" i="6"/>
  <c r="K309" i="6" s="1"/>
  <c r="K310" i="6" s="1"/>
  <c r="K311" i="6" s="1"/>
  <c r="K312" i="6" s="1"/>
  <c r="K313" i="6" s="1"/>
  <c r="K314" i="6" s="1"/>
  <c r="K315" i="6" s="1"/>
  <c r="K316" i="6" s="1"/>
  <c r="K317" i="6" s="1"/>
  <c r="K318" i="6" s="1"/>
  <c r="K319" i="6" s="1"/>
  <c r="K320" i="6" s="1"/>
  <c r="H308" i="6"/>
  <c r="H309" i="6" s="1"/>
  <c r="H310" i="6" s="1"/>
  <c r="H311" i="6" s="1"/>
  <c r="H312" i="6" s="1"/>
  <c r="H313" i="6" s="1"/>
  <c r="H314" i="6" s="1"/>
  <c r="H315" i="6" s="1"/>
  <c r="H316" i="6" s="1"/>
  <c r="H317" i="6" s="1"/>
  <c r="H318" i="6" s="1"/>
  <c r="H319" i="6" s="1"/>
  <c r="H320" i="6" s="1"/>
  <c r="G308" i="6"/>
  <c r="G309" i="6" s="1"/>
  <c r="G310" i="6" s="1"/>
  <c r="G311" i="6" s="1"/>
  <c r="G312" i="6" s="1"/>
  <c r="G313" i="6" s="1"/>
  <c r="G314" i="6" s="1"/>
  <c r="G315" i="6" s="1"/>
  <c r="G316" i="6" s="1"/>
  <c r="G317" i="6" s="1"/>
  <c r="G318" i="6" s="1"/>
  <c r="G319" i="6" s="1"/>
  <c r="G320" i="6" s="1"/>
  <c r="F308" i="6"/>
  <c r="C308" i="6"/>
  <c r="B308" i="6"/>
  <c r="O307" i="6"/>
  <c r="O308" i="6" s="1"/>
  <c r="O309" i="6" s="1"/>
  <c r="O310" i="6" s="1"/>
  <c r="O311" i="6" s="1"/>
  <c r="O312" i="6" s="1"/>
  <c r="O313" i="6" s="1"/>
  <c r="O314" i="6" s="1"/>
  <c r="O315" i="6" s="1"/>
  <c r="O316" i="6" s="1"/>
  <c r="O317" i="6" s="1"/>
  <c r="O318" i="6" s="1"/>
  <c r="O319" i="6" s="1"/>
  <c r="O320" i="6" s="1"/>
  <c r="C307" i="6"/>
  <c r="D308" i="6" s="1"/>
  <c r="B307" i="6"/>
  <c r="E306" i="6"/>
  <c r="I299" i="6"/>
  <c r="B299" i="6" s="1"/>
  <c r="B298" i="6"/>
  <c r="B297" i="6"/>
  <c r="B296" i="6"/>
  <c r="G295" i="6"/>
  <c r="G296" i="6" s="1"/>
  <c r="G297" i="6" s="1"/>
  <c r="G298" i="6" s="1"/>
  <c r="G299" i="6" s="1"/>
  <c r="G300" i="6" s="1"/>
  <c r="G301" i="6" s="1"/>
  <c r="G302" i="6" s="1"/>
  <c r="G303" i="6" s="1"/>
  <c r="G304" i="6" s="1"/>
  <c r="G305" i="6" s="1"/>
  <c r="G306" i="6" s="1"/>
  <c r="B295" i="6"/>
  <c r="O294" i="6"/>
  <c r="O295" i="6" s="1"/>
  <c r="O296" i="6" s="1"/>
  <c r="O297" i="6" s="1"/>
  <c r="O298" i="6" s="1"/>
  <c r="O299" i="6" s="1"/>
  <c r="O300" i="6" s="1"/>
  <c r="O301" i="6" s="1"/>
  <c r="O302" i="6" s="1"/>
  <c r="O303" i="6" s="1"/>
  <c r="O304" i="6" s="1"/>
  <c r="O305" i="6" s="1"/>
  <c r="O306" i="6" s="1"/>
  <c r="K294" i="6"/>
  <c r="K295" i="6" s="1"/>
  <c r="K296" i="6" s="1"/>
  <c r="K297" i="6" s="1"/>
  <c r="K298" i="6" s="1"/>
  <c r="K299" i="6" s="1"/>
  <c r="K300" i="6" s="1"/>
  <c r="K301" i="6" s="1"/>
  <c r="K302" i="6" s="1"/>
  <c r="K303" i="6" s="1"/>
  <c r="K304" i="6" s="1"/>
  <c r="K305" i="6" s="1"/>
  <c r="K306" i="6" s="1"/>
  <c r="H294" i="6"/>
  <c r="H295" i="6" s="1"/>
  <c r="H296" i="6" s="1"/>
  <c r="H297" i="6" s="1"/>
  <c r="H298" i="6" s="1"/>
  <c r="H299" i="6" s="1"/>
  <c r="H300" i="6" s="1"/>
  <c r="H301" i="6" s="1"/>
  <c r="H302" i="6" s="1"/>
  <c r="H303" i="6" s="1"/>
  <c r="H304" i="6" s="1"/>
  <c r="H305" i="6" s="1"/>
  <c r="H306" i="6" s="1"/>
  <c r="G294" i="6"/>
  <c r="F294" i="6"/>
  <c r="F295" i="6" s="1"/>
  <c r="F296" i="6" s="1"/>
  <c r="F297" i="6" s="1"/>
  <c r="F298" i="6" s="1"/>
  <c r="F299" i="6" s="1"/>
  <c r="F300" i="6" s="1"/>
  <c r="F301" i="6" s="1"/>
  <c r="F302" i="6" s="1"/>
  <c r="F303" i="6" s="1"/>
  <c r="F304" i="6" s="1"/>
  <c r="F305" i="6" s="1"/>
  <c r="F306" i="6" s="1"/>
  <c r="B294" i="6"/>
  <c r="O293" i="6"/>
  <c r="C293" i="6"/>
  <c r="C294" i="6" s="1"/>
  <c r="E293" i="6" s="1"/>
  <c r="B293" i="6"/>
  <c r="K271" i="6"/>
  <c r="K272" i="6" s="1"/>
  <c r="K273" i="6" s="1"/>
  <c r="K274" i="6" s="1"/>
  <c r="K275" i="6" s="1"/>
  <c r="K276" i="6" s="1"/>
  <c r="K277" i="6" s="1"/>
  <c r="K278" i="6" s="1"/>
  <c r="K279" i="6" s="1"/>
  <c r="K280" i="6" s="1"/>
  <c r="K281" i="6" s="1"/>
  <c r="K282" i="6" s="1"/>
  <c r="K283" i="6" s="1"/>
  <c r="K284" i="6" s="1"/>
  <c r="K285" i="6" s="1"/>
  <c r="K286" i="6" s="1"/>
  <c r="K287" i="6" s="1"/>
  <c r="K288" i="6" s="1"/>
  <c r="K289" i="6" s="1"/>
  <c r="K290" i="6" s="1"/>
  <c r="K291" i="6" s="1"/>
  <c r="K292" i="6" s="1"/>
  <c r="I271" i="6"/>
  <c r="I272" i="6" s="1"/>
  <c r="B272" i="6" s="1"/>
  <c r="H271" i="6"/>
  <c r="H272" i="6" s="1"/>
  <c r="H273" i="6" s="1"/>
  <c r="H274" i="6" s="1"/>
  <c r="H275" i="6" s="1"/>
  <c r="H276" i="6" s="1"/>
  <c r="H277" i="6" s="1"/>
  <c r="H278" i="6" s="1"/>
  <c r="H279" i="6" s="1"/>
  <c r="H280" i="6" s="1"/>
  <c r="H281" i="6" s="1"/>
  <c r="H282" i="6" s="1"/>
  <c r="H283" i="6" s="1"/>
  <c r="H284" i="6" s="1"/>
  <c r="H285" i="6" s="1"/>
  <c r="H286" i="6" s="1"/>
  <c r="H287" i="6" s="1"/>
  <c r="H288" i="6" s="1"/>
  <c r="H289" i="6" s="1"/>
  <c r="H290" i="6" s="1"/>
  <c r="H291" i="6" s="1"/>
  <c r="H292" i="6" s="1"/>
  <c r="G271" i="6"/>
  <c r="G272" i="6" s="1"/>
  <c r="G273" i="6" s="1"/>
  <c r="G274" i="6" s="1"/>
  <c r="G275" i="6" s="1"/>
  <c r="G276" i="6" s="1"/>
  <c r="G277" i="6" s="1"/>
  <c r="G278" i="6" s="1"/>
  <c r="G279" i="6" s="1"/>
  <c r="G280" i="6" s="1"/>
  <c r="G281" i="6" s="1"/>
  <c r="G282" i="6" s="1"/>
  <c r="G283" i="6" s="1"/>
  <c r="G284" i="6" s="1"/>
  <c r="G285" i="6" s="1"/>
  <c r="G286" i="6" s="1"/>
  <c r="G287" i="6" s="1"/>
  <c r="G288" i="6" s="1"/>
  <c r="G289" i="6" s="1"/>
  <c r="G290" i="6" s="1"/>
  <c r="G291" i="6" s="1"/>
  <c r="G292" i="6" s="1"/>
  <c r="F271" i="6"/>
  <c r="F272" i="6" s="1"/>
  <c r="F273" i="6" s="1"/>
  <c r="F274" i="6" s="1"/>
  <c r="F275" i="6" s="1"/>
  <c r="F276" i="6" s="1"/>
  <c r="F277" i="6" s="1"/>
  <c r="F278" i="6" s="1"/>
  <c r="F279" i="6" s="1"/>
  <c r="F280" i="6" s="1"/>
  <c r="F281" i="6" s="1"/>
  <c r="F282" i="6" s="1"/>
  <c r="F283" i="6" s="1"/>
  <c r="F284" i="6" s="1"/>
  <c r="F285" i="6" s="1"/>
  <c r="F286" i="6" s="1"/>
  <c r="F287" i="6" s="1"/>
  <c r="F288" i="6" s="1"/>
  <c r="F289" i="6" s="1"/>
  <c r="F290" i="6" s="1"/>
  <c r="F291" i="6" s="1"/>
  <c r="F292" i="6" s="1"/>
  <c r="B271" i="6"/>
  <c r="O270" i="6"/>
  <c r="O271" i="6" s="1"/>
  <c r="O272" i="6" s="1"/>
  <c r="O273" i="6" s="1"/>
  <c r="O274" i="6" s="1"/>
  <c r="O275" i="6" s="1"/>
  <c r="O276" i="6" s="1"/>
  <c r="O277" i="6" s="1"/>
  <c r="O278" i="6" s="1"/>
  <c r="O279" i="6" s="1"/>
  <c r="O280" i="6" s="1"/>
  <c r="O281" i="6" s="1"/>
  <c r="O282" i="6" s="1"/>
  <c r="O283" i="6" s="1"/>
  <c r="O284" i="6" s="1"/>
  <c r="O285" i="6" s="1"/>
  <c r="O286" i="6" s="1"/>
  <c r="O287" i="6" s="1"/>
  <c r="O288" i="6" s="1"/>
  <c r="O289" i="6" s="1"/>
  <c r="O290" i="6" s="1"/>
  <c r="O291" i="6" s="1"/>
  <c r="O292" i="6" s="1"/>
  <c r="C270" i="6"/>
  <c r="B270" i="6"/>
  <c r="E269" i="6"/>
  <c r="I262" i="6"/>
  <c r="B261" i="6"/>
  <c r="B260" i="6"/>
  <c r="B259" i="6"/>
  <c r="B258" i="6"/>
  <c r="K257" i="6"/>
  <c r="K258" i="6" s="1"/>
  <c r="K259" i="6" s="1"/>
  <c r="K260" i="6" s="1"/>
  <c r="K261" i="6" s="1"/>
  <c r="K262" i="6" s="1"/>
  <c r="K263" i="6" s="1"/>
  <c r="K264" i="6" s="1"/>
  <c r="K265" i="6" s="1"/>
  <c r="K266" i="6" s="1"/>
  <c r="K267" i="6" s="1"/>
  <c r="K268" i="6" s="1"/>
  <c r="K269" i="6" s="1"/>
  <c r="H257" i="6"/>
  <c r="H258" i="6" s="1"/>
  <c r="H259" i="6" s="1"/>
  <c r="H260" i="6" s="1"/>
  <c r="H261" i="6" s="1"/>
  <c r="H262" i="6" s="1"/>
  <c r="H263" i="6" s="1"/>
  <c r="H264" i="6" s="1"/>
  <c r="H265" i="6" s="1"/>
  <c r="H266" i="6" s="1"/>
  <c r="H267" i="6" s="1"/>
  <c r="H268" i="6" s="1"/>
  <c r="H269" i="6" s="1"/>
  <c r="G257" i="6"/>
  <c r="G258" i="6" s="1"/>
  <c r="G259" i="6" s="1"/>
  <c r="G260" i="6" s="1"/>
  <c r="G261" i="6" s="1"/>
  <c r="G262" i="6" s="1"/>
  <c r="G263" i="6" s="1"/>
  <c r="G264" i="6" s="1"/>
  <c r="G265" i="6" s="1"/>
  <c r="G266" i="6" s="1"/>
  <c r="G267" i="6" s="1"/>
  <c r="G268" i="6" s="1"/>
  <c r="G269" i="6" s="1"/>
  <c r="F257" i="6"/>
  <c r="F258" i="6" s="1"/>
  <c r="F259" i="6" s="1"/>
  <c r="F260" i="6" s="1"/>
  <c r="F261" i="6" s="1"/>
  <c r="F262" i="6" s="1"/>
  <c r="F263" i="6" s="1"/>
  <c r="F264" i="6" s="1"/>
  <c r="F265" i="6" s="1"/>
  <c r="F266" i="6" s="1"/>
  <c r="F267" i="6" s="1"/>
  <c r="F268" i="6" s="1"/>
  <c r="F269" i="6" s="1"/>
  <c r="B257" i="6"/>
  <c r="O256" i="6"/>
  <c r="O257" i="6" s="1"/>
  <c r="O258" i="6" s="1"/>
  <c r="O259" i="6" s="1"/>
  <c r="O260" i="6" s="1"/>
  <c r="O261" i="6" s="1"/>
  <c r="O262" i="6" s="1"/>
  <c r="O263" i="6" s="1"/>
  <c r="O264" i="6" s="1"/>
  <c r="O265" i="6" s="1"/>
  <c r="O266" i="6" s="1"/>
  <c r="O267" i="6" s="1"/>
  <c r="O268" i="6" s="1"/>
  <c r="O269" i="6" s="1"/>
  <c r="C256" i="6"/>
  <c r="C257" i="6" s="1"/>
  <c r="E256" i="6" s="1"/>
  <c r="B256" i="6"/>
  <c r="E255" i="6"/>
  <c r="I249" i="6"/>
  <c r="B249" i="6" s="1"/>
  <c r="I248" i="6"/>
  <c r="B248" i="6" s="1"/>
  <c r="B247" i="6"/>
  <c r="H246" i="6"/>
  <c r="H247" i="6" s="1"/>
  <c r="H248" i="6" s="1"/>
  <c r="H249" i="6" s="1"/>
  <c r="H250" i="6" s="1"/>
  <c r="H251" i="6" s="1"/>
  <c r="H252" i="6" s="1"/>
  <c r="H253" i="6" s="1"/>
  <c r="H254" i="6" s="1"/>
  <c r="H255" i="6" s="1"/>
  <c r="B246" i="6"/>
  <c r="B245" i="6"/>
  <c r="K244" i="6"/>
  <c r="K245" i="6" s="1"/>
  <c r="K246" i="6" s="1"/>
  <c r="K247" i="6" s="1"/>
  <c r="K248" i="6" s="1"/>
  <c r="K249" i="6" s="1"/>
  <c r="K250" i="6" s="1"/>
  <c r="K251" i="6" s="1"/>
  <c r="K252" i="6" s="1"/>
  <c r="K253" i="6" s="1"/>
  <c r="K254" i="6" s="1"/>
  <c r="K255" i="6" s="1"/>
  <c r="H244" i="6"/>
  <c r="H245" i="6" s="1"/>
  <c r="D244" i="6"/>
  <c r="B244" i="6"/>
  <c r="K243" i="6"/>
  <c r="H243" i="6"/>
  <c r="G243" i="6"/>
  <c r="G244" i="6" s="1"/>
  <c r="G245" i="6" s="1"/>
  <c r="G246" i="6" s="1"/>
  <c r="G247" i="6" s="1"/>
  <c r="G248" i="6" s="1"/>
  <c r="G249" i="6" s="1"/>
  <c r="G250" i="6" s="1"/>
  <c r="G251" i="6" s="1"/>
  <c r="G252" i="6" s="1"/>
  <c r="G253" i="6" s="1"/>
  <c r="G254" i="6" s="1"/>
  <c r="G255" i="6" s="1"/>
  <c r="F243" i="6"/>
  <c r="F244" i="6" s="1"/>
  <c r="F245" i="6" s="1"/>
  <c r="F246" i="6" s="1"/>
  <c r="F247" i="6" s="1"/>
  <c r="F248" i="6" s="1"/>
  <c r="F249" i="6" s="1"/>
  <c r="F250" i="6" s="1"/>
  <c r="F251" i="6" s="1"/>
  <c r="F252" i="6" s="1"/>
  <c r="F253" i="6" s="1"/>
  <c r="F254" i="6" s="1"/>
  <c r="F255" i="6" s="1"/>
  <c r="B243" i="6"/>
  <c r="O242" i="6"/>
  <c r="O243" i="6" s="1"/>
  <c r="O244" i="6" s="1"/>
  <c r="O245" i="6" s="1"/>
  <c r="O246" i="6" s="1"/>
  <c r="O247" i="6" s="1"/>
  <c r="O248" i="6" s="1"/>
  <c r="O249" i="6" s="1"/>
  <c r="O250" i="6" s="1"/>
  <c r="O251" i="6" s="1"/>
  <c r="O252" i="6" s="1"/>
  <c r="O253" i="6" s="1"/>
  <c r="O254" i="6" s="1"/>
  <c r="O255" i="6" s="1"/>
  <c r="C242" i="6"/>
  <c r="C243" i="6" s="1"/>
  <c r="B242" i="6"/>
  <c r="K238" i="6"/>
  <c r="H238" i="6"/>
  <c r="H239" i="6" s="1"/>
  <c r="H240" i="6" s="1"/>
  <c r="H241" i="6" s="1"/>
  <c r="F238" i="6"/>
  <c r="F239" i="6" s="1"/>
  <c r="F240" i="6" s="1"/>
  <c r="F241" i="6" s="1"/>
  <c r="H237" i="6"/>
  <c r="G237" i="6"/>
  <c r="G238" i="6" s="1"/>
  <c r="G239" i="6" s="1"/>
  <c r="G240" i="6" s="1"/>
  <c r="G241" i="6" s="1"/>
  <c r="F237" i="6"/>
  <c r="O236" i="6"/>
  <c r="O237" i="6" s="1"/>
  <c r="O238" i="6" s="1"/>
  <c r="O239" i="6" s="1"/>
  <c r="O240" i="6" s="1"/>
  <c r="O241" i="6" s="1"/>
  <c r="C236" i="6"/>
  <c r="C237" i="6" s="1"/>
  <c r="B235" i="6"/>
  <c r="B234" i="6"/>
  <c r="B233" i="6"/>
  <c r="B232" i="6"/>
  <c r="B231" i="6"/>
  <c r="G221" i="6"/>
  <c r="G222" i="6" s="1"/>
  <c r="G223" i="6" s="1"/>
  <c r="G224" i="6" s="1"/>
  <c r="G225" i="6" s="1"/>
  <c r="G226" i="6" s="1"/>
  <c r="G227" i="6" s="1"/>
  <c r="G228" i="6" s="1"/>
  <c r="G229" i="6" s="1"/>
  <c r="G230" i="6" s="1"/>
  <c r="G231" i="6" s="1"/>
  <c r="G232" i="6" s="1"/>
  <c r="G233" i="6" s="1"/>
  <c r="G234" i="6" s="1"/>
  <c r="G235" i="6" s="1"/>
  <c r="G218" i="6"/>
  <c r="G219" i="6" s="1"/>
  <c r="G220" i="6" s="1"/>
  <c r="K206" i="6"/>
  <c r="K207" i="6" s="1"/>
  <c r="K208" i="6" s="1"/>
  <c r="K209" i="6" s="1"/>
  <c r="K210" i="6" s="1"/>
  <c r="K211" i="6" s="1"/>
  <c r="K212" i="6" s="1"/>
  <c r="K213" i="6" s="1"/>
  <c r="K214" i="6" s="1"/>
  <c r="K215" i="6" s="1"/>
  <c r="K216" i="6" s="1"/>
  <c r="K217" i="6" s="1"/>
  <c r="K218" i="6" s="1"/>
  <c r="K219" i="6" s="1"/>
  <c r="K220" i="6" s="1"/>
  <c r="K221" i="6" s="1"/>
  <c r="K222" i="6" s="1"/>
  <c r="K223" i="6" s="1"/>
  <c r="K224" i="6" s="1"/>
  <c r="K225" i="6" s="1"/>
  <c r="K226" i="6" s="1"/>
  <c r="K227" i="6" s="1"/>
  <c r="K228" i="6" s="1"/>
  <c r="K229" i="6" s="1"/>
  <c r="K230" i="6" s="1"/>
  <c r="K231" i="6" s="1"/>
  <c r="K232" i="6" s="1"/>
  <c r="K233" i="6" s="1"/>
  <c r="K234" i="6" s="1"/>
  <c r="K235" i="6" s="1"/>
  <c r="I206" i="6"/>
  <c r="B206" i="6" s="1"/>
  <c r="H206" i="6"/>
  <c r="H207" i="6" s="1"/>
  <c r="H208" i="6" s="1"/>
  <c r="H209" i="6" s="1"/>
  <c r="H210" i="6" s="1"/>
  <c r="H211" i="6" s="1"/>
  <c r="H212" i="6" s="1"/>
  <c r="H213" i="6" s="1"/>
  <c r="H214" i="6" s="1"/>
  <c r="H215" i="6" s="1"/>
  <c r="H216" i="6" s="1"/>
  <c r="H217" i="6" s="1"/>
  <c r="H218" i="6" s="1"/>
  <c r="H219" i="6" s="1"/>
  <c r="H220" i="6" s="1"/>
  <c r="H221" i="6" s="1"/>
  <c r="H222" i="6" s="1"/>
  <c r="H223" i="6" s="1"/>
  <c r="H224" i="6" s="1"/>
  <c r="H225" i="6" s="1"/>
  <c r="H226" i="6" s="1"/>
  <c r="H227" i="6" s="1"/>
  <c r="H228" i="6" s="1"/>
  <c r="H229" i="6" s="1"/>
  <c r="H230" i="6" s="1"/>
  <c r="H231" i="6" s="1"/>
  <c r="H232" i="6" s="1"/>
  <c r="H233" i="6" s="1"/>
  <c r="H234" i="6" s="1"/>
  <c r="H235" i="6" s="1"/>
  <c r="G206" i="6"/>
  <c r="G207" i="6" s="1"/>
  <c r="G208" i="6" s="1"/>
  <c r="G209" i="6" s="1"/>
  <c r="G210" i="6" s="1"/>
  <c r="G211" i="6" s="1"/>
  <c r="G212" i="6" s="1"/>
  <c r="G213" i="6" s="1"/>
  <c r="G214" i="6" s="1"/>
  <c r="G215" i="6" s="1"/>
  <c r="G216" i="6" s="1"/>
  <c r="G217" i="6" s="1"/>
  <c r="F206" i="6"/>
  <c r="F207" i="6" s="1"/>
  <c r="F208" i="6" s="1"/>
  <c r="F209" i="6" s="1"/>
  <c r="F210" i="6" s="1"/>
  <c r="F211" i="6" s="1"/>
  <c r="F212" i="6" s="1"/>
  <c r="F213" i="6" s="1"/>
  <c r="F214" i="6" s="1"/>
  <c r="F215" i="6" s="1"/>
  <c r="F216" i="6" s="1"/>
  <c r="F217" i="6" s="1"/>
  <c r="F218" i="6" s="1"/>
  <c r="F219" i="6" s="1"/>
  <c r="F220" i="6" s="1"/>
  <c r="F221" i="6" s="1"/>
  <c r="F222" i="6" s="1"/>
  <c r="F223" i="6" s="1"/>
  <c r="F224" i="6" s="1"/>
  <c r="F225" i="6" s="1"/>
  <c r="F226" i="6" s="1"/>
  <c r="F227" i="6" s="1"/>
  <c r="F228" i="6" s="1"/>
  <c r="F229" i="6" s="1"/>
  <c r="F230" i="6" s="1"/>
  <c r="F231" i="6" s="1"/>
  <c r="F232" i="6" s="1"/>
  <c r="F233" i="6" s="1"/>
  <c r="F234" i="6" s="1"/>
  <c r="F235" i="6" s="1"/>
  <c r="O205" i="6"/>
  <c r="O206" i="6" s="1"/>
  <c r="O207" i="6" s="1"/>
  <c r="O208" i="6" s="1"/>
  <c r="O209" i="6" s="1"/>
  <c r="O210" i="6" s="1"/>
  <c r="O211" i="6" s="1"/>
  <c r="O212" i="6" s="1"/>
  <c r="O213" i="6" s="1"/>
  <c r="O214" i="6" s="1"/>
  <c r="O215" i="6" s="1"/>
  <c r="O216" i="6" s="1"/>
  <c r="O217" i="6" s="1"/>
  <c r="O218" i="6" s="1"/>
  <c r="O219" i="6" s="1"/>
  <c r="O220" i="6" s="1"/>
  <c r="O221" i="6" s="1"/>
  <c r="O222" i="6" s="1"/>
  <c r="O223" i="6" s="1"/>
  <c r="O224" i="6" s="1"/>
  <c r="O225" i="6" s="1"/>
  <c r="O226" i="6" s="1"/>
  <c r="O227" i="6" s="1"/>
  <c r="O228" i="6" s="1"/>
  <c r="O229" i="6" s="1"/>
  <c r="O230" i="6" s="1"/>
  <c r="O231" i="6" s="1"/>
  <c r="O232" i="6" s="1"/>
  <c r="O233" i="6" s="1"/>
  <c r="O234" i="6" s="1"/>
  <c r="O235" i="6" s="1"/>
  <c r="C205" i="6"/>
  <c r="C206" i="6" s="1"/>
  <c r="B205" i="6"/>
  <c r="K193" i="6"/>
  <c r="K194" i="6" s="1"/>
  <c r="K195" i="6" s="1"/>
  <c r="K196" i="6" s="1"/>
  <c r="K197" i="6" s="1"/>
  <c r="K198" i="6" s="1"/>
  <c r="K199" i="6" s="1"/>
  <c r="K200" i="6" s="1"/>
  <c r="K201" i="6" s="1"/>
  <c r="K202" i="6" s="1"/>
  <c r="K203" i="6" s="1"/>
  <c r="K204" i="6" s="1"/>
  <c r="K192" i="6"/>
  <c r="K191" i="6"/>
  <c r="K185" i="6"/>
  <c r="K186" i="6" s="1"/>
  <c r="K187" i="6" s="1"/>
  <c r="K188" i="6" s="1"/>
  <c r="K189" i="6" s="1"/>
  <c r="K182" i="6"/>
  <c r="K183" i="6" s="1"/>
  <c r="K184" i="6" s="1"/>
  <c r="K181" i="6"/>
  <c r="K176" i="6"/>
  <c r="K177" i="6" s="1"/>
  <c r="K178" i="6" s="1"/>
  <c r="K179" i="6" s="1"/>
  <c r="K172" i="6"/>
  <c r="K173" i="6" s="1"/>
  <c r="K174" i="6" s="1"/>
  <c r="K171" i="6"/>
  <c r="K166" i="6"/>
  <c r="K167" i="6" s="1"/>
  <c r="K168" i="6" s="1"/>
  <c r="K169" i="6" s="1"/>
  <c r="I166" i="6"/>
  <c r="I167" i="6" s="1"/>
  <c r="I168" i="6" s="1"/>
  <c r="I169" i="6" s="1"/>
  <c r="I170" i="6" s="1"/>
  <c r="I171" i="6" s="1"/>
  <c r="I172" i="6" s="1"/>
  <c r="I173" i="6" s="1"/>
  <c r="I174" i="6" s="1"/>
  <c r="I175" i="6" s="1"/>
  <c r="I176" i="6" s="1"/>
  <c r="I177" i="6" s="1"/>
  <c r="I178" i="6" s="1"/>
  <c r="I179" i="6" s="1"/>
  <c r="I180" i="6" s="1"/>
  <c r="I181" i="6" s="1"/>
  <c r="I182" i="6" s="1"/>
  <c r="I183" i="6" s="1"/>
  <c r="I184" i="6" s="1"/>
  <c r="I185" i="6" s="1"/>
  <c r="I186" i="6" s="1"/>
  <c r="I187" i="6" s="1"/>
  <c r="I188" i="6" s="1"/>
  <c r="I189" i="6" s="1"/>
  <c r="I190" i="6" s="1"/>
  <c r="I191" i="6" s="1"/>
  <c r="I192" i="6" s="1"/>
  <c r="I193" i="6" s="1"/>
  <c r="I194" i="6" s="1"/>
  <c r="I195" i="6" s="1"/>
  <c r="I196" i="6" s="1"/>
  <c r="I197" i="6" s="1"/>
  <c r="I198" i="6" s="1"/>
  <c r="I199" i="6" s="1"/>
  <c r="I200" i="6" s="1"/>
  <c r="I201" i="6" s="1"/>
  <c r="I202" i="6" s="1"/>
  <c r="I203" i="6" s="1"/>
  <c r="I204" i="6" s="1"/>
  <c r="H166" i="6"/>
  <c r="H167" i="6" s="1"/>
  <c r="H168" i="6" s="1"/>
  <c r="H169" i="6" s="1"/>
  <c r="H170" i="6" s="1"/>
  <c r="H171" i="6" s="1"/>
  <c r="H172" i="6" s="1"/>
  <c r="H173" i="6" s="1"/>
  <c r="H174" i="6" s="1"/>
  <c r="H175" i="6" s="1"/>
  <c r="H176" i="6" s="1"/>
  <c r="H177" i="6" s="1"/>
  <c r="H178" i="6" s="1"/>
  <c r="H179" i="6" s="1"/>
  <c r="H180" i="6" s="1"/>
  <c r="H181" i="6" s="1"/>
  <c r="H182" i="6" s="1"/>
  <c r="H183" i="6" s="1"/>
  <c r="H184" i="6" s="1"/>
  <c r="H185" i="6" s="1"/>
  <c r="H186" i="6" s="1"/>
  <c r="H187" i="6" s="1"/>
  <c r="H188" i="6" s="1"/>
  <c r="H189" i="6" s="1"/>
  <c r="H190" i="6" s="1"/>
  <c r="H191" i="6" s="1"/>
  <c r="H192" i="6" s="1"/>
  <c r="H193" i="6" s="1"/>
  <c r="H194" i="6" s="1"/>
  <c r="H195" i="6" s="1"/>
  <c r="H196" i="6" s="1"/>
  <c r="H197" i="6" s="1"/>
  <c r="H198" i="6" s="1"/>
  <c r="H199" i="6" s="1"/>
  <c r="H200" i="6" s="1"/>
  <c r="H201" i="6" s="1"/>
  <c r="H202" i="6" s="1"/>
  <c r="H203" i="6" s="1"/>
  <c r="H204" i="6" s="1"/>
  <c r="G166" i="6"/>
  <c r="G167" i="6" s="1"/>
  <c r="G168" i="6" s="1"/>
  <c r="G169" i="6" s="1"/>
  <c r="G170" i="6" s="1"/>
  <c r="G171" i="6" s="1"/>
  <c r="G172" i="6" s="1"/>
  <c r="G173" i="6" s="1"/>
  <c r="G174" i="6" s="1"/>
  <c r="G175" i="6" s="1"/>
  <c r="G176" i="6" s="1"/>
  <c r="G177" i="6" s="1"/>
  <c r="G178" i="6" s="1"/>
  <c r="G179" i="6" s="1"/>
  <c r="G180" i="6" s="1"/>
  <c r="G181" i="6" s="1"/>
  <c r="G182" i="6" s="1"/>
  <c r="G183" i="6" s="1"/>
  <c r="G184" i="6" s="1"/>
  <c r="G185" i="6" s="1"/>
  <c r="G186" i="6" s="1"/>
  <c r="G187" i="6" s="1"/>
  <c r="G188" i="6" s="1"/>
  <c r="G189" i="6" s="1"/>
  <c r="G190" i="6" s="1"/>
  <c r="G191" i="6" s="1"/>
  <c r="G192" i="6" s="1"/>
  <c r="G193" i="6" s="1"/>
  <c r="G194" i="6" s="1"/>
  <c r="G195" i="6" s="1"/>
  <c r="G196" i="6" s="1"/>
  <c r="G197" i="6" s="1"/>
  <c r="G198" i="6" s="1"/>
  <c r="G199" i="6" s="1"/>
  <c r="G200" i="6" s="1"/>
  <c r="G201" i="6" s="1"/>
  <c r="G202" i="6" s="1"/>
  <c r="G203" i="6" s="1"/>
  <c r="G204" i="6" s="1"/>
  <c r="F166" i="6"/>
  <c r="F167" i="6" s="1"/>
  <c r="F168" i="6" s="1"/>
  <c r="F169" i="6" s="1"/>
  <c r="F170" i="6" s="1"/>
  <c r="F171" i="6" s="1"/>
  <c r="F172" i="6" s="1"/>
  <c r="F173" i="6" s="1"/>
  <c r="F174" i="6" s="1"/>
  <c r="F175" i="6" s="1"/>
  <c r="F176" i="6" s="1"/>
  <c r="F177" i="6" s="1"/>
  <c r="F178" i="6" s="1"/>
  <c r="F179" i="6" s="1"/>
  <c r="F180" i="6" s="1"/>
  <c r="F181" i="6" s="1"/>
  <c r="F182" i="6" s="1"/>
  <c r="F183" i="6" s="1"/>
  <c r="F184" i="6" s="1"/>
  <c r="F185" i="6" s="1"/>
  <c r="F186" i="6" s="1"/>
  <c r="F187" i="6" s="1"/>
  <c r="F188" i="6" s="1"/>
  <c r="F189" i="6" s="1"/>
  <c r="F190" i="6" s="1"/>
  <c r="F191" i="6" s="1"/>
  <c r="F192" i="6" s="1"/>
  <c r="F193" i="6" s="1"/>
  <c r="F194" i="6" s="1"/>
  <c r="F195" i="6" s="1"/>
  <c r="F196" i="6" s="1"/>
  <c r="F197" i="6" s="1"/>
  <c r="F198" i="6" s="1"/>
  <c r="F199" i="6" s="1"/>
  <c r="F200" i="6" s="1"/>
  <c r="F201" i="6" s="1"/>
  <c r="F202" i="6" s="1"/>
  <c r="F203" i="6" s="1"/>
  <c r="F204" i="6" s="1"/>
  <c r="C166" i="6"/>
  <c r="E165" i="6" s="1"/>
  <c r="O165" i="6"/>
  <c r="O166" i="6" s="1"/>
  <c r="O167" i="6" s="1"/>
  <c r="O168" i="6" s="1"/>
  <c r="O169" i="6" s="1"/>
  <c r="O170" i="6" s="1"/>
  <c r="O171" i="6" s="1"/>
  <c r="O172" i="6" s="1"/>
  <c r="O173" i="6" s="1"/>
  <c r="O174" i="6" s="1"/>
  <c r="O175" i="6" s="1"/>
  <c r="O176" i="6" s="1"/>
  <c r="O177" i="6" s="1"/>
  <c r="O178" i="6" s="1"/>
  <c r="O179" i="6" s="1"/>
  <c r="O180" i="6" s="1"/>
  <c r="O181" i="6" s="1"/>
  <c r="O182" i="6" s="1"/>
  <c r="O183" i="6" s="1"/>
  <c r="O184" i="6" s="1"/>
  <c r="O185" i="6" s="1"/>
  <c r="O186" i="6" s="1"/>
  <c r="O187" i="6" s="1"/>
  <c r="O188" i="6" s="1"/>
  <c r="O189" i="6" s="1"/>
  <c r="O190" i="6" s="1"/>
  <c r="O191" i="6" s="1"/>
  <c r="O192" i="6" s="1"/>
  <c r="O193" i="6" s="1"/>
  <c r="O194" i="6" s="1"/>
  <c r="O195" i="6" s="1"/>
  <c r="O196" i="6" s="1"/>
  <c r="O197" i="6" s="1"/>
  <c r="O198" i="6" s="1"/>
  <c r="O199" i="6" s="1"/>
  <c r="O200" i="6" s="1"/>
  <c r="O201" i="6" s="1"/>
  <c r="O202" i="6" s="1"/>
  <c r="O203" i="6" s="1"/>
  <c r="O204" i="6" s="1"/>
  <c r="C165" i="6"/>
  <c r="D166" i="6" s="1"/>
  <c r="G164" i="6"/>
  <c r="I146" i="6"/>
  <c r="I147" i="6" s="1"/>
  <c r="B145" i="6"/>
  <c r="K144" i="6"/>
  <c r="K145" i="6" s="1"/>
  <c r="K146" i="6" s="1"/>
  <c r="K147" i="6" s="1"/>
  <c r="K148" i="6" s="1"/>
  <c r="K149" i="6" s="1"/>
  <c r="K150" i="6" s="1"/>
  <c r="K151" i="6" s="1"/>
  <c r="K152" i="6" s="1"/>
  <c r="K153" i="6" s="1"/>
  <c r="K154" i="6" s="1"/>
  <c r="K155" i="6" s="1"/>
  <c r="K156" i="6" s="1"/>
  <c r="K157" i="6" s="1"/>
  <c r="K158" i="6" s="1"/>
  <c r="K159" i="6" s="1"/>
  <c r="K160" i="6" s="1"/>
  <c r="K161" i="6" s="1"/>
  <c r="K162" i="6" s="1"/>
  <c r="K163" i="6" s="1"/>
  <c r="K164" i="6" s="1"/>
  <c r="H144" i="6"/>
  <c r="H145" i="6" s="1"/>
  <c r="H146" i="6" s="1"/>
  <c r="H147" i="6" s="1"/>
  <c r="H148" i="6" s="1"/>
  <c r="H149" i="6" s="1"/>
  <c r="H150" i="6" s="1"/>
  <c r="H151" i="6" s="1"/>
  <c r="H152" i="6" s="1"/>
  <c r="H153" i="6" s="1"/>
  <c r="H154" i="6" s="1"/>
  <c r="H155" i="6" s="1"/>
  <c r="H156" i="6" s="1"/>
  <c r="H157" i="6" s="1"/>
  <c r="H158" i="6" s="1"/>
  <c r="H159" i="6" s="1"/>
  <c r="H160" i="6" s="1"/>
  <c r="H161" i="6" s="1"/>
  <c r="H162" i="6" s="1"/>
  <c r="H163" i="6" s="1"/>
  <c r="H164" i="6" s="1"/>
  <c r="G144" i="6"/>
  <c r="G145" i="6" s="1"/>
  <c r="G146" i="6" s="1"/>
  <c r="G147" i="6" s="1"/>
  <c r="G148" i="6" s="1"/>
  <c r="G149" i="6" s="1"/>
  <c r="G150" i="6" s="1"/>
  <c r="G151" i="6" s="1"/>
  <c r="G152" i="6" s="1"/>
  <c r="G153" i="6" s="1"/>
  <c r="G154" i="6" s="1"/>
  <c r="G155" i="6" s="1"/>
  <c r="G156" i="6" s="1"/>
  <c r="G157" i="6" s="1"/>
  <c r="G158" i="6" s="1"/>
  <c r="G159" i="6" s="1"/>
  <c r="G160" i="6" s="1"/>
  <c r="G161" i="6" s="1"/>
  <c r="G162" i="6" s="1"/>
  <c r="G163" i="6" s="1"/>
  <c r="F144" i="6"/>
  <c r="F145" i="6" s="1"/>
  <c r="F146" i="6" s="1"/>
  <c r="F147" i="6" s="1"/>
  <c r="F148" i="6" s="1"/>
  <c r="F149" i="6" s="1"/>
  <c r="F150" i="6" s="1"/>
  <c r="F151" i="6" s="1"/>
  <c r="F152" i="6" s="1"/>
  <c r="F153" i="6" s="1"/>
  <c r="F154" i="6" s="1"/>
  <c r="F155" i="6" s="1"/>
  <c r="F156" i="6" s="1"/>
  <c r="F157" i="6" s="1"/>
  <c r="F158" i="6" s="1"/>
  <c r="F159" i="6" s="1"/>
  <c r="F160" i="6" s="1"/>
  <c r="F161" i="6" s="1"/>
  <c r="F162" i="6" s="1"/>
  <c r="F163" i="6" s="1"/>
  <c r="F164" i="6" s="1"/>
  <c r="B144" i="6"/>
  <c r="O143" i="6"/>
  <c r="O144" i="6" s="1"/>
  <c r="O145" i="6" s="1"/>
  <c r="O146" i="6" s="1"/>
  <c r="O147" i="6" s="1"/>
  <c r="O148" i="6" s="1"/>
  <c r="O149" i="6" s="1"/>
  <c r="O150" i="6" s="1"/>
  <c r="O151" i="6" s="1"/>
  <c r="O152" i="6" s="1"/>
  <c r="O153" i="6" s="1"/>
  <c r="O154" i="6" s="1"/>
  <c r="O155" i="6" s="1"/>
  <c r="O156" i="6" s="1"/>
  <c r="O157" i="6" s="1"/>
  <c r="O158" i="6" s="1"/>
  <c r="O159" i="6" s="1"/>
  <c r="O160" i="6" s="1"/>
  <c r="O161" i="6" s="1"/>
  <c r="O162" i="6" s="1"/>
  <c r="O163" i="6" s="1"/>
  <c r="O164" i="6" s="1"/>
  <c r="C143" i="6"/>
  <c r="C144" i="6" s="1"/>
  <c r="D145" i="6" s="1"/>
  <c r="B143" i="6"/>
  <c r="B142" i="6"/>
  <c r="B141" i="6"/>
  <c r="B140" i="6"/>
  <c r="B139" i="6"/>
  <c r="D138" i="6"/>
  <c r="B138" i="6"/>
  <c r="K137" i="6"/>
  <c r="K138" i="6" s="1"/>
  <c r="K139" i="6" s="1"/>
  <c r="K140" i="6" s="1"/>
  <c r="K141" i="6" s="1"/>
  <c r="K142" i="6" s="1"/>
  <c r="J137" i="6"/>
  <c r="J138" i="6" s="1"/>
  <c r="J139" i="6" s="1"/>
  <c r="J140" i="6" s="1"/>
  <c r="J141" i="6" s="1"/>
  <c r="J142" i="6" s="1"/>
  <c r="H137" i="6"/>
  <c r="H138" i="6" s="1"/>
  <c r="H139" i="6" s="1"/>
  <c r="H140" i="6" s="1"/>
  <c r="H141" i="6" s="1"/>
  <c r="H142" i="6" s="1"/>
  <c r="G137" i="6"/>
  <c r="G138" i="6" s="1"/>
  <c r="G139" i="6" s="1"/>
  <c r="G140" i="6" s="1"/>
  <c r="G141" i="6" s="1"/>
  <c r="G142" i="6" s="1"/>
  <c r="F137" i="6"/>
  <c r="F138" i="6" s="1"/>
  <c r="F139" i="6" s="1"/>
  <c r="F140" i="6" s="1"/>
  <c r="F141" i="6" s="1"/>
  <c r="F142" i="6" s="1"/>
  <c r="B137" i="6"/>
  <c r="O136" i="6"/>
  <c r="O137" i="6" s="1"/>
  <c r="O138" i="6" s="1"/>
  <c r="O139" i="6" s="1"/>
  <c r="O140" i="6" s="1"/>
  <c r="O141" i="6" s="1"/>
  <c r="O142" i="6" s="1"/>
  <c r="C136" i="6"/>
  <c r="C137" i="6" s="1"/>
  <c r="B136" i="6"/>
  <c r="K135" i="6"/>
  <c r="B135" i="6"/>
  <c r="B134" i="6"/>
  <c r="K133" i="6"/>
  <c r="K134" i="6" s="1"/>
  <c r="H133" i="6"/>
  <c r="H134" i="6" s="1"/>
  <c r="H135" i="6" s="1"/>
  <c r="G133" i="6"/>
  <c r="G134" i="6" s="1"/>
  <c r="G135" i="6" s="1"/>
  <c r="F133" i="6"/>
  <c r="F134" i="6" s="1"/>
  <c r="F135" i="6" s="1"/>
  <c r="B133" i="6"/>
  <c r="O132" i="6"/>
  <c r="O133" i="6" s="1"/>
  <c r="O134" i="6" s="1"/>
  <c r="O135" i="6" s="1"/>
  <c r="C132" i="6"/>
  <c r="D133" i="6" s="1"/>
  <c r="B132" i="6"/>
  <c r="I86" i="6"/>
  <c r="I87" i="6" s="1"/>
  <c r="B85" i="6"/>
  <c r="B84" i="6"/>
  <c r="K83" i="6"/>
  <c r="K84" i="6" s="1"/>
  <c r="K85" i="6" s="1"/>
  <c r="K86" i="6" s="1"/>
  <c r="K87" i="6" s="1"/>
  <c r="K88" i="6" s="1"/>
  <c r="K89" i="6" s="1"/>
  <c r="K90" i="6" s="1"/>
  <c r="K91" i="6" s="1"/>
  <c r="K92" i="6" s="1"/>
  <c r="K93" i="6" s="1"/>
  <c r="K94" i="6" s="1"/>
  <c r="K95" i="6" s="1"/>
  <c r="K96" i="6" s="1"/>
  <c r="K97" i="6" s="1"/>
  <c r="K98" i="6" s="1"/>
  <c r="K99" i="6" s="1"/>
  <c r="K100" i="6" s="1"/>
  <c r="K101" i="6" s="1"/>
  <c r="K102" i="6" s="1"/>
  <c r="K103" i="6" s="1"/>
  <c r="K104" i="6" s="1"/>
  <c r="K105" i="6" s="1"/>
  <c r="K106" i="6" s="1"/>
  <c r="K107" i="6" s="1"/>
  <c r="K108" i="6" s="1"/>
  <c r="K109" i="6" s="1"/>
  <c r="K110" i="6" s="1"/>
  <c r="K111" i="6" s="1"/>
  <c r="K112" i="6" s="1"/>
  <c r="K113" i="6" s="1"/>
  <c r="K114" i="6" s="1"/>
  <c r="K115" i="6" s="1"/>
  <c r="K116" i="6" s="1"/>
  <c r="K117" i="6" s="1"/>
  <c r="K118" i="6" s="1"/>
  <c r="K119" i="6" s="1"/>
  <c r="K120" i="6" s="1"/>
  <c r="K121" i="6" s="1"/>
  <c r="K122" i="6" s="1"/>
  <c r="K123" i="6" s="1"/>
  <c r="K124" i="6" s="1"/>
  <c r="K125" i="6" s="1"/>
  <c r="K126" i="6" s="1"/>
  <c r="K127" i="6" s="1"/>
  <c r="K128" i="6" s="1"/>
  <c r="K129" i="6" s="1"/>
  <c r="K130" i="6" s="1"/>
  <c r="K131" i="6" s="1"/>
  <c r="B83" i="6"/>
  <c r="B82" i="6"/>
  <c r="K81" i="6"/>
  <c r="K82" i="6" s="1"/>
  <c r="H81" i="6"/>
  <c r="H82" i="6" s="1"/>
  <c r="H83" i="6" s="1"/>
  <c r="H84" i="6" s="1"/>
  <c r="H85" i="6" s="1"/>
  <c r="H86" i="6" s="1"/>
  <c r="H87" i="6" s="1"/>
  <c r="H88" i="6" s="1"/>
  <c r="H89" i="6" s="1"/>
  <c r="H90" i="6" s="1"/>
  <c r="H91" i="6" s="1"/>
  <c r="H92" i="6" s="1"/>
  <c r="H93" i="6" s="1"/>
  <c r="H94" i="6" s="1"/>
  <c r="H95" i="6" s="1"/>
  <c r="H96" i="6" s="1"/>
  <c r="H97" i="6" s="1"/>
  <c r="H98" i="6" s="1"/>
  <c r="H99" i="6" s="1"/>
  <c r="H100" i="6" s="1"/>
  <c r="H101" i="6" s="1"/>
  <c r="H102" i="6" s="1"/>
  <c r="H103" i="6" s="1"/>
  <c r="H104" i="6" s="1"/>
  <c r="H105" i="6" s="1"/>
  <c r="H106" i="6" s="1"/>
  <c r="H107" i="6" s="1"/>
  <c r="H108" i="6" s="1"/>
  <c r="H109" i="6" s="1"/>
  <c r="H110" i="6" s="1"/>
  <c r="H111" i="6" s="1"/>
  <c r="H112" i="6" s="1"/>
  <c r="H113" i="6" s="1"/>
  <c r="H114" i="6" s="1"/>
  <c r="H115" i="6" s="1"/>
  <c r="H116" i="6" s="1"/>
  <c r="H117" i="6" s="1"/>
  <c r="H118" i="6" s="1"/>
  <c r="H119" i="6" s="1"/>
  <c r="H120" i="6" s="1"/>
  <c r="H121" i="6" s="1"/>
  <c r="H122" i="6" s="1"/>
  <c r="H123" i="6" s="1"/>
  <c r="H124" i="6" s="1"/>
  <c r="H125" i="6" s="1"/>
  <c r="H126" i="6" s="1"/>
  <c r="H127" i="6" s="1"/>
  <c r="H128" i="6" s="1"/>
  <c r="H129" i="6" s="1"/>
  <c r="H130" i="6" s="1"/>
  <c r="H131" i="6" s="1"/>
  <c r="G81" i="6"/>
  <c r="G82" i="6" s="1"/>
  <c r="G83" i="6" s="1"/>
  <c r="G84" i="6" s="1"/>
  <c r="G85" i="6" s="1"/>
  <c r="G86" i="6" s="1"/>
  <c r="G87" i="6" s="1"/>
  <c r="G88" i="6" s="1"/>
  <c r="G89" i="6" s="1"/>
  <c r="G90" i="6" s="1"/>
  <c r="G91" i="6" s="1"/>
  <c r="G92" i="6" s="1"/>
  <c r="G93" i="6" s="1"/>
  <c r="G94" i="6" s="1"/>
  <c r="G95" i="6" s="1"/>
  <c r="G96" i="6" s="1"/>
  <c r="G97" i="6" s="1"/>
  <c r="G98" i="6" s="1"/>
  <c r="G99" i="6" s="1"/>
  <c r="G100" i="6" s="1"/>
  <c r="G101" i="6" s="1"/>
  <c r="G102" i="6" s="1"/>
  <c r="G103" i="6" s="1"/>
  <c r="G104" i="6" s="1"/>
  <c r="G105" i="6" s="1"/>
  <c r="G106" i="6" s="1"/>
  <c r="G107" i="6" s="1"/>
  <c r="G108" i="6" s="1"/>
  <c r="G109" i="6" s="1"/>
  <c r="G110" i="6" s="1"/>
  <c r="G111" i="6" s="1"/>
  <c r="G112" i="6" s="1"/>
  <c r="G113" i="6" s="1"/>
  <c r="G114" i="6" s="1"/>
  <c r="G115" i="6" s="1"/>
  <c r="G116" i="6" s="1"/>
  <c r="G117" i="6" s="1"/>
  <c r="G118" i="6" s="1"/>
  <c r="G119" i="6" s="1"/>
  <c r="G120" i="6" s="1"/>
  <c r="G121" i="6" s="1"/>
  <c r="G122" i="6" s="1"/>
  <c r="G123" i="6" s="1"/>
  <c r="G124" i="6" s="1"/>
  <c r="G125" i="6" s="1"/>
  <c r="G126" i="6" s="1"/>
  <c r="G127" i="6" s="1"/>
  <c r="G128" i="6" s="1"/>
  <c r="G129" i="6" s="1"/>
  <c r="G130" i="6" s="1"/>
  <c r="G131" i="6" s="1"/>
  <c r="F81" i="6"/>
  <c r="F82" i="6" s="1"/>
  <c r="F83" i="6" s="1"/>
  <c r="F84" i="6" s="1"/>
  <c r="F85" i="6" s="1"/>
  <c r="F86" i="6" s="1"/>
  <c r="F87" i="6" s="1"/>
  <c r="F88" i="6" s="1"/>
  <c r="F89" i="6" s="1"/>
  <c r="F90" i="6" s="1"/>
  <c r="F91" i="6" s="1"/>
  <c r="F92" i="6" s="1"/>
  <c r="F93" i="6" s="1"/>
  <c r="F94" i="6" s="1"/>
  <c r="F95" i="6" s="1"/>
  <c r="F96" i="6" s="1"/>
  <c r="F97" i="6" s="1"/>
  <c r="F98" i="6" s="1"/>
  <c r="F99" i="6" s="1"/>
  <c r="F100" i="6" s="1"/>
  <c r="F101" i="6" s="1"/>
  <c r="F102" i="6" s="1"/>
  <c r="F103" i="6" s="1"/>
  <c r="F104" i="6" s="1"/>
  <c r="F105" i="6" s="1"/>
  <c r="F106" i="6" s="1"/>
  <c r="F107" i="6" s="1"/>
  <c r="F108" i="6" s="1"/>
  <c r="F109" i="6" s="1"/>
  <c r="F110" i="6" s="1"/>
  <c r="F111" i="6" s="1"/>
  <c r="F112" i="6" s="1"/>
  <c r="F113" i="6" s="1"/>
  <c r="F114" i="6" s="1"/>
  <c r="F115" i="6" s="1"/>
  <c r="F116" i="6" s="1"/>
  <c r="F117" i="6" s="1"/>
  <c r="F118" i="6" s="1"/>
  <c r="F119" i="6" s="1"/>
  <c r="F120" i="6" s="1"/>
  <c r="F121" i="6" s="1"/>
  <c r="F122" i="6" s="1"/>
  <c r="F123" i="6" s="1"/>
  <c r="F124" i="6" s="1"/>
  <c r="F125" i="6" s="1"/>
  <c r="F126" i="6" s="1"/>
  <c r="F127" i="6" s="1"/>
  <c r="F128" i="6" s="1"/>
  <c r="F129" i="6" s="1"/>
  <c r="F130" i="6" s="1"/>
  <c r="F131" i="6" s="1"/>
  <c r="B81" i="6"/>
  <c r="O80" i="6"/>
  <c r="O81" i="6" s="1"/>
  <c r="O82" i="6" s="1"/>
  <c r="O83" i="6" s="1"/>
  <c r="O84" i="6" s="1"/>
  <c r="O85" i="6" s="1"/>
  <c r="O86" i="6" s="1"/>
  <c r="O87" i="6" s="1"/>
  <c r="O88" i="6" s="1"/>
  <c r="O89" i="6" s="1"/>
  <c r="O90" i="6" s="1"/>
  <c r="O91" i="6" s="1"/>
  <c r="O92" i="6" s="1"/>
  <c r="O93" i="6" s="1"/>
  <c r="O94" i="6" s="1"/>
  <c r="O95" i="6" s="1"/>
  <c r="O96" i="6" s="1"/>
  <c r="O97" i="6" s="1"/>
  <c r="O98" i="6" s="1"/>
  <c r="O99" i="6" s="1"/>
  <c r="O100" i="6" s="1"/>
  <c r="O101" i="6" s="1"/>
  <c r="O102" i="6" s="1"/>
  <c r="O103" i="6" s="1"/>
  <c r="O104" i="6" s="1"/>
  <c r="O105" i="6" s="1"/>
  <c r="O106" i="6" s="1"/>
  <c r="O107" i="6" s="1"/>
  <c r="O108" i="6" s="1"/>
  <c r="O109" i="6" s="1"/>
  <c r="O110" i="6" s="1"/>
  <c r="O111" i="6" s="1"/>
  <c r="O112" i="6" s="1"/>
  <c r="O113" i="6" s="1"/>
  <c r="O114" i="6" s="1"/>
  <c r="O115" i="6" s="1"/>
  <c r="O116" i="6" s="1"/>
  <c r="O117" i="6" s="1"/>
  <c r="O118" i="6" s="1"/>
  <c r="O119" i="6" s="1"/>
  <c r="O120" i="6" s="1"/>
  <c r="O121" i="6" s="1"/>
  <c r="O122" i="6" s="1"/>
  <c r="O123" i="6" s="1"/>
  <c r="O124" i="6" s="1"/>
  <c r="O125" i="6" s="1"/>
  <c r="O126" i="6" s="1"/>
  <c r="O127" i="6" s="1"/>
  <c r="O128" i="6" s="1"/>
  <c r="O129" i="6" s="1"/>
  <c r="O130" i="6" s="1"/>
  <c r="O131" i="6" s="1"/>
  <c r="C80" i="6"/>
  <c r="D81" i="6" s="1"/>
  <c r="B80" i="6"/>
  <c r="G79" i="6"/>
  <c r="B79" i="6"/>
  <c r="B78" i="6"/>
  <c r="K77" i="6"/>
  <c r="K78" i="6" s="1"/>
  <c r="K79" i="6" s="1"/>
  <c r="H77" i="6"/>
  <c r="H78" i="6" s="1"/>
  <c r="H79" i="6" s="1"/>
  <c r="G77" i="6"/>
  <c r="G78" i="6" s="1"/>
  <c r="F77" i="6"/>
  <c r="F78" i="6" s="1"/>
  <c r="F79" i="6" s="1"/>
  <c r="B77" i="6"/>
  <c r="O76" i="6"/>
  <c r="O77" i="6" s="1"/>
  <c r="O78" i="6" s="1"/>
  <c r="O79" i="6" s="1"/>
  <c r="C76" i="6"/>
  <c r="C77" i="6" s="1"/>
  <c r="B76" i="6"/>
  <c r="K61" i="6"/>
  <c r="K62" i="6" s="1"/>
  <c r="K63" i="6" s="1"/>
  <c r="K64" i="6" s="1"/>
  <c r="K65" i="6" s="1"/>
  <c r="K66" i="6" s="1"/>
  <c r="K67" i="6" s="1"/>
  <c r="K68" i="6" s="1"/>
  <c r="K69" i="6" s="1"/>
  <c r="K70" i="6" s="1"/>
  <c r="K71" i="6" s="1"/>
  <c r="K72" i="6" s="1"/>
  <c r="K73" i="6" s="1"/>
  <c r="K74" i="6" s="1"/>
  <c r="K75" i="6" s="1"/>
  <c r="I61" i="6"/>
  <c r="B61" i="6" s="1"/>
  <c r="H61" i="6"/>
  <c r="H62" i="6" s="1"/>
  <c r="H63" i="6" s="1"/>
  <c r="H64" i="6" s="1"/>
  <c r="H65" i="6" s="1"/>
  <c r="H66" i="6" s="1"/>
  <c r="H67" i="6" s="1"/>
  <c r="H68" i="6" s="1"/>
  <c r="H69" i="6" s="1"/>
  <c r="H70" i="6" s="1"/>
  <c r="H71" i="6" s="1"/>
  <c r="H72" i="6" s="1"/>
  <c r="H73" i="6" s="1"/>
  <c r="H74" i="6" s="1"/>
  <c r="H75" i="6" s="1"/>
  <c r="G61" i="6"/>
  <c r="G62" i="6" s="1"/>
  <c r="G63" i="6" s="1"/>
  <c r="G64" i="6" s="1"/>
  <c r="G65" i="6" s="1"/>
  <c r="G66" i="6" s="1"/>
  <c r="G67" i="6" s="1"/>
  <c r="G68" i="6" s="1"/>
  <c r="G69" i="6" s="1"/>
  <c r="G70" i="6" s="1"/>
  <c r="G71" i="6" s="1"/>
  <c r="G72" i="6" s="1"/>
  <c r="G73" i="6" s="1"/>
  <c r="G74" i="6" s="1"/>
  <c r="G75" i="6" s="1"/>
  <c r="F61" i="6"/>
  <c r="F62" i="6" s="1"/>
  <c r="F63" i="6" s="1"/>
  <c r="F64" i="6" s="1"/>
  <c r="F65" i="6" s="1"/>
  <c r="F66" i="6" s="1"/>
  <c r="F67" i="6" s="1"/>
  <c r="F68" i="6" s="1"/>
  <c r="F69" i="6" s="1"/>
  <c r="F70" i="6" s="1"/>
  <c r="F71" i="6" s="1"/>
  <c r="F72" i="6" s="1"/>
  <c r="F73" i="6" s="1"/>
  <c r="F74" i="6" s="1"/>
  <c r="F75" i="6" s="1"/>
  <c r="O60" i="6"/>
  <c r="O61" i="6" s="1"/>
  <c r="O62" i="6" s="1"/>
  <c r="O63" i="6" s="1"/>
  <c r="O64" i="6" s="1"/>
  <c r="O65" i="6" s="1"/>
  <c r="O66" i="6" s="1"/>
  <c r="O67" i="6" s="1"/>
  <c r="O68" i="6" s="1"/>
  <c r="O69" i="6" s="1"/>
  <c r="O70" i="6" s="1"/>
  <c r="O71" i="6" s="1"/>
  <c r="O72" i="6" s="1"/>
  <c r="O73" i="6" s="1"/>
  <c r="O74" i="6" s="1"/>
  <c r="O75" i="6" s="1"/>
  <c r="C60" i="6"/>
  <c r="B60" i="6"/>
  <c r="K50" i="6"/>
  <c r="K51" i="6" s="1"/>
  <c r="K52" i="6" s="1"/>
  <c r="K53" i="6" s="1"/>
  <c r="K54" i="6" s="1"/>
  <c r="K55" i="6" s="1"/>
  <c r="K56" i="6" s="1"/>
  <c r="K57" i="6" s="1"/>
  <c r="K58" i="6" s="1"/>
  <c r="K40" i="6"/>
  <c r="K41" i="6" s="1"/>
  <c r="K42" i="6" s="1"/>
  <c r="K43" i="6" s="1"/>
  <c r="K44" i="6" s="1"/>
  <c r="K45" i="6" s="1"/>
  <c r="K46" i="6" s="1"/>
  <c r="K47" i="6" s="1"/>
  <c r="K48" i="6" s="1"/>
  <c r="K30" i="6"/>
  <c r="K31" i="6" s="1"/>
  <c r="K32" i="6" s="1"/>
  <c r="K33" i="6" s="1"/>
  <c r="K34" i="6" s="1"/>
  <c r="K35" i="6" s="1"/>
  <c r="K36" i="6" s="1"/>
  <c r="K37" i="6" s="1"/>
  <c r="K38" i="6" s="1"/>
  <c r="K24" i="6"/>
  <c r="K25" i="6" s="1"/>
  <c r="K26" i="6" s="1"/>
  <c r="K27" i="6" s="1"/>
  <c r="K28" i="6" s="1"/>
  <c r="K23" i="6"/>
  <c r="K22" i="6"/>
  <c r="I22" i="6"/>
  <c r="I23" i="6" s="1"/>
  <c r="B21" i="6"/>
  <c r="B20" i="6"/>
  <c r="G19" i="6"/>
  <c r="G20" i="6" s="1"/>
  <c r="G21" i="6" s="1"/>
  <c r="G22" i="6" s="1"/>
  <c r="G23" i="6" s="1"/>
  <c r="G24" i="6" s="1"/>
  <c r="G25" i="6" s="1"/>
  <c r="G26" i="6" s="1"/>
  <c r="G27" i="6" s="1"/>
  <c r="G28" i="6" s="1"/>
  <c r="G29" i="6" s="1"/>
  <c r="G30" i="6" s="1"/>
  <c r="G31" i="6" s="1"/>
  <c r="G32" i="6" s="1"/>
  <c r="G33" i="6" s="1"/>
  <c r="G34" i="6" s="1"/>
  <c r="G35" i="6" s="1"/>
  <c r="G36" i="6" s="1"/>
  <c r="G37" i="6" s="1"/>
  <c r="G38" i="6" s="1"/>
  <c r="G39" i="6" s="1"/>
  <c r="G40" i="6" s="1"/>
  <c r="G41" i="6" s="1"/>
  <c r="G42" i="6" s="1"/>
  <c r="G43" i="6" s="1"/>
  <c r="G44" i="6" s="1"/>
  <c r="G45" i="6" s="1"/>
  <c r="G46" i="6" s="1"/>
  <c r="G47" i="6" s="1"/>
  <c r="G48" i="6" s="1"/>
  <c r="G49" i="6" s="1"/>
  <c r="G50" i="6" s="1"/>
  <c r="G51" i="6" s="1"/>
  <c r="G52" i="6" s="1"/>
  <c r="G53" i="6" s="1"/>
  <c r="G54" i="6" s="1"/>
  <c r="G55" i="6" s="1"/>
  <c r="G56" i="6" s="1"/>
  <c r="G57" i="6" s="1"/>
  <c r="G58" i="6" s="1"/>
  <c r="G59" i="6" s="1"/>
  <c r="B19" i="6"/>
  <c r="F18" i="6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F36" i="6" s="1"/>
  <c r="F37" i="6" s="1"/>
  <c r="F38" i="6" s="1"/>
  <c r="F39" i="6" s="1"/>
  <c r="F40" i="6" s="1"/>
  <c r="F41" i="6" s="1"/>
  <c r="F42" i="6" s="1"/>
  <c r="F43" i="6" s="1"/>
  <c r="F44" i="6" s="1"/>
  <c r="F45" i="6" s="1"/>
  <c r="F46" i="6" s="1"/>
  <c r="F47" i="6" s="1"/>
  <c r="F48" i="6" s="1"/>
  <c r="F49" i="6" s="1"/>
  <c r="F50" i="6" s="1"/>
  <c r="F51" i="6" s="1"/>
  <c r="F52" i="6" s="1"/>
  <c r="F53" i="6" s="1"/>
  <c r="F54" i="6" s="1"/>
  <c r="F55" i="6" s="1"/>
  <c r="F56" i="6" s="1"/>
  <c r="F57" i="6" s="1"/>
  <c r="F58" i="6" s="1"/>
  <c r="F59" i="6" s="1"/>
  <c r="B18" i="6"/>
  <c r="K17" i="6"/>
  <c r="K18" i="6" s="1"/>
  <c r="K19" i="6" s="1"/>
  <c r="K20" i="6" s="1"/>
  <c r="H17" i="6"/>
  <c r="H18" i="6" s="1"/>
  <c r="H19" i="6" s="1"/>
  <c r="H20" i="6" s="1"/>
  <c r="H21" i="6" s="1"/>
  <c r="H22" i="6" s="1"/>
  <c r="H23" i="6" s="1"/>
  <c r="H24" i="6" s="1"/>
  <c r="H25" i="6" s="1"/>
  <c r="H26" i="6" s="1"/>
  <c r="H27" i="6" s="1"/>
  <c r="H28" i="6" s="1"/>
  <c r="H29" i="6" s="1"/>
  <c r="H30" i="6" s="1"/>
  <c r="H31" i="6" s="1"/>
  <c r="H32" i="6" s="1"/>
  <c r="H33" i="6" s="1"/>
  <c r="H34" i="6" s="1"/>
  <c r="H35" i="6" s="1"/>
  <c r="H36" i="6" s="1"/>
  <c r="H37" i="6" s="1"/>
  <c r="H38" i="6" s="1"/>
  <c r="H39" i="6" s="1"/>
  <c r="H40" i="6" s="1"/>
  <c r="H41" i="6" s="1"/>
  <c r="H42" i="6" s="1"/>
  <c r="H43" i="6" s="1"/>
  <c r="H44" i="6" s="1"/>
  <c r="H45" i="6" s="1"/>
  <c r="H46" i="6" s="1"/>
  <c r="H47" i="6" s="1"/>
  <c r="H48" i="6" s="1"/>
  <c r="H49" i="6" s="1"/>
  <c r="H50" i="6" s="1"/>
  <c r="H51" i="6" s="1"/>
  <c r="H52" i="6" s="1"/>
  <c r="H53" i="6" s="1"/>
  <c r="H54" i="6" s="1"/>
  <c r="H55" i="6" s="1"/>
  <c r="H56" i="6" s="1"/>
  <c r="H57" i="6" s="1"/>
  <c r="H58" i="6" s="1"/>
  <c r="H59" i="6" s="1"/>
  <c r="G17" i="6"/>
  <c r="G18" i="6" s="1"/>
  <c r="F17" i="6"/>
  <c r="B17" i="6"/>
  <c r="O16" i="6"/>
  <c r="O17" i="6" s="1"/>
  <c r="O18" i="6" s="1"/>
  <c r="O19" i="6" s="1"/>
  <c r="O20" i="6" s="1"/>
  <c r="O21" i="6" s="1"/>
  <c r="O22" i="6" s="1"/>
  <c r="O23" i="6" s="1"/>
  <c r="O24" i="6" s="1"/>
  <c r="O25" i="6" s="1"/>
  <c r="O26" i="6" s="1"/>
  <c r="O27" i="6" s="1"/>
  <c r="O28" i="6" s="1"/>
  <c r="O29" i="6" s="1"/>
  <c r="O30" i="6" s="1"/>
  <c r="O31" i="6" s="1"/>
  <c r="O32" i="6" s="1"/>
  <c r="O33" i="6" s="1"/>
  <c r="O34" i="6" s="1"/>
  <c r="O35" i="6" s="1"/>
  <c r="O36" i="6" s="1"/>
  <c r="O37" i="6" s="1"/>
  <c r="O38" i="6" s="1"/>
  <c r="O39" i="6" s="1"/>
  <c r="O40" i="6" s="1"/>
  <c r="O41" i="6" s="1"/>
  <c r="O42" i="6" s="1"/>
  <c r="O43" i="6" s="1"/>
  <c r="O44" i="6" s="1"/>
  <c r="O45" i="6" s="1"/>
  <c r="O46" i="6" s="1"/>
  <c r="O47" i="6" s="1"/>
  <c r="O48" i="6" s="1"/>
  <c r="O49" i="6" s="1"/>
  <c r="O50" i="6" s="1"/>
  <c r="O51" i="6" s="1"/>
  <c r="O52" i="6" s="1"/>
  <c r="O53" i="6" s="1"/>
  <c r="O54" i="6" s="1"/>
  <c r="O55" i="6" s="1"/>
  <c r="O56" i="6" s="1"/>
  <c r="O57" i="6" s="1"/>
  <c r="O58" i="6" s="1"/>
  <c r="O59" i="6" s="1"/>
  <c r="C16" i="6"/>
  <c r="D17" i="6" s="1"/>
  <c r="B16" i="6"/>
  <c r="G9" i="6"/>
  <c r="G10" i="6" s="1"/>
  <c r="G11" i="6" s="1"/>
  <c r="G12" i="6" s="1"/>
  <c r="G13" i="6" s="1"/>
  <c r="G14" i="6" s="1"/>
  <c r="G15" i="6" s="1"/>
  <c r="M8" i="6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M196" i="6" s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211" i="6" s="1"/>
  <c r="M212" i="6" s="1"/>
  <c r="M213" i="6" s="1"/>
  <c r="M214" i="6" s="1"/>
  <c r="M215" i="6" s="1"/>
  <c r="M216" i="6" s="1"/>
  <c r="M217" i="6" s="1"/>
  <c r="M218" i="6" s="1"/>
  <c r="M219" i="6" s="1"/>
  <c r="M220" i="6" s="1"/>
  <c r="M221" i="6" s="1"/>
  <c r="M222" i="6" s="1"/>
  <c r="M223" i="6" s="1"/>
  <c r="M224" i="6" s="1"/>
  <c r="M225" i="6" s="1"/>
  <c r="M226" i="6" s="1"/>
  <c r="M227" i="6" s="1"/>
  <c r="M228" i="6" s="1"/>
  <c r="M229" i="6" s="1"/>
  <c r="M230" i="6" s="1"/>
  <c r="M231" i="6" s="1"/>
  <c r="M232" i="6" s="1"/>
  <c r="M233" i="6" s="1"/>
  <c r="M234" i="6" s="1"/>
  <c r="M235" i="6" s="1"/>
  <c r="M236" i="6" s="1"/>
  <c r="M237" i="6" s="1"/>
  <c r="M238" i="6" s="1"/>
  <c r="M239" i="6" s="1"/>
  <c r="M240" i="6" s="1"/>
  <c r="M241" i="6" s="1"/>
  <c r="M242" i="6" s="1"/>
  <c r="M243" i="6" s="1"/>
  <c r="M244" i="6" s="1"/>
  <c r="M245" i="6" s="1"/>
  <c r="M246" i="6" s="1"/>
  <c r="M247" i="6" s="1"/>
  <c r="M248" i="6" s="1"/>
  <c r="M249" i="6" s="1"/>
  <c r="M250" i="6" s="1"/>
  <c r="M251" i="6" s="1"/>
  <c r="M252" i="6" s="1"/>
  <c r="M253" i="6" s="1"/>
  <c r="M254" i="6" s="1"/>
  <c r="M255" i="6" s="1"/>
  <c r="M256" i="6" s="1"/>
  <c r="M257" i="6" s="1"/>
  <c r="M258" i="6" s="1"/>
  <c r="M259" i="6" s="1"/>
  <c r="M260" i="6" s="1"/>
  <c r="M261" i="6" s="1"/>
  <c r="M262" i="6" s="1"/>
  <c r="M263" i="6" s="1"/>
  <c r="M264" i="6" s="1"/>
  <c r="M265" i="6" s="1"/>
  <c r="M266" i="6" s="1"/>
  <c r="M267" i="6" s="1"/>
  <c r="M268" i="6" s="1"/>
  <c r="M269" i="6" s="1"/>
  <c r="M270" i="6" s="1"/>
  <c r="M271" i="6" s="1"/>
  <c r="M272" i="6" s="1"/>
  <c r="M273" i="6" s="1"/>
  <c r="M274" i="6" s="1"/>
  <c r="M275" i="6" s="1"/>
  <c r="M276" i="6" s="1"/>
  <c r="M277" i="6" s="1"/>
  <c r="M278" i="6" s="1"/>
  <c r="M279" i="6" s="1"/>
  <c r="M280" i="6" s="1"/>
  <c r="M281" i="6" s="1"/>
  <c r="M282" i="6" s="1"/>
  <c r="M283" i="6" s="1"/>
  <c r="M284" i="6" s="1"/>
  <c r="M285" i="6" s="1"/>
  <c r="M286" i="6" s="1"/>
  <c r="M287" i="6" s="1"/>
  <c r="M288" i="6" s="1"/>
  <c r="M289" i="6" s="1"/>
  <c r="M290" i="6" s="1"/>
  <c r="M291" i="6" s="1"/>
  <c r="M292" i="6" s="1"/>
  <c r="M293" i="6" s="1"/>
  <c r="M294" i="6" s="1"/>
  <c r="M295" i="6" s="1"/>
  <c r="M296" i="6" s="1"/>
  <c r="M297" i="6" s="1"/>
  <c r="M298" i="6" s="1"/>
  <c r="M299" i="6" s="1"/>
  <c r="M300" i="6" s="1"/>
  <c r="M301" i="6" s="1"/>
  <c r="M302" i="6" s="1"/>
  <c r="M303" i="6" s="1"/>
  <c r="M304" i="6" s="1"/>
  <c r="M305" i="6" s="1"/>
  <c r="M306" i="6" s="1"/>
  <c r="M307" i="6" s="1"/>
  <c r="M308" i="6" s="1"/>
  <c r="M309" i="6" s="1"/>
  <c r="M310" i="6" s="1"/>
  <c r="M311" i="6" s="1"/>
  <c r="M312" i="6" s="1"/>
  <c r="M313" i="6" s="1"/>
  <c r="M314" i="6" s="1"/>
  <c r="M315" i="6" s="1"/>
  <c r="M316" i="6" s="1"/>
  <c r="M317" i="6" s="1"/>
  <c r="M318" i="6" s="1"/>
  <c r="M319" i="6" s="1"/>
  <c r="M320" i="6" s="1"/>
  <c r="M321" i="6" s="1"/>
  <c r="M322" i="6" s="1"/>
  <c r="M323" i="6" s="1"/>
  <c r="M324" i="6" s="1"/>
  <c r="M325" i="6" s="1"/>
  <c r="M326" i="6" s="1"/>
  <c r="M327" i="6" s="1"/>
  <c r="M328" i="6" s="1"/>
  <c r="M329" i="6" s="1"/>
  <c r="M330" i="6" s="1"/>
  <c r="M331" i="6" s="1"/>
  <c r="M332" i="6" s="1"/>
  <c r="M333" i="6" s="1"/>
  <c r="M334" i="6" s="1"/>
  <c r="M335" i="6" s="1"/>
  <c r="M336" i="6" s="1"/>
  <c r="M337" i="6" s="1"/>
  <c r="M338" i="6" s="1"/>
  <c r="M339" i="6" s="1"/>
  <c r="M340" i="6" s="1"/>
  <c r="M341" i="6" s="1"/>
  <c r="M342" i="6" s="1"/>
  <c r="M343" i="6" s="1"/>
  <c r="M344" i="6" s="1"/>
  <c r="M345" i="6" s="1"/>
  <c r="M346" i="6" s="1"/>
  <c r="M347" i="6" s="1"/>
  <c r="M348" i="6" s="1"/>
  <c r="M349" i="6" s="1"/>
  <c r="M350" i="6" s="1"/>
  <c r="M351" i="6" s="1"/>
  <c r="M352" i="6" s="1"/>
  <c r="M353" i="6" s="1"/>
  <c r="M354" i="6" s="1"/>
  <c r="M355" i="6" s="1"/>
  <c r="M356" i="6" s="1"/>
  <c r="M357" i="6" s="1"/>
  <c r="M358" i="6" s="1"/>
  <c r="M359" i="6" s="1"/>
  <c r="M360" i="6" s="1"/>
  <c r="M361" i="6" s="1"/>
  <c r="M362" i="6" s="1"/>
  <c r="M363" i="6" s="1"/>
  <c r="M364" i="6" s="1"/>
  <c r="M365" i="6" s="1"/>
  <c r="M366" i="6" s="1"/>
  <c r="M367" i="6" s="1"/>
  <c r="M368" i="6" s="1"/>
  <c r="M369" i="6" s="1"/>
  <c r="M370" i="6" s="1"/>
  <c r="M371" i="6" s="1"/>
  <c r="M372" i="6" s="1"/>
  <c r="M373" i="6" s="1"/>
  <c r="M374" i="6" s="1"/>
  <c r="M375" i="6" s="1"/>
  <c r="M376" i="6" s="1"/>
  <c r="M377" i="6" s="1"/>
  <c r="M378" i="6" s="1"/>
  <c r="M379" i="6" s="1"/>
  <c r="M380" i="6" s="1"/>
  <c r="M381" i="6" s="1"/>
  <c r="M382" i="6" s="1"/>
  <c r="M383" i="6" s="1"/>
  <c r="M384" i="6" s="1"/>
  <c r="M385" i="6" s="1"/>
  <c r="M386" i="6" s="1"/>
  <c r="M387" i="6" s="1"/>
  <c r="M388" i="6" s="1"/>
  <c r="M389" i="6" s="1"/>
  <c r="M390" i="6" s="1"/>
  <c r="M391" i="6" s="1"/>
  <c r="M392" i="6" s="1"/>
  <c r="M393" i="6" s="1"/>
  <c r="M394" i="6" s="1"/>
  <c r="M395" i="6" s="1"/>
  <c r="M396" i="6" s="1"/>
  <c r="M397" i="6" s="1"/>
  <c r="M398" i="6" s="1"/>
  <c r="M399" i="6" s="1"/>
  <c r="M400" i="6" s="1"/>
  <c r="M401" i="6" s="1"/>
  <c r="M402" i="6" s="1"/>
  <c r="M403" i="6" s="1"/>
  <c r="M404" i="6" s="1"/>
  <c r="M405" i="6" s="1"/>
  <c r="M406" i="6" s="1"/>
  <c r="M407" i="6" s="1"/>
  <c r="M408" i="6" s="1"/>
  <c r="M409" i="6" s="1"/>
  <c r="M410" i="6" s="1"/>
  <c r="M411" i="6" s="1"/>
  <c r="M412" i="6" s="1"/>
  <c r="M413" i="6" s="1"/>
  <c r="M414" i="6" s="1"/>
  <c r="M415" i="6" s="1"/>
  <c r="M416" i="6" s="1"/>
  <c r="M417" i="6" s="1"/>
  <c r="M418" i="6" s="1"/>
  <c r="M419" i="6" s="1"/>
  <c r="M420" i="6" s="1"/>
  <c r="M421" i="6" s="1"/>
  <c r="M422" i="6" s="1"/>
  <c r="M423" i="6" s="1"/>
  <c r="M424" i="6" s="1"/>
  <c r="M425" i="6" s="1"/>
  <c r="M426" i="6" s="1"/>
  <c r="M427" i="6" s="1"/>
  <c r="M428" i="6" s="1"/>
  <c r="M429" i="6" s="1"/>
  <c r="M430" i="6" s="1"/>
  <c r="M431" i="6" s="1"/>
  <c r="M432" i="6" s="1"/>
  <c r="M433" i="6" s="1"/>
  <c r="M434" i="6" s="1"/>
  <c r="M435" i="6" s="1"/>
  <c r="M436" i="6" s="1"/>
  <c r="M437" i="6" s="1"/>
  <c r="M438" i="6" s="1"/>
  <c r="M439" i="6" s="1"/>
  <c r="M440" i="6" s="1"/>
  <c r="M441" i="6" s="1"/>
  <c r="M442" i="6" s="1"/>
  <c r="M443" i="6" s="1"/>
  <c r="M444" i="6" s="1"/>
  <c r="M445" i="6" s="1"/>
  <c r="M446" i="6" s="1"/>
  <c r="M447" i="6" s="1"/>
  <c r="M448" i="6" s="1"/>
  <c r="M449" i="6" s="1"/>
  <c r="M450" i="6" s="1"/>
  <c r="M451" i="6" s="1"/>
  <c r="M452" i="6" s="1"/>
  <c r="M453" i="6" s="1"/>
  <c r="M454" i="6" s="1"/>
  <c r="M455" i="6" s="1"/>
  <c r="M456" i="6" s="1"/>
  <c r="M457" i="6" s="1"/>
  <c r="M458" i="6" s="1"/>
  <c r="H8" i="6"/>
  <c r="H9" i="6" s="1"/>
  <c r="H10" i="6" s="1"/>
  <c r="H11" i="6" s="1"/>
  <c r="H12" i="6" s="1"/>
  <c r="H13" i="6" s="1"/>
  <c r="H14" i="6" s="1"/>
  <c r="H15" i="6" s="1"/>
  <c r="N7" i="6"/>
  <c r="N8" i="6" s="1"/>
  <c r="N9" i="6" s="1"/>
  <c r="N10" i="6" s="1"/>
  <c r="N11" i="6" s="1"/>
  <c r="N12" i="6" s="1"/>
  <c r="N13" i="6" s="1"/>
  <c r="N14" i="6" s="1"/>
  <c r="N15" i="6" s="1"/>
  <c r="N16" i="6" s="1"/>
  <c r="N17" i="6" s="1"/>
  <c r="N18" i="6" s="1"/>
  <c r="N19" i="6" s="1"/>
  <c r="N20" i="6" s="1"/>
  <c r="N21" i="6" s="1"/>
  <c r="N22" i="6" s="1"/>
  <c r="N23" i="6" s="1"/>
  <c r="N24" i="6" s="1"/>
  <c r="N25" i="6" s="1"/>
  <c r="N26" i="6" s="1"/>
  <c r="N27" i="6" s="1"/>
  <c r="N28" i="6" s="1"/>
  <c r="N29" i="6" s="1"/>
  <c r="N30" i="6" s="1"/>
  <c r="N31" i="6" s="1"/>
  <c r="N32" i="6" s="1"/>
  <c r="N33" i="6" s="1"/>
  <c r="N34" i="6" s="1"/>
  <c r="N35" i="6" s="1"/>
  <c r="N36" i="6" s="1"/>
  <c r="N37" i="6" s="1"/>
  <c r="N38" i="6" s="1"/>
  <c r="N39" i="6" s="1"/>
  <c r="N40" i="6" s="1"/>
  <c r="N41" i="6" s="1"/>
  <c r="N42" i="6" s="1"/>
  <c r="N43" i="6" s="1"/>
  <c r="N44" i="6" s="1"/>
  <c r="N45" i="6" s="1"/>
  <c r="N46" i="6" s="1"/>
  <c r="N47" i="6" s="1"/>
  <c r="N48" i="6" s="1"/>
  <c r="N49" i="6" s="1"/>
  <c r="N50" i="6" s="1"/>
  <c r="N51" i="6" s="1"/>
  <c r="N52" i="6" s="1"/>
  <c r="N53" i="6" s="1"/>
  <c r="N54" i="6" s="1"/>
  <c r="N55" i="6" s="1"/>
  <c r="N56" i="6" s="1"/>
  <c r="N57" i="6" s="1"/>
  <c r="N58" i="6" s="1"/>
  <c r="N59" i="6" s="1"/>
  <c r="N60" i="6" s="1"/>
  <c r="N61" i="6" s="1"/>
  <c r="N62" i="6" s="1"/>
  <c r="N63" i="6" s="1"/>
  <c r="N64" i="6" s="1"/>
  <c r="N65" i="6" s="1"/>
  <c r="N66" i="6" s="1"/>
  <c r="N67" i="6" s="1"/>
  <c r="N68" i="6" s="1"/>
  <c r="N69" i="6" s="1"/>
  <c r="N70" i="6" s="1"/>
  <c r="N71" i="6" s="1"/>
  <c r="N72" i="6" s="1"/>
  <c r="N73" i="6" s="1"/>
  <c r="N74" i="6" s="1"/>
  <c r="N75" i="6" s="1"/>
  <c r="N76" i="6" s="1"/>
  <c r="N77" i="6" s="1"/>
  <c r="N78" i="6" s="1"/>
  <c r="N79" i="6" s="1"/>
  <c r="N80" i="6" s="1"/>
  <c r="N81" i="6" s="1"/>
  <c r="N82" i="6" s="1"/>
  <c r="N83" i="6" s="1"/>
  <c r="N84" i="6" s="1"/>
  <c r="N85" i="6" s="1"/>
  <c r="N86" i="6" s="1"/>
  <c r="N87" i="6" s="1"/>
  <c r="N88" i="6" s="1"/>
  <c r="N89" i="6" s="1"/>
  <c r="N90" i="6" s="1"/>
  <c r="N91" i="6" s="1"/>
  <c r="N92" i="6" s="1"/>
  <c r="N93" i="6" s="1"/>
  <c r="N94" i="6" s="1"/>
  <c r="N95" i="6" s="1"/>
  <c r="N96" i="6" s="1"/>
  <c r="N97" i="6" s="1"/>
  <c r="N98" i="6" s="1"/>
  <c r="N99" i="6" s="1"/>
  <c r="N100" i="6" s="1"/>
  <c r="N101" i="6" s="1"/>
  <c r="N102" i="6" s="1"/>
  <c r="N103" i="6" s="1"/>
  <c r="N104" i="6" s="1"/>
  <c r="N105" i="6" s="1"/>
  <c r="N106" i="6" s="1"/>
  <c r="N107" i="6" s="1"/>
  <c r="N108" i="6" s="1"/>
  <c r="N109" i="6" s="1"/>
  <c r="N110" i="6" s="1"/>
  <c r="N111" i="6" s="1"/>
  <c r="N112" i="6" s="1"/>
  <c r="N113" i="6" s="1"/>
  <c r="N114" i="6" s="1"/>
  <c r="N115" i="6" s="1"/>
  <c r="N116" i="6" s="1"/>
  <c r="N117" i="6" s="1"/>
  <c r="N118" i="6" s="1"/>
  <c r="N119" i="6" s="1"/>
  <c r="N120" i="6" s="1"/>
  <c r="N121" i="6" s="1"/>
  <c r="N122" i="6" s="1"/>
  <c r="N123" i="6" s="1"/>
  <c r="N124" i="6" s="1"/>
  <c r="N125" i="6" s="1"/>
  <c r="N126" i="6" s="1"/>
  <c r="N127" i="6" s="1"/>
  <c r="N128" i="6" s="1"/>
  <c r="N129" i="6" s="1"/>
  <c r="N130" i="6" s="1"/>
  <c r="N131" i="6" s="1"/>
  <c r="N132" i="6" s="1"/>
  <c r="N133" i="6" s="1"/>
  <c r="N134" i="6" s="1"/>
  <c r="N135" i="6" s="1"/>
  <c r="N136" i="6" s="1"/>
  <c r="N137" i="6" s="1"/>
  <c r="N138" i="6" s="1"/>
  <c r="N139" i="6" s="1"/>
  <c r="N140" i="6" s="1"/>
  <c r="N141" i="6" s="1"/>
  <c r="N142" i="6" s="1"/>
  <c r="N143" i="6" s="1"/>
  <c r="N144" i="6" s="1"/>
  <c r="N145" i="6" s="1"/>
  <c r="N146" i="6" s="1"/>
  <c r="N147" i="6" s="1"/>
  <c r="N148" i="6" s="1"/>
  <c r="N149" i="6" s="1"/>
  <c r="N150" i="6" s="1"/>
  <c r="N151" i="6" s="1"/>
  <c r="N152" i="6" s="1"/>
  <c r="N153" i="6" s="1"/>
  <c r="N154" i="6" s="1"/>
  <c r="N155" i="6" s="1"/>
  <c r="N156" i="6" s="1"/>
  <c r="N157" i="6" s="1"/>
  <c r="N158" i="6" s="1"/>
  <c r="N159" i="6" s="1"/>
  <c r="N160" i="6" s="1"/>
  <c r="N161" i="6" s="1"/>
  <c r="N162" i="6" s="1"/>
  <c r="N163" i="6" s="1"/>
  <c r="N164" i="6" s="1"/>
  <c r="N165" i="6" s="1"/>
  <c r="N166" i="6" s="1"/>
  <c r="N167" i="6" s="1"/>
  <c r="N168" i="6" s="1"/>
  <c r="N169" i="6" s="1"/>
  <c r="N170" i="6" s="1"/>
  <c r="N171" i="6" s="1"/>
  <c r="N172" i="6" s="1"/>
  <c r="N173" i="6" s="1"/>
  <c r="N174" i="6" s="1"/>
  <c r="N175" i="6" s="1"/>
  <c r="N176" i="6" s="1"/>
  <c r="N177" i="6" s="1"/>
  <c r="N178" i="6" s="1"/>
  <c r="N179" i="6" s="1"/>
  <c r="N180" i="6" s="1"/>
  <c r="N181" i="6" s="1"/>
  <c r="N182" i="6" s="1"/>
  <c r="N183" i="6" s="1"/>
  <c r="N184" i="6" s="1"/>
  <c r="N185" i="6" s="1"/>
  <c r="N186" i="6" s="1"/>
  <c r="N187" i="6" s="1"/>
  <c r="N188" i="6" s="1"/>
  <c r="N189" i="6" s="1"/>
  <c r="N190" i="6" s="1"/>
  <c r="N191" i="6" s="1"/>
  <c r="N192" i="6" s="1"/>
  <c r="N193" i="6" s="1"/>
  <c r="N194" i="6" s="1"/>
  <c r="N195" i="6" s="1"/>
  <c r="N196" i="6" s="1"/>
  <c r="N197" i="6" s="1"/>
  <c r="N198" i="6" s="1"/>
  <c r="N199" i="6" s="1"/>
  <c r="N200" i="6" s="1"/>
  <c r="N201" i="6" s="1"/>
  <c r="N202" i="6" s="1"/>
  <c r="N203" i="6" s="1"/>
  <c r="N204" i="6" s="1"/>
  <c r="N205" i="6" s="1"/>
  <c r="N206" i="6" s="1"/>
  <c r="N207" i="6" s="1"/>
  <c r="N208" i="6" s="1"/>
  <c r="N209" i="6" s="1"/>
  <c r="N210" i="6" s="1"/>
  <c r="N211" i="6" s="1"/>
  <c r="N212" i="6" s="1"/>
  <c r="N213" i="6" s="1"/>
  <c r="N214" i="6" s="1"/>
  <c r="N215" i="6" s="1"/>
  <c r="N216" i="6" s="1"/>
  <c r="N217" i="6" s="1"/>
  <c r="N218" i="6" s="1"/>
  <c r="N219" i="6" s="1"/>
  <c r="N220" i="6" s="1"/>
  <c r="N221" i="6" s="1"/>
  <c r="N222" i="6" s="1"/>
  <c r="N223" i="6" s="1"/>
  <c r="N224" i="6" s="1"/>
  <c r="N225" i="6" s="1"/>
  <c r="N226" i="6" s="1"/>
  <c r="N227" i="6" s="1"/>
  <c r="N228" i="6" s="1"/>
  <c r="N229" i="6" s="1"/>
  <c r="N230" i="6" s="1"/>
  <c r="N231" i="6" s="1"/>
  <c r="N232" i="6" s="1"/>
  <c r="N233" i="6" s="1"/>
  <c r="N234" i="6" s="1"/>
  <c r="N235" i="6" s="1"/>
  <c r="N236" i="6" s="1"/>
  <c r="N237" i="6" s="1"/>
  <c r="N238" i="6" s="1"/>
  <c r="N239" i="6" s="1"/>
  <c r="N240" i="6" s="1"/>
  <c r="N241" i="6" s="1"/>
  <c r="N242" i="6" s="1"/>
  <c r="N243" i="6" s="1"/>
  <c r="N244" i="6" s="1"/>
  <c r="N245" i="6" s="1"/>
  <c r="N246" i="6" s="1"/>
  <c r="N247" i="6" s="1"/>
  <c r="N248" i="6" s="1"/>
  <c r="N249" i="6" s="1"/>
  <c r="N250" i="6" s="1"/>
  <c r="N251" i="6" s="1"/>
  <c r="N252" i="6" s="1"/>
  <c r="N253" i="6" s="1"/>
  <c r="N254" i="6" s="1"/>
  <c r="N255" i="6" s="1"/>
  <c r="N256" i="6" s="1"/>
  <c r="N257" i="6" s="1"/>
  <c r="N258" i="6" s="1"/>
  <c r="N259" i="6" s="1"/>
  <c r="N260" i="6" s="1"/>
  <c r="N261" i="6" s="1"/>
  <c r="N262" i="6" s="1"/>
  <c r="N263" i="6" s="1"/>
  <c r="N264" i="6" s="1"/>
  <c r="N265" i="6" s="1"/>
  <c r="N266" i="6" s="1"/>
  <c r="N267" i="6" s="1"/>
  <c r="N268" i="6" s="1"/>
  <c r="N269" i="6" s="1"/>
  <c r="N270" i="6" s="1"/>
  <c r="N271" i="6" s="1"/>
  <c r="N272" i="6" s="1"/>
  <c r="N273" i="6" s="1"/>
  <c r="N274" i="6" s="1"/>
  <c r="N275" i="6" s="1"/>
  <c r="N276" i="6" s="1"/>
  <c r="N277" i="6" s="1"/>
  <c r="N278" i="6" s="1"/>
  <c r="N279" i="6" s="1"/>
  <c r="N280" i="6" s="1"/>
  <c r="N281" i="6" s="1"/>
  <c r="N282" i="6" s="1"/>
  <c r="N283" i="6" s="1"/>
  <c r="N284" i="6" s="1"/>
  <c r="N285" i="6" s="1"/>
  <c r="N286" i="6" s="1"/>
  <c r="N287" i="6" s="1"/>
  <c r="N288" i="6" s="1"/>
  <c r="N289" i="6" s="1"/>
  <c r="N290" i="6" s="1"/>
  <c r="N291" i="6" s="1"/>
  <c r="N292" i="6" s="1"/>
  <c r="N293" i="6" s="1"/>
  <c r="N294" i="6" s="1"/>
  <c r="N295" i="6" s="1"/>
  <c r="N296" i="6" s="1"/>
  <c r="N297" i="6" s="1"/>
  <c r="N298" i="6" s="1"/>
  <c r="N299" i="6" s="1"/>
  <c r="N300" i="6" s="1"/>
  <c r="N301" i="6" s="1"/>
  <c r="N302" i="6" s="1"/>
  <c r="N303" i="6" s="1"/>
  <c r="N304" i="6" s="1"/>
  <c r="N305" i="6" s="1"/>
  <c r="N306" i="6" s="1"/>
  <c r="N307" i="6" s="1"/>
  <c r="N308" i="6" s="1"/>
  <c r="N309" i="6" s="1"/>
  <c r="N310" i="6" s="1"/>
  <c r="N311" i="6" s="1"/>
  <c r="N312" i="6" s="1"/>
  <c r="N313" i="6" s="1"/>
  <c r="N314" i="6" s="1"/>
  <c r="N315" i="6" s="1"/>
  <c r="N316" i="6" s="1"/>
  <c r="N317" i="6" s="1"/>
  <c r="N318" i="6" s="1"/>
  <c r="N319" i="6" s="1"/>
  <c r="N320" i="6" s="1"/>
  <c r="N321" i="6" s="1"/>
  <c r="N322" i="6" s="1"/>
  <c r="N323" i="6" s="1"/>
  <c r="N324" i="6" s="1"/>
  <c r="N325" i="6" s="1"/>
  <c r="N326" i="6" s="1"/>
  <c r="N327" i="6" s="1"/>
  <c r="N328" i="6" s="1"/>
  <c r="N329" i="6" s="1"/>
  <c r="N330" i="6" s="1"/>
  <c r="N331" i="6" s="1"/>
  <c r="N332" i="6" s="1"/>
  <c r="N333" i="6" s="1"/>
  <c r="N334" i="6" s="1"/>
  <c r="N335" i="6" s="1"/>
  <c r="N336" i="6" s="1"/>
  <c r="N337" i="6" s="1"/>
  <c r="N338" i="6" s="1"/>
  <c r="N339" i="6" s="1"/>
  <c r="N340" i="6" s="1"/>
  <c r="N341" i="6" s="1"/>
  <c r="N342" i="6" s="1"/>
  <c r="N343" i="6" s="1"/>
  <c r="N344" i="6" s="1"/>
  <c r="N345" i="6" s="1"/>
  <c r="N346" i="6" s="1"/>
  <c r="N347" i="6" s="1"/>
  <c r="N348" i="6" s="1"/>
  <c r="N349" i="6" s="1"/>
  <c r="N350" i="6" s="1"/>
  <c r="N351" i="6" s="1"/>
  <c r="N352" i="6" s="1"/>
  <c r="N353" i="6" s="1"/>
  <c r="N354" i="6" s="1"/>
  <c r="N355" i="6" s="1"/>
  <c r="N356" i="6" s="1"/>
  <c r="N357" i="6" s="1"/>
  <c r="N358" i="6" s="1"/>
  <c r="N359" i="6" s="1"/>
  <c r="N360" i="6" s="1"/>
  <c r="N361" i="6" s="1"/>
  <c r="N362" i="6" s="1"/>
  <c r="N363" i="6" s="1"/>
  <c r="N364" i="6" s="1"/>
  <c r="N365" i="6" s="1"/>
  <c r="N366" i="6" s="1"/>
  <c r="N367" i="6" s="1"/>
  <c r="N368" i="6" s="1"/>
  <c r="N369" i="6" s="1"/>
  <c r="N370" i="6" s="1"/>
  <c r="N371" i="6" s="1"/>
  <c r="N372" i="6" s="1"/>
  <c r="N373" i="6" s="1"/>
  <c r="N374" i="6" s="1"/>
  <c r="N375" i="6" s="1"/>
  <c r="N376" i="6" s="1"/>
  <c r="N377" i="6" s="1"/>
  <c r="N378" i="6" s="1"/>
  <c r="N379" i="6" s="1"/>
  <c r="N380" i="6" s="1"/>
  <c r="N381" i="6" s="1"/>
  <c r="N382" i="6" s="1"/>
  <c r="N383" i="6" s="1"/>
  <c r="N384" i="6" s="1"/>
  <c r="N385" i="6" s="1"/>
  <c r="N386" i="6" s="1"/>
  <c r="N387" i="6" s="1"/>
  <c r="N388" i="6" s="1"/>
  <c r="N389" i="6" s="1"/>
  <c r="N390" i="6" s="1"/>
  <c r="N391" i="6" s="1"/>
  <c r="N392" i="6" s="1"/>
  <c r="N393" i="6" s="1"/>
  <c r="N394" i="6" s="1"/>
  <c r="N395" i="6" s="1"/>
  <c r="N396" i="6" s="1"/>
  <c r="N397" i="6" s="1"/>
  <c r="N398" i="6" s="1"/>
  <c r="N399" i="6" s="1"/>
  <c r="N400" i="6" s="1"/>
  <c r="N401" i="6" s="1"/>
  <c r="N402" i="6" s="1"/>
  <c r="N403" i="6" s="1"/>
  <c r="N404" i="6" s="1"/>
  <c r="N405" i="6" s="1"/>
  <c r="N406" i="6" s="1"/>
  <c r="N407" i="6" s="1"/>
  <c r="N408" i="6" s="1"/>
  <c r="N409" i="6" s="1"/>
  <c r="N410" i="6" s="1"/>
  <c r="N411" i="6" s="1"/>
  <c r="N412" i="6" s="1"/>
  <c r="N413" i="6" s="1"/>
  <c r="N414" i="6" s="1"/>
  <c r="N415" i="6" s="1"/>
  <c r="N416" i="6" s="1"/>
  <c r="N417" i="6" s="1"/>
  <c r="N418" i="6" s="1"/>
  <c r="N419" i="6" s="1"/>
  <c r="N420" i="6" s="1"/>
  <c r="N421" i="6" s="1"/>
  <c r="N422" i="6" s="1"/>
  <c r="N423" i="6" s="1"/>
  <c r="N424" i="6" s="1"/>
  <c r="N425" i="6" s="1"/>
  <c r="N426" i="6" s="1"/>
  <c r="N427" i="6" s="1"/>
  <c r="N428" i="6" s="1"/>
  <c r="N429" i="6" s="1"/>
  <c r="N430" i="6" s="1"/>
  <c r="N431" i="6" s="1"/>
  <c r="N432" i="6" s="1"/>
  <c r="N433" i="6" s="1"/>
  <c r="N434" i="6" s="1"/>
  <c r="N435" i="6" s="1"/>
  <c r="N436" i="6" s="1"/>
  <c r="N437" i="6" s="1"/>
  <c r="N438" i="6" s="1"/>
  <c r="N439" i="6" s="1"/>
  <c r="N440" i="6" s="1"/>
  <c r="N441" i="6" s="1"/>
  <c r="N442" i="6" s="1"/>
  <c r="N443" i="6" s="1"/>
  <c r="N444" i="6" s="1"/>
  <c r="N445" i="6" s="1"/>
  <c r="N446" i="6" s="1"/>
  <c r="N447" i="6" s="1"/>
  <c r="N448" i="6" s="1"/>
  <c r="N449" i="6" s="1"/>
  <c r="N450" i="6" s="1"/>
  <c r="N451" i="6" s="1"/>
  <c r="N452" i="6" s="1"/>
  <c r="N453" i="6" s="1"/>
  <c r="N454" i="6" s="1"/>
  <c r="N455" i="6" s="1"/>
  <c r="N456" i="6" s="1"/>
  <c r="N457" i="6" s="1"/>
  <c r="N458" i="6" s="1"/>
  <c r="M7" i="6"/>
  <c r="K7" i="6"/>
  <c r="K8" i="6" s="1"/>
  <c r="K9" i="6" s="1"/>
  <c r="K10" i="6" s="1"/>
  <c r="K11" i="6" s="1"/>
  <c r="K12" i="6" s="1"/>
  <c r="K13" i="6" s="1"/>
  <c r="K14" i="6" s="1"/>
  <c r="K15" i="6" s="1"/>
  <c r="J7" i="6"/>
  <c r="J8" i="6" s="1"/>
  <c r="J9" i="6" s="1"/>
  <c r="J10" i="6" s="1"/>
  <c r="J11" i="6" s="1"/>
  <c r="J12" i="6" s="1"/>
  <c r="J13" i="6" s="1"/>
  <c r="J14" i="6" s="1"/>
  <c r="J15" i="6" s="1"/>
  <c r="I7" i="6"/>
  <c r="B7" i="6" s="1"/>
  <c r="H7" i="6"/>
  <c r="G7" i="6"/>
  <c r="G8" i="6" s="1"/>
  <c r="F7" i="6"/>
  <c r="F8" i="6" s="1"/>
  <c r="F9" i="6" s="1"/>
  <c r="F10" i="6" s="1"/>
  <c r="F11" i="6" s="1"/>
  <c r="F12" i="6" s="1"/>
  <c r="F13" i="6" s="1"/>
  <c r="F14" i="6" s="1"/>
  <c r="F15" i="6" s="1"/>
  <c r="C7" i="6"/>
  <c r="C8" i="6" s="1"/>
  <c r="O6" i="6"/>
  <c r="O7" i="6" s="1"/>
  <c r="O8" i="6" s="1"/>
  <c r="O9" i="6" s="1"/>
  <c r="O10" i="6" s="1"/>
  <c r="O11" i="6" s="1"/>
  <c r="O12" i="6" s="1"/>
  <c r="O13" i="6" s="1"/>
  <c r="O14" i="6" s="1"/>
  <c r="O15" i="6" s="1"/>
  <c r="N6" i="6"/>
  <c r="C6" i="6"/>
  <c r="D7" i="6" s="1"/>
  <c r="B6" i="6"/>
  <c r="D238" i="6" l="1"/>
  <c r="C238" i="6"/>
  <c r="E236" i="6"/>
  <c r="D144" i="6"/>
  <c r="C133" i="6"/>
  <c r="D237" i="6"/>
  <c r="D243" i="6"/>
  <c r="I250" i="6"/>
  <c r="D257" i="6"/>
  <c r="B327" i="6"/>
  <c r="B446" i="6"/>
  <c r="B451" i="6"/>
  <c r="B22" i="6"/>
  <c r="B86" i="6"/>
  <c r="C401" i="6"/>
  <c r="C425" i="6"/>
  <c r="B430" i="6"/>
  <c r="B442" i="6"/>
  <c r="B447" i="6"/>
  <c r="B454" i="6"/>
  <c r="I8" i="6"/>
  <c r="C81" i="6"/>
  <c r="C167" i="6"/>
  <c r="D168" i="6" s="1"/>
  <c r="B337" i="6"/>
  <c r="B441" i="6"/>
  <c r="B450" i="6"/>
  <c r="K10" i="4"/>
  <c r="K11" i="4" s="1"/>
  <c r="K12" i="4" s="1"/>
  <c r="K13" i="4" s="1"/>
  <c r="K14" i="4" s="1"/>
  <c r="K9" i="4"/>
  <c r="L10" i="4"/>
  <c r="L11" i="4" s="1"/>
  <c r="L12" i="4" s="1"/>
  <c r="L13" i="4" s="1"/>
  <c r="L14" i="4" s="1"/>
  <c r="L9" i="4"/>
  <c r="I24" i="6"/>
  <c r="B23" i="6"/>
  <c r="E6" i="6"/>
  <c r="D8" i="6"/>
  <c r="B8" i="6"/>
  <c r="I9" i="6"/>
  <c r="B147" i="6"/>
  <c r="I148" i="6"/>
  <c r="E7" i="6"/>
  <c r="D9" i="6"/>
  <c r="C9" i="6"/>
  <c r="D61" i="6"/>
  <c r="C61" i="6"/>
  <c r="C239" i="6"/>
  <c r="E237" i="6"/>
  <c r="D239" i="6"/>
  <c r="B146" i="6"/>
  <c r="D167" i="6"/>
  <c r="B262" i="6"/>
  <c r="I263" i="6"/>
  <c r="C309" i="6"/>
  <c r="E307" i="6"/>
  <c r="D309" i="6"/>
  <c r="C17" i="6"/>
  <c r="I62" i="6"/>
  <c r="C138" i="6"/>
  <c r="E136" i="6"/>
  <c r="D137" i="6"/>
  <c r="C378" i="6"/>
  <c r="E376" i="6"/>
  <c r="D378" i="6"/>
  <c r="C168" i="6"/>
  <c r="E166" i="6"/>
  <c r="C258" i="6"/>
  <c r="D258" i="6"/>
  <c r="D78" i="6"/>
  <c r="C78" i="6"/>
  <c r="E76" i="6"/>
  <c r="D77" i="6"/>
  <c r="B87" i="6"/>
  <c r="I88" i="6"/>
  <c r="C145" i="6"/>
  <c r="E143" i="6"/>
  <c r="B314" i="6"/>
  <c r="I315" i="6"/>
  <c r="D322" i="6"/>
  <c r="C322" i="6"/>
  <c r="C361" i="6"/>
  <c r="E359" i="6"/>
  <c r="B361" i="6"/>
  <c r="I362" i="6"/>
  <c r="D206" i="6"/>
  <c r="I207" i="6"/>
  <c r="C244" i="6"/>
  <c r="E242" i="6"/>
  <c r="D271" i="6"/>
  <c r="C271" i="6"/>
  <c r="I273" i="6"/>
  <c r="D295" i="6"/>
  <c r="C295" i="6"/>
  <c r="D294" i="6"/>
  <c r="I300" i="6"/>
  <c r="C207" i="6"/>
  <c r="E205" i="6"/>
  <c r="D207" i="6"/>
  <c r="I329" i="6"/>
  <c r="B328" i="6"/>
  <c r="K339" i="6"/>
  <c r="K340" i="6" s="1"/>
  <c r="K341" i="6" s="1"/>
  <c r="K342" i="6" s="1"/>
  <c r="K343" i="6" s="1"/>
  <c r="K344" i="6" s="1"/>
  <c r="K345" i="6" s="1"/>
  <c r="K346" i="6" s="1"/>
  <c r="K347" i="6" s="1"/>
  <c r="K348" i="6" s="1"/>
  <c r="K349" i="6" s="1"/>
  <c r="K350" i="6" s="1"/>
  <c r="K351" i="6" s="1"/>
  <c r="K352" i="6" s="1"/>
  <c r="K353" i="6" s="1"/>
  <c r="K354" i="6" s="1"/>
  <c r="K355" i="6" s="1"/>
  <c r="K356" i="6" s="1"/>
  <c r="K357" i="6" s="1"/>
  <c r="K358" i="6" s="1"/>
  <c r="D336" i="6"/>
  <c r="C336" i="6"/>
  <c r="E400" i="6"/>
  <c r="B407" i="6"/>
  <c r="I408" i="6"/>
  <c r="B338" i="6"/>
  <c r="I339" i="6"/>
  <c r="I383" i="6"/>
  <c r="B382" i="6"/>
  <c r="I432" i="6"/>
  <c r="B431" i="6"/>
  <c r="B445" i="6"/>
  <c r="B449" i="6"/>
  <c r="B453" i="6"/>
  <c r="B457" i="6"/>
  <c r="C440" i="6"/>
  <c r="E438" i="6"/>
  <c r="D440" i="6"/>
  <c r="D439" i="6"/>
  <c r="B444" i="6"/>
  <c r="B448" i="6"/>
  <c r="B452" i="6"/>
  <c r="B456" i="6"/>
  <c r="I459" i="6"/>
  <c r="I460" i="6" s="1"/>
  <c r="I461" i="6" s="1"/>
  <c r="I462" i="6" s="1"/>
  <c r="I463" i="6" s="1"/>
  <c r="I464" i="6" s="1"/>
  <c r="I465" i="6" s="1"/>
  <c r="I466" i="6" s="1"/>
  <c r="I467" i="6" s="1"/>
  <c r="I468" i="6" s="1"/>
  <c r="I469" i="6" s="1"/>
  <c r="I470" i="6" s="1"/>
  <c r="I471" i="6" s="1"/>
  <c r="I472" i="6" s="1"/>
  <c r="I473" i="6" s="1"/>
  <c r="I474" i="6" s="1"/>
  <c r="I475" i="6" s="1"/>
  <c r="I476" i="6" s="1"/>
  <c r="B476" i="6" s="1"/>
  <c r="K459" i="6"/>
  <c r="K460" i="6" s="1"/>
  <c r="K461" i="6" s="1"/>
  <c r="K462" i="6" s="1"/>
  <c r="K463" i="6" s="1"/>
  <c r="K464" i="6" s="1"/>
  <c r="K465" i="6" s="1"/>
  <c r="K466" i="6" s="1"/>
  <c r="K467" i="6" s="1"/>
  <c r="K468" i="6" s="1"/>
  <c r="K469" i="6" s="1"/>
  <c r="K470" i="6" s="1"/>
  <c r="K471" i="6" s="1"/>
  <c r="K472" i="6" s="1"/>
  <c r="K473" i="6" s="1"/>
  <c r="K474" i="6" s="1"/>
  <c r="K475" i="6" s="1"/>
  <c r="K476" i="6" s="1"/>
  <c r="G459" i="6"/>
  <c r="G460" i="6" s="1"/>
  <c r="G461" i="6" s="1"/>
  <c r="G462" i="6" s="1"/>
  <c r="G463" i="6" s="1"/>
  <c r="G464" i="6" s="1"/>
  <c r="G465" i="6" s="1"/>
  <c r="G466" i="6" s="1"/>
  <c r="G467" i="6" s="1"/>
  <c r="G468" i="6" s="1"/>
  <c r="G469" i="6" s="1"/>
  <c r="G470" i="6" s="1"/>
  <c r="G471" i="6" s="1"/>
  <c r="G472" i="6" s="1"/>
  <c r="G473" i="6" s="1"/>
  <c r="G474" i="6" s="1"/>
  <c r="G475" i="6" s="1"/>
  <c r="G476" i="6" s="1"/>
  <c r="F459" i="6"/>
  <c r="F460" i="6" s="1"/>
  <c r="F461" i="6" s="1"/>
  <c r="F462" i="6" s="1"/>
  <c r="F463" i="6" s="1"/>
  <c r="F464" i="6" s="1"/>
  <c r="F465" i="6" s="1"/>
  <c r="F466" i="6" s="1"/>
  <c r="F467" i="6" s="1"/>
  <c r="F468" i="6" s="1"/>
  <c r="F469" i="6" s="1"/>
  <c r="F470" i="6" s="1"/>
  <c r="F471" i="6" s="1"/>
  <c r="F472" i="6" s="1"/>
  <c r="F473" i="6" s="1"/>
  <c r="F474" i="6" s="1"/>
  <c r="F475" i="6" s="1"/>
  <c r="F476" i="6" s="1"/>
  <c r="B464" i="6" l="1"/>
  <c r="C402" i="6"/>
  <c r="D402" i="6"/>
  <c r="E424" i="6"/>
  <c r="D426" i="6"/>
  <c r="C426" i="6"/>
  <c r="I251" i="6"/>
  <c r="B250" i="6"/>
  <c r="C82" i="6"/>
  <c r="D82" i="6"/>
  <c r="E80" i="6"/>
  <c r="B459" i="6"/>
  <c r="C134" i="6"/>
  <c r="E132" i="6"/>
  <c r="D134" i="6"/>
  <c r="D296" i="6"/>
  <c r="C296" i="6"/>
  <c r="E294" i="6"/>
  <c r="C362" i="6"/>
  <c r="E360" i="6"/>
  <c r="D362" i="6"/>
  <c r="D169" i="6"/>
  <c r="C169" i="6"/>
  <c r="E167" i="6"/>
  <c r="E238" i="6"/>
  <c r="D240" i="6"/>
  <c r="C240" i="6"/>
  <c r="I384" i="6"/>
  <c r="B383" i="6"/>
  <c r="D323" i="6"/>
  <c r="C323" i="6"/>
  <c r="E321" i="6"/>
  <c r="D310" i="6"/>
  <c r="C310" i="6"/>
  <c r="E308" i="6"/>
  <c r="I149" i="6"/>
  <c r="B148" i="6"/>
  <c r="B460" i="6"/>
  <c r="B472" i="6"/>
  <c r="B339" i="6"/>
  <c r="I340" i="6"/>
  <c r="I330" i="6"/>
  <c r="B329" i="6"/>
  <c r="I301" i="6"/>
  <c r="B300" i="6"/>
  <c r="I274" i="6"/>
  <c r="B273" i="6"/>
  <c r="D245" i="6"/>
  <c r="E243" i="6"/>
  <c r="C245" i="6"/>
  <c r="D146" i="6"/>
  <c r="C146" i="6"/>
  <c r="E144" i="6"/>
  <c r="C259" i="6"/>
  <c r="E257" i="6"/>
  <c r="D259" i="6"/>
  <c r="C18" i="6"/>
  <c r="E16" i="6"/>
  <c r="D18" i="6"/>
  <c r="B263" i="6"/>
  <c r="I264" i="6"/>
  <c r="C10" i="6"/>
  <c r="E8" i="6"/>
  <c r="D10" i="6"/>
  <c r="I10" i="6"/>
  <c r="B9" i="6"/>
  <c r="I409" i="6"/>
  <c r="B408" i="6"/>
  <c r="C139" i="6"/>
  <c r="D139" i="6"/>
  <c r="E137" i="6"/>
  <c r="B468" i="6"/>
  <c r="B432" i="6"/>
  <c r="I433" i="6"/>
  <c r="C208" i="6"/>
  <c r="E206" i="6"/>
  <c r="D208" i="6"/>
  <c r="B362" i="6"/>
  <c r="I363" i="6"/>
  <c r="B62" i="6"/>
  <c r="I63" i="6"/>
  <c r="D62" i="6"/>
  <c r="C62" i="6"/>
  <c r="E60" i="6"/>
  <c r="D441" i="6"/>
  <c r="C441" i="6"/>
  <c r="E439" i="6"/>
  <c r="C337" i="6"/>
  <c r="D337" i="6"/>
  <c r="E335" i="6"/>
  <c r="D272" i="6"/>
  <c r="E270" i="6"/>
  <c r="C272" i="6"/>
  <c r="B207" i="6"/>
  <c r="I208" i="6"/>
  <c r="B315" i="6"/>
  <c r="I316" i="6"/>
  <c r="B88" i="6"/>
  <c r="I89" i="6"/>
  <c r="D79" i="6"/>
  <c r="E77" i="6"/>
  <c r="C79" i="6"/>
  <c r="E78" i="6" s="1"/>
  <c r="D379" i="6"/>
  <c r="C379" i="6"/>
  <c r="E377" i="6"/>
  <c r="B24" i="6"/>
  <c r="I25" i="6"/>
  <c r="N459" i="6"/>
  <c r="N460" i="6" s="1"/>
  <c r="N461" i="6" s="1"/>
  <c r="N462" i="6" s="1"/>
  <c r="N463" i="6" s="1"/>
  <c r="N464" i="6" s="1"/>
  <c r="N465" i="6" s="1"/>
  <c r="N466" i="6" s="1"/>
  <c r="N467" i="6" s="1"/>
  <c r="N468" i="6" s="1"/>
  <c r="N469" i="6" s="1"/>
  <c r="N470" i="6" s="1"/>
  <c r="N471" i="6" s="1"/>
  <c r="N472" i="6" s="1"/>
  <c r="N473" i="6" s="1"/>
  <c r="N474" i="6" s="1"/>
  <c r="N475" i="6" s="1"/>
  <c r="N476" i="6" s="1"/>
  <c r="M459" i="6"/>
  <c r="M460" i="6" s="1"/>
  <c r="M461" i="6" s="1"/>
  <c r="M462" i="6" s="1"/>
  <c r="M463" i="6" s="1"/>
  <c r="M464" i="6" s="1"/>
  <c r="M465" i="6" s="1"/>
  <c r="M466" i="6" s="1"/>
  <c r="M467" i="6" s="1"/>
  <c r="M468" i="6" s="1"/>
  <c r="M469" i="6" s="1"/>
  <c r="M470" i="6" s="1"/>
  <c r="M471" i="6" s="1"/>
  <c r="M472" i="6" s="1"/>
  <c r="M473" i="6" s="1"/>
  <c r="M474" i="6" s="1"/>
  <c r="M475" i="6" s="1"/>
  <c r="M476" i="6" s="1"/>
  <c r="B461" i="6"/>
  <c r="B465" i="6"/>
  <c r="B469" i="6"/>
  <c r="B473" i="6"/>
  <c r="B463" i="6"/>
  <c r="B467" i="6"/>
  <c r="B471" i="6"/>
  <c r="B475" i="6"/>
  <c r="H459" i="6"/>
  <c r="B462" i="6"/>
  <c r="B466" i="6"/>
  <c r="B470" i="6"/>
  <c r="B474" i="6"/>
  <c r="I252" i="6" l="1"/>
  <c r="B251" i="6"/>
  <c r="E425" i="6"/>
  <c r="D427" i="6"/>
  <c r="C427" i="6"/>
  <c r="D403" i="6"/>
  <c r="E401" i="6"/>
  <c r="C403" i="6"/>
  <c r="C135" i="6"/>
  <c r="E134" i="6" s="1"/>
  <c r="E133" i="6"/>
  <c r="D135" i="6"/>
  <c r="C83" i="6"/>
  <c r="E81" i="6"/>
  <c r="D83" i="6"/>
  <c r="B433" i="6"/>
  <c r="I434" i="6"/>
  <c r="D11" i="6"/>
  <c r="E9" i="6"/>
  <c r="C11" i="6"/>
  <c r="C324" i="6"/>
  <c r="D324" i="6"/>
  <c r="E322" i="6"/>
  <c r="D170" i="6"/>
  <c r="E168" i="6"/>
  <c r="C170" i="6"/>
  <c r="B208" i="6"/>
  <c r="I209" i="6"/>
  <c r="C140" i="6"/>
  <c r="D140" i="6"/>
  <c r="E138" i="6"/>
  <c r="B264" i="6"/>
  <c r="I265" i="6"/>
  <c r="D19" i="6"/>
  <c r="C19" i="6"/>
  <c r="E17" i="6"/>
  <c r="B340" i="6"/>
  <c r="I341" i="6"/>
  <c r="D147" i="6"/>
  <c r="C147" i="6"/>
  <c r="E145" i="6"/>
  <c r="I302" i="6"/>
  <c r="B301" i="6"/>
  <c r="B149" i="6"/>
  <c r="I150" i="6"/>
  <c r="C297" i="6"/>
  <c r="E295" i="6"/>
  <c r="D297" i="6"/>
  <c r="D380" i="6"/>
  <c r="E378" i="6"/>
  <c r="C380" i="6"/>
  <c r="D442" i="6"/>
  <c r="C442" i="6"/>
  <c r="E440" i="6"/>
  <c r="D260" i="6"/>
  <c r="E258" i="6"/>
  <c r="C260" i="6"/>
  <c r="D246" i="6"/>
  <c r="E244" i="6"/>
  <c r="C246" i="6"/>
  <c r="I275" i="6"/>
  <c r="B274" i="6"/>
  <c r="I331" i="6"/>
  <c r="B330" i="6"/>
  <c r="C241" i="6"/>
  <c r="E240" i="6" s="1"/>
  <c r="E239" i="6"/>
  <c r="D241" i="6"/>
  <c r="C363" i="6"/>
  <c r="E361" i="6"/>
  <c r="D363" i="6"/>
  <c r="B25" i="6"/>
  <c r="I26" i="6"/>
  <c r="B89" i="6"/>
  <c r="I90" i="6"/>
  <c r="I64" i="6"/>
  <c r="B63" i="6"/>
  <c r="I11" i="6"/>
  <c r="B10" i="6"/>
  <c r="B316" i="6"/>
  <c r="I317" i="6"/>
  <c r="D273" i="6"/>
  <c r="E271" i="6"/>
  <c r="C273" i="6"/>
  <c r="C338" i="6"/>
  <c r="E336" i="6"/>
  <c r="D338" i="6"/>
  <c r="D63" i="6"/>
  <c r="C63" i="6"/>
  <c r="E61" i="6"/>
  <c r="B363" i="6"/>
  <c r="I364" i="6"/>
  <c r="C209" i="6"/>
  <c r="D209" i="6"/>
  <c r="E207" i="6"/>
  <c r="I410" i="6"/>
  <c r="B409" i="6"/>
  <c r="D311" i="6"/>
  <c r="C311" i="6"/>
  <c r="E309" i="6"/>
  <c r="I385" i="6"/>
  <c r="B384" i="6"/>
  <c r="H460" i="6"/>
  <c r="O459" i="6"/>
  <c r="D84" i="6" l="1"/>
  <c r="C84" i="6"/>
  <c r="E82" i="6"/>
  <c r="E402" i="6"/>
  <c r="D404" i="6"/>
  <c r="C404" i="6"/>
  <c r="D428" i="6"/>
  <c r="C428" i="6"/>
  <c r="E426" i="6"/>
  <c r="B252" i="6"/>
  <c r="I253" i="6"/>
  <c r="I386" i="6"/>
  <c r="B385" i="6"/>
  <c r="C210" i="6"/>
  <c r="E208" i="6"/>
  <c r="D210" i="6"/>
  <c r="B90" i="6"/>
  <c r="I91" i="6"/>
  <c r="B275" i="6"/>
  <c r="I276" i="6"/>
  <c r="D443" i="6"/>
  <c r="C443" i="6"/>
  <c r="E441" i="6"/>
  <c r="D20" i="6"/>
  <c r="E18" i="6"/>
  <c r="C20" i="6"/>
  <c r="I411" i="6"/>
  <c r="B410" i="6"/>
  <c r="B364" i="6"/>
  <c r="I365" i="6"/>
  <c r="D247" i="6"/>
  <c r="C247" i="6"/>
  <c r="E245" i="6"/>
  <c r="D148" i="6"/>
  <c r="C148" i="6"/>
  <c r="E146" i="6"/>
  <c r="B341" i="6"/>
  <c r="I342" i="6"/>
  <c r="C171" i="6"/>
  <c r="E169" i="6"/>
  <c r="D171" i="6"/>
  <c r="D312" i="6"/>
  <c r="C312" i="6"/>
  <c r="E310" i="6"/>
  <c r="I12" i="6"/>
  <c r="B11" i="6"/>
  <c r="I27" i="6"/>
  <c r="B26" i="6"/>
  <c r="C364" i="6"/>
  <c r="D364" i="6"/>
  <c r="E362" i="6"/>
  <c r="I332" i="6"/>
  <c r="B331" i="6"/>
  <c r="D381" i="6"/>
  <c r="E379" i="6"/>
  <c r="C381" i="6"/>
  <c r="B265" i="6"/>
  <c r="I266" i="6"/>
  <c r="C141" i="6"/>
  <c r="D141" i="6"/>
  <c r="E139" i="6"/>
  <c r="C325" i="6"/>
  <c r="E323" i="6"/>
  <c r="D325" i="6"/>
  <c r="B434" i="6"/>
  <c r="I435" i="6"/>
  <c r="D64" i="6"/>
  <c r="C64" i="6"/>
  <c r="E62" i="6"/>
  <c r="E337" i="6"/>
  <c r="D339" i="6"/>
  <c r="C339" i="6"/>
  <c r="D274" i="6"/>
  <c r="C274" i="6"/>
  <c r="E272" i="6"/>
  <c r="B64" i="6"/>
  <c r="I65" i="6"/>
  <c r="E259" i="6"/>
  <c r="D261" i="6"/>
  <c r="C261" i="6"/>
  <c r="I151" i="6"/>
  <c r="B150" i="6"/>
  <c r="B317" i="6"/>
  <c r="I318" i="6"/>
  <c r="C298" i="6"/>
  <c r="E296" i="6"/>
  <c r="D298" i="6"/>
  <c r="B302" i="6"/>
  <c r="I303" i="6"/>
  <c r="B209" i="6"/>
  <c r="I210" i="6"/>
  <c r="C12" i="6"/>
  <c r="E10" i="6"/>
  <c r="D12" i="6"/>
  <c r="H461" i="6"/>
  <c r="O460" i="6"/>
  <c r="B253" i="6" l="1"/>
  <c r="I254" i="6"/>
  <c r="E403" i="6"/>
  <c r="D405" i="6"/>
  <c r="C405" i="6"/>
  <c r="D85" i="6"/>
  <c r="E83" i="6"/>
  <c r="C85" i="6"/>
  <c r="E427" i="6"/>
  <c r="C429" i="6"/>
  <c r="D429" i="6"/>
  <c r="I66" i="6"/>
  <c r="B65" i="6"/>
  <c r="D172" i="6"/>
  <c r="E170" i="6"/>
  <c r="C172" i="6"/>
  <c r="D65" i="6"/>
  <c r="C65" i="6"/>
  <c r="E63" i="6"/>
  <c r="I333" i="6"/>
  <c r="B332" i="6"/>
  <c r="I28" i="6"/>
  <c r="B27" i="6"/>
  <c r="B342" i="6"/>
  <c r="I343" i="6"/>
  <c r="B365" i="6"/>
  <c r="I366" i="6"/>
  <c r="E19" i="6"/>
  <c r="D21" i="6"/>
  <c r="C21" i="6"/>
  <c r="D444" i="6"/>
  <c r="C444" i="6"/>
  <c r="E442" i="6"/>
  <c r="B91" i="6"/>
  <c r="I92" i="6"/>
  <c r="C211" i="6"/>
  <c r="D211" i="6"/>
  <c r="E209" i="6"/>
  <c r="C142" i="6"/>
  <c r="E141" i="6" s="1"/>
  <c r="E140" i="6"/>
  <c r="D142" i="6"/>
  <c r="E11" i="6"/>
  <c r="D13" i="6"/>
  <c r="C13" i="6"/>
  <c r="B151" i="6"/>
  <c r="I152" i="6"/>
  <c r="D313" i="6"/>
  <c r="E311" i="6"/>
  <c r="C313" i="6"/>
  <c r="D149" i="6"/>
  <c r="C149" i="6"/>
  <c r="E147" i="6"/>
  <c r="I412" i="6"/>
  <c r="B411" i="6"/>
  <c r="B210" i="6"/>
  <c r="I211" i="6"/>
  <c r="B303" i="6"/>
  <c r="I304" i="6"/>
  <c r="D299" i="6"/>
  <c r="C299" i="6"/>
  <c r="E297" i="6"/>
  <c r="B318" i="6"/>
  <c r="I319" i="6"/>
  <c r="D262" i="6"/>
  <c r="C262" i="6"/>
  <c r="E260" i="6"/>
  <c r="E338" i="6"/>
  <c r="C340" i="6"/>
  <c r="D340" i="6"/>
  <c r="C382" i="6"/>
  <c r="E380" i="6"/>
  <c r="D382" i="6"/>
  <c r="D275" i="6"/>
  <c r="C275" i="6"/>
  <c r="E273" i="6"/>
  <c r="I436" i="6"/>
  <c r="B435" i="6"/>
  <c r="D326" i="6"/>
  <c r="C326" i="6"/>
  <c r="E324" i="6"/>
  <c r="B266" i="6"/>
  <c r="I267" i="6"/>
  <c r="C365" i="6"/>
  <c r="E363" i="6"/>
  <c r="D365" i="6"/>
  <c r="B12" i="6"/>
  <c r="I13" i="6"/>
  <c r="C248" i="6"/>
  <c r="E246" i="6"/>
  <c r="D248" i="6"/>
  <c r="B276" i="6"/>
  <c r="I277" i="6"/>
  <c r="I387" i="6"/>
  <c r="B386" i="6"/>
  <c r="H462" i="6"/>
  <c r="O461" i="6"/>
  <c r="E84" i="6" l="1"/>
  <c r="C86" i="6"/>
  <c r="D86" i="6"/>
  <c r="E428" i="6"/>
  <c r="D430" i="6"/>
  <c r="C430" i="6"/>
  <c r="I255" i="6"/>
  <c r="B255" i="6" s="1"/>
  <c r="B254" i="6"/>
  <c r="D406" i="6"/>
  <c r="E404" i="6"/>
  <c r="C406" i="6"/>
  <c r="B267" i="6"/>
  <c r="I268" i="6"/>
  <c r="D276" i="6"/>
  <c r="E274" i="6"/>
  <c r="C276" i="6"/>
  <c r="E261" i="6"/>
  <c r="D263" i="6"/>
  <c r="C263" i="6"/>
  <c r="I413" i="6"/>
  <c r="B412" i="6"/>
  <c r="E312" i="6"/>
  <c r="D314" i="6"/>
  <c r="C314" i="6"/>
  <c r="B343" i="6"/>
  <c r="I344" i="6"/>
  <c r="I334" i="6"/>
  <c r="B334" i="6" s="1"/>
  <c r="B333" i="6"/>
  <c r="D173" i="6"/>
  <c r="E171" i="6"/>
  <c r="C173" i="6"/>
  <c r="I388" i="6"/>
  <c r="B387" i="6"/>
  <c r="E339" i="6"/>
  <c r="D341" i="6"/>
  <c r="C341" i="6"/>
  <c r="D300" i="6"/>
  <c r="C300" i="6"/>
  <c r="E298" i="6"/>
  <c r="B211" i="6"/>
  <c r="I212" i="6"/>
  <c r="D14" i="6"/>
  <c r="C14" i="6"/>
  <c r="E12" i="6"/>
  <c r="C212" i="6"/>
  <c r="E210" i="6"/>
  <c r="D212" i="6"/>
  <c r="D445" i="6"/>
  <c r="C445" i="6"/>
  <c r="E443" i="6"/>
  <c r="I278" i="6"/>
  <c r="B277" i="6"/>
  <c r="C249" i="6"/>
  <c r="E247" i="6"/>
  <c r="D249" i="6"/>
  <c r="I437" i="6"/>
  <c r="B437" i="6" s="1"/>
  <c r="B436" i="6"/>
  <c r="B319" i="6"/>
  <c r="I320" i="6"/>
  <c r="B320" i="6" s="1"/>
  <c r="D150" i="6"/>
  <c r="C150" i="6"/>
  <c r="E148" i="6"/>
  <c r="B92" i="6"/>
  <c r="I93" i="6"/>
  <c r="B366" i="6"/>
  <c r="I367" i="6"/>
  <c r="I29" i="6"/>
  <c r="B28" i="6"/>
  <c r="D66" i="6"/>
  <c r="C66" i="6"/>
  <c r="E64" i="6"/>
  <c r="I14" i="6"/>
  <c r="B13" i="6"/>
  <c r="C366" i="6"/>
  <c r="D366" i="6"/>
  <c r="E364" i="6"/>
  <c r="D327" i="6"/>
  <c r="C327" i="6"/>
  <c r="E325" i="6"/>
  <c r="C383" i="6"/>
  <c r="E381" i="6"/>
  <c r="D383" i="6"/>
  <c r="I305" i="6"/>
  <c r="B304" i="6"/>
  <c r="I153" i="6"/>
  <c r="B152" i="6"/>
  <c r="D22" i="6"/>
  <c r="E20" i="6"/>
  <c r="C22" i="6"/>
  <c r="B66" i="6"/>
  <c r="I67" i="6"/>
  <c r="H463" i="6"/>
  <c r="O462" i="6"/>
  <c r="D407" i="6" l="1"/>
  <c r="E405" i="6"/>
  <c r="C407" i="6"/>
  <c r="E429" i="6"/>
  <c r="C431" i="6"/>
  <c r="D431" i="6"/>
  <c r="E85" i="6"/>
  <c r="D87" i="6"/>
  <c r="C87" i="6"/>
  <c r="D384" i="6"/>
  <c r="C384" i="6"/>
  <c r="E382" i="6"/>
  <c r="I30" i="6"/>
  <c r="B29" i="6"/>
  <c r="D264" i="6"/>
  <c r="C264" i="6"/>
  <c r="E262" i="6"/>
  <c r="D301" i="6"/>
  <c r="C301" i="6"/>
  <c r="E299" i="6"/>
  <c r="B344" i="6"/>
  <c r="I345" i="6"/>
  <c r="D151" i="6"/>
  <c r="C151" i="6"/>
  <c r="E149" i="6"/>
  <c r="C250" i="6"/>
  <c r="D250" i="6"/>
  <c r="E248" i="6"/>
  <c r="D446" i="6"/>
  <c r="C446" i="6"/>
  <c r="E444" i="6"/>
  <c r="C213" i="6"/>
  <c r="D213" i="6"/>
  <c r="E211" i="6"/>
  <c r="B212" i="6"/>
  <c r="I213" i="6"/>
  <c r="B268" i="6"/>
  <c r="I269" i="6"/>
  <c r="B269" i="6" s="1"/>
  <c r="I279" i="6"/>
  <c r="B278" i="6"/>
  <c r="D15" i="6"/>
  <c r="E13" i="6"/>
  <c r="C15" i="6"/>
  <c r="E14" i="6" s="1"/>
  <c r="C174" i="6"/>
  <c r="D174" i="6"/>
  <c r="E172" i="6"/>
  <c r="I306" i="6"/>
  <c r="B306" i="6" s="1"/>
  <c r="B305" i="6"/>
  <c r="D328" i="6"/>
  <c r="C328" i="6"/>
  <c r="E326" i="6"/>
  <c r="C367" i="6"/>
  <c r="E365" i="6"/>
  <c r="D367" i="6"/>
  <c r="D67" i="6"/>
  <c r="C67" i="6"/>
  <c r="E65" i="6"/>
  <c r="B367" i="6"/>
  <c r="I368" i="6"/>
  <c r="I68" i="6"/>
  <c r="B67" i="6"/>
  <c r="D23" i="6"/>
  <c r="E21" i="6"/>
  <c r="C23" i="6"/>
  <c r="B153" i="6"/>
  <c r="I154" i="6"/>
  <c r="I15" i="6"/>
  <c r="B15" i="6" s="1"/>
  <c r="B14" i="6"/>
  <c r="B93" i="6"/>
  <c r="I94" i="6"/>
  <c r="E340" i="6"/>
  <c r="C342" i="6"/>
  <c r="D342" i="6"/>
  <c r="I389" i="6"/>
  <c r="B388" i="6"/>
  <c r="E313" i="6"/>
  <c r="D315" i="6"/>
  <c r="C315" i="6"/>
  <c r="I414" i="6"/>
  <c r="B413" i="6"/>
  <c r="D277" i="6"/>
  <c r="C277" i="6"/>
  <c r="E275" i="6"/>
  <c r="H464" i="6"/>
  <c r="O463" i="6"/>
  <c r="E406" i="6" l="1"/>
  <c r="D408" i="6"/>
  <c r="C408" i="6"/>
  <c r="D88" i="6"/>
  <c r="E86" i="6"/>
  <c r="C88" i="6"/>
  <c r="C432" i="6"/>
  <c r="E430" i="6"/>
  <c r="D432" i="6"/>
  <c r="D24" i="6"/>
  <c r="C24" i="6"/>
  <c r="E22" i="6"/>
  <c r="D68" i="6"/>
  <c r="C68" i="6"/>
  <c r="E66" i="6"/>
  <c r="C368" i="6"/>
  <c r="D368" i="6"/>
  <c r="E366" i="6"/>
  <c r="D447" i="6"/>
  <c r="C447" i="6"/>
  <c r="E445" i="6"/>
  <c r="I31" i="6"/>
  <c r="B30" i="6"/>
  <c r="I415" i="6"/>
  <c r="B414" i="6"/>
  <c r="B368" i="6"/>
  <c r="I369" i="6"/>
  <c r="C265" i="6"/>
  <c r="E263" i="6"/>
  <c r="D265" i="6"/>
  <c r="D278" i="6"/>
  <c r="C278" i="6"/>
  <c r="E276" i="6"/>
  <c r="E314" i="6"/>
  <c r="C316" i="6"/>
  <c r="D316" i="6"/>
  <c r="I390" i="6"/>
  <c r="B389" i="6"/>
  <c r="B94" i="6"/>
  <c r="I95" i="6"/>
  <c r="I155" i="6"/>
  <c r="B154" i="6"/>
  <c r="E327" i="6"/>
  <c r="D329" i="6"/>
  <c r="C329" i="6"/>
  <c r="I214" i="6"/>
  <c r="B213" i="6"/>
  <c r="D214" i="6"/>
  <c r="C214" i="6"/>
  <c r="E212" i="6"/>
  <c r="D152" i="6"/>
  <c r="C152" i="6"/>
  <c r="E150" i="6"/>
  <c r="D302" i="6"/>
  <c r="C302" i="6"/>
  <c r="E300" i="6"/>
  <c r="E383" i="6"/>
  <c r="D385" i="6"/>
  <c r="C385" i="6"/>
  <c r="E341" i="6"/>
  <c r="C343" i="6"/>
  <c r="D343" i="6"/>
  <c r="B68" i="6"/>
  <c r="I69" i="6"/>
  <c r="B279" i="6"/>
  <c r="I280" i="6"/>
  <c r="C251" i="6"/>
  <c r="D251" i="6"/>
  <c r="E249" i="6"/>
  <c r="D175" i="6"/>
  <c r="E173" i="6"/>
  <c r="C175" i="6"/>
  <c r="B345" i="6"/>
  <c r="I346" i="6"/>
  <c r="H465" i="6"/>
  <c r="O464" i="6"/>
  <c r="C433" i="6" l="1"/>
  <c r="D433" i="6"/>
  <c r="E431" i="6"/>
  <c r="C409" i="6"/>
  <c r="E407" i="6"/>
  <c r="D409" i="6"/>
  <c r="E87" i="6"/>
  <c r="D89" i="6"/>
  <c r="C89" i="6"/>
  <c r="E384" i="6"/>
  <c r="D386" i="6"/>
  <c r="C386" i="6"/>
  <c r="D303" i="6"/>
  <c r="E301" i="6"/>
  <c r="C303" i="6"/>
  <c r="I32" i="6"/>
  <c r="B31" i="6"/>
  <c r="I215" i="6"/>
  <c r="B214" i="6"/>
  <c r="E328" i="6"/>
  <c r="D330" i="6"/>
  <c r="C330" i="6"/>
  <c r="B155" i="6"/>
  <c r="I156" i="6"/>
  <c r="I391" i="6"/>
  <c r="B390" i="6"/>
  <c r="D448" i="6"/>
  <c r="C448" i="6"/>
  <c r="E446" i="6"/>
  <c r="C369" i="6"/>
  <c r="E367" i="6"/>
  <c r="D369" i="6"/>
  <c r="I347" i="6"/>
  <c r="B346" i="6"/>
  <c r="E342" i="6"/>
  <c r="C344" i="6"/>
  <c r="D344" i="6"/>
  <c r="D215" i="6"/>
  <c r="C215" i="6"/>
  <c r="E213" i="6"/>
  <c r="B95" i="6"/>
  <c r="I96" i="6"/>
  <c r="D279" i="6"/>
  <c r="C279" i="6"/>
  <c r="E277" i="6"/>
  <c r="C266" i="6"/>
  <c r="E264" i="6"/>
  <c r="D266" i="6"/>
  <c r="I416" i="6"/>
  <c r="B415" i="6"/>
  <c r="D25" i="6"/>
  <c r="E23" i="6"/>
  <c r="C25" i="6"/>
  <c r="C252" i="6"/>
  <c r="D252" i="6"/>
  <c r="E250" i="6"/>
  <c r="B280" i="6"/>
  <c r="I281" i="6"/>
  <c r="D176" i="6"/>
  <c r="E174" i="6"/>
  <c r="C176" i="6"/>
  <c r="I70" i="6"/>
  <c r="B69" i="6"/>
  <c r="D153" i="6"/>
  <c r="C153" i="6"/>
  <c r="E151" i="6"/>
  <c r="E315" i="6"/>
  <c r="D317" i="6"/>
  <c r="C317" i="6"/>
  <c r="B369" i="6"/>
  <c r="I370" i="6"/>
  <c r="D69" i="6"/>
  <c r="C69" i="6"/>
  <c r="E67" i="6"/>
  <c r="H466" i="6"/>
  <c r="O465" i="6"/>
  <c r="D410" i="6" l="1"/>
  <c r="E408" i="6"/>
  <c r="C410" i="6"/>
  <c r="E88" i="6"/>
  <c r="C90" i="6"/>
  <c r="D90" i="6"/>
  <c r="C434" i="6"/>
  <c r="D434" i="6"/>
  <c r="E432" i="6"/>
  <c r="I282" i="6"/>
  <c r="B281" i="6"/>
  <c r="D26" i="6"/>
  <c r="C26" i="6"/>
  <c r="E24" i="6"/>
  <c r="I417" i="6"/>
  <c r="B416" i="6"/>
  <c r="D154" i="6"/>
  <c r="C154" i="6"/>
  <c r="E152" i="6"/>
  <c r="C177" i="6"/>
  <c r="D177" i="6"/>
  <c r="E175" i="6"/>
  <c r="D280" i="6"/>
  <c r="E278" i="6"/>
  <c r="C280" i="6"/>
  <c r="E343" i="6"/>
  <c r="D345" i="6"/>
  <c r="C345" i="6"/>
  <c r="D449" i="6"/>
  <c r="C449" i="6"/>
  <c r="E447" i="6"/>
  <c r="I157" i="6"/>
  <c r="B156" i="6"/>
  <c r="B32" i="6"/>
  <c r="I33" i="6"/>
  <c r="E385" i="6"/>
  <c r="C387" i="6"/>
  <c r="D387" i="6"/>
  <c r="E316" i="6"/>
  <c r="C318" i="6"/>
  <c r="D318" i="6"/>
  <c r="D216" i="6"/>
  <c r="E214" i="6"/>
  <c r="C216" i="6"/>
  <c r="D304" i="6"/>
  <c r="C304" i="6"/>
  <c r="E302" i="6"/>
  <c r="B370" i="6"/>
  <c r="I371" i="6"/>
  <c r="B70" i="6"/>
  <c r="I71" i="6"/>
  <c r="B347" i="6"/>
  <c r="I348" i="6"/>
  <c r="I392" i="6"/>
  <c r="B391" i="6"/>
  <c r="D70" i="6"/>
  <c r="C70" i="6"/>
  <c r="E68" i="6"/>
  <c r="C253" i="6"/>
  <c r="E251" i="6"/>
  <c r="D253" i="6"/>
  <c r="D267" i="6"/>
  <c r="C267" i="6"/>
  <c r="E265" i="6"/>
  <c r="B96" i="6"/>
  <c r="I97" i="6"/>
  <c r="C370" i="6"/>
  <c r="D370" i="6"/>
  <c r="E368" i="6"/>
  <c r="E329" i="6"/>
  <c r="D331" i="6"/>
  <c r="C331" i="6"/>
  <c r="B215" i="6"/>
  <c r="I216" i="6"/>
  <c r="H467" i="6"/>
  <c r="O466" i="6"/>
  <c r="C435" i="6" l="1"/>
  <c r="D435" i="6"/>
  <c r="E433" i="6"/>
  <c r="E409" i="6"/>
  <c r="D411" i="6"/>
  <c r="C411" i="6"/>
  <c r="E89" i="6"/>
  <c r="D91" i="6"/>
  <c r="C91" i="6"/>
  <c r="I72" i="6"/>
  <c r="B71" i="6"/>
  <c r="D450" i="6"/>
  <c r="C450" i="6"/>
  <c r="E448" i="6"/>
  <c r="D155" i="6"/>
  <c r="C155" i="6"/>
  <c r="E153" i="6"/>
  <c r="D27" i="6"/>
  <c r="C27" i="6"/>
  <c r="E25" i="6"/>
  <c r="D268" i="6"/>
  <c r="C268" i="6"/>
  <c r="E266" i="6"/>
  <c r="D305" i="6"/>
  <c r="C305" i="6"/>
  <c r="E303" i="6"/>
  <c r="E386" i="6"/>
  <c r="C388" i="6"/>
  <c r="D388" i="6"/>
  <c r="D281" i="6"/>
  <c r="E279" i="6"/>
  <c r="C281" i="6"/>
  <c r="B216" i="6"/>
  <c r="I217" i="6"/>
  <c r="B97" i="6"/>
  <c r="I98" i="6"/>
  <c r="D71" i="6"/>
  <c r="C71" i="6"/>
  <c r="E69" i="6"/>
  <c r="B348" i="6"/>
  <c r="I349" i="6"/>
  <c r="B371" i="6"/>
  <c r="I372" i="6"/>
  <c r="E317" i="6"/>
  <c r="D319" i="6"/>
  <c r="C319" i="6"/>
  <c r="B157" i="6"/>
  <c r="I158" i="6"/>
  <c r="C346" i="6"/>
  <c r="D346" i="6"/>
  <c r="E344" i="6"/>
  <c r="D178" i="6"/>
  <c r="C178" i="6"/>
  <c r="E176" i="6"/>
  <c r="I418" i="6"/>
  <c r="B417" i="6"/>
  <c r="E330" i="6"/>
  <c r="D332" i="6"/>
  <c r="C332" i="6"/>
  <c r="C371" i="6"/>
  <c r="E369" i="6"/>
  <c r="D371" i="6"/>
  <c r="C254" i="6"/>
  <c r="E252" i="6"/>
  <c r="D254" i="6"/>
  <c r="I393" i="6"/>
  <c r="B392" i="6"/>
  <c r="D217" i="6"/>
  <c r="C217" i="6"/>
  <c r="E215" i="6"/>
  <c r="B33" i="6"/>
  <c r="I34" i="6"/>
  <c r="I283" i="6"/>
  <c r="B282" i="6"/>
  <c r="H468" i="6"/>
  <c r="O467" i="6"/>
  <c r="E410" i="6" l="1"/>
  <c r="D412" i="6"/>
  <c r="C412" i="6"/>
  <c r="E90" i="6"/>
  <c r="D92" i="6"/>
  <c r="C92" i="6"/>
  <c r="C436" i="6"/>
  <c r="D436" i="6"/>
  <c r="E434" i="6"/>
  <c r="B34" i="6"/>
  <c r="I35" i="6"/>
  <c r="I218" i="6"/>
  <c r="B217" i="6"/>
  <c r="C269" i="6"/>
  <c r="E268" i="6" s="1"/>
  <c r="E267" i="6"/>
  <c r="D269" i="6"/>
  <c r="B72" i="6"/>
  <c r="I73" i="6"/>
  <c r="I419" i="6"/>
  <c r="B418" i="6"/>
  <c r="E318" i="6"/>
  <c r="D320" i="6"/>
  <c r="C320" i="6"/>
  <c r="E319" i="6" s="1"/>
  <c r="B349" i="6"/>
  <c r="I350" i="6"/>
  <c r="D306" i="6"/>
  <c r="C306" i="6"/>
  <c r="E305" i="6" s="1"/>
  <c r="E304" i="6"/>
  <c r="D451" i="6"/>
  <c r="C451" i="6"/>
  <c r="E449" i="6"/>
  <c r="I394" i="6"/>
  <c r="B393" i="6"/>
  <c r="C179" i="6"/>
  <c r="D179" i="6"/>
  <c r="E177" i="6"/>
  <c r="C347" i="6"/>
  <c r="E345" i="6"/>
  <c r="D347" i="6"/>
  <c r="B98" i="6"/>
  <c r="I99" i="6"/>
  <c r="D282" i="6"/>
  <c r="C282" i="6"/>
  <c r="E280" i="6"/>
  <c r="E387" i="6"/>
  <c r="D389" i="6"/>
  <c r="C389" i="6"/>
  <c r="D156" i="6"/>
  <c r="C156" i="6"/>
  <c r="E154" i="6"/>
  <c r="C372" i="6"/>
  <c r="D372" i="6"/>
  <c r="E370" i="6"/>
  <c r="D72" i="6"/>
  <c r="C72" i="6"/>
  <c r="E70" i="6"/>
  <c r="C255" i="6"/>
  <c r="E254" i="6" s="1"/>
  <c r="D255" i="6"/>
  <c r="E253" i="6"/>
  <c r="E331" i="6"/>
  <c r="D333" i="6"/>
  <c r="C333" i="6"/>
  <c r="B283" i="6"/>
  <c r="I284" i="6"/>
  <c r="D218" i="6"/>
  <c r="C218" i="6"/>
  <c r="E216" i="6"/>
  <c r="I159" i="6"/>
  <c r="B158" i="6"/>
  <c r="B372" i="6"/>
  <c r="I373" i="6"/>
  <c r="D28" i="6"/>
  <c r="C28" i="6"/>
  <c r="E26" i="6"/>
  <c r="H469" i="6"/>
  <c r="O468" i="6"/>
  <c r="C437" i="6" l="1"/>
  <c r="E436" i="6" s="1"/>
  <c r="E435" i="6"/>
  <c r="D437" i="6"/>
  <c r="D413" i="6"/>
  <c r="C413" i="6"/>
  <c r="E411" i="6"/>
  <c r="E91" i="6"/>
  <c r="D93" i="6"/>
  <c r="C93" i="6"/>
  <c r="D73" i="6"/>
  <c r="C73" i="6"/>
  <c r="E71" i="6"/>
  <c r="C373" i="6"/>
  <c r="E371" i="6"/>
  <c r="D373" i="6"/>
  <c r="E388" i="6"/>
  <c r="D390" i="6"/>
  <c r="C390" i="6"/>
  <c r="D452" i="6"/>
  <c r="C452" i="6"/>
  <c r="E450" i="6"/>
  <c r="E332" i="6"/>
  <c r="D334" i="6"/>
  <c r="C334" i="6"/>
  <c r="E333" i="6" s="1"/>
  <c r="B350" i="6"/>
  <c r="I351" i="6"/>
  <c r="I219" i="6"/>
  <c r="B218" i="6"/>
  <c r="D29" i="6"/>
  <c r="E27" i="6"/>
  <c r="C29" i="6"/>
  <c r="D157" i="6"/>
  <c r="C157" i="6"/>
  <c r="E155" i="6"/>
  <c r="B99" i="6"/>
  <c r="I100" i="6"/>
  <c r="C348" i="6"/>
  <c r="E346" i="6"/>
  <c r="D348" i="6"/>
  <c r="I395" i="6"/>
  <c r="B394" i="6"/>
  <c r="I420" i="6"/>
  <c r="B419" i="6"/>
  <c r="B35" i="6"/>
  <c r="I36" i="6"/>
  <c r="B373" i="6"/>
  <c r="I374" i="6"/>
  <c r="D283" i="6"/>
  <c r="C283" i="6"/>
  <c r="E281" i="6"/>
  <c r="D219" i="6"/>
  <c r="C219" i="6"/>
  <c r="E217" i="6"/>
  <c r="D180" i="6"/>
  <c r="E178" i="6"/>
  <c r="C180" i="6"/>
  <c r="B159" i="6"/>
  <c r="I160" i="6"/>
  <c r="B284" i="6"/>
  <c r="I285" i="6"/>
  <c r="I74" i="6"/>
  <c r="B73" i="6"/>
  <c r="H470" i="6"/>
  <c r="O469" i="6"/>
  <c r="E92" i="6" l="1"/>
  <c r="C94" i="6"/>
  <c r="D94" i="6"/>
  <c r="D414" i="6"/>
  <c r="C414" i="6"/>
  <c r="E412" i="6"/>
  <c r="D284" i="6"/>
  <c r="E282" i="6"/>
  <c r="C284" i="6"/>
  <c r="C349" i="6"/>
  <c r="D349" i="6"/>
  <c r="E347" i="6"/>
  <c r="D158" i="6"/>
  <c r="C158" i="6"/>
  <c r="E156" i="6"/>
  <c r="C374" i="6"/>
  <c r="D374" i="6"/>
  <c r="E372" i="6"/>
  <c r="D453" i="6"/>
  <c r="C453" i="6"/>
  <c r="E451" i="6"/>
  <c r="I75" i="6"/>
  <c r="B75" i="6" s="1"/>
  <c r="B74" i="6"/>
  <c r="B374" i="6"/>
  <c r="I375" i="6"/>
  <c r="B375" i="6" s="1"/>
  <c r="E28" i="6"/>
  <c r="D30" i="6"/>
  <c r="C30" i="6"/>
  <c r="B219" i="6"/>
  <c r="I220" i="6"/>
  <c r="D74" i="6"/>
  <c r="C74" i="6"/>
  <c r="E72" i="6"/>
  <c r="B36" i="6"/>
  <c r="I37" i="6"/>
  <c r="I286" i="6"/>
  <c r="B285" i="6"/>
  <c r="D181" i="6"/>
  <c r="E179" i="6"/>
  <c r="C181" i="6"/>
  <c r="D220" i="6"/>
  <c r="E218" i="6"/>
  <c r="C220" i="6"/>
  <c r="B395" i="6"/>
  <c r="I396" i="6"/>
  <c r="B100" i="6"/>
  <c r="I101" i="6"/>
  <c r="I161" i="6"/>
  <c r="B160" i="6"/>
  <c r="I421" i="6"/>
  <c r="B420" i="6"/>
  <c r="B351" i="6"/>
  <c r="I352" i="6"/>
  <c r="E389" i="6"/>
  <c r="C391" i="6"/>
  <c r="D391" i="6"/>
  <c r="H471" i="6"/>
  <c r="O470" i="6"/>
  <c r="E93" i="6" l="1"/>
  <c r="D95" i="6"/>
  <c r="C95" i="6"/>
  <c r="D415" i="6"/>
  <c r="C415" i="6"/>
  <c r="E413" i="6"/>
  <c r="D221" i="6"/>
  <c r="E219" i="6"/>
  <c r="C221" i="6"/>
  <c r="C350" i="6"/>
  <c r="E348" i="6"/>
  <c r="D350" i="6"/>
  <c r="E390" i="6"/>
  <c r="D392" i="6"/>
  <c r="C392" i="6"/>
  <c r="B220" i="6"/>
  <c r="I221" i="6"/>
  <c r="D285" i="6"/>
  <c r="C285" i="6"/>
  <c r="E283" i="6"/>
  <c r="I422" i="6"/>
  <c r="B421" i="6"/>
  <c r="B396" i="6"/>
  <c r="I397" i="6"/>
  <c r="D454" i="6"/>
  <c r="C454" i="6"/>
  <c r="E452" i="6"/>
  <c r="C375" i="6"/>
  <c r="E374" i="6" s="1"/>
  <c r="E373" i="6"/>
  <c r="D375" i="6"/>
  <c r="B161" i="6"/>
  <c r="I162" i="6"/>
  <c r="B101" i="6"/>
  <c r="I102" i="6"/>
  <c r="B37" i="6"/>
  <c r="I38" i="6"/>
  <c r="D159" i="6"/>
  <c r="C159" i="6"/>
  <c r="E157" i="6"/>
  <c r="B352" i="6"/>
  <c r="I353" i="6"/>
  <c r="D182" i="6"/>
  <c r="E180" i="6"/>
  <c r="C182" i="6"/>
  <c r="I287" i="6"/>
  <c r="B286" i="6"/>
  <c r="D75" i="6"/>
  <c r="C75" i="6"/>
  <c r="E74" i="6" s="1"/>
  <c r="E73" i="6"/>
  <c r="C31" i="6"/>
  <c r="D31" i="6"/>
  <c r="E29" i="6"/>
  <c r="H472" i="6"/>
  <c r="O471" i="6"/>
  <c r="D96" i="6" l="1"/>
  <c r="C96" i="6"/>
  <c r="E94" i="6"/>
  <c r="C416" i="6"/>
  <c r="D416" i="6"/>
  <c r="E414" i="6"/>
  <c r="D286" i="6"/>
  <c r="C286" i="6"/>
  <c r="E284" i="6"/>
  <c r="C351" i="6"/>
  <c r="D351" i="6"/>
  <c r="E349" i="6"/>
  <c r="B102" i="6"/>
  <c r="I103" i="6"/>
  <c r="D455" i="6"/>
  <c r="C455" i="6"/>
  <c r="E453" i="6"/>
  <c r="D222" i="6"/>
  <c r="C222" i="6"/>
  <c r="E220" i="6"/>
  <c r="E30" i="6"/>
  <c r="D32" i="6"/>
  <c r="C32" i="6"/>
  <c r="D160" i="6"/>
  <c r="C160" i="6"/>
  <c r="E158" i="6"/>
  <c r="B422" i="6"/>
  <c r="I423" i="6"/>
  <c r="B423" i="6" s="1"/>
  <c r="I222" i="6"/>
  <c r="B221" i="6"/>
  <c r="E181" i="6"/>
  <c r="D183" i="6"/>
  <c r="C183" i="6"/>
  <c r="B287" i="6"/>
  <c r="I288" i="6"/>
  <c r="B353" i="6"/>
  <c r="I354" i="6"/>
  <c r="B38" i="6"/>
  <c r="I39" i="6"/>
  <c r="I163" i="6"/>
  <c r="B162" i="6"/>
  <c r="B397" i="6"/>
  <c r="I398" i="6"/>
  <c r="E391" i="6"/>
  <c r="D393" i="6"/>
  <c r="C393" i="6"/>
  <c r="H473" i="6"/>
  <c r="O472" i="6"/>
  <c r="C417" i="6" l="1"/>
  <c r="D417" i="6"/>
  <c r="E415" i="6"/>
  <c r="D97" i="6"/>
  <c r="C97" i="6"/>
  <c r="E95" i="6"/>
  <c r="I164" i="6"/>
  <c r="B164" i="6" s="1"/>
  <c r="B163" i="6"/>
  <c r="D223" i="6"/>
  <c r="C223" i="6"/>
  <c r="E221" i="6"/>
  <c r="C352" i="6"/>
  <c r="E350" i="6"/>
  <c r="D352" i="6"/>
  <c r="E392" i="6"/>
  <c r="D394" i="6"/>
  <c r="C394" i="6"/>
  <c r="B398" i="6"/>
  <c r="I399" i="6"/>
  <c r="B399" i="6" s="1"/>
  <c r="B39" i="6"/>
  <c r="I40" i="6"/>
  <c r="B288" i="6"/>
  <c r="I289" i="6"/>
  <c r="E31" i="6"/>
  <c r="D33" i="6"/>
  <c r="C33" i="6"/>
  <c r="B103" i="6"/>
  <c r="I104" i="6"/>
  <c r="B354" i="6"/>
  <c r="I355" i="6"/>
  <c r="C184" i="6"/>
  <c r="E182" i="6"/>
  <c r="D184" i="6"/>
  <c r="I223" i="6"/>
  <c r="B222" i="6"/>
  <c r="D161" i="6"/>
  <c r="C161" i="6"/>
  <c r="E159" i="6"/>
  <c r="D456" i="6"/>
  <c r="C456" i="6"/>
  <c r="E454" i="6"/>
  <c r="D287" i="6"/>
  <c r="C287" i="6"/>
  <c r="E285" i="6"/>
  <c r="H474" i="6"/>
  <c r="O473" i="6"/>
  <c r="D98" i="6" l="1"/>
  <c r="E96" i="6"/>
  <c r="C98" i="6"/>
  <c r="E416" i="6"/>
  <c r="C418" i="6"/>
  <c r="D418" i="6"/>
  <c r="D457" i="6"/>
  <c r="C457" i="6"/>
  <c r="E455" i="6"/>
  <c r="B104" i="6"/>
  <c r="I105" i="6"/>
  <c r="I290" i="6"/>
  <c r="B289" i="6"/>
  <c r="D224" i="6"/>
  <c r="E222" i="6"/>
  <c r="C224" i="6"/>
  <c r="B223" i="6"/>
  <c r="I224" i="6"/>
  <c r="B355" i="6"/>
  <c r="I356" i="6"/>
  <c r="E32" i="6"/>
  <c r="D34" i="6"/>
  <c r="C34" i="6"/>
  <c r="E393" i="6"/>
  <c r="D395" i="6"/>
  <c r="C395" i="6"/>
  <c r="D288" i="6"/>
  <c r="E286" i="6"/>
  <c r="C288" i="6"/>
  <c r="D185" i="6"/>
  <c r="C185" i="6"/>
  <c r="E183" i="6"/>
  <c r="D162" i="6"/>
  <c r="C162" i="6"/>
  <c r="E160" i="6"/>
  <c r="B40" i="6"/>
  <c r="I41" i="6"/>
  <c r="C353" i="6"/>
  <c r="D353" i="6"/>
  <c r="E351" i="6"/>
  <c r="H475" i="6"/>
  <c r="O474" i="6"/>
  <c r="E97" i="6" l="1"/>
  <c r="D99" i="6"/>
  <c r="C99" i="6"/>
  <c r="E417" i="6"/>
  <c r="D419" i="6"/>
  <c r="C419" i="6"/>
  <c r="D186" i="6"/>
  <c r="C186" i="6"/>
  <c r="E184" i="6"/>
  <c r="E33" i="6"/>
  <c r="D35" i="6"/>
  <c r="C35" i="6"/>
  <c r="B105" i="6"/>
  <c r="I106" i="6"/>
  <c r="D163" i="6"/>
  <c r="C163" i="6"/>
  <c r="E161" i="6"/>
  <c r="E394" i="6"/>
  <c r="D396" i="6"/>
  <c r="C396" i="6"/>
  <c r="B224" i="6"/>
  <c r="I225" i="6"/>
  <c r="C354" i="6"/>
  <c r="E352" i="6"/>
  <c r="D354" i="6"/>
  <c r="B41" i="6"/>
  <c r="I42" i="6"/>
  <c r="D289" i="6"/>
  <c r="E287" i="6"/>
  <c r="C289" i="6"/>
  <c r="B356" i="6"/>
  <c r="I357" i="6"/>
  <c r="D225" i="6"/>
  <c r="C225" i="6"/>
  <c r="E223" i="6"/>
  <c r="I291" i="6"/>
  <c r="B290" i="6"/>
  <c r="D458" i="6"/>
  <c r="C458" i="6"/>
  <c r="E456" i="6"/>
  <c r="H476" i="6"/>
  <c r="O476" i="6" s="1"/>
  <c r="O475" i="6"/>
  <c r="E98" i="6" l="1"/>
  <c r="D100" i="6"/>
  <c r="C100" i="6"/>
  <c r="D420" i="6"/>
  <c r="C420" i="6"/>
  <c r="E418" i="6"/>
  <c r="B357" i="6"/>
  <c r="I358" i="6"/>
  <c r="B358" i="6" s="1"/>
  <c r="C355" i="6"/>
  <c r="E353" i="6"/>
  <c r="D355" i="6"/>
  <c r="E457" i="6"/>
  <c r="C459" i="6"/>
  <c r="D459" i="6"/>
  <c r="D290" i="6"/>
  <c r="C290" i="6"/>
  <c r="E288" i="6"/>
  <c r="I226" i="6"/>
  <c r="B225" i="6"/>
  <c r="D226" i="6"/>
  <c r="C226" i="6"/>
  <c r="E224" i="6"/>
  <c r="E34" i="6"/>
  <c r="D36" i="6"/>
  <c r="C36" i="6"/>
  <c r="C187" i="6"/>
  <c r="D187" i="6"/>
  <c r="E185" i="6"/>
  <c r="I292" i="6"/>
  <c r="B292" i="6" s="1"/>
  <c r="B291" i="6"/>
  <c r="B42" i="6"/>
  <c r="I43" i="6"/>
  <c r="B106" i="6"/>
  <c r="I107" i="6"/>
  <c r="E395" i="6"/>
  <c r="D397" i="6"/>
  <c r="C397" i="6"/>
  <c r="D164" i="6"/>
  <c r="C164" i="6"/>
  <c r="E163" i="6" s="1"/>
  <c r="E162" i="6"/>
  <c r="C101" i="6" l="1"/>
  <c r="E99" i="6"/>
  <c r="D101" i="6"/>
  <c r="D421" i="6"/>
  <c r="C421" i="6"/>
  <c r="E419" i="6"/>
  <c r="E396" i="6"/>
  <c r="D398" i="6"/>
  <c r="C398" i="6"/>
  <c r="E35" i="6"/>
  <c r="D37" i="6"/>
  <c r="C37" i="6"/>
  <c r="B43" i="6"/>
  <c r="I44" i="6"/>
  <c r="I227" i="6"/>
  <c r="B226" i="6"/>
  <c r="D227" i="6"/>
  <c r="C227" i="6"/>
  <c r="E225" i="6"/>
  <c r="D460" i="6"/>
  <c r="C460" i="6"/>
  <c r="C356" i="6"/>
  <c r="E354" i="6"/>
  <c r="D356" i="6"/>
  <c r="B107" i="6"/>
  <c r="I108" i="6"/>
  <c r="C188" i="6"/>
  <c r="E186" i="6"/>
  <c r="D188" i="6"/>
  <c r="D291" i="6"/>
  <c r="C291" i="6"/>
  <c r="E289" i="6"/>
  <c r="C422" i="6" l="1"/>
  <c r="E420" i="6"/>
  <c r="D422" i="6"/>
  <c r="D102" i="6"/>
  <c r="E100" i="6"/>
  <c r="C102" i="6"/>
  <c r="E36" i="6"/>
  <c r="D38" i="6"/>
  <c r="C38" i="6"/>
  <c r="B108" i="6"/>
  <c r="I109" i="6"/>
  <c r="C357" i="6"/>
  <c r="D357" i="6"/>
  <c r="E355" i="6"/>
  <c r="D228" i="6"/>
  <c r="E226" i="6"/>
  <c r="C228" i="6"/>
  <c r="B44" i="6"/>
  <c r="I45" i="6"/>
  <c r="D292" i="6"/>
  <c r="E290" i="6"/>
  <c r="C292" i="6"/>
  <c r="E291" i="6" s="1"/>
  <c r="E459" i="6"/>
  <c r="D461" i="6"/>
  <c r="C461" i="6"/>
  <c r="E397" i="6"/>
  <c r="D399" i="6"/>
  <c r="C399" i="6"/>
  <c r="E398" i="6" s="1"/>
  <c r="D189" i="6"/>
  <c r="C189" i="6"/>
  <c r="E187" i="6"/>
  <c r="B227" i="6"/>
  <c r="I228" i="6"/>
  <c r="E101" i="6" l="1"/>
  <c r="D103" i="6"/>
  <c r="C103" i="6"/>
  <c r="C423" i="6"/>
  <c r="E422" i="6" s="1"/>
  <c r="E421" i="6"/>
  <c r="D423" i="6"/>
  <c r="D190" i="6"/>
  <c r="E188" i="6"/>
  <c r="C190" i="6"/>
  <c r="C462" i="6"/>
  <c r="D462" i="6"/>
  <c r="E460" i="6"/>
  <c r="D229" i="6"/>
  <c r="E227" i="6"/>
  <c r="C229" i="6"/>
  <c r="E37" i="6"/>
  <c r="D39" i="6"/>
  <c r="C39" i="6"/>
  <c r="B228" i="6"/>
  <c r="I229" i="6"/>
  <c r="C358" i="6"/>
  <c r="E357" i="6" s="1"/>
  <c r="E356" i="6"/>
  <c r="D358" i="6"/>
  <c r="B45" i="6"/>
  <c r="I46" i="6"/>
  <c r="B109" i="6"/>
  <c r="I110" i="6"/>
  <c r="E102" i="6" l="1"/>
  <c r="D104" i="6"/>
  <c r="C104" i="6"/>
  <c r="B110" i="6"/>
  <c r="I111" i="6"/>
  <c r="C40" i="6"/>
  <c r="E38" i="6"/>
  <c r="D40" i="6"/>
  <c r="E461" i="6"/>
  <c r="D463" i="6"/>
  <c r="C463" i="6"/>
  <c r="C191" i="6"/>
  <c r="E189" i="6"/>
  <c r="D191" i="6"/>
  <c r="B46" i="6"/>
  <c r="I47" i="6"/>
  <c r="I230" i="6"/>
  <c r="B230" i="6" s="1"/>
  <c r="B229" i="6"/>
  <c r="D230" i="6"/>
  <c r="C230" i="6"/>
  <c r="E228" i="6"/>
  <c r="D105" i="6" l="1"/>
  <c r="E103" i="6"/>
  <c r="C105" i="6"/>
  <c r="D231" i="6"/>
  <c r="C231" i="6"/>
  <c r="E229" i="6"/>
  <c r="B47" i="6"/>
  <c r="I48" i="6"/>
  <c r="D192" i="6"/>
  <c r="E190" i="6"/>
  <c r="C192" i="6"/>
  <c r="D464" i="6"/>
  <c r="E462" i="6"/>
  <c r="C464" i="6"/>
  <c r="C41" i="6"/>
  <c r="E39" i="6"/>
  <c r="D41" i="6"/>
  <c r="B111" i="6"/>
  <c r="I112" i="6"/>
  <c r="E104" i="6" l="1"/>
  <c r="C106" i="6"/>
  <c r="D106" i="6"/>
  <c r="B48" i="6"/>
  <c r="I49" i="6"/>
  <c r="D193" i="6"/>
  <c r="E191" i="6"/>
  <c r="C193" i="6"/>
  <c r="B112" i="6"/>
  <c r="I113" i="6"/>
  <c r="C42" i="6"/>
  <c r="D42" i="6"/>
  <c r="E40" i="6"/>
  <c r="D465" i="6"/>
  <c r="E463" i="6"/>
  <c r="C465" i="6"/>
  <c r="C232" i="6"/>
  <c r="E230" i="6"/>
  <c r="D232" i="6"/>
  <c r="D107" i="6" l="1"/>
  <c r="E105" i="6"/>
  <c r="C107" i="6"/>
  <c r="D466" i="6"/>
  <c r="E464" i="6"/>
  <c r="C466" i="6"/>
  <c r="C43" i="6"/>
  <c r="D43" i="6"/>
  <c r="E41" i="6"/>
  <c r="B113" i="6"/>
  <c r="I114" i="6"/>
  <c r="B49" i="6"/>
  <c r="I50" i="6"/>
  <c r="E231" i="6"/>
  <c r="D233" i="6"/>
  <c r="C233" i="6"/>
  <c r="D194" i="6"/>
  <c r="C194" i="6"/>
  <c r="E192" i="6"/>
  <c r="E106" i="6" l="1"/>
  <c r="C108" i="6"/>
  <c r="D108" i="6"/>
  <c r="B114" i="6"/>
  <c r="I115" i="6"/>
  <c r="E465" i="6"/>
  <c r="C467" i="6"/>
  <c r="D467" i="6"/>
  <c r="C195" i="6"/>
  <c r="E193" i="6"/>
  <c r="D195" i="6"/>
  <c r="C234" i="6"/>
  <c r="E232" i="6"/>
  <c r="D234" i="6"/>
  <c r="C44" i="6"/>
  <c r="D44" i="6"/>
  <c r="E42" i="6"/>
  <c r="I51" i="6"/>
  <c r="B50" i="6"/>
  <c r="C109" i="6" l="1"/>
  <c r="D109" i="6"/>
  <c r="E107" i="6"/>
  <c r="C468" i="6"/>
  <c r="D468" i="6"/>
  <c r="E466" i="6"/>
  <c r="C45" i="6"/>
  <c r="D45" i="6"/>
  <c r="E43" i="6"/>
  <c r="I52" i="6"/>
  <c r="B51" i="6"/>
  <c r="D196" i="6"/>
  <c r="C196" i="6"/>
  <c r="E194" i="6"/>
  <c r="B115" i="6"/>
  <c r="I116" i="6"/>
  <c r="D235" i="6"/>
  <c r="E233" i="6"/>
  <c r="C235" i="6"/>
  <c r="E234" i="6" s="1"/>
  <c r="D110" i="6" l="1"/>
  <c r="C110" i="6"/>
  <c r="E108" i="6"/>
  <c r="B52" i="6"/>
  <c r="I53" i="6"/>
  <c r="D197" i="6"/>
  <c r="C197" i="6"/>
  <c r="E195" i="6"/>
  <c r="C46" i="6"/>
  <c r="E44" i="6"/>
  <c r="D46" i="6"/>
  <c r="B116" i="6"/>
  <c r="I117" i="6"/>
  <c r="D469" i="6"/>
  <c r="C469" i="6"/>
  <c r="E467" i="6"/>
  <c r="D111" i="6" l="1"/>
  <c r="C111" i="6"/>
  <c r="E109" i="6"/>
  <c r="E196" i="6"/>
  <c r="D198" i="6"/>
  <c r="C198" i="6"/>
  <c r="E468" i="6"/>
  <c r="D470" i="6"/>
  <c r="C470" i="6"/>
  <c r="C47" i="6"/>
  <c r="D47" i="6"/>
  <c r="E45" i="6"/>
  <c r="I54" i="6"/>
  <c r="B53" i="6"/>
  <c r="B117" i="6"/>
  <c r="I118" i="6"/>
  <c r="C112" i="6" l="1"/>
  <c r="D112" i="6"/>
  <c r="E110" i="6"/>
  <c r="B118" i="6"/>
  <c r="I119" i="6"/>
  <c r="C199" i="6"/>
  <c r="E197" i="6"/>
  <c r="D199" i="6"/>
  <c r="C48" i="6"/>
  <c r="E46" i="6"/>
  <c r="D48" i="6"/>
  <c r="D471" i="6"/>
  <c r="C471" i="6"/>
  <c r="E469" i="6"/>
  <c r="I55" i="6"/>
  <c r="B54" i="6"/>
  <c r="C113" i="6" l="1"/>
  <c r="E111" i="6"/>
  <c r="D113" i="6"/>
  <c r="I56" i="6"/>
  <c r="B55" i="6"/>
  <c r="D200" i="6"/>
  <c r="C200" i="6"/>
  <c r="E198" i="6"/>
  <c r="D472" i="6"/>
  <c r="C472" i="6"/>
  <c r="E470" i="6"/>
  <c r="C49" i="6"/>
  <c r="D49" i="6"/>
  <c r="E47" i="6"/>
  <c r="B119" i="6"/>
  <c r="I120" i="6"/>
  <c r="E112" i="6" l="1"/>
  <c r="D114" i="6"/>
  <c r="C114" i="6"/>
  <c r="B120" i="6"/>
  <c r="I121" i="6"/>
  <c r="D50" i="6"/>
  <c r="C50" i="6"/>
  <c r="E48" i="6"/>
  <c r="B56" i="6"/>
  <c r="I57" i="6"/>
  <c r="D201" i="6"/>
  <c r="E199" i="6"/>
  <c r="C201" i="6"/>
  <c r="D473" i="6"/>
  <c r="C473" i="6"/>
  <c r="E471" i="6"/>
  <c r="D115" i="6" l="1"/>
  <c r="C115" i="6"/>
  <c r="E113" i="6"/>
  <c r="D51" i="6"/>
  <c r="C51" i="6"/>
  <c r="E49" i="6"/>
  <c r="C474" i="6"/>
  <c r="E472" i="6"/>
  <c r="D474" i="6"/>
  <c r="I58" i="6"/>
  <c r="B57" i="6"/>
  <c r="D202" i="6"/>
  <c r="C202" i="6"/>
  <c r="E200" i="6"/>
  <c r="B121" i="6"/>
  <c r="I122" i="6"/>
  <c r="E114" i="6" l="1"/>
  <c r="C116" i="6"/>
  <c r="D116" i="6"/>
  <c r="B122" i="6"/>
  <c r="I123" i="6"/>
  <c r="E473" i="6"/>
  <c r="D475" i="6"/>
  <c r="C475" i="6"/>
  <c r="I59" i="6"/>
  <c r="B59" i="6" s="1"/>
  <c r="B58" i="6"/>
  <c r="C203" i="6"/>
  <c r="E201" i="6"/>
  <c r="D203" i="6"/>
  <c r="D52" i="6"/>
  <c r="C52" i="6"/>
  <c r="E50" i="6"/>
  <c r="D117" i="6" l="1"/>
  <c r="C117" i="6"/>
  <c r="E115" i="6"/>
  <c r="D53" i="6"/>
  <c r="C53" i="6"/>
  <c r="E51" i="6"/>
  <c r="D204" i="6"/>
  <c r="C204" i="6"/>
  <c r="E203" i="6" s="1"/>
  <c r="E202" i="6"/>
  <c r="B123" i="6"/>
  <c r="I124" i="6"/>
  <c r="C476" i="6"/>
  <c r="E475" i="6" s="1"/>
  <c r="E474" i="6"/>
  <c r="D476" i="6"/>
  <c r="E116" i="6" l="1"/>
  <c r="D118" i="6"/>
  <c r="C118" i="6"/>
  <c r="B124" i="6"/>
  <c r="I125" i="6"/>
  <c r="D54" i="6"/>
  <c r="C54" i="6"/>
  <c r="E52" i="6"/>
  <c r="D119" i="6" l="1"/>
  <c r="E117" i="6"/>
  <c r="C119" i="6"/>
  <c r="D55" i="6"/>
  <c r="C55" i="6"/>
  <c r="E53" i="6"/>
  <c r="B125" i="6"/>
  <c r="I126" i="6"/>
  <c r="D120" i="6" l="1"/>
  <c r="E118" i="6"/>
  <c r="C120" i="6"/>
  <c r="B126" i="6"/>
  <c r="I127" i="6"/>
  <c r="D56" i="6"/>
  <c r="C56" i="6"/>
  <c r="E54" i="6"/>
  <c r="D121" i="6" l="1"/>
  <c r="C121" i="6"/>
  <c r="E119" i="6"/>
  <c r="D57" i="6"/>
  <c r="C57" i="6"/>
  <c r="E55" i="6"/>
  <c r="B127" i="6"/>
  <c r="I128" i="6"/>
  <c r="D122" i="6" l="1"/>
  <c r="C122" i="6"/>
  <c r="E120" i="6"/>
  <c r="D58" i="6"/>
  <c r="C58" i="6"/>
  <c r="E56" i="6"/>
  <c r="B128" i="6"/>
  <c r="I129" i="6"/>
  <c r="E121" i="6" l="1"/>
  <c r="D123" i="6"/>
  <c r="C123" i="6"/>
  <c r="B129" i="6"/>
  <c r="I130" i="6"/>
  <c r="D59" i="6"/>
  <c r="C59" i="6"/>
  <c r="E58" i="6" s="1"/>
  <c r="E57" i="6"/>
  <c r="D124" i="6" l="1"/>
  <c r="C124" i="6"/>
  <c r="E122" i="6"/>
  <c r="B130" i="6"/>
  <c r="I131" i="6"/>
  <c r="B131" i="6" s="1"/>
  <c r="E123" i="6" l="1"/>
  <c r="D125" i="6"/>
  <c r="C125" i="6"/>
  <c r="E124" i="6" l="1"/>
  <c r="C126" i="6"/>
  <c r="D126" i="6"/>
  <c r="D127" i="6" l="1"/>
  <c r="C127" i="6"/>
  <c r="E125" i="6"/>
  <c r="D128" i="6" l="1"/>
  <c r="E126" i="6"/>
  <c r="C128" i="6"/>
  <c r="D129" i="6" l="1"/>
  <c r="C129" i="6"/>
  <c r="E127" i="6"/>
  <c r="C130" i="6" l="1"/>
  <c r="E128" i="6"/>
  <c r="D130" i="6"/>
  <c r="D131" i="6" l="1"/>
  <c r="C131" i="6"/>
  <c r="E130" i="6" s="1"/>
  <c r="E129" i="6"/>
</calcChain>
</file>

<file path=xl/sharedStrings.xml><?xml version="1.0" encoding="utf-8"?>
<sst xmlns="http://schemas.openxmlformats.org/spreadsheetml/2006/main" count="1078" uniqueCount="303">
  <si>
    <t>일반던전 클리어 누적 횟수</t>
    <phoneticPr fontId="1" type="noConversion"/>
  </si>
  <si>
    <t>균열던전 참가 누적 횟수</t>
    <phoneticPr fontId="1" type="noConversion"/>
  </si>
  <si>
    <t>결투장 참가 누적 횟수</t>
    <phoneticPr fontId="1" type="noConversion"/>
  </si>
  <si>
    <t>결투장 승리 누적 횟수</t>
    <phoneticPr fontId="1" type="noConversion"/>
  </si>
  <si>
    <t>장비아이템 획득 누적 갯수</t>
    <phoneticPr fontId="1" type="noConversion"/>
  </si>
  <si>
    <t>장비아이템 6성 획득 누적 갯수</t>
  </si>
  <si>
    <t>장비아이템 7성 획득 누적 갯수</t>
  </si>
  <si>
    <t>룬스톤 획득 누적 갯수</t>
    <phoneticPr fontId="1" type="noConversion"/>
  </si>
  <si>
    <t>캐릭터 레벨 달성</t>
    <phoneticPr fontId="1" type="noConversion"/>
  </si>
  <si>
    <t>수호자 레벨 달성</t>
    <phoneticPr fontId="1" type="noConversion"/>
  </si>
  <si>
    <t>일일미션 클리어 항목 누적 횟수</t>
    <phoneticPr fontId="1" type="noConversion"/>
  </si>
  <si>
    <t>일일미션 올클리어 항목 누적 횟수</t>
    <phoneticPr fontId="1" type="noConversion"/>
  </si>
  <si>
    <t>주간미션 클리어 항목 누적 횟수</t>
    <phoneticPr fontId="1" type="noConversion"/>
  </si>
  <si>
    <t>주간미션 올클리어 항목 누적 횟수</t>
    <phoneticPr fontId="1" type="noConversion"/>
  </si>
  <si>
    <t>미션타입</t>
    <phoneticPr fontId="1" type="noConversion"/>
  </si>
  <si>
    <t>캐릭터 스킬 강화 누적 횟수</t>
    <phoneticPr fontId="1" type="noConversion"/>
  </si>
  <si>
    <t>수호자 스킬 강화 누적 횟수</t>
    <phoneticPr fontId="1" type="noConversion"/>
  </si>
  <si>
    <t>업적</t>
    <phoneticPr fontId="1" type="noConversion"/>
  </si>
  <si>
    <t>구분</t>
    <phoneticPr fontId="1" type="noConversion"/>
  </si>
  <si>
    <t>1차 구분</t>
    <phoneticPr fontId="1" type="noConversion"/>
  </si>
  <si>
    <t>결투장 최대 연승 달성</t>
    <phoneticPr fontId="1" type="noConversion"/>
  </si>
  <si>
    <t>장비아이템 합성 누적 횟수</t>
    <phoneticPr fontId="1" type="noConversion"/>
  </si>
  <si>
    <t>장비아이템 승급 누적 횟수</t>
    <phoneticPr fontId="1" type="noConversion"/>
  </si>
  <si>
    <t>수호석 획득 누적 갯수</t>
    <phoneticPr fontId="1" type="noConversion"/>
  </si>
  <si>
    <t>장비아이템 분해 누적 갯수</t>
    <phoneticPr fontId="1" type="noConversion"/>
  </si>
  <si>
    <t>확인장소</t>
    <phoneticPr fontId="1" type="noConversion"/>
  </si>
  <si>
    <t>길드전 참가 누적 횟수</t>
    <phoneticPr fontId="1" type="noConversion"/>
  </si>
  <si>
    <t>길드전 승리 누적 횟수</t>
    <phoneticPr fontId="1" type="noConversion"/>
  </si>
  <si>
    <t>캐릭터 스킬 초기화 누적 횟수</t>
    <phoneticPr fontId="1" type="noConversion"/>
  </si>
  <si>
    <t>수호석 업그레이드 최고 단계 최초 달성</t>
    <phoneticPr fontId="1" type="noConversion"/>
  </si>
  <si>
    <t>룬스톤 합성 누적 횟수</t>
    <phoneticPr fontId="1" type="noConversion"/>
  </si>
  <si>
    <t>장비아이템 랜덤옵션변경(마법부여) 누적 횟수</t>
    <phoneticPr fontId="1" type="noConversion"/>
  </si>
  <si>
    <t>결투장 단계별 최초 리그 달성</t>
    <phoneticPr fontId="1" type="noConversion"/>
  </si>
  <si>
    <t>3차 구분</t>
  </si>
  <si>
    <t>균열석 획득 누적 갯수</t>
    <phoneticPr fontId="1" type="noConversion"/>
  </si>
  <si>
    <t>2차 구분</t>
  </si>
  <si>
    <t>DailyMission</t>
  </si>
  <si>
    <t>WeeklyMission</t>
  </si>
  <si>
    <t>MonthlyMission</t>
  </si>
  <si>
    <t>Achievement</t>
  </si>
  <si>
    <t>Comment</t>
  </si>
  <si>
    <t>미션 명칭 TextCode
TextAchievementName</t>
  </si>
  <si>
    <t>미션 설명 TextCode
TextAchievementDesc</t>
  </si>
  <si>
    <t>Tool</t>
  </si>
  <si>
    <t>Common</t>
  </si>
  <si>
    <t>bool</t>
  </si>
  <si>
    <t>string</t>
  </si>
  <si>
    <t>int</t>
  </si>
  <si>
    <t>enum : 
sbyte : 
eEquipType</t>
  </si>
  <si>
    <t>Read</t>
  </si>
  <si>
    <t>Description</t>
  </si>
  <si>
    <t>GeneralTypeCode</t>
  </si>
  <si>
    <t>RewardTypeCode</t>
  </si>
  <si>
    <t>RewardCount</t>
  </si>
  <si>
    <t>EquipType</t>
  </si>
  <si>
    <t>NameTextKey</t>
  </si>
  <si>
    <t>DescriptionTextCode</t>
  </si>
  <si>
    <t>IconImageCode</t>
  </si>
  <si>
    <t>Gold</t>
  </si>
  <si>
    <t>Ticket</t>
  </si>
  <si>
    <t>Gem</t>
  </si>
  <si>
    <t>장비아이템 획득 누적 갯수</t>
  </si>
  <si>
    <t>PreviousAchieveCode</t>
  </si>
  <si>
    <t>NextAchieveCode</t>
  </si>
  <si>
    <t xml:space="preserve">업적 - 균열던전 어려움 Ⅰ 최초 클리어 </t>
  </si>
  <si>
    <t xml:space="preserve">업적 - 균열던전 어려움 Ⅱ 최초 클리어 </t>
  </si>
  <si>
    <t xml:space="preserve">업적 - 균열던전 어려움 Ⅲ 최초 클리어 </t>
  </si>
  <si>
    <t xml:space="preserve">업적 - 균열던전 어려움 Ⅳ 최초 클리어 </t>
  </si>
  <si>
    <t xml:space="preserve">업적 - 균열던전 어려움 Ⅴ 최초 클리어 </t>
  </si>
  <si>
    <t xml:space="preserve">업적 - 균열던전 고수 Ⅰ 최초 클리어 </t>
  </si>
  <si>
    <t xml:space="preserve">업적 - 균열던전 고수 Ⅱ 최초 클리어 </t>
  </si>
  <si>
    <t xml:space="preserve">업적 - 균열던전 고수 Ⅲ 최초 클리어 </t>
  </si>
  <si>
    <t xml:space="preserve">업적 - 균열던전 고수 Ⅳ 최초 클리어 </t>
  </si>
  <si>
    <t xml:space="preserve">업적 - 균열던전 고수 Ⅴ 최초 클리어 </t>
  </si>
  <si>
    <t xml:space="preserve">업적 - 균열던전 고행 Ⅰ 최초 클리어 </t>
  </si>
  <si>
    <t xml:space="preserve">업적 - 균열던전 고행 Ⅱ 최초 클리어 </t>
  </si>
  <si>
    <t xml:space="preserve">업적 - 균열던전 고행 Ⅲ 최초 클리어 </t>
  </si>
  <si>
    <t xml:space="preserve">업적 - 균열던전 고행 Ⅳ 최초 클리어 </t>
  </si>
  <si>
    <t xml:space="preserve">업적 - 균열던전 고행 Ⅴ 최초 클리어 </t>
  </si>
  <si>
    <t xml:space="preserve">업적 - 균열던전 달인 Ⅰ 최초 클리어 </t>
  </si>
  <si>
    <t xml:space="preserve">업적 - 균열던전 달인 Ⅱ 최초 클리어 </t>
  </si>
  <si>
    <t xml:space="preserve">업적 - 균열던전 달인 Ⅲ 최초 클리어 </t>
  </si>
  <si>
    <t xml:space="preserve">업적 - 균열던전 달인 Ⅳ 최초 클리어 </t>
  </si>
  <si>
    <t xml:space="preserve">업적 - 균열던전 달인 Ⅴ 최초 클리어 </t>
  </si>
  <si>
    <t xml:space="preserve">업적 - 균열던전 달인 Ⅵ 최초 클리어 </t>
  </si>
  <si>
    <t xml:space="preserve">업적 - 균열던전 달인 Ⅶ 최초 클리어 </t>
  </si>
  <si>
    <t xml:space="preserve">업적 - 균열던전 달인 Ⅷ 최초 클리어 </t>
  </si>
  <si>
    <t xml:space="preserve">업적 - 균열던전 달인 Ⅸ 최초 클리어 </t>
  </si>
  <si>
    <t xml:space="preserve">업적 - 균열던전 달인 Ⅹ 최초 클리어 </t>
  </si>
  <si>
    <t>Trophy</t>
  </si>
  <si>
    <t>Lotto</t>
  </si>
  <si>
    <t>일반던전 클리어 누적 횟수</t>
    <phoneticPr fontId="1" type="noConversion"/>
  </si>
  <si>
    <t>정예던전 클리어 누적 횟수</t>
    <phoneticPr fontId="1" type="noConversion"/>
  </si>
  <si>
    <t>요일던전 클리어 누적 횟수</t>
    <phoneticPr fontId="1" type="noConversion"/>
  </si>
  <si>
    <t>수호레이드 참가 누적 횟수</t>
    <phoneticPr fontId="1" type="noConversion"/>
  </si>
  <si>
    <t>장비아이템 5성 획득 누적 갯수</t>
    <phoneticPr fontId="1" type="noConversion"/>
  </si>
  <si>
    <t>장비아이템 6성 획득 누적 갯수</t>
    <phoneticPr fontId="1" type="noConversion"/>
  </si>
  <si>
    <t>장비아이템 7성 획득 누적 갯수</t>
    <phoneticPr fontId="1" type="noConversion"/>
  </si>
  <si>
    <t>수호자 스킬 초기화 누적 횟수</t>
    <phoneticPr fontId="1" type="noConversion"/>
  </si>
  <si>
    <t>수호석 업그레이드 성공 누적 횟수</t>
    <phoneticPr fontId="1" type="noConversion"/>
  </si>
  <si>
    <t>균열던전 단계별 최초 클리어</t>
    <phoneticPr fontId="1" type="noConversion"/>
  </si>
  <si>
    <t>초월던전 참가 누적 횟수</t>
  </si>
  <si>
    <t>초월던전 참가 누적 횟수</t>
    <phoneticPr fontId="1" type="noConversion"/>
  </si>
  <si>
    <t>균열석 획득 누적 갯수</t>
    <phoneticPr fontId="1" type="noConversion"/>
  </si>
  <si>
    <t>일일미션</t>
    <phoneticPr fontId="1" type="noConversion"/>
  </si>
  <si>
    <t>주간미션</t>
    <phoneticPr fontId="1" type="noConversion"/>
  </si>
  <si>
    <t>월간미션</t>
    <phoneticPr fontId="1" type="noConversion"/>
  </si>
  <si>
    <t>업적</t>
    <phoneticPr fontId="1" type="noConversion"/>
  </si>
  <si>
    <t>장비아이템 강화 누적 횟수</t>
  </si>
  <si>
    <t>장비아이템 강화 누적 횟수</t>
    <phoneticPr fontId="1" type="noConversion"/>
  </si>
  <si>
    <t>룬스톤 5성 획득 누적 갯수</t>
  </si>
  <si>
    <t>룬스톤 6성 획득 누적 갯수</t>
  </si>
  <si>
    <t>룬스톤 7성 획득 누적 갯수</t>
  </si>
  <si>
    <t>룬스톤 5성 획득 누적 갯수</t>
    <phoneticPr fontId="1" type="noConversion"/>
  </si>
  <si>
    <t>룬스톤 6성 획득 누적 갯수</t>
    <phoneticPr fontId="1" type="noConversion"/>
  </si>
  <si>
    <t>룬스톤 7성 획득 누적 갯수</t>
    <phoneticPr fontId="1" type="noConversion"/>
  </si>
  <si>
    <t>Achievement</t>
    <phoneticPr fontId="1" type="noConversion"/>
  </si>
  <si>
    <t>10 - 일일
70 - 주간
30 - 월간
90 - 업적</t>
    <phoneticPr fontId="1" type="noConversion"/>
  </si>
  <si>
    <t>미션타입구분
1. 게임모드관련
2. 장비아이템관련
3. 아이템획득관련
4. 레벨달성관련
5. 스킬강화관련
6. 수호석업그레이드관련
7. 업적관련
8. 최초달성관련</t>
    <phoneticPr fontId="1" type="noConversion"/>
  </si>
  <si>
    <t>미션타입 세부 구분</t>
    <phoneticPr fontId="1" type="noConversion"/>
  </si>
  <si>
    <t>미션 클리어 조건</t>
    <phoneticPr fontId="1" type="noConversion"/>
  </si>
  <si>
    <t>미션 클리어 값</t>
    <phoneticPr fontId="1" type="noConversion"/>
  </si>
  <si>
    <t>해당 아이템의
Icon Image ID</t>
    <phoneticPr fontId="9" type="noConversion"/>
  </si>
  <si>
    <t>SubMissionType</t>
    <phoneticPr fontId="1" type="noConversion"/>
  </si>
  <si>
    <t>ClearType</t>
    <phoneticPr fontId="1" type="noConversion"/>
  </si>
  <si>
    <t>ClearValue</t>
    <phoneticPr fontId="1" type="noConversion"/>
  </si>
  <si>
    <t>Client</t>
    <phoneticPr fontId="9" type="noConversion"/>
  </si>
  <si>
    <t>MissionType</t>
    <phoneticPr fontId="1" type="noConversion"/>
  </si>
  <si>
    <t>게임모드</t>
    <phoneticPr fontId="1" type="noConversion"/>
  </si>
  <si>
    <t xml:space="preserve">1. 클리어
2. 참가
3. 승리
4. 연승
5. 최초 클리어
6. 리그 승급 달성
</t>
    <phoneticPr fontId="1" type="noConversion"/>
  </si>
  <si>
    <t>횟수 지정
단계 지정
리그 지정</t>
    <phoneticPr fontId="1" type="noConversion"/>
  </si>
  <si>
    <t>정예던전 클리어 누적 횟수</t>
    <phoneticPr fontId="1" type="noConversion"/>
  </si>
  <si>
    <t>요일던전 클리어 누적 횟수</t>
    <phoneticPr fontId="1" type="noConversion"/>
  </si>
  <si>
    <t>균열던전 참가 누적 횟수</t>
    <phoneticPr fontId="1" type="noConversion"/>
  </si>
  <si>
    <t>균열던전 단계별 최초 클리어</t>
    <phoneticPr fontId="1" type="noConversion"/>
  </si>
  <si>
    <t>초월던전 참가 누적 횟수</t>
    <phoneticPr fontId="1" type="noConversion"/>
  </si>
  <si>
    <t>결투장 참가 누적 횟수</t>
    <phoneticPr fontId="1" type="noConversion"/>
  </si>
  <si>
    <t>결투장 승리 누적 횟수</t>
    <phoneticPr fontId="1" type="noConversion"/>
  </si>
  <si>
    <t>결투장 최대 연승 달성</t>
    <phoneticPr fontId="1" type="noConversion"/>
  </si>
  <si>
    <t>결투장 단계별 최초 리그 승급 달성</t>
    <phoneticPr fontId="1" type="noConversion"/>
  </si>
  <si>
    <t>길드전 참가 누적 횟수</t>
    <phoneticPr fontId="1" type="noConversion"/>
  </si>
  <si>
    <t>길드전 승리 누적 횟수</t>
    <phoneticPr fontId="1" type="noConversion"/>
  </si>
  <si>
    <t>장비아이템</t>
    <phoneticPr fontId="1" type="noConversion"/>
  </si>
  <si>
    <t>장비아이템 분해 누적 갯수</t>
    <phoneticPr fontId="1" type="noConversion"/>
  </si>
  <si>
    <t>1. 장비(무기/방어구/장신구)</t>
    <phoneticPr fontId="1" type="noConversion"/>
  </si>
  <si>
    <t>횟수 지정
갯수 지정</t>
    <phoneticPr fontId="1" type="noConversion"/>
  </si>
  <si>
    <t>장비아이템 강화 누적 횟수</t>
    <phoneticPr fontId="1" type="noConversion"/>
  </si>
  <si>
    <t>장비아이템 합성 누적 횟수</t>
    <phoneticPr fontId="1" type="noConversion"/>
  </si>
  <si>
    <t>장비아이템 승급 누적 횟수</t>
    <phoneticPr fontId="1" type="noConversion"/>
  </si>
  <si>
    <t>장비아이템 랜덤옵션변경(마법부여) 누적 횟수</t>
    <phoneticPr fontId="1" type="noConversion"/>
  </si>
  <si>
    <t>장비아이템 획득 누적 갯수</t>
    <phoneticPr fontId="1" type="noConversion"/>
  </si>
  <si>
    <t>장비아이템 5성 획득 누적 갯수</t>
    <phoneticPr fontId="1" type="noConversion"/>
  </si>
  <si>
    <t>룬스톤</t>
    <phoneticPr fontId="1" type="noConversion"/>
  </si>
  <si>
    <t>1. 획득
2. 5성 획득
3. 6성 획득
4. 7성 획득
5. 합성</t>
    <phoneticPr fontId="1" type="noConversion"/>
  </si>
  <si>
    <t>횟수 지정
갯수 지정</t>
    <phoneticPr fontId="1" type="noConversion"/>
  </si>
  <si>
    <t>균열석</t>
    <phoneticPr fontId="1" type="noConversion"/>
  </si>
  <si>
    <t>균열석 획득 누적 갯수</t>
    <phoneticPr fontId="1" type="noConversion"/>
  </si>
  <si>
    <t>1. 균열석</t>
    <phoneticPr fontId="1" type="noConversion"/>
  </si>
  <si>
    <t>1. 획득</t>
    <phoneticPr fontId="1" type="noConversion"/>
  </si>
  <si>
    <t>개수 지정</t>
    <phoneticPr fontId="1" type="noConversion"/>
  </si>
  <si>
    <t>캐릭터</t>
    <phoneticPr fontId="1" type="noConversion"/>
  </si>
  <si>
    <t>캐릭터 레벨 달성</t>
    <phoneticPr fontId="1" type="noConversion"/>
  </si>
  <si>
    <t>1. 캐릭터 레벨
2. 캐릭터 스킬</t>
    <phoneticPr fontId="1" type="noConversion"/>
  </si>
  <si>
    <t>1. 레벨달성
2. 스킬 강화
3. 스킬 초기화</t>
    <phoneticPr fontId="1" type="noConversion"/>
  </si>
  <si>
    <t>레벨 지정
횟수 지정</t>
    <phoneticPr fontId="1" type="noConversion"/>
  </si>
  <si>
    <t>캐릭터 스킬 강화 누적 횟수</t>
    <phoneticPr fontId="1" type="noConversion"/>
  </si>
  <si>
    <t>캐릭터 스킬 초기화 누적 횟수</t>
    <phoneticPr fontId="1" type="noConversion"/>
  </si>
  <si>
    <t>수호자</t>
    <phoneticPr fontId="1" type="noConversion"/>
  </si>
  <si>
    <t>수호자 레벨 달성</t>
    <phoneticPr fontId="1" type="noConversion"/>
  </si>
  <si>
    <t>1. 수호자 레벨
2. 수호자 스킬</t>
    <phoneticPr fontId="1" type="noConversion"/>
  </si>
  <si>
    <t>수호자 스킬 강화 누적 횟수</t>
    <phoneticPr fontId="1" type="noConversion"/>
  </si>
  <si>
    <t>수호자 스킬 초기화 누적 횟수</t>
    <phoneticPr fontId="1" type="noConversion"/>
  </si>
  <si>
    <t>수호석</t>
    <phoneticPr fontId="1" type="noConversion"/>
  </si>
  <si>
    <t>수호석 획득 누적 갯수</t>
    <phoneticPr fontId="1" type="noConversion"/>
  </si>
  <si>
    <t>1. 수호석</t>
    <phoneticPr fontId="1" type="noConversion"/>
  </si>
  <si>
    <t>1. 획득
2. 업그레이드 횟수
3. 최고단계 달성</t>
    <phoneticPr fontId="1" type="noConversion"/>
  </si>
  <si>
    <t>횟수 지정</t>
    <phoneticPr fontId="1" type="noConversion"/>
  </si>
  <si>
    <t>수호석 업그레이드 성공 누적 횟수</t>
    <phoneticPr fontId="1" type="noConversion"/>
  </si>
  <si>
    <t>수호석 업그레이드 최고 단계 최초 달성</t>
    <phoneticPr fontId="1" type="noConversion"/>
  </si>
  <si>
    <t>업적</t>
    <phoneticPr fontId="1" type="noConversion"/>
  </si>
  <si>
    <t>일일미션 클리어 항목 누적 횟수</t>
    <phoneticPr fontId="1" type="noConversion"/>
  </si>
  <si>
    <t>1. 일일미션
2. 주간미션</t>
    <phoneticPr fontId="1" type="noConversion"/>
  </si>
  <si>
    <t>1. 클리어
2. 올클리어</t>
    <phoneticPr fontId="1" type="noConversion"/>
  </si>
  <si>
    <t>마을&gt;업적</t>
    <phoneticPr fontId="1" type="noConversion"/>
  </si>
  <si>
    <t>일일미션 올클리어 항목 누적 횟수</t>
    <phoneticPr fontId="1" type="noConversion"/>
  </si>
  <si>
    <t>주간미션 클리어 항목 누적 횟수</t>
    <phoneticPr fontId="1" type="noConversion"/>
  </si>
  <si>
    <t>주간미션 올클리어 항목 누적 횟수</t>
    <phoneticPr fontId="1" type="noConversion"/>
  </si>
  <si>
    <t>룬스톤 6성 획득 누적 개수</t>
    <phoneticPr fontId="1" type="noConversion"/>
  </si>
  <si>
    <t>룬스톤 7성 획득 누적 개수</t>
    <phoneticPr fontId="1" type="noConversion"/>
  </si>
  <si>
    <t>1. 룬스톤</t>
    <phoneticPr fontId="1" type="noConversion"/>
  </si>
  <si>
    <t>게임 준비(소탕)
게임 입장
게임 종료</t>
    <phoneticPr fontId="1" type="noConversion"/>
  </si>
  <si>
    <t>마을&gt;가방
게임 준비(소탕)
결과창
우편함
상점</t>
    <phoneticPr fontId="1" type="noConversion"/>
  </si>
  <si>
    <t>마을&gt;보석함
게임 준비(소탕)
결과창
우편함
상점</t>
    <phoneticPr fontId="1" type="noConversion"/>
  </si>
  <si>
    <t>게임종료(균열)
우편함</t>
    <phoneticPr fontId="1" type="noConversion"/>
  </si>
  <si>
    <t>게임 준비(소탕)
결과창
마을&gt;스킬</t>
    <phoneticPr fontId="1" type="noConversion"/>
  </si>
  <si>
    <t>게임종료(초월)</t>
    <phoneticPr fontId="1" type="noConversion"/>
  </si>
  <si>
    <t>10 - 일일
70 - 주간
30 - 월간
90 - 업적</t>
    <phoneticPr fontId="1" type="noConversion"/>
  </si>
  <si>
    <t>이전 업적</t>
    <phoneticPr fontId="9" type="noConversion"/>
  </si>
  <si>
    <t>다음 업적</t>
    <phoneticPr fontId="9" type="noConversion"/>
  </si>
  <si>
    <t>미션타입구분
1. 게임모드관련
2. 장비아이템관련
3. 아이템획득관련
4. 레벨달성관련
5. 스킬강화관련
6. 수호석업그레이드관련
7. 업적관련
8. 최초달성관련</t>
    <phoneticPr fontId="1" type="noConversion"/>
  </si>
  <si>
    <t>미션타입 세부 구분</t>
    <phoneticPr fontId="1" type="noConversion"/>
  </si>
  <si>
    <t>미션 클리어 조건</t>
    <phoneticPr fontId="1" type="noConversion"/>
  </si>
  <si>
    <t>미션 클리어 값</t>
    <phoneticPr fontId="1" type="noConversion"/>
  </si>
  <si>
    <t>160001001 - 골드
160001002 - 젬(보석)
160002001 - 일반뽑기권
160002002 - 고급뽑기권
160002003 - 입장권
160002004 - 트포피
160002005 - 균열석
160004001 - 아이템 증가권
160004002 - 경험치 증가권
160004003 - 골드 증가권
160004004 - 즉시완료권</t>
  </si>
  <si>
    <t>해당 아이템의
Icon Image ID</t>
    <phoneticPr fontId="9" type="noConversion"/>
  </si>
  <si>
    <t>Client</t>
    <phoneticPr fontId="9" type="noConversion"/>
  </si>
  <si>
    <t>MissionType</t>
    <phoneticPr fontId="1" type="noConversion"/>
  </si>
  <si>
    <t>SubMissionType</t>
    <phoneticPr fontId="1" type="noConversion"/>
  </si>
  <si>
    <t>ClearType</t>
    <phoneticPr fontId="1" type="noConversion"/>
  </si>
  <si>
    <t>ClearValue</t>
    <phoneticPr fontId="1" type="noConversion"/>
  </si>
  <si>
    <t>Gem</t>
    <phoneticPr fontId="1" type="noConversion"/>
  </si>
  <si>
    <t>Gem</t>
    <phoneticPr fontId="1" type="noConversion"/>
  </si>
  <si>
    <t xml:space="preserve">업적 - 균열던전 일반 Ⅰ 최초 클리어 </t>
    <phoneticPr fontId="1" type="noConversion"/>
  </si>
  <si>
    <t xml:space="preserve">업적 - 균열던전 일반 Ⅱ 최초 클리어 </t>
    <phoneticPr fontId="1" type="noConversion"/>
  </si>
  <si>
    <t xml:space="preserve">업적 - 균열던전 일반 Ⅲ 최초 클리어 </t>
    <phoneticPr fontId="1" type="noConversion"/>
  </si>
  <si>
    <t xml:space="preserve">업적 - 균열던전 일반 Ⅳ 최초 클리어 </t>
    <phoneticPr fontId="1" type="noConversion"/>
  </si>
  <si>
    <t xml:space="preserve">업적 - 균열던전 일반 Ⅴ 최초 클리어 </t>
    <phoneticPr fontId="1" type="noConversion"/>
  </si>
  <si>
    <t xml:space="preserve">업적 - 균열던전 고행 Ⅵ 최초 클리어 </t>
    <phoneticPr fontId="1" type="noConversion"/>
  </si>
  <si>
    <t xml:space="preserve">업적 - 균열던전 고행 Ⅶ 최초 클리어 </t>
    <phoneticPr fontId="1" type="noConversion"/>
  </si>
  <si>
    <t xml:space="preserve">업적 - 균열던전 고행 Ⅷ 최초 클리어 </t>
    <phoneticPr fontId="1" type="noConversion"/>
  </si>
  <si>
    <t xml:space="preserve">업적 - 균열던전 고행 Ⅸ 최초 클리어 </t>
    <phoneticPr fontId="1" type="noConversion"/>
  </si>
  <si>
    <t xml:space="preserve">업적 - 균열던전 고행 Ⅹ 최초 클리어 </t>
    <phoneticPr fontId="1" type="noConversion"/>
  </si>
  <si>
    <t xml:space="preserve">업적 - 균열던전 고행 ⅩⅠ 최초 클리어 </t>
    <phoneticPr fontId="1" type="noConversion"/>
  </si>
  <si>
    <t xml:space="preserve">업적 - 균열던전 고행 ⅩⅡ 최초 클리어 </t>
    <phoneticPr fontId="1" type="noConversion"/>
  </si>
  <si>
    <t xml:space="preserve">업적 - 균열던전 고행 ⅩⅢ 최초 클리어 </t>
    <phoneticPr fontId="1" type="noConversion"/>
  </si>
  <si>
    <t xml:space="preserve">업적 - 균열던전 고행 ⅩⅣ 최초 클리어 </t>
    <phoneticPr fontId="1" type="noConversion"/>
  </si>
  <si>
    <t xml:space="preserve">업적 - 균열던전 고행 ⅩⅤ 최초 클리어 </t>
    <phoneticPr fontId="1" type="noConversion"/>
  </si>
  <si>
    <t>업적 - 결투장 루키 리그 승급</t>
    <phoneticPr fontId="1" type="noConversion"/>
  </si>
  <si>
    <t>업적 - 결투장 챌린저 리그 승급</t>
    <phoneticPr fontId="1" type="noConversion"/>
  </si>
  <si>
    <t>업적 - 결투장 프리미어 리그 승급</t>
    <phoneticPr fontId="1" type="noConversion"/>
  </si>
  <si>
    <t>업적 - 결투장 마스터 리그 승급</t>
    <phoneticPr fontId="1" type="noConversion"/>
  </si>
  <si>
    <t>업적 - 결투장 레전드 리그 승급</t>
    <phoneticPr fontId="1" type="noConversion"/>
  </si>
  <si>
    <t>업적 - 결투장 챔피언 리그 승급</t>
    <phoneticPr fontId="1" type="noConversion"/>
  </si>
  <si>
    <t>Gold</t>
    <phoneticPr fontId="1" type="noConversion"/>
  </si>
  <si>
    <t>Gold</t>
    <phoneticPr fontId="1" type="noConversion"/>
  </si>
  <si>
    <t>MonthlyMission</t>
    <phoneticPr fontId="1" type="noConversion"/>
  </si>
  <si>
    <t>10 - 일일
70 - 주간
30 - 월간
90 - 업적</t>
    <phoneticPr fontId="1" type="noConversion"/>
  </si>
  <si>
    <t>미션타입구분
1. 게임모드관련
2. 장비아이템관련
3. 아이템획득관련
4. 레벨달성관련
5. 스킬강화관련
6. 수호석업그레이드관련
7. 업적관련
8. 최초달성관련</t>
    <phoneticPr fontId="1" type="noConversion"/>
  </si>
  <si>
    <t>미션타입 세부 구분</t>
    <phoneticPr fontId="1" type="noConversion"/>
  </si>
  <si>
    <t>미션 클리어 조건</t>
    <phoneticPr fontId="1" type="noConversion"/>
  </si>
  <si>
    <t>미션 클리어 값</t>
    <phoneticPr fontId="1" type="noConversion"/>
  </si>
  <si>
    <t>해당 아이템의
Icon Image ID</t>
    <phoneticPr fontId="9" type="noConversion"/>
  </si>
  <si>
    <t>Gem</t>
    <phoneticPr fontId="9" type="noConversion"/>
  </si>
  <si>
    <t>DailyMission</t>
    <phoneticPr fontId="1" type="noConversion"/>
  </si>
  <si>
    <t>160001001 - 골드
160001002 - 젬(보석)
160002001 - 일반뽑기권
160002002 - 고급뽑기권
160002003 - 입장권
160002004 - 트포피
160002005 - 균열석
160004001 - 아이템 증가권
160004002 - 경험치 증가권
160004003 - 골드 증가권
160004004 - 즉시완료권</t>
    <phoneticPr fontId="9" type="noConversion"/>
  </si>
  <si>
    <t>Gem</t>
    <phoneticPr fontId="1" type="noConversion"/>
  </si>
  <si>
    <t>아바타</t>
    <phoneticPr fontId="1" type="noConversion"/>
  </si>
  <si>
    <t>1. 아바타
2. 아바타 강화</t>
    <phoneticPr fontId="1" type="noConversion"/>
  </si>
  <si>
    <t>아바타 보유 누적 개수</t>
    <phoneticPr fontId="1" type="noConversion"/>
  </si>
  <si>
    <t>아바타 강화 단계 체크</t>
    <phoneticPr fontId="1" type="noConversion"/>
  </si>
  <si>
    <t>횟수 지정
레벨 지정</t>
    <phoneticPr fontId="1" type="noConversion"/>
  </si>
  <si>
    <t>횟수 지정</t>
    <phoneticPr fontId="1" type="noConversion"/>
  </si>
  <si>
    <t>제작</t>
    <phoneticPr fontId="1" type="noConversion"/>
  </si>
  <si>
    <t>1. 제작 시도 횟수</t>
    <phoneticPr fontId="1" type="noConversion"/>
  </si>
  <si>
    <t>연금술</t>
    <phoneticPr fontId="1" type="noConversion"/>
  </si>
  <si>
    <t>길드</t>
    <phoneticPr fontId="1" type="noConversion"/>
  </si>
  <si>
    <t>1. 길드
2. 길드전
3. 공헌도</t>
    <phoneticPr fontId="1" type="noConversion"/>
  </si>
  <si>
    <t>길드 출석 누적 횟수</t>
    <phoneticPr fontId="1" type="noConversion"/>
  </si>
  <si>
    <t>길드전 참여 누적 횟수</t>
    <phoneticPr fontId="1" type="noConversion"/>
  </si>
  <si>
    <t>길드전 승리 누적 횟수</t>
    <phoneticPr fontId="1" type="noConversion"/>
  </si>
  <si>
    <t>길드 내 공헌도 시즌 점수</t>
    <phoneticPr fontId="1" type="noConversion"/>
  </si>
  <si>
    <t>횟수 지정
점수 지정</t>
    <phoneticPr fontId="1" type="noConversion"/>
  </si>
  <si>
    <t>재화</t>
    <phoneticPr fontId="1" type="noConversion"/>
  </si>
  <si>
    <t>골드 보유 누적 개수</t>
    <phoneticPr fontId="1" type="noConversion"/>
  </si>
  <si>
    <t>골드 사용 누적 개수</t>
    <phoneticPr fontId="1" type="noConversion"/>
  </si>
  <si>
    <t>다이아 보유 누적 개수</t>
  </si>
  <si>
    <t>다이아 사용 누적 개수</t>
  </si>
  <si>
    <t>우정포인트 보유 누적 개수</t>
  </si>
  <si>
    <t>우정포인트 사용 누적 개수</t>
  </si>
  <si>
    <t>루비 보유 누적 개수</t>
  </si>
  <si>
    <t>루비 사용 누적 개수</t>
  </si>
  <si>
    <t>열쇠 보유 누적 개수</t>
  </si>
  <si>
    <t>열쇠 사용 누적 개수</t>
  </si>
  <si>
    <t>1. 사용 개수
2. 보유 개수</t>
    <phoneticPr fontId="1" type="noConversion"/>
  </si>
  <si>
    <t>개수 지정</t>
    <phoneticPr fontId="1" type="noConversion"/>
  </si>
  <si>
    <t>전체</t>
    <phoneticPr fontId="1" type="noConversion"/>
  </si>
  <si>
    <t>컨텐츠</t>
    <phoneticPr fontId="1" type="noConversion"/>
  </si>
  <si>
    <t>1. 초기화</t>
    <phoneticPr fontId="1" type="noConversion"/>
  </si>
  <si>
    <t>1. 컨텐츠 초기화 횟수</t>
    <phoneticPr fontId="1" type="noConversion"/>
  </si>
  <si>
    <t>초기화 가능한
모든 컨텐츠</t>
    <phoneticPr fontId="1" type="noConversion"/>
  </si>
  <si>
    <t>컨텐츠 초기화 누적 횟수</t>
    <phoneticPr fontId="1" type="noConversion"/>
  </si>
  <si>
    <r>
      <t xml:space="preserve">1. 분해
2. 강화
3. 합성
4. 승급
5. 랜덤옵션변경
6. 획득
7. 5성 획득
8. 6성 획득
9. 7성 획득
</t>
    </r>
    <r>
      <rPr>
        <sz val="10"/>
        <color rgb="FFC00000"/>
        <rFont val="맑은 고딕"/>
        <family val="3"/>
        <charset val="129"/>
        <scheme val="minor"/>
      </rPr>
      <t>10. 승단 레벨</t>
    </r>
    <phoneticPr fontId="1" type="noConversion"/>
  </si>
  <si>
    <t>1. 레벨달성
2. 스킬 강화
3. 스킬 초기화</t>
    <phoneticPr fontId="1" type="noConversion"/>
  </si>
  <si>
    <t>1. 보유 개수
2. 강화 단계 체크</t>
    <phoneticPr fontId="1" type="noConversion"/>
  </si>
  <si>
    <t>제작 시도 누적 횟수</t>
    <phoneticPr fontId="1" type="noConversion"/>
  </si>
  <si>
    <t>연금술 시도 누적 횟수</t>
    <phoneticPr fontId="1" type="noConversion"/>
  </si>
  <si>
    <t>1. 연금술</t>
    <phoneticPr fontId="1" type="noConversion"/>
  </si>
  <si>
    <t>1. 제작</t>
    <phoneticPr fontId="1" type="noConversion"/>
  </si>
  <si>
    <t>1. 시도 횟수</t>
    <phoneticPr fontId="1" type="noConversion"/>
  </si>
  <si>
    <t>길드 내 공헌도 누적 점수</t>
    <phoneticPr fontId="1" type="noConversion"/>
  </si>
  <si>
    <t>1. 길드 출석 횟수
2. 길드전 참여 횟수
3. 길드전 승리 횟수
4. 내 공헌도 누적 점수
5. 내 공헌도 시즌 점수</t>
    <phoneticPr fontId="1" type="noConversion"/>
  </si>
  <si>
    <t>서부 지역 참가 누적 횟수</t>
    <phoneticPr fontId="1" type="noConversion"/>
  </si>
  <si>
    <t>수호레이드 참가 누적 횟수</t>
    <phoneticPr fontId="1" type="noConversion"/>
  </si>
  <si>
    <t>점령전 참가 누적 횟수</t>
    <phoneticPr fontId="1" type="noConversion"/>
  </si>
  <si>
    <r>
      <t xml:space="preserve">1. 일반던전
2. 정예던전
3. 요일던전
4. 균열던전
5. 초월던전
6. 결투장
7. 길드전
</t>
    </r>
    <r>
      <rPr>
        <sz val="10"/>
        <color rgb="FFC00000"/>
        <rFont val="맑은 고딕"/>
        <family val="3"/>
        <charset val="129"/>
        <scheme val="minor"/>
      </rPr>
      <t>8. 수호레이드
9. 점령전
10. 서부 지역</t>
    </r>
    <phoneticPr fontId="1" type="noConversion"/>
  </si>
  <si>
    <t>1. 골드
2. 다이아
3. 우정포인트
4. 루비
5. 열쇠</t>
    <phoneticPr fontId="1" type="noConversion"/>
  </si>
  <si>
    <t>전승 스킬</t>
    <phoneticPr fontId="1" type="noConversion"/>
  </si>
  <si>
    <t>전승 스킬 강화 레벨 체크</t>
    <phoneticPr fontId="1" type="noConversion"/>
  </si>
  <si>
    <t>1. 전승 스킬</t>
    <phoneticPr fontId="1" type="noConversion"/>
  </si>
  <si>
    <t>1. 강화 레벨 체크</t>
    <phoneticPr fontId="1" type="noConversion"/>
  </si>
  <si>
    <t>레벨 지정</t>
    <phoneticPr fontId="1" type="noConversion"/>
  </si>
  <si>
    <t>마을&gt;스킬</t>
    <phoneticPr fontId="1" type="noConversion"/>
  </si>
  <si>
    <t>장비아이템 승단 최고 단계 체크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</si>
</sst>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0"/>
      <name val="맑은 고딕"/>
      <family val="2"/>
      <charset val="129"/>
      <scheme val="minor"/>
    </font>
    <font>
      <sz val="10"/>
      <color theme="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sz val="10"/>
      <color indexed="8"/>
      <name val="맑은 고딕"/>
      <family val="3"/>
      <charset val="129"/>
    </font>
    <font>
      <b/>
      <sz val="9"/>
      <color indexed="9"/>
      <name val="맑은 고딕"/>
      <family val="3"/>
      <charset val="129"/>
    </font>
    <font>
      <sz val="8"/>
      <name val="맑은 고딕"/>
      <family val="3"/>
      <charset val="129"/>
    </font>
    <font>
      <sz val="10"/>
      <color rgb="FFC00000"/>
      <name val="맑은 고딕"/>
      <family val="3"/>
      <charset val="129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3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6" fillId="4" borderId="4" xfId="1" applyNumberFormat="1" applyFont="1" applyFill="1" applyBorder="1" applyAlignment="1">
      <alignment horizontal="center" vertical="center"/>
    </xf>
    <xf numFmtId="49" fontId="6" fillId="5" borderId="0" xfId="0" applyNumberFormat="1" applyFont="1" applyFill="1" applyAlignment="1">
      <alignment horizontal="center" vertical="center" wrapText="1"/>
    </xf>
    <xf numFmtId="49" fontId="7" fillId="0" borderId="0" xfId="0" applyNumberFormat="1" applyFont="1">
      <alignment vertical="center"/>
    </xf>
    <xf numFmtId="0" fontId="7" fillId="0" borderId="0" xfId="0" applyFont="1">
      <alignment vertical="center"/>
    </xf>
    <xf numFmtId="49" fontId="7" fillId="6" borderId="5" xfId="2" applyNumberFormat="1" applyFont="1" applyFill="1" applyBorder="1" applyAlignment="1">
      <alignment horizontal="center" vertical="center"/>
    </xf>
    <xf numFmtId="49" fontId="7" fillId="6" borderId="5" xfId="2" applyNumberFormat="1" applyFont="1" applyFill="1" applyBorder="1" applyAlignment="1">
      <alignment horizontal="left" vertical="center" wrapText="1"/>
    </xf>
    <xf numFmtId="49" fontId="7" fillId="6" borderId="5" xfId="2" applyNumberFormat="1" applyFont="1" applyFill="1" applyBorder="1" applyAlignment="1">
      <alignment horizontal="center" vertical="center" wrapText="1"/>
    </xf>
    <xf numFmtId="49" fontId="6" fillId="7" borderId="6" xfId="1" applyNumberFormat="1" applyFont="1" applyFill="1" applyBorder="1" applyAlignment="1">
      <alignment horizontal="center" vertical="center"/>
    </xf>
    <xf numFmtId="49" fontId="6" fillId="8" borderId="7" xfId="0" applyNumberFormat="1" applyFont="1" applyFill="1" applyBorder="1" applyAlignment="1">
      <alignment horizontal="center" vertical="center" wrapText="1"/>
    </xf>
    <xf numFmtId="49" fontId="6" fillId="8" borderId="7" xfId="0" applyNumberFormat="1" applyFont="1" applyFill="1" applyBorder="1" applyAlignment="1">
      <alignment horizontal="center" vertical="center"/>
    </xf>
    <xf numFmtId="49" fontId="6" fillId="9" borderId="8" xfId="2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vertical="center"/>
    </xf>
    <xf numFmtId="49" fontId="8" fillId="9" borderId="8" xfId="2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vertical="center"/>
    </xf>
    <xf numFmtId="49" fontId="6" fillId="9" borderId="7" xfId="2" applyNumberFormat="1" applyFont="1" applyFill="1" applyBorder="1" applyAlignment="1">
      <alignment horizontal="center" vertical="center"/>
    </xf>
    <xf numFmtId="0" fontId="7" fillId="10" borderId="9" xfId="0" applyFont="1" applyFill="1" applyBorder="1" applyAlignment="1">
      <alignment horizontal="center" vertical="center"/>
    </xf>
    <xf numFmtId="0" fontId="4" fillId="13" borderId="1" xfId="0" applyFont="1" applyFill="1" applyBorder="1">
      <alignment vertical="center"/>
    </xf>
    <xf numFmtId="0" fontId="4" fillId="14" borderId="1" xfId="0" applyFont="1" applyFill="1" applyBorder="1">
      <alignment vertical="center"/>
    </xf>
    <xf numFmtId="0" fontId="4" fillId="15" borderId="1" xfId="0" applyFont="1" applyFill="1" applyBorder="1">
      <alignment vertical="center"/>
    </xf>
    <xf numFmtId="0" fontId="4" fillId="16" borderId="1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4" fillId="3" borderId="9" xfId="0" applyFont="1" applyFill="1" applyBorder="1">
      <alignment vertical="center"/>
    </xf>
    <xf numFmtId="0" fontId="4" fillId="0" borderId="9" xfId="0" applyFont="1" applyFill="1" applyBorder="1">
      <alignment vertical="center"/>
    </xf>
    <xf numFmtId="49" fontId="6" fillId="8" borderId="9" xfId="0" applyNumberFormat="1" applyFont="1" applyFill="1" applyBorder="1" applyAlignment="1">
      <alignment horizontal="center" vertical="center"/>
    </xf>
    <xf numFmtId="49" fontId="6" fillId="9" borderId="9" xfId="0" applyNumberFormat="1" applyFont="1" applyFill="1" applyBorder="1" applyAlignment="1">
      <alignment horizontal="center" vertical="center"/>
    </xf>
    <xf numFmtId="0" fontId="7" fillId="12" borderId="9" xfId="0" applyFont="1" applyFill="1" applyBorder="1" applyAlignment="1">
      <alignment horizontal="center" vertical="center"/>
    </xf>
    <xf numFmtId="0" fontId="7" fillId="12" borderId="9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center" vertical="center"/>
    </xf>
    <xf numFmtId="0" fontId="7" fillId="11" borderId="9" xfId="0" applyFont="1" applyFill="1" applyBorder="1" applyAlignment="1">
      <alignment horizontal="center" vertical="center"/>
    </xf>
    <xf numFmtId="0" fontId="7" fillId="11" borderId="9" xfId="0" applyFont="1" applyFill="1" applyBorder="1" applyAlignment="1">
      <alignment horizontal="left" vertical="center"/>
    </xf>
    <xf numFmtId="0" fontId="7" fillId="10" borderId="9" xfId="0" applyFont="1" applyFill="1" applyBorder="1" applyAlignment="1">
      <alignment horizontal="left" vertical="center"/>
    </xf>
    <xf numFmtId="0" fontId="4" fillId="12" borderId="9" xfId="0" applyFont="1" applyFill="1" applyBorder="1">
      <alignment vertical="center"/>
    </xf>
    <xf numFmtId="0" fontId="4" fillId="17" borderId="9" xfId="0" applyFont="1" applyFill="1" applyBorder="1">
      <alignment vertical="center"/>
    </xf>
    <xf numFmtId="0" fontId="4" fillId="17" borderId="9" xfId="0" applyFont="1" applyFill="1" applyBorder="1" applyAlignment="1">
      <alignment horizontal="center" vertical="center"/>
    </xf>
    <xf numFmtId="0" fontId="4" fillId="17" borderId="9" xfId="0" applyFont="1" applyFill="1" applyBorder="1" applyAlignment="1">
      <alignment horizontal="left" vertical="center"/>
    </xf>
    <xf numFmtId="0" fontId="4" fillId="17" borderId="9" xfId="0" applyFont="1" applyFill="1" applyBorder="1" applyAlignment="1">
      <alignment horizontal="left" vertical="center" wrapText="1"/>
    </xf>
    <xf numFmtId="0" fontId="4" fillId="17" borderId="9" xfId="0" applyFont="1" applyFill="1" applyBorder="1" applyAlignment="1">
      <alignment horizontal="left" vertical="center"/>
    </xf>
    <xf numFmtId="0" fontId="7" fillId="18" borderId="9" xfId="0" applyFont="1" applyFill="1" applyBorder="1" applyAlignment="1">
      <alignment horizontal="center" vertical="center"/>
    </xf>
    <xf numFmtId="0" fontId="7" fillId="19" borderId="9" xfId="0" applyFont="1" applyFill="1" applyBorder="1" applyAlignment="1">
      <alignment horizontal="center" vertical="center"/>
    </xf>
    <xf numFmtId="0" fontId="7" fillId="10" borderId="12" xfId="0" applyFont="1" applyFill="1" applyBorder="1" applyAlignment="1">
      <alignment horizontal="center" vertical="center"/>
    </xf>
    <xf numFmtId="0" fontId="3" fillId="20" borderId="12" xfId="0" applyFont="1" applyFill="1" applyBorder="1" applyAlignment="1">
      <alignment horizontal="center" vertical="center"/>
    </xf>
    <xf numFmtId="0" fontId="3" fillId="20" borderId="12" xfId="0" applyFont="1" applyFill="1" applyBorder="1">
      <alignment vertical="center"/>
    </xf>
    <xf numFmtId="0" fontId="3" fillId="20" borderId="12" xfId="0" applyFont="1" applyFill="1" applyBorder="1" applyAlignment="1">
      <alignment horizontal="left" vertical="center" wrapText="1"/>
    </xf>
    <xf numFmtId="0" fontId="3" fillId="20" borderId="1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0" borderId="12" xfId="0" applyFont="1" applyFill="1" applyBorder="1" applyAlignment="1">
      <alignment horizontal="left" vertical="center" wrapText="1"/>
    </xf>
    <xf numFmtId="0" fontId="3" fillId="20" borderId="12" xfId="0" applyFont="1" applyFill="1" applyBorder="1" applyAlignment="1">
      <alignment horizontal="center" vertical="center"/>
    </xf>
    <xf numFmtId="0" fontId="4" fillId="12" borderId="7" xfId="0" applyFont="1" applyFill="1" applyBorder="1" applyAlignment="1">
      <alignment horizontal="left" vertical="center" wrapText="1"/>
    </xf>
    <xf numFmtId="0" fontId="4" fillId="12" borderId="3" xfId="0" applyFont="1" applyFill="1" applyBorder="1" applyAlignment="1">
      <alignment horizontal="left" vertical="center" wrapText="1"/>
    </xf>
    <xf numFmtId="0" fontId="3" fillId="20" borderId="12" xfId="0" applyFont="1" applyFill="1" applyBorder="1" applyAlignment="1">
      <alignment horizontal="left" vertical="center"/>
    </xf>
    <xf numFmtId="0" fontId="4" fillId="12" borderId="7" xfId="0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0" fontId="4" fillId="17" borderId="7" xfId="0" applyFont="1" applyFill="1" applyBorder="1" applyAlignment="1">
      <alignment horizontal="left" vertical="center" wrapText="1"/>
    </xf>
    <xf numFmtId="0" fontId="4" fillId="17" borderId="3" xfId="0" applyFont="1" applyFill="1" applyBorder="1" applyAlignment="1">
      <alignment horizontal="left" vertical="center" wrapText="1"/>
    </xf>
    <xf numFmtId="0" fontId="4" fillId="17" borderId="2" xfId="0" applyFont="1" applyFill="1" applyBorder="1" applyAlignment="1">
      <alignment horizontal="left" vertical="center" wrapText="1"/>
    </xf>
    <xf numFmtId="0" fontId="4" fillId="17" borderId="9" xfId="0" applyFont="1" applyFill="1" applyBorder="1" applyAlignment="1">
      <alignment horizontal="left" vertical="center" wrapText="1"/>
    </xf>
    <xf numFmtId="0" fontId="4" fillId="12" borderId="3" xfId="0" applyFont="1" applyFill="1" applyBorder="1" applyAlignment="1">
      <alignment horizontal="left" vertical="center"/>
    </xf>
    <xf numFmtId="0" fontId="4" fillId="12" borderId="2" xfId="0" applyFont="1" applyFill="1" applyBorder="1" applyAlignment="1">
      <alignment horizontal="left" vertical="center"/>
    </xf>
    <xf numFmtId="0" fontId="4" fillId="12" borderId="9" xfId="0" applyFont="1" applyFill="1" applyBorder="1" applyAlignment="1">
      <alignment horizontal="left" vertical="center"/>
    </xf>
    <xf numFmtId="0" fontId="4" fillId="17" borderId="9" xfId="0" applyFont="1" applyFill="1" applyBorder="1" applyAlignment="1">
      <alignment horizontal="center" vertical="center"/>
    </xf>
    <xf numFmtId="0" fontId="4" fillId="17" borderId="9" xfId="0" applyFont="1" applyFill="1" applyBorder="1" applyAlignment="1">
      <alignment horizontal="left" vertical="center"/>
    </xf>
    <xf numFmtId="0" fontId="4" fillId="12" borderId="9" xfId="0" applyFont="1" applyFill="1" applyBorder="1" applyAlignment="1">
      <alignment horizontal="center" vertical="center"/>
    </xf>
    <xf numFmtId="0" fontId="4" fillId="12" borderId="9" xfId="0" applyFont="1" applyFill="1" applyBorder="1" applyAlignment="1">
      <alignment horizontal="left" vertical="center" wrapText="1"/>
    </xf>
    <xf numFmtId="0" fontId="4" fillId="17" borderId="7" xfId="0" applyFont="1" applyFill="1" applyBorder="1" applyAlignment="1">
      <alignment horizontal="center" vertical="center"/>
    </xf>
    <xf numFmtId="0" fontId="4" fillId="17" borderId="3" xfId="0" applyFont="1" applyFill="1" applyBorder="1" applyAlignment="1">
      <alignment horizontal="center" vertical="center"/>
    </xf>
    <xf numFmtId="0" fontId="4" fillId="17" borderId="2" xfId="0" applyFont="1" applyFill="1" applyBorder="1" applyAlignment="1">
      <alignment horizontal="center" vertical="center"/>
    </xf>
    <xf numFmtId="0" fontId="4" fillId="12" borderId="12" xfId="0" applyFont="1" applyFill="1" applyBorder="1" applyAlignment="1">
      <alignment horizontal="center" vertical="center"/>
    </xf>
    <xf numFmtId="0" fontId="4" fillId="12" borderId="12" xfId="0" applyFont="1" applyFill="1" applyBorder="1" applyAlignment="1">
      <alignment horizontal="left" vertical="center" wrapText="1"/>
    </xf>
  </cellXfs>
  <cellStyles count="3">
    <cellStyle name="Excel Built-in Normal 2" xfId="1"/>
    <cellStyle name="표준" xfId="0" builtinId="0"/>
    <cellStyle name="표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7"/>
  <sheetViews>
    <sheetView tabSelected="1" topLeftCell="A12" zoomScaleNormal="100" workbookViewId="0">
      <selection activeCell="C28" sqref="C28"/>
    </sheetView>
  </sheetViews>
  <sheetFormatPr defaultRowHeight="16.5" x14ac:dyDescent="0.3"/>
  <cols>
    <col min="1" max="1" width="3.625" customWidth="1"/>
    <col min="2" max="2" width="13.75" bestFit="1" customWidth="1"/>
    <col min="3" max="3" width="38" bestFit="1" customWidth="1"/>
    <col min="4" max="4" width="8" style="1" bestFit="1" customWidth="1"/>
    <col min="5" max="5" width="23.125" bestFit="1" customWidth="1"/>
    <col min="6" max="6" width="18.125" bestFit="1" customWidth="1"/>
    <col min="7" max="7" width="8.625" style="51" bestFit="1" customWidth="1"/>
    <col min="8" max="8" width="13.125" style="1" bestFit="1" customWidth="1"/>
  </cols>
  <sheetData>
    <row r="2" spans="2:8" x14ac:dyDescent="0.3">
      <c r="B2" s="2" t="s">
        <v>18</v>
      </c>
      <c r="C2" s="3" t="s">
        <v>17</v>
      </c>
      <c r="D2" s="3" t="s">
        <v>14</v>
      </c>
      <c r="E2" s="3" t="s">
        <v>19</v>
      </c>
      <c r="F2" s="3" t="s">
        <v>35</v>
      </c>
      <c r="G2" s="50" t="s">
        <v>33</v>
      </c>
      <c r="H2" s="3" t="s">
        <v>25</v>
      </c>
    </row>
    <row r="3" spans="2:8" ht="16.5" customHeight="1" x14ac:dyDescent="0.3">
      <c r="B3" s="69" t="s">
        <v>128</v>
      </c>
      <c r="C3" s="37" t="s">
        <v>0</v>
      </c>
      <c r="D3" s="69">
        <v>1</v>
      </c>
      <c r="E3" s="70" t="s">
        <v>294</v>
      </c>
      <c r="F3" s="70" t="s">
        <v>129</v>
      </c>
      <c r="G3" s="70" t="s">
        <v>130</v>
      </c>
      <c r="H3" s="70" t="s">
        <v>190</v>
      </c>
    </row>
    <row r="4" spans="2:8" x14ac:dyDescent="0.3">
      <c r="B4" s="69"/>
      <c r="C4" s="37" t="s">
        <v>131</v>
      </c>
      <c r="D4" s="69"/>
      <c r="E4" s="70"/>
      <c r="F4" s="70"/>
      <c r="G4" s="70"/>
      <c r="H4" s="70"/>
    </row>
    <row r="5" spans="2:8" x14ac:dyDescent="0.3">
      <c r="B5" s="69"/>
      <c r="C5" s="37" t="s">
        <v>132</v>
      </c>
      <c r="D5" s="69"/>
      <c r="E5" s="70"/>
      <c r="F5" s="70"/>
      <c r="G5" s="70"/>
      <c r="H5" s="70"/>
    </row>
    <row r="6" spans="2:8" x14ac:dyDescent="0.3">
      <c r="B6" s="69"/>
      <c r="C6" s="37" t="s">
        <v>133</v>
      </c>
      <c r="D6" s="69"/>
      <c r="E6" s="70"/>
      <c r="F6" s="70"/>
      <c r="G6" s="70"/>
      <c r="H6" s="70"/>
    </row>
    <row r="7" spans="2:8" x14ac:dyDescent="0.3">
      <c r="B7" s="69"/>
      <c r="C7" s="27" t="s">
        <v>134</v>
      </c>
      <c r="D7" s="69"/>
      <c r="E7" s="70"/>
      <c r="F7" s="70"/>
      <c r="G7" s="70"/>
      <c r="H7" s="70"/>
    </row>
    <row r="8" spans="2:8" x14ac:dyDescent="0.3">
      <c r="B8" s="69"/>
      <c r="C8" s="37" t="s">
        <v>135</v>
      </c>
      <c r="D8" s="69"/>
      <c r="E8" s="70"/>
      <c r="F8" s="70"/>
      <c r="G8" s="70"/>
      <c r="H8" s="70"/>
    </row>
    <row r="9" spans="2:8" x14ac:dyDescent="0.3">
      <c r="B9" s="69"/>
      <c r="C9" s="37" t="s">
        <v>136</v>
      </c>
      <c r="D9" s="69"/>
      <c r="E9" s="70"/>
      <c r="F9" s="70"/>
      <c r="G9" s="70"/>
      <c r="H9" s="70"/>
    </row>
    <row r="10" spans="2:8" x14ac:dyDescent="0.3">
      <c r="B10" s="69"/>
      <c r="C10" s="37" t="s">
        <v>137</v>
      </c>
      <c r="D10" s="69"/>
      <c r="E10" s="70"/>
      <c r="F10" s="70"/>
      <c r="G10" s="70"/>
      <c r="H10" s="70"/>
    </row>
    <row r="11" spans="2:8" x14ac:dyDescent="0.3">
      <c r="B11" s="69"/>
      <c r="C11" s="37" t="s">
        <v>138</v>
      </c>
      <c r="D11" s="69"/>
      <c r="E11" s="70"/>
      <c r="F11" s="70"/>
      <c r="G11" s="70"/>
      <c r="H11" s="70"/>
    </row>
    <row r="12" spans="2:8" x14ac:dyDescent="0.3">
      <c r="B12" s="69"/>
      <c r="C12" s="27" t="s">
        <v>139</v>
      </c>
      <c r="D12" s="69"/>
      <c r="E12" s="70"/>
      <c r="F12" s="70"/>
      <c r="G12" s="70"/>
      <c r="H12" s="70"/>
    </row>
    <row r="13" spans="2:8" x14ac:dyDescent="0.3">
      <c r="B13" s="69"/>
      <c r="C13" s="37" t="s">
        <v>140</v>
      </c>
      <c r="D13" s="69"/>
      <c r="E13" s="70"/>
      <c r="F13" s="70"/>
      <c r="G13" s="70"/>
      <c r="H13" s="70"/>
    </row>
    <row r="14" spans="2:8" ht="16.5" customHeight="1" x14ac:dyDescent="0.3">
      <c r="B14" s="69"/>
      <c r="C14" s="37" t="s">
        <v>141</v>
      </c>
      <c r="D14" s="69"/>
      <c r="E14" s="70"/>
      <c r="F14" s="70"/>
      <c r="G14" s="70"/>
      <c r="H14" s="70"/>
    </row>
    <row r="15" spans="2:8" ht="16.5" customHeight="1" x14ac:dyDescent="0.3">
      <c r="B15" s="74"/>
      <c r="C15" s="47" t="s">
        <v>292</v>
      </c>
      <c r="D15" s="74"/>
      <c r="E15" s="75"/>
      <c r="F15" s="75"/>
      <c r="G15" s="75"/>
      <c r="H15" s="75"/>
    </row>
    <row r="16" spans="2:8" ht="16.5" customHeight="1" x14ac:dyDescent="0.3">
      <c r="B16" s="74"/>
      <c r="C16" s="47" t="s">
        <v>293</v>
      </c>
      <c r="D16" s="74"/>
      <c r="E16" s="75"/>
      <c r="F16" s="75"/>
      <c r="G16" s="75"/>
      <c r="H16" s="75"/>
    </row>
    <row r="17" spans="2:8" x14ac:dyDescent="0.3">
      <c r="B17" s="69"/>
      <c r="C17" s="47" t="s">
        <v>291</v>
      </c>
      <c r="D17" s="69"/>
      <c r="E17" s="70"/>
      <c r="F17" s="70"/>
      <c r="G17" s="70"/>
      <c r="H17" s="70"/>
    </row>
    <row r="18" spans="2:8" x14ac:dyDescent="0.3">
      <c r="B18" s="71" t="s">
        <v>142</v>
      </c>
      <c r="C18" s="38" t="s">
        <v>143</v>
      </c>
      <c r="D18" s="71">
        <v>2</v>
      </c>
      <c r="E18" s="60" t="s">
        <v>144</v>
      </c>
      <c r="F18" s="60" t="s">
        <v>281</v>
      </c>
      <c r="G18" s="60" t="s">
        <v>145</v>
      </c>
      <c r="H18" s="60" t="s">
        <v>191</v>
      </c>
    </row>
    <row r="19" spans="2:8" x14ac:dyDescent="0.3">
      <c r="B19" s="72"/>
      <c r="C19" s="38" t="s">
        <v>146</v>
      </c>
      <c r="D19" s="72"/>
      <c r="E19" s="61"/>
      <c r="F19" s="61"/>
      <c r="G19" s="61"/>
      <c r="H19" s="61"/>
    </row>
    <row r="20" spans="2:8" x14ac:dyDescent="0.3">
      <c r="B20" s="72"/>
      <c r="C20" s="38" t="s">
        <v>147</v>
      </c>
      <c r="D20" s="72"/>
      <c r="E20" s="61"/>
      <c r="F20" s="61"/>
      <c r="G20" s="61"/>
      <c r="H20" s="61"/>
    </row>
    <row r="21" spans="2:8" x14ac:dyDescent="0.3">
      <c r="B21" s="72"/>
      <c r="C21" s="38" t="s">
        <v>148</v>
      </c>
      <c r="D21" s="72"/>
      <c r="E21" s="61"/>
      <c r="F21" s="61"/>
      <c r="G21" s="61"/>
      <c r="H21" s="61"/>
    </row>
    <row r="22" spans="2:8" ht="16.5" customHeight="1" x14ac:dyDescent="0.3">
      <c r="B22" s="72"/>
      <c r="C22" s="38" t="s">
        <v>149</v>
      </c>
      <c r="D22" s="72"/>
      <c r="E22" s="61"/>
      <c r="F22" s="61"/>
      <c r="G22" s="61"/>
      <c r="H22" s="61"/>
    </row>
    <row r="23" spans="2:8" x14ac:dyDescent="0.3">
      <c r="B23" s="72"/>
      <c r="C23" s="38" t="s">
        <v>150</v>
      </c>
      <c r="D23" s="72"/>
      <c r="E23" s="61"/>
      <c r="F23" s="61"/>
      <c r="G23" s="61"/>
      <c r="H23" s="61"/>
    </row>
    <row r="24" spans="2:8" x14ac:dyDescent="0.3">
      <c r="B24" s="72"/>
      <c r="C24" s="38" t="s">
        <v>151</v>
      </c>
      <c r="D24" s="72"/>
      <c r="E24" s="61"/>
      <c r="F24" s="61"/>
      <c r="G24" s="61"/>
      <c r="H24" s="61"/>
    </row>
    <row r="25" spans="2:8" x14ac:dyDescent="0.3">
      <c r="B25" s="72"/>
      <c r="C25" s="38" t="s">
        <v>5</v>
      </c>
      <c r="D25" s="72"/>
      <c r="E25" s="61"/>
      <c r="F25" s="61"/>
      <c r="G25" s="61"/>
      <c r="H25" s="61"/>
    </row>
    <row r="26" spans="2:8" x14ac:dyDescent="0.3">
      <c r="B26" s="72"/>
      <c r="C26" s="38" t="s">
        <v>6</v>
      </c>
      <c r="D26" s="72"/>
      <c r="E26" s="61"/>
      <c r="F26" s="61"/>
      <c r="G26" s="61"/>
      <c r="H26" s="61"/>
    </row>
    <row r="27" spans="2:8" x14ac:dyDescent="0.3">
      <c r="B27" s="73"/>
      <c r="C27" s="47" t="s">
        <v>302</v>
      </c>
      <c r="D27" s="73"/>
      <c r="E27" s="62"/>
      <c r="F27" s="62"/>
      <c r="G27" s="62"/>
      <c r="H27" s="62"/>
    </row>
    <row r="28" spans="2:8" x14ac:dyDescent="0.3">
      <c r="B28" s="57" t="s">
        <v>152</v>
      </c>
      <c r="C28" s="37" t="s">
        <v>7</v>
      </c>
      <c r="D28" s="57">
        <v>3</v>
      </c>
      <c r="E28" s="54" t="s">
        <v>189</v>
      </c>
      <c r="F28" s="54" t="s">
        <v>153</v>
      </c>
      <c r="G28" s="54" t="s">
        <v>154</v>
      </c>
      <c r="H28" s="54" t="s">
        <v>192</v>
      </c>
    </row>
    <row r="29" spans="2:8" x14ac:dyDescent="0.3">
      <c r="B29" s="58"/>
      <c r="C29" s="37" t="s">
        <v>113</v>
      </c>
      <c r="D29" s="58"/>
      <c r="E29" s="64"/>
      <c r="F29" s="64"/>
      <c r="G29" s="64"/>
      <c r="H29" s="64"/>
    </row>
    <row r="30" spans="2:8" x14ac:dyDescent="0.3">
      <c r="B30" s="58"/>
      <c r="C30" s="37" t="s">
        <v>187</v>
      </c>
      <c r="D30" s="58"/>
      <c r="E30" s="64"/>
      <c r="F30" s="64"/>
      <c r="G30" s="64"/>
      <c r="H30" s="64"/>
    </row>
    <row r="31" spans="2:8" x14ac:dyDescent="0.3">
      <c r="B31" s="58"/>
      <c r="C31" s="37" t="s">
        <v>188</v>
      </c>
      <c r="D31" s="58"/>
      <c r="E31" s="64"/>
      <c r="F31" s="64"/>
      <c r="G31" s="64"/>
      <c r="H31" s="64"/>
    </row>
    <row r="32" spans="2:8" ht="16.5" customHeight="1" x14ac:dyDescent="0.3">
      <c r="B32" s="59"/>
      <c r="C32" s="37" t="s">
        <v>30</v>
      </c>
      <c r="D32" s="59"/>
      <c r="E32" s="65"/>
      <c r="F32" s="65"/>
      <c r="G32" s="65"/>
      <c r="H32" s="65"/>
    </row>
    <row r="33" spans="2:8" ht="27" x14ac:dyDescent="0.3">
      <c r="B33" s="39" t="s">
        <v>155</v>
      </c>
      <c r="C33" s="38" t="s">
        <v>156</v>
      </c>
      <c r="D33" s="39">
        <v>4</v>
      </c>
      <c r="E33" s="40" t="s">
        <v>157</v>
      </c>
      <c r="F33" s="41" t="s">
        <v>158</v>
      </c>
      <c r="G33" s="42" t="s">
        <v>159</v>
      </c>
      <c r="H33" s="41" t="s">
        <v>193</v>
      </c>
    </row>
    <row r="34" spans="2:8" x14ac:dyDescent="0.3">
      <c r="B34" s="57" t="s">
        <v>160</v>
      </c>
      <c r="C34" s="37" t="s">
        <v>161</v>
      </c>
      <c r="D34" s="57">
        <v>5</v>
      </c>
      <c r="E34" s="54" t="s">
        <v>162</v>
      </c>
      <c r="F34" s="54" t="s">
        <v>282</v>
      </c>
      <c r="G34" s="54" t="s">
        <v>164</v>
      </c>
      <c r="H34" s="54" t="s">
        <v>194</v>
      </c>
    </row>
    <row r="35" spans="2:8" ht="16.5" customHeight="1" x14ac:dyDescent="0.3">
      <c r="B35" s="58"/>
      <c r="C35" s="37" t="s">
        <v>165</v>
      </c>
      <c r="D35" s="58"/>
      <c r="E35" s="55"/>
      <c r="F35" s="55"/>
      <c r="G35" s="55"/>
      <c r="H35" s="55"/>
    </row>
    <row r="36" spans="2:8" ht="16.5" customHeight="1" x14ac:dyDescent="0.3">
      <c r="B36" s="58"/>
      <c r="C36" s="37" t="s">
        <v>166</v>
      </c>
      <c r="D36" s="58"/>
      <c r="E36" s="55"/>
      <c r="F36" s="55"/>
      <c r="G36" s="55"/>
      <c r="H36" s="55"/>
    </row>
    <row r="37" spans="2:8" ht="16.5" customHeight="1" x14ac:dyDescent="0.3">
      <c r="B37" s="67" t="s">
        <v>167</v>
      </c>
      <c r="C37" s="38" t="s">
        <v>168</v>
      </c>
      <c r="D37" s="67">
        <v>6</v>
      </c>
      <c r="E37" s="63" t="s">
        <v>169</v>
      </c>
      <c r="F37" s="63" t="s">
        <v>163</v>
      </c>
      <c r="G37" s="63" t="s">
        <v>164</v>
      </c>
      <c r="H37" s="63" t="s">
        <v>194</v>
      </c>
    </row>
    <row r="38" spans="2:8" x14ac:dyDescent="0.3">
      <c r="B38" s="67"/>
      <c r="C38" s="38" t="s">
        <v>170</v>
      </c>
      <c r="D38" s="67"/>
      <c r="E38" s="63"/>
      <c r="F38" s="68"/>
      <c r="G38" s="68"/>
      <c r="H38" s="63"/>
    </row>
    <row r="39" spans="2:8" ht="16.5" customHeight="1" x14ac:dyDescent="0.3">
      <c r="B39" s="67"/>
      <c r="C39" s="38" t="s">
        <v>171</v>
      </c>
      <c r="D39" s="67"/>
      <c r="E39" s="63"/>
      <c r="F39" s="68"/>
      <c r="G39" s="68"/>
      <c r="H39" s="63"/>
    </row>
    <row r="40" spans="2:8" x14ac:dyDescent="0.3">
      <c r="B40" s="69" t="s">
        <v>172</v>
      </c>
      <c r="C40" s="37" t="s">
        <v>173</v>
      </c>
      <c r="D40" s="69">
        <v>7</v>
      </c>
      <c r="E40" s="66" t="s">
        <v>174</v>
      </c>
      <c r="F40" s="70" t="s">
        <v>175</v>
      </c>
      <c r="G40" s="70" t="s">
        <v>176</v>
      </c>
      <c r="H40" s="66" t="s">
        <v>195</v>
      </c>
    </row>
    <row r="41" spans="2:8" ht="16.5" customHeight="1" x14ac:dyDescent="0.3">
      <c r="B41" s="69"/>
      <c r="C41" s="37" t="s">
        <v>177</v>
      </c>
      <c r="D41" s="69"/>
      <c r="E41" s="66"/>
      <c r="F41" s="70"/>
      <c r="G41" s="70"/>
      <c r="H41" s="66"/>
    </row>
    <row r="42" spans="2:8" x14ac:dyDescent="0.3">
      <c r="B42" s="69"/>
      <c r="C42" s="37" t="s">
        <v>178</v>
      </c>
      <c r="D42" s="69"/>
      <c r="E42" s="66"/>
      <c r="F42" s="70"/>
      <c r="G42" s="70"/>
      <c r="H42" s="66"/>
    </row>
    <row r="43" spans="2:8" x14ac:dyDescent="0.3">
      <c r="B43" s="67" t="s">
        <v>179</v>
      </c>
      <c r="C43" s="38" t="s">
        <v>180</v>
      </c>
      <c r="D43" s="67">
        <v>8</v>
      </c>
      <c r="E43" s="63" t="s">
        <v>181</v>
      </c>
      <c r="F43" s="63" t="s">
        <v>182</v>
      </c>
      <c r="G43" s="63" t="s">
        <v>176</v>
      </c>
      <c r="H43" s="63" t="s">
        <v>183</v>
      </c>
    </row>
    <row r="44" spans="2:8" x14ac:dyDescent="0.3">
      <c r="B44" s="67"/>
      <c r="C44" s="38" t="s">
        <v>184</v>
      </c>
      <c r="D44" s="67"/>
      <c r="E44" s="63"/>
      <c r="F44" s="63"/>
      <c r="G44" s="63"/>
      <c r="H44" s="63"/>
    </row>
    <row r="45" spans="2:8" ht="16.5" customHeight="1" x14ac:dyDescent="0.3">
      <c r="B45" s="67"/>
      <c r="C45" s="38" t="s">
        <v>185</v>
      </c>
      <c r="D45" s="67"/>
      <c r="E45" s="63"/>
      <c r="F45" s="63"/>
      <c r="G45" s="63"/>
      <c r="H45" s="63"/>
    </row>
    <row r="46" spans="2:8" x14ac:dyDescent="0.3">
      <c r="B46" s="67"/>
      <c r="C46" s="38" t="s">
        <v>186</v>
      </c>
      <c r="D46" s="67"/>
      <c r="E46" s="63"/>
      <c r="F46" s="63"/>
      <c r="G46" s="63"/>
      <c r="H46" s="63"/>
    </row>
    <row r="47" spans="2:8" x14ac:dyDescent="0.3">
      <c r="B47" s="46" t="s">
        <v>296</v>
      </c>
      <c r="C47" s="49" t="s">
        <v>297</v>
      </c>
      <c r="D47" s="46">
        <v>9</v>
      </c>
      <c r="E47" s="49" t="s">
        <v>298</v>
      </c>
      <c r="F47" s="49" t="s">
        <v>299</v>
      </c>
      <c r="G47" s="49" t="s">
        <v>300</v>
      </c>
      <c r="H47" s="49" t="s">
        <v>301</v>
      </c>
    </row>
    <row r="48" spans="2:8" x14ac:dyDescent="0.3">
      <c r="B48" s="53" t="s">
        <v>246</v>
      </c>
      <c r="C48" s="47" t="s">
        <v>248</v>
      </c>
      <c r="D48" s="53">
        <v>10</v>
      </c>
      <c r="E48" s="52" t="s">
        <v>247</v>
      </c>
      <c r="F48" s="52" t="s">
        <v>283</v>
      </c>
      <c r="G48" s="52" t="s">
        <v>250</v>
      </c>
      <c r="H48" s="56" t="s">
        <v>246</v>
      </c>
    </row>
    <row r="49" spans="2:8" x14ac:dyDescent="0.3">
      <c r="B49" s="53"/>
      <c r="C49" s="47" t="s">
        <v>249</v>
      </c>
      <c r="D49" s="53"/>
      <c r="E49" s="52"/>
      <c r="F49" s="52"/>
      <c r="G49" s="52"/>
      <c r="H49" s="56"/>
    </row>
    <row r="50" spans="2:8" ht="16.5" customHeight="1" x14ac:dyDescent="0.3">
      <c r="B50" s="46" t="s">
        <v>252</v>
      </c>
      <c r="C50" s="47" t="s">
        <v>284</v>
      </c>
      <c r="D50" s="46">
        <v>11</v>
      </c>
      <c r="E50" s="48" t="s">
        <v>287</v>
      </c>
      <c r="F50" s="48" t="s">
        <v>253</v>
      </c>
      <c r="G50" s="48" t="s">
        <v>251</v>
      </c>
      <c r="H50" s="48" t="s">
        <v>252</v>
      </c>
    </row>
    <row r="51" spans="2:8" ht="16.5" customHeight="1" x14ac:dyDescent="0.3">
      <c r="B51" s="46" t="s">
        <v>254</v>
      </c>
      <c r="C51" s="47" t="s">
        <v>285</v>
      </c>
      <c r="D51" s="46">
        <v>12</v>
      </c>
      <c r="E51" s="48" t="s">
        <v>286</v>
      </c>
      <c r="F51" s="48" t="s">
        <v>288</v>
      </c>
      <c r="G51" s="48" t="s">
        <v>251</v>
      </c>
      <c r="H51" s="48" t="s">
        <v>254</v>
      </c>
    </row>
    <row r="52" spans="2:8" x14ac:dyDescent="0.3">
      <c r="B52" s="53" t="s">
        <v>255</v>
      </c>
      <c r="C52" s="47" t="s">
        <v>257</v>
      </c>
      <c r="D52" s="53">
        <v>13</v>
      </c>
      <c r="E52" s="52" t="s">
        <v>256</v>
      </c>
      <c r="F52" s="52" t="s">
        <v>290</v>
      </c>
      <c r="G52" s="52" t="s">
        <v>261</v>
      </c>
      <c r="H52" s="52" t="s">
        <v>255</v>
      </c>
    </row>
    <row r="53" spans="2:8" x14ac:dyDescent="0.3">
      <c r="B53" s="53"/>
      <c r="C53" s="47" t="s">
        <v>258</v>
      </c>
      <c r="D53" s="53"/>
      <c r="E53" s="52"/>
      <c r="F53" s="52"/>
      <c r="G53" s="52"/>
      <c r="H53" s="56"/>
    </row>
    <row r="54" spans="2:8" x14ac:dyDescent="0.3">
      <c r="B54" s="53"/>
      <c r="C54" s="47" t="s">
        <v>259</v>
      </c>
      <c r="D54" s="53"/>
      <c r="E54" s="52"/>
      <c r="F54" s="52"/>
      <c r="G54" s="52"/>
      <c r="H54" s="56"/>
    </row>
    <row r="55" spans="2:8" x14ac:dyDescent="0.3">
      <c r="B55" s="53"/>
      <c r="C55" s="47" t="s">
        <v>289</v>
      </c>
      <c r="D55" s="53"/>
      <c r="E55" s="52"/>
      <c r="F55" s="52"/>
      <c r="G55" s="52"/>
      <c r="H55" s="56"/>
    </row>
    <row r="56" spans="2:8" x14ac:dyDescent="0.3">
      <c r="B56" s="53"/>
      <c r="C56" s="47" t="s">
        <v>260</v>
      </c>
      <c r="D56" s="53"/>
      <c r="E56" s="52"/>
      <c r="F56" s="52"/>
      <c r="G56" s="52"/>
      <c r="H56" s="56"/>
    </row>
    <row r="57" spans="2:8" x14ac:dyDescent="0.3">
      <c r="B57" s="53" t="s">
        <v>262</v>
      </c>
      <c r="C57" s="47" t="s">
        <v>263</v>
      </c>
      <c r="D57" s="53">
        <v>14</v>
      </c>
      <c r="E57" s="52" t="s">
        <v>295</v>
      </c>
      <c r="F57" s="52" t="s">
        <v>273</v>
      </c>
      <c r="G57" s="52" t="s">
        <v>274</v>
      </c>
      <c r="H57" s="52" t="s">
        <v>275</v>
      </c>
    </row>
    <row r="58" spans="2:8" x14ac:dyDescent="0.3">
      <c r="B58" s="53"/>
      <c r="C58" s="47" t="s">
        <v>264</v>
      </c>
      <c r="D58" s="53"/>
      <c r="E58" s="52"/>
      <c r="F58" s="52"/>
      <c r="G58" s="52"/>
      <c r="H58" s="56"/>
    </row>
    <row r="59" spans="2:8" x14ac:dyDescent="0.3">
      <c r="B59" s="53"/>
      <c r="C59" s="47" t="s">
        <v>265</v>
      </c>
      <c r="D59" s="53"/>
      <c r="E59" s="52"/>
      <c r="F59" s="52"/>
      <c r="G59" s="52"/>
      <c r="H59" s="56"/>
    </row>
    <row r="60" spans="2:8" x14ac:dyDescent="0.3">
      <c r="B60" s="53"/>
      <c r="C60" s="47" t="s">
        <v>266</v>
      </c>
      <c r="D60" s="53"/>
      <c r="E60" s="52"/>
      <c r="F60" s="52"/>
      <c r="G60" s="52"/>
      <c r="H60" s="56"/>
    </row>
    <row r="61" spans="2:8" x14ac:dyDescent="0.3">
      <c r="B61" s="53"/>
      <c r="C61" s="47" t="s">
        <v>267</v>
      </c>
      <c r="D61" s="53"/>
      <c r="E61" s="52"/>
      <c r="F61" s="52"/>
      <c r="G61" s="52"/>
      <c r="H61" s="56"/>
    </row>
    <row r="62" spans="2:8" x14ac:dyDescent="0.3">
      <c r="B62" s="53"/>
      <c r="C62" s="47" t="s">
        <v>268</v>
      </c>
      <c r="D62" s="53"/>
      <c r="E62" s="52"/>
      <c r="F62" s="52"/>
      <c r="G62" s="52"/>
      <c r="H62" s="56"/>
    </row>
    <row r="63" spans="2:8" x14ac:dyDescent="0.3">
      <c r="B63" s="53"/>
      <c r="C63" s="47" t="s">
        <v>269</v>
      </c>
      <c r="D63" s="53"/>
      <c r="E63" s="52"/>
      <c r="F63" s="52"/>
      <c r="G63" s="52"/>
      <c r="H63" s="56"/>
    </row>
    <row r="64" spans="2:8" x14ac:dyDescent="0.3">
      <c r="B64" s="53"/>
      <c r="C64" s="47" t="s">
        <v>270</v>
      </c>
      <c r="D64" s="53"/>
      <c r="E64" s="52"/>
      <c r="F64" s="52"/>
      <c r="G64" s="52"/>
      <c r="H64" s="56"/>
    </row>
    <row r="65" spans="2:8" x14ac:dyDescent="0.3">
      <c r="B65" s="53"/>
      <c r="C65" s="47" t="s">
        <v>271</v>
      </c>
      <c r="D65" s="53"/>
      <c r="E65" s="52"/>
      <c r="F65" s="52"/>
      <c r="G65" s="52"/>
      <c r="H65" s="56"/>
    </row>
    <row r="66" spans="2:8" x14ac:dyDescent="0.3">
      <c r="B66" s="53"/>
      <c r="C66" s="47" t="s">
        <v>272</v>
      </c>
      <c r="D66" s="53"/>
      <c r="E66" s="52"/>
      <c r="F66" s="52"/>
      <c r="G66" s="52"/>
      <c r="H66" s="56"/>
    </row>
    <row r="67" spans="2:8" ht="36.75" customHeight="1" x14ac:dyDescent="0.3">
      <c r="B67" s="46" t="s">
        <v>276</v>
      </c>
      <c r="C67" s="47" t="s">
        <v>280</v>
      </c>
      <c r="D67" s="46">
        <v>15</v>
      </c>
      <c r="E67" s="48" t="s">
        <v>277</v>
      </c>
      <c r="F67" s="48" t="s">
        <v>278</v>
      </c>
      <c r="G67" s="48" t="s">
        <v>251</v>
      </c>
      <c r="H67" s="48" t="s">
        <v>279</v>
      </c>
    </row>
  </sheetData>
  <mergeCells count="60">
    <mergeCell ref="F40:F42"/>
    <mergeCell ref="G40:G42"/>
    <mergeCell ref="H3:H17"/>
    <mergeCell ref="B3:B17"/>
    <mergeCell ref="D3:D17"/>
    <mergeCell ref="E3:E17"/>
    <mergeCell ref="F3:F17"/>
    <mergeCell ref="G3:G17"/>
    <mergeCell ref="B18:B27"/>
    <mergeCell ref="D18:D27"/>
    <mergeCell ref="H28:H32"/>
    <mergeCell ref="H37:H39"/>
    <mergeCell ref="H40:H42"/>
    <mergeCell ref="B43:B46"/>
    <mergeCell ref="D43:D46"/>
    <mergeCell ref="E43:E46"/>
    <mergeCell ref="F43:F46"/>
    <mergeCell ref="G43:G46"/>
    <mergeCell ref="B37:B39"/>
    <mergeCell ref="D37:D39"/>
    <mergeCell ref="E37:E39"/>
    <mergeCell ref="F37:F39"/>
    <mergeCell ref="G37:G39"/>
    <mergeCell ref="B40:B42"/>
    <mergeCell ref="D40:D42"/>
    <mergeCell ref="E40:E42"/>
    <mergeCell ref="B28:B32"/>
    <mergeCell ref="D28:D32"/>
    <mergeCell ref="E28:E32"/>
    <mergeCell ref="F28:F32"/>
    <mergeCell ref="G28:G32"/>
    <mergeCell ref="H48:H49"/>
    <mergeCell ref="H43:H46"/>
    <mergeCell ref="B48:B49"/>
    <mergeCell ref="D48:D49"/>
    <mergeCell ref="E48:E49"/>
    <mergeCell ref="F48:F49"/>
    <mergeCell ref="G48:G49"/>
    <mergeCell ref="E18:E27"/>
    <mergeCell ref="F18:F27"/>
    <mergeCell ref="G18:G27"/>
    <mergeCell ref="H18:H27"/>
    <mergeCell ref="B52:B56"/>
    <mergeCell ref="D52:D56"/>
    <mergeCell ref="E52:E56"/>
    <mergeCell ref="F52:F56"/>
    <mergeCell ref="G52:G56"/>
    <mergeCell ref="H34:H36"/>
    <mergeCell ref="B57:B66"/>
    <mergeCell ref="D57:D66"/>
    <mergeCell ref="E57:E66"/>
    <mergeCell ref="F57:F66"/>
    <mergeCell ref="G57:G66"/>
    <mergeCell ref="H57:H66"/>
    <mergeCell ref="B34:B36"/>
    <mergeCell ref="D34:D36"/>
    <mergeCell ref="E34:E36"/>
    <mergeCell ref="F34:F36"/>
    <mergeCell ref="G34:G36"/>
    <mergeCell ref="H52:H56"/>
  </mergeCells>
  <phoneticPr fontId="1" type="noConversion"/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43"/>
  <sheetViews>
    <sheetView zoomScaleNormal="100" workbookViewId="0">
      <selection activeCell="C33" sqref="C33"/>
    </sheetView>
  </sheetViews>
  <sheetFormatPr defaultRowHeight="16.5" x14ac:dyDescent="0.3"/>
  <cols>
    <col min="2" max="5" width="38" bestFit="1" customWidth="1"/>
  </cols>
  <sheetData>
    <row r="2" spans="2:5" x14ac:dyDescent="0.3">
      <c r="B2" s="25" t="s">
        <v>104</v>
      </c>
      <c r="C2" s="26" t="s">
        <v>105</v>
      </c>
      <c r="D2" s="26" t="s">
        <v>106</v>
      </c>
      <c r="E2" s="26" t="s">
        <v>107</v>
      </c>
    </row>
    <row r="3" spans="2:5" x14ac:dyDescent="0.3">
      <c r="B3" s="21" t="s">
        <v>91</v>
      </c>
      <c r="C3" s="24" t="s">
        <v>91</v>
      </c>
      <c r="D3" s="20" t="s">
        <v>91</v>
      </c>
      <c r="E3" s="24" t="s">
        <v>91</v>
      </c>
    </row>
    <row r="4" spans="2:5" x14ac:dyDescent="0.3">
      <c r="B4" s="21" t="s">
        <v>92</v>
      </c>
      <c r="C4" s="24" t="s">
        <v>92</v>
      </c>
      <c r="D4" s="20" t="s">
        <v>92</v>
      </c>
      <c r="E4" s="24" t="s">
        <v>92</v>
      </c>
    </row>
    <row r="5" spans="2:5" x14ac:dyDescent="0.3">
      <c r="B5" s="21" t="s">
        <v>93</v>
      </c>
      <c r="C5" s="24" t="s">
        <v>93</v>
      </c>
      <c r="D5" s="20" t="s">
        <v>93</v>
      </c>
      <c r="E5" s="24" t="s">
        <v>93</v>
      </c>
    </row>
    <row r="6" spans="2:5" x14ac:dyDescent="0.3">
      <c r="B6" s="21" t="s">
        <v>1</v>
      </c>
      <c r="C6" s="24" t="s">
        <v>1</v>
      </c>
      <c r="D6" s="20" t="s">
        <v>1</v>
      </c>
      <c r="E6" s="24" t="s">
        <v>1</v>
      </c>
    </row>
    <row r="7" spans="2:5" x14ac:dyDescent="0.3">
      <c r="B7" s="24" t="s">
        <v>102</v>
      </c>
      <c r="C7" s="24" t="s">
        <v>102</v>
      </c>
      <c r="D7" s="20" t="s">
        <v>101</v>
      </c>
      <c r="E7" s="24" t="s">
        <v>101</v>
      </c>
    </row>
    <row r="8" spans="2:5" x14ac:dyDescent="0.3">
      <c r="B8" s="21" t="s">
        <v>2</v>
      </c>
      <c r="C8" s="24" t="s">
        <v>2</v>
      </c>
      <c r="D8" s="20" t="s">
        <v>2</v>
      </c>
      <c r="E8" s="24" t="s">
        <v>2</v>
      </c>
    </row>
    <row r="9" spans="2:5" x14ac:dyDescent="0.3">
      <c r="B9" s="24" t="s">
        <v>3</v>
      </c>
      <c r="C9" s="22" t="s">
        <v>3</v>
      </c>
      <c r="D9" s="24" t="s">
        <v>3</v>
      </c>
      <c r="E9" s="24" t="s">
        <v>3</v>
      </c>
    </row>
    <row r="10" spans="2:5" x14ac:dyDescent="0.3">
      <c r="B10" s="24" t="s">
        <v>20</v>
      </c>
      <c r="C10" s="24" t="s">
        <v>20</v>
      </c>
      <c r="D10" s="24" t="s">
        <v>20</v>
      </c>
      <c r="E10" s="23" t="s">
        <v>20</v>
      </c>
    </row>
    <row r="11" spans="2:5" x14ac:dyDescent="0.3">
      <c r="B11" s="24" t="s">
        <v>26</v>
      </c>
      <c r="C11" s="24" t="s">
        <v>26</v>
      </c>
      <c r="D11" s="24" t="s">
        <v>26</v>
      </c>
      <c r="E11" s="23" t="s">
        <v>26</v>
      </c>
    </row>
    <row r="12" spans="2:5" x14ac:dyDescent="0.3">
      <c r="B12" s="24" t="s">
        <v>27</v>
      </c>
      <c r="C12" s="24" t="s">
        <v>27</v>
      </c>
      <c r="D12" s="24" t="s">
        <v>27</v>
      </c>
      <c r="E12" s="23" t="s">
        <v>27</v>
      </c>
    </row>
    <row r="13" spans="2:5" x14ac:dyDescent="0.3">
      <c r="B13" s="24" t="s">
        <v>94</v>
      </c>
      <c r="C13" s="22" t="s">
        <v>94</v>
      </c>
      <c r="D13" s="24" t="s">
        <v>94</v>
      </c>
      <c r="E13" s="24" t="s">
        <v>94</v>
      </c>
    </row>
    <row r="14" spans="2:5" x14ac:dyDescent="0.3">
      <c r="B14" s="24" t="s">
        <v>24</v>
      </c>
      <c r="C14" s="22" t="s">
        <v>24</v>
      </c>
      <c r="D14" s="24" t="s">
        <v>24</v>
      </c>
      <c r="E14" s="24" t="s">
        <v>24</v>
      </c>
    </row>
    <row r="15" spans="2:5" x14ac:dyDescent="0.3">
      <c r="B15" s="24" t="s">
        <v>109</v>
      </c>
      <c r="C15" s="22" t="s">
        <v>108</v>
      </c>
      <c r="D15" s="24" t="s">
        <v>109</v>
      </c>
      <c r="E15" s="24" t="s">
        <v>109</v>
      </c>
    </row>
    <row r="16" spans="2:5" x14ac:dyDescent="0.3">
      <c r="B16" s="24" t="s">
        <v>21</v>
      </c>
      <c r="C16" s="24" t="s">
        <v>21</v>
      </c>
      <c r="D16" s="24" t="s">
        <v>21</v>
      </c>
      <c r="E16" s="23" t="s">
        <v>21</v>
      </c>
    </row>
    <row r="17" spans="2:5" x14ac:dyDescent="0.3">
      <c r="B17" s="24" t="s">
        <v>22</v>
      </c>
      <c r="C17" s="24" t="s">
        <v>22</v>
      </c>
      <c r="D17" s="24" t="s">
        <v>22</v>
      </c>
      <c r="E17" s="23" t="s">
        <v>22</v>
      </c>
    </row>
    <row r="18" spans="2:5" x14ac:dyDescent="0.3">
      <c r="B18" s="24" t="s">
        <v>31</v>
      </c>
      <c r="C18" s="24" t="s">
        <v>31</v>
      </c>
      <c r="D18" s="24" t="s">
        <v>31</v>
      </c>
      <c r="E18" s="23" t="s">
        <v>31</v>
      </c>
    </row>
    <row r="19" spans="2:5" x14ac:dyDescent="0.3">
      <c r="B19" s="24" t="s">
        <v>30</v>
      </c>
      <c r="C19" s="24" t="s">
        <v>30</v>
      </c>
      <c r="D19" s="24" t="s">
        <v>30</v>
      </c>
      <c r="E19" s="23" t="s">
        <v>30</v>
      </c>
    </row>
    <row r="20" spans="2:5" x14ac:dyDescent="0.3">
      <c r="B20" s="21" t="s">
        <v>4</v>
      </c>
      <c r="C20" s="22" t="s">
        <v>61</v>
      </c>
      <c r="D20" s="24" t="s">
        <v>4</v>
      </c>
      <c r="E20" s="24" t="s">
        <v>4</v>
      </c>
    </row>
    <row r="21" spans="2:5" x14ac:dyDescent="0.3">
      <c r="B21" s="24" t="s">
        <v>95</v>
      </c>
      <c r="C21" s="24" t="s">
        <v>95</v>
      </c>
      <c r="D21" s="24" t="s">
        <v>95</v>
      </c>
      <c r="E21" s="23" t="s">
        <v>95</v>
      </c>
    </row>
    <row r="22" spans="2:5" x14ac:dyDescent="0.3">
      <c r="B22" s="24" t="s">
        <v>96</v>
      </c>
      <c r="C22" s="24" t="s">
        <v>96</v>
      </c>
      <c r="D22" s="24" t="s">
        <v>96</v>
      </c>
      <c r="E22" s="23" t="s">
        <v>96</v>
      </c>
    </row>
    <row r="23" spans="2:5" x14ac:dyDescent="0.3">
      <c r="B23" s="24" t="s">
        <v>97</v>
      </c>
      <c r="C23" s="24" t="s">
        <v>97</v>
      </c>
      <c r="D23" s="24" t="s">
        <v>97</v>
      </c>
      <c r="E23" s="23" t="s">
        <v>97</v>
      </c>
    </row>
    <row r="24" spans="2:5" x14ac:dyDescent="0.3">
      <c r="B24" s="24" t="s">
        <v>7</v>
      </c>
      <c r="C24" s="24" t="s">
        <v>7</v>
      </c>
      <c r="D24" s="20" t="s">
        <v>7</v>
      </c>
      <c r="E24" s="24" t="s">
        <v>7</v>
      </c>
    </row>
    <row r="25" spans="2:5" x14ac:dyDescent="0.3">
      <c r="B25" s="28" t="s">
        <v>110</v>
      </c>
      <c r="C25" s="28" t="s">
        <v>110</v>
      </c>
      <c r="D25" s="28" t="s">
        <v>110</v>
      </c>
      <c r="E25" s="23" t="s">
        <v>113</v>
      </c>
    </row>
    <row r="26" spans="2:5" x14ac:dyDescent="0.3">
      <c r="B26" s="28" t="s">
        <v>111</v>
      </c>
      <c r="C26" s="28" t="s">
        <v>111</v>
      </c>
      <c r="D26" s="28" t="s">
        <v>111</v>
      </c>
      <c r="E26" s="23" t="s">
        <v>114</v>
      </c>
    </row>
    <row r="27" spans="2:5" x14ac:dyDescent="0.3">
      <c r="B27" s="28" t="s">
        <v>112</v>
      </c>
      <c r="C27" s="28" t="s">
        <v>112</v>
      </c>
      <c r="D27" s="28" t="s">
        <v>112</v>
      </c>
      <c r="E27" s="23" t="s">
        <v>115</v>
      </c>
    </row>
    <row r="28" spans="2:5" x14ac:dyDescent="0.3">
      <c r="B28" s="24" t="s">
        <v>23</v>
      </c>
      <c r="C28" s="24" t="s">
        <v>23</v>
      </c>
      <c r="D28" s="24" t="s">
        <v>23</v>
      </c>
      <c r="E28" s="23" t="s">
        <v>23</v>
      </c>
    </row>
    <row r="29" spans="2:5" x14ac:dyDescent="0.3">
      <c r="B29" s="24" t="s">
        <v>34</v>
      </c>
      <c r="C29" s="22" t="s">
        <v>103</v>
      </c>
      <c r="D29" s="20" t="s">
        <v>34</v>
      </c>
      <c r="E29" s="24" t="s">
        <v>34</v>
      </c>
    </row>
    <row r="30" spans="2:5" x14ac:dyDescent="0.3">
      <c r="B30" s="24" t="s">
        <v>8</v>
      </c>
      <c r="C30" s="24" t="s">
        <v>8</v>
      </c>
      <c r="D30" s="24" t="s">
        <v>8</v>
      </c>
      <c r="E30" s="23" t="s">
        <v>8</v>
      </c>
    </row>
    <row r="31" spans="2:5" x14ac:dyDescent="0.3">
      <c r="B31" s="24" t="s">
        <v>9</v>
      </c>
      <c r="C31" s="24" t="s">
        <v>9</v>
      </c>
      <c r="D31" s="24" t="s">
        <v>9</v>
      </c>
      <c r="E31" s="23" t="s">
        <v>9</v>
      </c>
    </row>
    <row r="32" spans="2:5" x14ac:dyDescent="0.3">
      <c r="B32" s="24" t="s">
        <v>15</v>
      </c>
      <c r="C32" s="24" t="s">
        <v>15</v>
      </c>
      <c r="D32" s="24" t="s">
        <v>15</v>
      </c>
      <c r="E32" s="23" t="s">
        <v>15</v>
      </c>
    </row>
    <row r="33" spans="2:5" x14ac:dyDescent="0.3">
      <c r="B33" s="24" t="s">
        <v>28</v>
      </c>
      <c r="C33" s="24" t="s">
        <v>28</v>
      </c>
      <c r="D33" s="24" t="s">
        <v>28</v>
      </c>
      <c r="E33" s="23" t="s">
        <v>28</v>
      </c>
    </row>
    <row r="34" spans="2:5" x14ac:dyDescent="0.3">
      <c r="B34" s="24" t="s">
        <v>16</v>
      </c>
      <c r="C34" s="24" t="s">
        <v>16</v>
      </c>
      <c r="D34" s="24" t="s">
        <v>16</v>
      </c>
      <c r="E34" s="23" t="s">
        <v>16</v>
      </c>
    </row>
    <row r="35" spans="2:5" x14ac:dyDescent="0.3">
      <c r="B35" s="24" t="s">
        <v>98</v>
      </c>
      <c r="C35" s="24" t="s">
        <v>98</v>
      </c>
      <c r="D35" s="24" t="s">
        <v>98</v>
      </c>
      <c r="E35" s="23" t="s">
        <v>98</v>
      </c>
    </row>
    <row r="36" spans="2:5" x14ac:dyDescent="0.3">
      <c r="B36" s="24" t="s">
        <v>99</v>
      </c>
      <c r="C36" s="22" t="s">
        <v>99</v>
      </c>
      <c r="D36" s="24" t="s">
        <v>99</v>
      </c>
      <c r="E36" s="24" t="s">
        <v>99</v>
      </c>
    </row>
    <row r="37" spans="2:5" x14ac:dyDescent="0.3">
      <c r="B37" s="24" t="s">
        <v>29</v>
      </c>
      <c r="C37" s="24" t="s">
        <v>29</v>
      </c>
      <c r="D37" s="24" t="s">
        <v>29</v>
      </c>
      <c r="E37" s="23" t="s">
        <v>29</v>
      </c>
    </row>
    <row r="38" spans="2:5" x14ac:dyDescent="0.3">
      <c r="B38" s="21" t="s">
        <v>10</v>
      </c>
      <c r="C38" s="24" t="s">
        <v>10</v>
      </c>
      <c r="D38" s="24" t="s">
        <v>10</v>
      </c>
      <c r="E38" s="24" t="s">
        <v>10</v>
      </c>
    </row>
    <row r="39" spans="2:5" x14ac:dyDescent="0.3">
      <c r="B39" s="24" t="s">
        <v>11</v>
      </c>
      <c r="C39" s="22" t="s">
        <v>11</v>
      </c>
      <c r="D39" s="24" t="s">
        <v>11</v>
      </c>
      <c r="E39" s="24" t="s">
        <v>11</v>
      </c>
    </row>
    <row r="40" spans="2:5" x14ac:dyDescent="0.3">
      <c r="B40" s="24" t="s">
        <v>12</v>
      </c>
      <c r="C40" s="22" t="s">
        <v>12</v>
      </c>
      <c r="D40" s="24" t="s">
        <v>12</v>
      </c>
      <c r="E40" s="24" t="s">
        <v>12</v>
      </c>
    </row>
    <row r="41" spans="2:5" x14ac:dyDescent="0.3">
      <c r="B41" s="24" t="s">
        <v>13</v>
      </c>
      <c r="C41" s="24" t="s">
        <v>13</v>
      </c>
      <c r="D41" s="20" t="s">
        <v>13</v>
      </c>
      <c r="E41" s="24" t="s">
        <v>13</v>
      </c>
    </row>
    <row r="42" spans="2:5" x14ac:dyDescent="0.3">
      <c r="B42" s="24" t="s">
        <v>32</v>
      </c>
      <c r="C42" s="24" t="s">
        <v>32</v>
      </c>
      <c r="D42" s="24" t="s">
        <v>32</v>
      </c>
      <c r="E42" s="23" t="s">
        <v>32</v>
      </c>
    </row>
    <row r="43" spans="2:5" x14ac:dyDescent="0.3">
      <c r="B43" s="24" t="s">
        <v>100</v>
      </c>
      <c r="C43" s="24" t="s">
        <v>100</v>
      </c>
      <c r="D43" s="24" t="s">
        <v>100</v>
      </c>
      <c r="E43" s="23" t="s">
        <v>100</v>
      </c>
    </row>
  </sheetData>
  <phoneticPr fontId="1" type="noConversion"/>
  <pageMargins left="0.25" right="0.25" top="0.75" bottom="0.75" header="0.3" footer="0.3"/>
  <pageSetup paperSize="9" scale="67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zoomScaleNormal="100" workbookViewId="0">
      <selection activeCell="D26" sqref="D26"/>
    </sheetView>
  </sheetViews>
  <sheetFormatPr defaultRowHeight="16.5" x14ac:dyDescent="0.3"/>
  <cols>
    <col min="1" max="1" width="11.75" bestFit="1" customWidth="1"/>
    <col min="2" max="2" width="35.875" bestFit="1" customWidth="1"/>
    <col min="3" max="3" width="17.375" bestFit="1" customWidth="1"/>
    <col min="4" max="4" width="20.625" bestFit="1" customWidth="1"/>
    <col min="5" max="5" width="14.75" bestFit="1" customWidth="1"/>
    <col min="6" max="6" width="14.625" bestFit="1" customWidth="1"/>
    <col min="7" max="7" width="14.625" customWidth="1"/>
    <col min="8" max="8" width="22.875" bestFit="1" customWidth="1"/>
    <col min="9" max="9" width="12.125" bestFit="1" customWidth="1"/>
    <col min="10" max="10" width="9.625" bestFit="1" customWidth="1"/>
    <col min="11" max="11" width="19.25" bestFit="1" customWidth="1"/>
    <col min="12" max="12" width="18.5" bestFit="1" customWidth="1"/>
    <col min="13" max="13" width="13.75" bestFit="1" customWidth="1"/>
  </cols>
  <sheetData>
    <row r="1" spans="1:13" x14ac:dyDescent="0.3">
      <c r="A1" s="4" t="s">
        <v>243</v>
      </c>
      <c r="B1" s="5" t="s">
        <v>36</v>
      </c>
      <c r="C1" s="6"/>
      <c r="D1" s="6"/>
      <c r="E1" s="6"/>
      <c r="F1" s="6"/>
      <c r="G1" s="6"/>
      <c r="H1" s="6"/>
      <c r="I1" s="7"/>
      <c r="J1" s="7"/>
      <c r="K1" s="7"/>
      <c r="L1" s="7"/>
      <c r="M1" s="7"/>
    </row>
    <row r="2" spans="1:13" ht="50.1" customHeight="1" x14ac:dyDescent="0.3">
      <c r="A2" s="8" t="s">
        <v>40</v>
      </c>
      <c r="B2" s="8" t="s">
        <v>40</v>
      </c>
      <c r="C2" s="9" t="s">
        <v>236</v>
      </c>
      <c r="D2" s="9" t="s">
        <v>237</v>
      </c>
      <c r="E2" s="8" t="s">
        <v>238</v>
      </c>
      <c r="F2" s="8" t="s">
        <v>239</v>
      </c>
      <c r="G2" s="8" t="s">
        <v>240</v>
      </c>
      <c r="H2" s="9" t="s">
        <v>244</v>
      </c>
      <c r="I2" s="8" t="s">
        <v>40</v>
      </c>
      <c r="J2" s="8" t="s">
        <v>40</v>
      </c>
      <c r="K2" s="10" t="s">
        <v>41</v>
      </c>
      <c r="L2" s="10" t="s">
        <v>42</v>
      </c>
      <c r="M2" s="10" t="s">
        <v>241</v>
      </c>
    </row>
    <row r="3" spans="1:13" x14ac:dyDescent="0.3">
      <c r="A3" s="11" t="s">
        <v>43</v>
      </c>
      <c r="B3" s="11" t="s">
        <v>43</v>
      </c>
      <c r="C3" s="11" t="s">
        <v>44</v>
      </c>
      <c r="D3" s="11" t="s">
        <v>44</v>
      </c>
      <c r="E3" s="11" t="s">
        <v>44</v>
      </c>
      <c r="F3" s="11" t="s">
        <v>44</v>
      </c>
      <c r="G3" s="11" t="s">
        <v>44</v>
      </c>
      <c r="H3" s="11" t="s">
        <v>44</v>
      </c>
      <c r="I3" s="11" t="s">
        <v>44</v>
      </c>
      <c r="J3" s="11" t="s">
        <v>44</v>
      </c>
      <c r="K3" s="11" t="s">
        <v>126</v>
      </c>
      <c r="L3" s="11" t="s">
        <v>126</v>
      </c>
      <c r="M3" s="11" t="s">
        <v>126</v>
      </c>
    </row>
    <row r="4" spans="1:13" ht="40.5" x14ac:dyDescent="0.3">
      <c r="A4" s="29" t="s">
        <v>45</v>
      </c>
      <c r="B4" s="29" t="s">
        <v>46</v>
      </c>
      <c r="C4" s="29" t="s">
        <v>47</v>
      </c>
      <c r="D4" s="29" t="s">
        <v>47</v>
      </c>
      <c r="E4" s="29" t="s">
        <v>47</v>
      </c>
      <c r="F4" s="29" t="s">
        <v>47</v>
      </c>
      <c r="G4" s="29" t="s">
        <v>47</v>
      </c>
      <c r="H4" s="29" t="s">
        <v>47</v>
      </c>
      <c r="I4" s="29" t="s">
        <v>47</v>
      </c>
      <c r="J4" s="12" t="s">
        <v>48</v>
      </c>
      <c r="K4" s="13" t="s">
        <v>47</v>
      </c>
      <c r="L4" s="29" t="s">
        <v>47</v>
      </c>
      <c r="M4" s="29" t="s">
        <v>47</v>
      </c>
    </row>
    <row r="5" spans="1:13" x14ac:dyDescent="0.3">
      <c r="A5" s="30" t="s">
        <v>49</v>
      </c>
      <c r="B5" s="30" t="s">
        <v>50</v>
      </c>
      <c r="C5" s="14" t="s">
        <v>51</v>
      </c>
      <c r="D5" s="30" t="s">
        <v>127</v>
      </c>
      <c r="E5" s="30" t="s">
        <v>123</v>
      </c>
      <c r="F5" s="30" t="s">
        <v>124</v>
      </c>
      <c r="G5" s="30" t="s">
        <v>125</v>
      </c>
      <c r="H5" s="30" t="s">
        <v>52</v>
      </c>
      <c r="I5" s="30" t="s">
        <v>53</v>
      </c>
      <c r="J5" s="14" t="s">
        <v>54</v>
      </c>
      <c r="K5" s="14" t="s">
        <v>55</v>
      </c>
      <c r="L5" s="14" t="s">
        <v>56</v>
      </c>
      <c r="M5" s="14" t="s">
        <v>57</v>
      </c>
    </row>
    <row r="6" spans="1:13" x14ac:dyDescent="0.3">
      <c r="A6" s="19" t="b">
        <v>1</v>
      </c>
      <c r="B6" s="36" t="str">
        <f>"일일 - 일일미션 클리어 항목 누적 횟수 " &amp; G6 &amp; "회"</f>
        <v>일일 - 일일미션 클리어 항목 누적 횟수 6회</v>
      </c>
      <c r="C6" s="31" t="str">
        <f>10&amp;D6&amp;E6&amp;F6&amp;1001</f>
        <v>107111001</v>
      </c>
      <c r="D6" s="19">
        <v>7</v>
      </c>
      <c r="E6" s="19">
        <v>1</v>
      </c>
      <c r="F6" s="19">
        <v>1</v>
      </c>
      <c r="G6" s="45">
        <v>6</v>
      </c>
      <c r="H6" s="19">
        <v>160001002</v>
      </c>
      <c r="I6" s="19">
        <v>30</v>
      </c>
      <c r="J6" s="19" t="s">
        <v>245</v>
      </c>
      <c r="K6" s="33">
        <v>51001</v>
      </c>
      <c r="L6" s="19">
        <f>K6+1000</f>
        <v>52001</v>
      </c>
      <c r="M6" s="19">
        <v>530800001</v>
      </c>
    </row>
    <row r="7" spans="1:13" x14ac:dyDescent="0.3">
      <c r="A7" s="19" t="b">
        <v>1</v>
      </c>
      <c r="B7" s="36" t="str">
        <f>"일일 - 일반던전 클리어 누적 횟수 " &amp; G7 &amp; "회"</f>
        <v>일일 - 일반던전 클리어 누적 횟수 5회</v>
      </c>
      <c r="C7" s="31" t="str">
        <f t="shared" ref="C7:C12" si="0">10&amp;D7&amp;E7&amp;F7&amp;1001</f>
        <v>101111001</v>
      </c>
      <c r="D7" s="19">
        <v>1</v>
      </c>
      <c r="E7" s="19">
        <v>1</v>
      </c>
      <c r="F7" s="19">
        <v>1</v>
      </c>
      <c r="G7" s="45">
        <v>5</v>
      </c>
      <c r="H7" s="19">
        <v>160001001</v>
      </c>
      <c r="I7" s="19">
        <v>2000</v>
      </c>
      <c r="J7" s="19" t="s">
        <v>58</v>
      </c>
      <c r="K7" s="19">
        <f t="shared" ref="K7:L12" si="1">K6+1</f>
        <v>51002</v>
      </c>
      <c r="L7" s="19">
        <f t="shared" si="1"/>
        <v>52002</v>
      </c>
      <c r="M7" s="19">
        <v>530800002</v>
      </c>
    </row>
    <row r="8" spans="1:13" x14ac:dyDescent="0.3">
      <c r="A8" s="19" t="b">
        <v>1</v>
      </c>
      <c r="B8" s="36" t="str">
        <f>"일일 - 정예던전 클리어 누적 횟수 " &amp; G8 &amp; "회"</f>
        <v>일일 - 정예던전 클리어 누적 횟수 3회</v>
      </c>
      <c r="C8" s="31" t="str">
        <f t="shared" si="0"/>
        <v>101211001</v>
      </c>
      <c r="D8" s="19">
        <v>1</v>
      </c>
      <c r="E8" s="19">
        <v>2</v>
      </c>
      <c r="F8" s="19">
        <v>1</v>
      </c>
      <c r="G8" s="45">
        <v>3</v>
      </c>
      <c r="H8" s="19">
        <v>160001001</v>
      </c>
      <c r="I8" s="19">
        <v>3000</v>
      </c>
      <c r="J8" s="19" t="s">
        <v>58</v>
      </c>
      <c r="K8" s="19">
        <f t="shared" si="1"/>
        <v>51003</v>
      </c>
      <c r="L8" s="19">
        <f t="shared" si="1"/>
        <v>52003</v>
      </c>
      <c r="M8" s="19">
        <v>530800003</v>
      </c>
    </row>
    <row r="9" spans="1:13" x14ac:dyDescent="0.3">
      <c r="A9" s="19" t="b">
        <v>1</v>
      </c>
      <c r="B9" s="36" t="str">
        <f>"일일 - 요일던전 클리어 누적 횟수 " &amp; G9 &amp; "회"</f>
        <v>일일 - 요일던전 클리어 누적 횟수 1회</v>
      </c>
      <c r="C9" s="31" t="str">
        <f t="shared" si="0"/>
        <v>101311001</v>
      </c>
      <c r="D9" s="19">
        <v>1</v>
      </c>
      <c r="E9" s="19">
        <v>3</v>
      </c>
      <c r="F9" s="19">
        <v>1</v>
      </c>
      <c r="G9" s="45">
        <v>1</v>
      </c>
      <c r="H9" s="19">
        <v>160001001</v>
      </c>
      <c r="I9" s="19">
        <v>2000</v>
      </c>
      <c r="J9" s="19" t="s">
        <v>58</v>
      </c>
      <c r="K9" s="19">
        <f t="shared" si="1"/>
        <v>51004</v>
      </c>
      <c r="L9" s="19">
        <f t="shared" si="1"/>
        <v>52004</v>
      </c>
      <c r="M9" s="19">
        <v>530800004</v>
      </c>
    </row>
    <row r="10" spans="1:13" x14ac:dyDescent="0.3">
      <c r="A10" s="19" t="b">
        <v>1</v>
      </c>
      <c r="B10" s="36" t="str">
        <f>"일일 - 균열던전 참가 누적 횟수 " &amp; G10 &amp; "회"</f>
        <v>일일 - 균열던전 참가 누적 횟수 2회</v>
      </c>
      <c r="C10" s="31" t="str">
        <f t="shared" si="0"/>
        <v>101421001</v>
      </c>
      <c r="D10" s="19">
        <v>1</v>
      </c>
      <c r="E10" s="19">
        <v>4</v>
      </c>
      <c r="F10" s="19">
        <v>2</v>
      </c>
      <c r="G10" s="45">
        <v>2</v>
      </c>
      <c r="H10" s="19">
        <v>160001001</v>
      </c>
      <c r="I10" s="19">
        <v>2000</v>
      </c>
      <c r="J10" s="19" t="s">
        <v>58</v>
      </c>
      <c r="K10" s="19">
        <f t="shared" si="1"/>
        <v>51005</v>
      </c>
      <c r="L10" s="19">
        <f t="shared" si="1"/>
        <v>52005</v>
      </c>
      <c r="M10" s="19">
        <v>530800005</v>
      </c>
    </row>
    <row r="11" spans="1:13" x14ac:dyDescent="0.3">
      <c r="A11" s="19" t="b">
        <v>1</v>
      </c>
      <c r="B11" s="36" t="str">
        <f>"일일 - 결투장 참가 누적 횟수 " &amp; G11 &amp; "회"</f>
        <v>일일 - 결투장 참가 누적 횟수 3회</v>
      </c>
      <c r="C11" s="31" t="str">
        <f t="shared" si="0"/>
        <v>101621001</v>
      </c>
      <c r="D11" s="19">
        <v>1</v>
      </c>
      <c r="E11" s="19">
        <v>6</v>
      </c>
      <c r="F11" s="19">
        <v>2</v>
      </c>
      <c r="G11" s="45">
        <v>3</v>
      </c>
      <c r="H11" s="19">
        <v>160001001</v>
      </c>
      <c r="I11" s="19">
        <v>3000</v>
      </c>
      <c r="J11" s="19" t="s">
        <v>58</v>
      </c>
      <c r="K11" s="19">
        <f t="shared" si="1"/>
        <v>51006</v>
      </c>
      <c r="L11" s="19">
        <f t="shared" si="1"/>
        <v>52006</v>
      </c>
      <c r="M11" s="19">
        <v>530800006</v>
      </c>
    </row>
    <row r="12" spans="1:13" x14ac:dyDescent="0.3">
      <c r="A12" s="19" t="b">
        <v>1</v>
      </c>
      <c r="B12" s="36" t="str">
        <f>"일일 - 장비아이템 획득 누적 갯수 " &amp; G12 &amp; "회"</f>
        <v>일일 - 장비아이템 획득 누적 갯수 10회</v>
      </c>
      <c r="C12" s="31" t="str">
        <f t="shared" si="0"/>
        <v>103111001</v>
      </c>
      <c r="D12" s="19">
        <v>3</v>
      </c>
      <c r="E12" s="19">
        <v>1</v>
      </c>
      <c r="F12" s="19">
        <v>1</v>
      </c>
      <c r="G12" s="45">
        <v>10</v>
      </c>
      <c r="H12" s="19">
        <v>160002003</v>
      </c>
      <c r="I12" s="19">
        <v>20</v>
      </c>
      <c r="J12" s="19" t="s">
        <v>59</v>
      </c>
      <c r="K12" s="19">
        <f t="shared" si="1"/>
        <v>51007</v>
      </c>
      <c r="L12" s="19">
        <f t="shared" si="1"/>
        <v>52007</v>
      </c>
      <c r="M12" s="19">
        <v>530800007</v>
      </c>
    </row>
  </sheetData>
  <phoneticPr fontId="1" type="noConversion"/>
  <pageMargins left="0.25" right="0.25" top="0.75" bottom="0.75" header="0.3" footer="0.3"/>
  <pageSetup paperSize="9" scale="58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H27" sqref="H27"/>
    </sheetView>
  </sheetViews>
  <sheetFormatPr defaultRowHeight="16.5" x14ac:dyDescent="0.3"/>
  <cols>
    <col min="1" max="1" width="13.625" bestFit="1" customWidth="1"/>
    <col min="2" max="2" width="35.875" bestFit="1" customWidth="1"/>
    <col min="3" max="3" width="17.375" bestFit="1" customWidth="1"/>
    <col min="4" max="4" width="18.875" bestFit="1" customWidth="1"/>
    <col min="5" max="5" width="16.375" bestFit="1" customWidth="1"/>
    <col min="6" max="6" width="14.625" bestFit="1" customWidth="1"/>
    <col min="7" max="7" width="12.75" bestFit="1" customWidth="1"/>
    <col min="8" max="8" width="22.875" bestFit="1" customWidth="1"/>
    <col min="9" max="9" width="12.125" bestFit="1" customWidth="1"/>
    <col min="10" max="10" width="9.625" bestFit="1" customWidth="1"/>
    <col min="11" max="11" width="19.25" bestFit="1" customWidth="1"/>
    <col min="12" max="12" width="18.5" bestFit="1" customWidth="1"/>
    <col min="13" max="13" width="13.75" bestFit="1" customWidth="1"/>
  </cols>
  <sheetData>
    <row r="1" spans="1:13" x14ac:dyDescent="0.3">
      <c r="A1" s="4" t="s">
        <v>37</v>
      </c>
      <c r="B1" s="5" t="s">
        <v>37</v>
      </c>
      <c r="C1" s="6"/>
      <c r="D1" s="6"/>
      <c r="E1" s="6"/>
      <c r="F1" s="6"/>
      <c r="G1" s="6"/>
      <c r="H1" s="6"/>
      <c r="I1" s="15"/>
      <c r="J1" s="15"/>
      <c r="K1" s="15"/>
      <c r="L1" s="15"/>
    </row>
    <row r="2" spans="1:13" ht="50.1" customHeight="1" x14ac:dyDescent="0.3">
      <c r="A2" s="8" t="s">
        <v>40</v>
      </c>
      <c r="B2" s="8" t="s">
        <v>40</v>
      </c>
      <c r="C2" s="9" t="s">
        <v>117</v>
      </c>
      <c r="D2" s="9" t="s">
        <v>118</v>
      </c>
      <c r="E2" s="8" t="s">
        <v>119</v>
      </c>
      <c r="F2" s="8" t="s">
        <v>120</v>
      </c>
      <c r="G2" s="8" t="s">
        <v>121</v>
      </c>
      <c r="H2" s="9" t="s">
        <v>203</v>
      </c>
      <c r="I2" s="8" t="s">
        <v>40</v>
      </c>
      <c r="J2" s="10"/>
      <c r="K2" s="10" t="s">
        <v>41</v>
      </c>
      <c r="L2" s="10" t="s">
        <v>42</v>
      </c>
      <c r="M2" s="10" t="s">
        <v>122</v>
      </c>
    </row>
    <row r="3" spans="1:13" x14ac:dyDescent="0.3">
      <c r="A3" s="11" t="s">
        <v>43</v>
      </c>
      <c r="B3" s="11" t="s">
        <v>43</v>
      </c>
      <c r="C3" s="11" t="s">
        <v>44</v>
      </c>
      <c r="D3" s="11" t="s">
        <v>44</v>
      </c>
      <c r="E3" s="11" t="s">
        <v>44</v>
      </c>
      <c r="F3" s="11" t="s">
        <v>44</v>
      </c>
      <c r="G3" s="11" t="s">
        <v>44</v>
      </c>
      <c r="H3" s="11" t="s">
        <v>44</v>
      </c>
      <c r="I3" s="11" t="s">
        <v>44</v>
      </c>
      <c r="J3" s="11" t="s">
        <v>44</v>
      </c>
      <c r="K3" s="11" t="s">
        <v>126</v>
      </c>
      <c r="L3" s="11" t="s">
        <v>126</v>
      </c>
      <c r="M3" s="11" t="s">
        <v>126</v>
      </c>
    </row>
    <row r="4" spans="1:13" ht="40.5" x14ac:dyDescent="0.3">
      <c r="A4" s="29" t="s">
        <v>45</v>
      </c>
      <c r="B4" s="29" t="s">
        <v>46</v>
      </c>
      <c r="C4" s="29" t="s">
        <v>47</v>
      </c>
      <c r="D4" s="13" t="s">
        <v>47</v>
      </c>
      <c r="E4" s="13" t="s">
        <v>47</v>
      </c>
      <c r="F4" s="13" t="s">
        <v>47</v>
      </c>
      <c r="G4" s="13" t="s">
        <v>47</v>
      </c>
      <c r="H4" s="29" t="s">
        <v>47</v>
      </c>
      <c r="I4" s="29" t="s">
        <v>47</v>
      </c>
      <c r="J4" s="12" t="s">
        <v>48</v>
      </c>
      <c r="K4" s="13" t="s">
        <v>47</v>
      </c>
      <c r="L4" s="29" t="s">
        <v>47</v>
      </c>
      <c r="M4" s="29" t="s">
        <v>47</v>
      </c>
    </row>
    <row r="5" spans="1:13" x14ac:dyDescent="0.3">
      <c r="A5" s="30" t="s">
        <v>49</v>
      </c>
      <c r="B5" s="30" t="s">
        <v>50</v>
      </c>
      <c r="C5" s="14" t="s">
        <v>51</v>
      </c>
      <c r="D5" s="30" t="s">
        <v>127</v>
      </c>
      <c r="E5" s="30" t="s">
        <v>123</v>
      </c>
      <c r="F5" s="30" t="s">
        <v>124</v>
      </c>
      <c r="G5" s="30" t="s">
        <v>125</v>
      </c>
      <c r="H5" s="30" t="s">
        <v>52</v>
      </c>
      <c r="I5" s="30" t="s">
        <v>53</v>
      </c>
      <c r="J5" s="16" t="s">
        <v>54</v>
      </c>
      <c r="K5" s="14" t="s">
        <v>55</v>
      </c>
      <c r="L5" s="14" t="s">
        <v>56</v>
      </c>
      <c r="M5" s="14" t="s">
        <v>57</v>
      </c>
    </row>
    <row r="6" spans="1:13" x14ac:dyDescent="0.3">
      <c r="A6" s="19" t="b">
        <v>1</v>
      </c>
      <c r="B6" s="36" t="str">
        <f>"주간 - 주간미션 클리어 항목 누적 횟수 " &amp; G6 &amp; "회"</f>
        <v>주간 - 주간미션 클리어 항목 누적 횟수 8회</v>
      </c>
      <c r="C6" s="31" t="str">
        <f>70&amp;D6&amp;E6&amp;F6&amp;1001</f>
        <v>707211001</v>
      </c>
      <c r="D6" s="19">
        <v>7</v>
      </c>
      <c r="E6" s="19">
        <v>2</v>
      </c>
      <c r="F6" s="19">
        <v>1</v>
      </c>
      <c r="G6" s="19">
        <v>8</v>
      </c>
      <c r="H6" s="19">
        <v>160001002</v>
      </c>
      <c r="I6" s="19">
        <v>100</v>
      </c>
      <c r="J6" s="19" t="s">
        <v>242</v>
      </c>
      <c r="K6" s="33">
        <v>51101</v>
      </c>
      <c r="L6" s="19">
        <f>K6+1000</f>
        <v>52101</v>
      </c>
      <c r="M6" s="19">
        <v>530800001</v>
      </c>
    </row>
    <row r="7" spans="1:13" x14ac:dyDescent="0.3">
      <c r="A7" s="19" t="b">
        <v>1</v>
      </c>
      <c r="B7" s="36" t="str">
        <f>"주간 - 일일미션 올클리어 항목 누적 횟수 " &amp; G7 &amp; "회"</f>
        <v>주간 - 일일미션 올클리어 항목 누적 횟수 4회</v>
      </c>
      <c r="C7" s="31" t="str">
        <f t="shared" ref="C7:C14" si="0">70&amp;D7&amp;E7&amp;F7&amp;1001</f>
        <v>707121001</v>
      </c>
      <c r="D7" s="19">
        <v>7</v>
      </c>
      <c r="E7" s="19">
        <v>1</v>
      </c>
      <c r="F7" s="19">
        <v>2</v>
      </c>
      <c r="G7" s="19">
        <v>4</v>
      </c>
      <c r="H7" s="19">
        <v>160002003</v>
      </c>
      <c r="I7" s="19">
        <v>120</v>
      </c>
      <c r="J7" s="19" t="s">
        <v>59</v>
      </c>
      <c r="K7" s="19">
        <f t="shared" ref="K7:L14" si="1">K6+1</f>
        <v>51102</v>
      </c>
      <c r="L7" s="19">
        <f t="shared" si="1"/>
        <v>52102</v>
      </c>
      <c r="M7" s="19">
        <v>530800002</v>
      </c>
    </row>
    <row r="8" spans="1:13" x14ac:dyDescent="0.3">
      <c r="A8" s="19" t="b">
        <v>1</v>
      </c>
      <c r="B8" s="36" t="str">
        <f>"주간 - 수호석 업그레이드 성공 누적 횟수 " &amp; G8 &amp; "회"</f>
        <v>주간 - 수호석 업그레이드 성공 누적 횟수 5회</v>
      </c>
      <c r="C8" s="31" t="str">
        <f t="shared" si="0"/>
        <v>706111001</v>
      </c>
      <c r="D8" s="19">
        <v>6</v>
      </c>
      <c r="E8" s="19">
        <v>1</v>
      </c>
      <c r="F8" s="19">
        <v>1</v>
      </c>
      <c r="G8" s="19">
        <v>5</v>
      </c>
      <c r="H8" s="19">
        <v>160001002</v>
      </c>
      <c r="I8" s="19">
        <v>80</v>
      </c>
      <c r="J8" s="19" t="s">
        <v>242</v>
      </c>
      <c r="K8" s="19">
        <f t="shared" si="1"/>
        <v>51103</v>
      </c>
      <c r="L8" s="19">
        <f t="shared" si="1"/>
        <v>52103</v>
      </c>
      <c r="M8" s="19">
        <v>530800003</v>
      </c>
    </row>
    <row r="9" spans="1:13" x14ac:dyDescent="0.3">
      <c r="A9" s="19" t="b">
        <v>1</v>
      </c>
      <c r="B9" s="36" t="str">
        <f>"주간 - 결투장 승리 누적 횟수 " &amp; G9 &amp; "회"</f>
        <v>주간 - 결투장 승리 누적 횟수 10회</v>
      </c>
      <c r="C9" s="31" t="str">
        <f t="shared" si="0"/>
        <v>701631001</v>
      </c>
      <c r="D9" s="19">
        <v>1</v>
      </c>
      <c r="E9" s="19">
        <v>6</v>
      </c>
      <c r="F9" s="19">
        <v>3</v>
      </c>
      <c r="G9" s="19">
        <v>10</v>
      </c>
      <c r="H9" s="19">
        <v>160001002</v>
      </c>
      <c r="I9" s="19">
        <v>80</v>
      </c>
      <c r="J9" s="19" t="s">
        <v>242</v>
      </c>
      <c r="K9" s="19">
        <f t="shared" si="1"/>
        <v>51104</v>
      </c>
      <c r="L9" s="19">
        <f t="shared" si="1"/>
        <v>52104</v>
      </c>
      <c r="M9" s="19">
        <v>530800003</v>
      </c>
    </row>
    <row r="10" spans="1:13" x14ac:dyDescent="0.3">
      <c r="A10" s="19" t="b">
        <v>1</v>
      </c>
      <c r="B10" s="36" t="str">
        <f>"주간 - 수호레이드 참가 누적 횟수 " &amp; G10 &amp; "개"</f>
        <v>주간 - 수호레이드 참가 누적 횟수 10개</v>
      </c>
      <c r="C10" s="31" t="str">
        <f t="shared" si="0"/>
        <v>701821001</v>
      </c>
      <c r="D10" s="19">
        <v>1</v>
      </c>
      <c r="E10" s="19">
        <v>8</v>
      </c>
      <c r="F10" s="19">
        <v>2</v>
      </c>
      <c r="G10" s="19">
        <v>10</v>
      </c>
      <c r="H10" s="19">
        <v>160001001</v>
      </c>
      <c r="I10" s="19">
        <v>20000</v>
      </c>
      <c r="J10" s="19" t="s">
        <v>58</v>
      </c>
      <c r="K10" s="19">
        <f>K8+1</f>
        <v>51104</v>
      </c>
      <c r="L10" s="19">
        <f>L8+1</f>
        <v>52104</v>
      </c>
      <c r="M10" s="19">
        <v>530800004</v>
      </c>
    </row>
    <row r="11" spans="1:13" x14ac:dyDescent="0.3">
      <c r="A11" s="19" t="b">
        <v>1</v>
      </c>
      <c r="B11" s="36" t="str">
        <f>"주간 - 균열석 획득 누적 갯수 " &amp; G11 &amp; "개"</f>
        <v>주간 - 균열석 획득 누적 갯수 10개</v>
      </c>
      <c r="C11" s="31" t="str">
        <f t="shared" si="0"/>
        <v>703411001</v>
      </c>
      <c r="D11" s="19">
        <v>3</v>
      </c>
      <c r="E11" s="19">
        <v>4</v>
      </c>
      <c r="F11" s="19">
        <v>1</v>
      </c>
      <c r="G11" s="19">
        <v>10</v>
      </c>
      <c r="H11" s="19">
        <v>160001002</v>
      </c>
      <c r="I11" s="19">
        <v>50</v>
      </c>
      <c r="J11" s="19" t="s">
        <v>242</v>
      </c>
      <c r="K11" s="19">
        <f t="shared" si="1"/>
        <v>51105</v>
      </c>
      <c r="L11" s="19">
        <f t="shared" si="1"/>
        <v>52105</v>
      </c>
      <c r="M11" s="19">
        <v>530800005</v>
      </c>
    </row>
    <row r="12" spans="1:13" x14ac:dyDescent="0.3">
      <c r="A12" s="19" t="b">
        <v>1</v>
      </c>
      <c r="B12" s="36" t="str">
        <f>"주간 - 장비아이템 획득 누적 갯수 " &amp; G12 &amp; "개"</f>
        <v>주간 - 장비아이템 획득 누적 갯수 50개</v>
      </c>
      <c r="C12" s="31" t="str">
        <f t="shared" si="0"/>
        <v>703111001</v>
      </c>
      <c r="D12" s="19">
        <v>3</v>
      </c>
      <c r="E12" s="19">
        <v>1</v>
      </c>
      <c r="F12" s="19">
        <v>1</v>
      </c>
      <c r="G12" s="19">
        <v>50</v>
      </c>
      <c r="H12" s="19">
        <v>160002004</v>
      </c>
      <c r="I12" s="19">
        <v>100</v>
      </c>
      <c r="J12" s="19" t="s">
        <v>89</v>
      </c>
      <c r="K12" s="19">
        <f t="shared" si="1"/>
        <v>51106</v>
      </c>
      <c r="L12" s="19">
        <f t="shared" si="1"/>
        <v>52106</v>
      </c>
      <c r="M12" s="19">
        <v>530800006</v>
      </c>
    </row>
    <row r="13" spans="1:13" x14ac:dyDescent="0.3">
      <c r="A13" s="19" t="b">
        <v>1</v>
      </c>
      <c r="B13" s="36" t="str">
        <f>"주간 - 장비아이템 강화 누적 횟수 " &amp; G13 &amp; "회"</f>
        <v>주간 - 장비아이템 강화 누적 횟수 5회</v>
      </c>
      <c r="C13" s="31" t="str">
        <f t="shared" si="0"/>
        <v>702121001</v>
      </c>
      <c r="D13" s="19">
        <v>2</v>
      </c>
      <c r="E13" s="19">
        <v>1</v>
      </c>
      <c r="F13" s="19">
        <v>2</v>
      </c>
      <c r="G13" s="19">
        <v>5</v>
      </c>
      <c r="H13" s="19">
        <v>160001001</v>
      </c>
      <c r="I13" s="19">
        <v>20000</v>
      </c>
      <c r="J13" s="19" t="s">
        <v>58</v>
      </c>
      <c r="K13" s="19">
        <f t="shared" si="1"/>
        <v>51107</v>
      </c>
      <c r="L13" s="19">
        <f t="shared" si="1"/>
        <v>52107</v>
      </c>
      <c r="M13" s="19">
        <v>530800007</v>
      </c>
    </row>
    <row r="14" spans="1:13" x14ac:dyDescent="0.3">
      <c r="A14" s="19" t="b">
        <v>1</v>
      </c>
      <c r="B14" s="36" t="str">
        <f>"주간 - 장비아이템 분해 누적 갯수 " &amp; G14 &amp; "개"</f>
        <v>주간 - 장비아이템 분해 누적 갯수 20개</v>
      </c>
      <c r="C14" s="31" t="str">
        <f t="shared" si="0"/>
        <v>702111001</v>
      </c>
      <c r="D14" s="19">
        <v>2</v>
      </c>
      <c r="E14" s="19">
        <v>1</v>
      </c>
      <c r="F14" s="19">
        <v>1</v>
      </c>
      <c r="G14" s="19">
        <v>20</v>
      </c>
      <c r="H14" s="19">
        <v>160001001</v>
      </c>
      <c r="I14" s="19">
        <v>30000</v>
      </c>
      <c r="J14" s="19" t="s">
        <v>58</v>
      </c>
      <c r="K14" s="19">
        <f t="shared" si="1"/>
        <v>51108</v>
      </c>
      <c r="L14" s="19">
        <f t="shared" si="1"/>
        <v>52108</v>
      </c>
      <c r="M14" s="19">
        <v>530800008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G23" sqref="G23"/>
    </sheetView>
  </sheetViews>
  <sheetFormatPr defaultRowHeight="16.5" x14ac:dyDescent="0.3"/>
  <cols>
    <col min="1" max="1" width="13.625" bestFit="1" customWidth="1"/>
    <col min="2" max="2" width="35.875" bestFit="1" customWidth="1"/>
    <col min="3" max="3" width="17.375" bestFit="1" customWidth="1"/>
    <col min="4" max="4" width="15.25" bestFit="1" customWidth="1"/>
    <col min="5" max="5" width="16.375" bestFit="1" customWidth="1"/>
    <col min="6" max="6" width="14.625" bestFit="1" customWidth="1"/>
    <col min="7" max="7" width="12.75" bestFit="1" customWidth="1"/>
    <col min="8" max="8" width="22.875" bestFit="1" customWidth="1"/>
    <col min="9" max="9" width="12.125" bestFit="1" customWidth="1"/>
    <col min="10" max="10" width="9.625" bestFit="1" customWidth="1"/>
    <col min="11" max="11" width="19.25" bestFit="1" customWidth="1"/>
    <col min="12" max="12" width="18.5" bestFit="1" customWidth="1"/>
    <col min="13" max="13" width="13.75" bestFit="1" customWidth="1"/>
  </cols>
  <sheetData>
    <row r="1" spans="1:13" x14ac:dyDescent="0.3">
      <c r="A1" s="4" t="s">
        <v>235</v>
      </c>
      <c r="B1" s="5" t="s">
        <v>38</v>
      </c>
      <c r="C1" s="6"/>
      <c r="D1" s="6"/>
      <c r="E1" s="6"/>
      <c r="F1" s="6"/>
      <c r="G1" s="6"/>
      <c r="H1" s="6"/>
      <c r="I1" s="15"/>
      <c r="J1" s="15"/>
      <c r="K1" s="15"/>
      <c r="L1" s="15"/>
    </row>
    <row r="2" spans="1:13" ht="50.1" customHeight="1" x14ac:dyDescent="0.3">
      <c r="A2" s="8" t="s">
        <v>40</v>
      </c>
      <c r="B2" s="8" t="s">
        <v>40</v>
      </c>
      <c r="C2" s="9" t="s">
        <v>236</v>
      </c>
      <c r="D2" s="9" t="s">
        <v>237</v>
      </c>
      <c r="E2" s="8" t="s">
        <v>238</v>
      </c>
      <c r="F2" s="8" t="s">
        <v>239</v>
      </c>
      <c r="G2" s="8" t="s">
        <v>240</v>
      </c>
      <c r="H2" s="9" t="s">
        <v>203</v>
      </c>
      <c r="I2" s="8" t="s">
        <v>40</v>
      </c>
      <c r="J2" s="10"/>
      <c r="K2" s="10" t="s">
        <v>41</v>
      </c>
      <c r="L2" s="10" t="s">
        <v>42</v>
      </c>
      <c r="M2" s="10" t="s">
        <v>241</v>
      </c>
    </row>
    <row r="3" spans="1:13" x14ac:dyDescent="0.3">
      <c r="A3" s="11" t="s">
        <v>43</v>
      </c>
      <c r="B3" s="11" t="s">
        <v>43</v>
      </c>
      <c r="C3" s="11" t="s">
        <v>44</v>
      </c>
      <c r="D3" s="11" t="s">
        <v>44</v>
      </c>
      <c r="E3" s="11" t="s">
        <v>44</v>
      </c>
      <c r="F3" s="11" t="s">
        <v>44</v>
      </c>
      <c r="G3" s="11" t="s">
        <v>44</v>
      </c>
      <c r="H3" s="11" t="s">
        <v>44</v>
      </c>
      <c r="I3" s="11" t="s">
        <v>44</v>
      </c>
      <c r="J3" s="11" t="s">
        <v>44</v>
      </c>
      <c r="K3" s="11" t="s">
        <v>126</v>
      </c>
      <c r="L3" s="11" t="s">
        <v>126</v>
      </c>
      <c r="M3" s="11" t="s">
        <v>126</v>
      </c>
    </row>
    <row r="4" spans="1:13" ht="40.5" x14ac:dyDescent="0.3">
      <c r="A4" s="29" t="s">
        <v>45</v>
      </c>
      <c r="B4" s="29" t="s">
        <v>46</v>
      </c>
      <c r="C4" s="29" t="s">
        <v>47</v>
      </c>
      <c r="D4" s="13" t="s">
        <v>47</v>
      </c>
      <c r="E4" s="13" t="s">
        <v>47</v>
      </c>
      <c r="F4" s="13" t="s">
        <v>47</v>
      </c>
      <c r="G4" s="13" t="s">
        <v>47</v>
      </c>
      <c r="H4" s="13" t="s">
        <v>47</v>
      </c>
      <c r="I4" s="13" t="s">
        <v>47</v>
      </c>
      <c r="J4" s="12" t="s">
        <v>48</v>
      </c>
      <c r="K4" s="13" t="s">
        <v>47</v>
      </c>
      <c r="L4" s="13" t="s">
        <v>47</v>
      </c>
      <c r="M4" s="13" t="s">
        <v>47</v>
      </c>
    </row>
    <row r="5" spans="1:13" x14ac:dyDescent="0.3">
      <c r="A5" s="30" t="s">
        <v>49</v>
      </c>
      <c r="B5" s="30" t="s">
        <v>50</v>
      </c>
      <c r="C5" s="14" t="s">
        <v>51</v>
      </c>
      <c r="D5" s="30" t="s">
        <v>127</v>
      </c>
      <c r="E5" s="30" t="s">
        <v>123</v>
      </c>
      <c r="F5" s="30" t="s">
        <v>124</v>
      </c>
      <c r="G5" s="30" t="s">
        <v>125</v>
      </c>
      <c r="H5" s="30" t="s">
        <v>52</v>
      </c>
      <c r="I5" s="30" t="s">
        <v>53</v>
      </c>
      <c r="J5" s="16" t="s">
        <v>54</v>
      </c>
      <c r="K5" s="14" t="s">
        <v>55</v>
      </c>
      <c r="L5" s="14" t="s">
        <v>56</v>
      </c>
      <c r="M5" s="14" t="s">
        <v>57</v>
      </c>
    </row>
    <row r="6" spans="1:13" x14ac:dyDescent="0.3">
      <c r="A6" s="19" t="b">
        <v>1</v>
      </c>
      <c r="B6" s="36" t="str">
        <f>"월간 - 주간미션 올클리어 항목 누적 횟수 " &amp; G6 &amp; "회"</f>
        <v>월간 - 주간미션 올클리어 항목 누적 횟수 3회</v>
      </c>
      <c r="C6" s="31" t="str">
        <f>30&amp;D6&amp;E6&amp;F6&amp;1001</f>
        <v>307221001</v>
      </c>
      <c r="D6" s="19">
        <v>7</v>
      </c>
      <c r="E6" s="19">
        <v>2</v>
      </c>
      <c r="F6" s="19">
        <v>2</v>
      </c>
      <c r="G6" s="19">
        <v>3</v>
      </c>
      <c r="H6" s="19">
        <v>156101003</v>
      </c>
      <c r="I6" s="19">
        <v>1</v>
      </c>
      <c r="J6" s="19" t="s">
        <v>90</v>
      </c>
      <c r="K6" s="33">
        <v>51201</v>
      </c>
      <c r="L6" s="19">
        <f>K6+1000</f>
        <v>52201</v>
      </c>
      <c r="M6" s="19">
        <v>530800001</v>
      </c>
    </row>
    <row r="7" spans="1:13" x14ac:dyDescent="0.3">
      <c r="A7" s="19" t="b">
        <v>1</v>
      </c>
      <c r="B7" s="36" t="str">
        <f>"월간 - 일반던전 클리어 누적 횟수 " &amp; G7 &amp; "회"</f>
        <v>월간 - 일반던전 클리어 누적 횟수 100회</v>
      </c>
      <c r="C7" s="31" t="str">
        <f t="shared" ref="C7:C14" si="0">30&amp;D7&amp;E7&amp;F7&amp;1001</f>
        <v>301111001</v>
      </c>
      <c r="D7" s="19">
        <v>1</v>
      </c>
      <c r="E7" s="19">
        <v>1</v>
      </c>
      <c r="F7" s="19">
        <v>1</v>
      </c>
      <c r="G7" s="19">
        <v>100</v>
      </c>
      <c r="H7" s="19">
        <v>156105003</v>
      </c>
      <c r="I7" s="19">
        <v>1</v>
      </c>
      <c r="J7" s="19" t="s">
        <v>90</v>
      </c>
      <c r="K7" s="19">
        <f t="shared" ref="K7:L14" si="1">K6+1</f>
        <v>51202</v>
      </c>
      <c r="L7" s="19">
        <f t="shared" si="1"/>
        <v>52202</v>
      </c>
      <c r="M7" s="19">
        <v>530800002</v>
      </c>
    </row>
    <row r="8" spans="1:13" x14ac:dyDescent="0.3">
      <c r="A8" s="19" t="b">
        <v>1</v>
      </c>
      <c r="B8" s="36" t="str">
        <f>"월간 - 정예던전 클리어 누적 횟수 " &amp; G8 &amp; "회"</f>
        <v>월간 - 정예던전 클리어 누적 횟수 50회</v>
      </c>
      <c r="C8" s="31" t="str">
        <f t="shared" si="0"/>
        <v>301211001</v>
      </c>
      <c r="D8" s="19">
        <v>1</v>
      </c>
      <c r="E8" s="19">
        <v>2</v>
      </c>
      <c r="F8" s="19">
        <v>1</v>
      </c>
      <c r="G8" s="19">
        <v>50</v>
      </c>
      <c r="H8" s="19">
        <v>156106003</v>
      </c>
      <c r="I8" s="19">
        <v>1</v>
      </c>
      <c r="J8" s="19" t="s">
        <v>90</v>
      </c>
      <c r="K8" s="19">
        <f t="shared" si="1"/>
        <v>51203</v>
      </c>
      <c r="L8" s="19">
        <f t="shared" si="1"/>
        <v>52203</v>
      </c>
      <c r="M8" s="19">
        <v>530800003</v>
      </c>
    </row>
    <row r="9" spans="1:13" x14ac:dyDescent="0.3">
      <c r="A9" s="19" t="b">
        <v>1</v>
      </c>
      <c r="B9" s="36" t="str">
        <f>"월간 - 요일던전 클리어 누적 횟수 " &amp; G9 &amp; "회"</f>
        <v>월간 - 요일던전 클리어 누적 횟수 50회</v>
      </c>
      <c r="C9" s="31" t="str">
        <f t="shared" si="0"/>
        <v>301311001</v>
      </c>
      <c r="D9" s="19">
        <v>1</v>
      </c>
      <c r="E9" s="19">
        <v>3</v>
      </c>
      <c r="F9" s="19">
        <v>1</v>
      </c>
      <c r="G9" s="19">
        <v>50</v>
      </c>
      <c r="H9" s="19">
        <v>156107003</v>
      </c>
      <c r="I9" s="19">
        <v>1</v>
      </c>
      <c r="J9" s="19" t="s">
        <v>90</v>
      </c>
      <c r="K9" s="19">
        <f t="shared" si="1"/>
        <v>51204</v>
      </c>
      <c r="L9" s="19">
        <f t="shared" si="1"/>
        <v>52204</v>
      </c>
      <c r="M9" s="19">
        <v>530800004</v>
      </c>
    </row>
    <row r="10" spans="1:13" x14ac:dyDescent="0.3">
      <c r="A10" s="19" t="b">
        <v>1</v>
      </c>
      <c r="B10" s="36" t="str">
        <f>"월간 - 균열던전 참가 누적 횟수 " &amp; G10 &amp; "회"</f>
        <v>월간 - 균열던전 참가 누적 횟수 100회</v>
      </c>
      <c r="C10" s="31" t="str">
        <f t="shared" si="0"/>
        <v>301421001</v>
      </c>
      <c r="D10" s="19">
        <v>1</v>
      </c>
      <c r="E10" s="19">
        <v>4</v>
      </c>
      <c r="F10" s="19">
        <v>2</v>
      </c>
      <c r="G10" s="19">
        <v>100</v>
      </c>
      <c r="H10" s="19">
        <v>156108003</v>
      </c>
      <c r="I10" s="19">
        <v>1</v>
      </c>
      <c r="J10" s="19" t="s">
        <v>90</v>
      </c>
      <c r="K10" s="19">
        <f t="shared" si="1"/>
        <v>51205</v>
      </c>
      <c r="L10" s="19">
        <f t="shared" si="1"/>
        <v>52205</v>
      </c>
      <c r="M10" s="19">
        <v>530800005</v>
      </c>
    </row>
    <row r="11" spans="1:13" x14ac:dyDescent="0.3">
      <c r="A11" s="19" t="b">
        <v>1</v>
      </c>
      <c r="B11" s="36" t="str">
        <f>"월간 - 초월던전 참가 누적 횟수 " &amp; G11 &amp; "회"</f>
        <v>월간 - 초월던전 참가 누적 횟수 50회</v>
      </c>
      <c r="C11" s="31" t="str">
        <f t="shared" si="0"/>
        <v>301521001</v>
      </c>
      <c r="D11" s="19">
        <v>1</v>
      </c>
      <c r="E11" s="19">
        <v>5</v>
      </c>
      <c r="F11" s="19">
        <v>2</v>
      </c>
      <c r="G11" s="19">
        <v>50</v>
      </c>
      <c r="H11" s="19">
        <v>156109003</v>
      </c>
      <c r="I11" s="19">
        <v>1</v>
      </c>
      <c r="J11" s="19" t="s">
        <v>90</v>
      </c>
      <c r="K11" s="19">
        <f t="shared" si="1"/>
        <v>51206</v>
      </c>
      <c r="L11" s="19">
        <f t="shared" si="1"/>
        <v>52206</v>
      </c>
      <c r="M11" s="19">
        <v>530800006</v>
      </c>
    </row>
    <row r="12" spans="1:13" x14ac:dyDescent="0.3">
      <c r="A12" s="19" t="b">
        <v>1</v>
      </c>
      <c r="B12" s="36" t="str">
        <f>"월간 - 결투장 참가 누적 횟수 " &amp; G12 &amp; "회"</f>
        <v>월간 - 결투장 참가 누적 횟수 100회</v>
      </c>
      <c r="C12" s="31" t="str">
        <f t="shared" si="0"/>
        <v>301621001</v>
      </c>
      <c r="D12" s="19">
        <v>1</v>
      </c>
      <c r="E12" s="19">
        <v>6</v>
      </c>
      <c r="F12" s="19">
        <v>2</v>
      </c>
      <c r="G12" s="19">
        <v>100</v>
      </c>
      <c r="H12" s="19">
        <v>156110003</v>
      </c>
      <c r="I12" s="19">
        <v>1</v>
      </c>
      <c r="J12" s="19" t="s">
        <v>90</v>
      </c>
      <c r="K12" s="19">
        <f t="shared" si="1"/>
        <v>51207</v>
      </c>
      <c r="L12" s="19">
        <f t="shared" si="1"/>
        <v>52207</v>
      </c>
      <c r="M12" s="19">
        <v>530800007</v>
      </c>
    </row>
    <row r="13" spans="1:13" x14ac:dyDescent="0.3">
      <c r="A13" s="19" t="b">
        <v>1</v>
      </c>
      <c r="B13" s="36" t="str">
        <f>"월간 - 룬스톤 획득 누적 갯수 " &amp; G13 &amp; "회"</f>
        <v>월간 - 룬스톤 획득 누적 갯수 10회</v>
      </c>
      <c r="C13" s="31" t="str">
        <f t="shared" si="0"/>
        <v>303211001</v>
      </c>
      <c r="D13" s="19">
        <v>3</v>
      </c>
      <c r="E13" s="19">
        <v>2</v>
      </c>
      <c r="F13" s="19">
        <v>1</v>
      </c>
      <c r="G13" s="19">
        <v>10</v>
      </c>
      <c r="H13" s="19">
        <v>156111003</v>
      </c>
      <c r="I13" s="19">
        <v>1</v>
      </c>
      <c r="J13" s="19" t="s">
        <v>90</v>
      </c>
      <c r="K13" s="19">
        <f t="shared" si="1"/>
        <v>51208</v>
      </c>
      <c r="L13" s="19">
        <f t="shared" si="1"/>
        <v>52208</v>
      </c>
      <c r="M13" s="19">
        <v>530800008</v>
      </c>
    </row>
    <row r="14" spans="1:13" x14ac:dyDescent="0.3">
      <c r="A14" s="19" t="b">
        <v>1</v>
      </c>
      <c r="B14" s="36" t="str">
        <f>"월간 - 균열석 획득 누적 갯수 " &amp; G14 &amp; "회"</f>
        <v>월간 - 균열석 획득 누적 갯수 50회</v>
      </c>
      <c r="C14" s="31" t="str">
        <f t="shared" si="0"/>
        <v>303411001</v>
      </c>
      <c r="D14" s="19">
        <v>3</v>
      </c>
      <c r="E14" s="19">
        <v>4</v>
      </c>
      <c r="F14" s="19">
        <v>1</v>
      </c>
      <c r="G14" s="19">
        <v>50</v>
      </c>
      <c r="H14" s="19">
        <v>156104003</v>
      </c>
      <c r="I14" s="19">
        <v>1</v>
      </c>
      <c r="J14" s="19" t="s">
        <v>90</v>
      </c>
      <c r="K14" s="19">
        <f t="shared" si="1"/>
        <v>51209</v>
      </c>
      <c r="L14" s="19">
        <f t="shared" si="1"/>
        <v>52209</v>
      </c>
      <c r="M14" s="19">
        <v>530800009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6"/>
  <sheetViews>
    <sheetView zoomScaleNormal="100" workbookViewId="0">
      <selection activeCell="I18" sqref="I18"/>
    </sheetView>
  </sheetViews>
  <sheetFormatPr defaultRowHeight="16.5" x14ac:dyDescent="0.3"/>
  <cols>
    <col min="1" max="1" width="13.625" bestFit="1" customWidth="1"/>
    <col min="2" max="2" width="41.5" bestFit="1" customWidth="1"/>
    <col min="3" max="3" width="15.5" bestFit="1" customWidth="1"/>
    <col min="4" max="4" width="18.875" bestFit="1" customWidth="1"/>
    <col min="5" max="5" width="15.5" bestFit="1" customWidth="1"/>
    <col min="6" max="6" width="17.125" bestFit="1" customWidth="1"/>
    <col min="7" max="7" width="16.375" bestFit="1" customWidth="1"/>
    <col min="8" max="8" width="14.625" bestFit="1" customWidth="1"/>
    <col min="9" max="9" width="12.75" bestFit="1" customWidth="1"/>
    <col min="10" max="10" width="19.25" customWidth="1"/>
    <col min="11" max="11" width="12.125" bestFit="1" customWidth="1"/>
    <col min="12" max="12" width="10.5" bestFit="1" customWidth="1"/>
    <col min="13" max="13" width="18.375" customWidth="1"/>
    <col min="14" max="14" width="18.5" bestFit="1" customWidth="1"/>
    <col min="15" max="15" width="13.75" bestFit="1" customWidth="1"/>
  </cols>
  <sheetData>
    <row r="1" spans="1:15" x14ac:dyDescent="0.3">
      <c r="A1" s="4" t="s">
        <v>116</v>
      </c>
      <c r="B1" s="5" t="s">
        <v>39</v>
      </c>
      <c r="C1" s="6"/>
      <c r="D1" s="6"/>
      <c r="E1" s="6"/>
      <c r="F1" s="6"/>
      <c r="G1" s="6"/>
      <c r="H1" s="6"/>
      <c r="I1" s="6"/>
      <c r="J1" s="6"/>
      <c r="K1" s="17"/>
      <c r="L1" s="17"/>
      <c r="M1" s="17"/>
      <c r="N1" s="17"/>
      <c r="O1" s="7"/>
    </row>
    <row r="2" spans="1:15" ht="50.1" customHeight="1" x14ac:dyDescent="0.3">
      <c r="A2" s="8" t="s">
        <v>40</v>
      </c>
      <c r="B2" s="8" t="s">
        <v>40</v>
      </c>
      <c r="C2" s="9" t="s">
        <v>196</v>
      </c>
      <c r="D2" s="10" t="s">
        <v>197</v>
      </c>
      <c r="E2" s="10" t="s">
        <v>198</v>
      </c>
      <c r="F2" s="9" t="s">
        <v>199</v>
      </c>
      <c r="G2" s="8" t="s">
        <v>200</v>
      </c>
      <c r="H2" s="8" t="s">
        <v>201</v>
      </c>
      <c r="I2" s="8" t="s">
        <v>202</v>
      </c>
      <c r="J2" s="9" t="s">
        <v>203</v>
      </c>
      <c r="K2" s="8" t="s">
        <v>40</v>
      </c>
      <c r="L2" s="10"/>
      <c r="M2" s="10" t="s">
        <v>41</v>
      </c>
      <c r="N2" s="10" t="s">
        <v>42</v>
      </c>
      <c r="O2" s="10" t="s">
        <v>204</v>
      </c>
    </row>
    <row r="3" spans="1:15" x14ac:dyDescent="0.3">
      <c r="A3" s="11" t="s">
        <v>43</v>
      </c>
      <c r="B3" s="11" t="s">
        <v>43</v>
      </c>
      <c r="C3" s="11" t="s">
        <v>44</v>
      </c>
      <c r="D3" s="11" t="s">
        <v>44</v>
      </c>
      <c r="E3" s="11" t="s">
        <v>44</v>
      </c>
      <c r="F3" s="11" t="s">
        <v>44</v>
      </c>
      <c r="G3" s="11" t="s">
        <v>44</v>
      </c>
      <c r="H3" s="11" t="s">
        <v>44</v>
      </c>
      <c r="I3" s="11" t="s">
        <v>44</v>
      </c>
      <c r="J3" s="11" t="s">
        <v>44</v>
      </c>
      <c r="K3" s="11" t="s">
        <v>44</v>
      </c>
      <c r="L3" s="11" t="s">
        <v>44</v>
      </c>
      <c r="M3" s="11" t="s">
        <v>205</v>
      </c>
      <c r="N3" s="11" t="s">
        <v>205</v>
      </c>
      <c r="O3" s="11" t="s">
        <v>205</v>
      </c>
    </row>
    <row r="4" spans="1:15" ht="40.5" x14ac:dyDescent="0.3">
      <c r="A4" s="29" t="s">
        <v>45</v>
      </c>
      <c r="B4" s="29" t="s">
        <v>46</v>
      </c>
      <c r="C4" s="29" t="s">
        <v>47</v>
      </c>
      <c r="D4" s="29" t="s">
        <v>47</v>
      </c>
      <c r="E4" s="29" t="s">
        <v>47</v>
      </c>
      <c r="F4" s="13" t="s">
        <v>47</v>
      </c>
      <c r="G4" s="13" t="s">
        <v>47</v>
      </c>
      <c r="H4" s="13" t="s">
        <v>47</v>
      </c>
      <c r="I4" s="13" t="s">
        <v>47</v>
      </c>
      <c r="J4" s="29" t="s">
        <v>47</v>
      </c>
      <c r="K4" s="29" t="s">
        <v>47</v>
      </c>
      <c r="L4" s="12" t="s">
        <v>48</v>
      </c>
      <c r="M4" s="13" t="s">
        <v>47</v>
      </c>
      <c r="N4" s="29" t="s">
        <v>47</v>
      </c>
      <c r="O4" s="29" t="s">
        <v>47</v>
      </c>
    </row>
    <row r="5" spans="1:15" x14ac:dyDescent="0.3">
      <c r="A5" s="30" t="s">
        <v>49</v>
      </c>
      <c r="B5" s="30" t="s">
        <v>50</v>
      </c>
      <c r="C5" s="14" t="s">
        <v>51</v>
      </c>
      <c r="D5" s="18" t="s">
        <v>62</v>
      </c>
      <c r="E5" s="18" t="s">
        <v>63</v>
      </c>
      <c r="F5" s="30" t="s">
        <v>206</v>
      </c>
      <c r="G5" s="30" t="s">
        <v>207</v>
      </c>
      <c r="H5" s="30" t="s">
        <v>208</v>
      </c>
      <c r="I5" s="30" t="s">
        <v>209</v>
      </c>
      <c r="J5" s="30" t="s">
        <v>52</v>
      </c>
      <c r="K5" s="30" t="s">
        <v>53</v>
      </c>
      <c r="L5" s="14" t="s">
        <v>54</v>
      </c>
      <c r="M5" s="14" t="s">
        <v>55</v>
      </c>
      <c r="N5" s="14" t="s">
        <v>56</v>
      </c>
      <c r="O5" s="14" t="s">
        <v>57</v>
      </c>
    </row>
    <row r="6" spans="1:15" x14ac:dyDescent="0.3">
      <c r="A6" s="31" t="b">
        <v>1</v>
      </c>
      <c r="B6" s="32" t="str">
        <f t="shared" ref="B6:B15" si="0">"업적 - 캐릭터 레벨 달성 " &amp; "Lv." &amp; I6</f>
        <v>업적 - 캐릭터 레벨 달성 Lv.5</v>
      </c>
      <c r="C6" s="33" t="str">
        <f>90&amp;F6&amp;G6&amp;H6&amp;1001</f>
        <v>904111001</v>
      </c>
      <c r="D6" s="33">
        <v>0</v>
      </c>
      <c r="E6" s="31">
        <f>C7</f>
        <v>904111002</v>
      </c>
      <c r="F6" s="33">
        <v>4</v>
      </c>
      <c r="G6" s="33">
        <v>1</v>
      </c>
      <c r="H6" s="33">
        <v>1</v>
      </c>
      <c r="I6" s="33">
        <v>5</v>
      </c>
      <c r="J6" s="33">
        <v>160001002</v>
      </c>
      <c r="K6" s="33">
        <v>10</v>
      </c>
      <c r="L6" s="43" t="s">
        <v>60</v>
      </c>
      <c r="M6" s="33">
        <v>51301</v>
      </c>
      <c r="N6" s="33">
        <f>M6+1000</f>
        <v>52301</v>
      </c>
      <c r="O6" s="33" t="str">
        <f>IF(H6=1,"530800001",IF(H6=2,"530800002",IF(H6=3,"530800003",IF(H6=4,"530800004",IF(H6=5,"530800005",IF(H6=6,"530800006",IF(H6=7,"530800007",IF(H6=8,"530800008",IF(H6=9,"530800009",IF(H6=10,"530800010",IF(H6=11,"530800011",IF(H6=12,"530800012",IF(H6=13,"530800013",IF(H6=14,"530800014",IF(H6=15,"530800015",IF(H6=16,"530800016",IF(H6=17,"530800017",IF(H6=18,"530800018",IF(H6=19,"530800019",IF(H6=20,"530800020",IF(H6=21,"530800020",IF(H6=22,"530800022",IF(H6=23,"530800023",IF(H6=24,"530800024",IF(H6=25,"530800025",IF(H6=26,"530800026",IF(H6=27,"530800027",IF(H6=28,"530800028",IF(H6=29,"530800029",IF(H6=30,"530800030",IF(H6=31,"530800031",IF(H6=32,"530800032",IF(H6=33,"530800033",IF(H6=34,"530800034",IF(H6=35,"530800035",IF(H6=36,"530800036"))))))))))))))))))))))))))))))))))))</f>
        <v>530800001</v>
      </c>
    </row>
    <row r="7" spans="1:15" x14ac:dyDescent="0.3">
      <c r="A7" s="31" t="b">
        <v>1</v>
      </c>
      <c r="B7" s="32" t="str">
        <f t="shared" si="0"/>
        <v>업적 - 캐릭터 레벨 달성 Lv.10</v>
      </c>
      <c r="C7" s="31">
        <f>C6+1</f>
        <v>904111002</v>
      </c>
      <c r="D7" s="31" t="str">
        <f>C6</f>
        <v>904111001</v>
      </c>
      <c r="E7" s="31">
        <f t="shared" ref="E7:E14" si="1">C8</f>
        <v>904111003</v>
      </c>
      <c r="F7" s="31">
        <f>F6</f>
        <v>4</v>
      </c>
      <c r="G7" s="31">
        <f t="shared" ref="G7:H15" si="2">G6</f>
        <v>1</v>
      </c>
      <c r="H7" s="31">
        <f t="shared" si="2"/>
        <v>1</v>
      </c>
      <c r="I7" s="31">
        <f>I6+I$6</f>
        <v>10</v>
      </c>
      <c r="J7" s="31">
        <f>J6</f>
        <v>160001002</v>
      </c>
      <c r="K7" s="31">
        <f>K6+10</f>
        <v>20</v>
      </c>
      <c r="L7" s="43" t="s">
        <v>60</v>
      </c>
      <c r="M7" s="43">
        <f t="shared" ref="M7:N22" si="3">M6+1</f>
        <v>51302</v>
      </c>
      <c r="N7" s="43">
        <f t="shared" si="3"/>
        <v>52302</v>
      </c>
      <c r="O7" s="43" t="str">
        <f>O6</f>
        <v>530800001</v>
      </c>
    </row>
    <row r="8" spans="1:15" x14ac:dyDescent="0.3">
      <c r="A8" s="31" t="b">
        <v>1</v>
      </c>
      <c r="B8" s="32" t="str">
        <f t="shared" si="0"/>
        <v>업적 - 캐릭터 레벨 달성 Lv.15</v>
      </c>
      <c r="C8" s="31">
        <f t="shared" ref="C8:C15" si="4">C7+1</f>
        <v>904111003</v>
      </c>
      <c r="D8" s="31">
        <f t="shared" ref="D8:D15" si="5">C7</f>
        <v>904111002</v>
      </c>
      <c r="E8" s="31">
        <f t="shared" si="1"/>
        <v>904111004</v>
      </c>
      <c r="F8" s="31">
        <f t="shared" ref="F8:F15" si="6">F7</f>
        <v>4</v>
      </c>
      <c r="G8" s="31">
        <f t="shared" si="2"/>
        <v>1</v>
      </c>
      <c r="H8" s="31">
        <f t="shared" si="2"/>
        <v>1</v>
      </c>
      <c r="I8" s="31">
        <f t="shared" ref="I8:I15" si="7">I7+I$6</f>
        <v>15</v>
      </c>
      <c r="J8" s="31">
        <f t="shared" ref="J8:J15" si="8">J7</f>
        <v>160001002</v>
      </c>
      <c r="K8" s="31">
        <f t="shared" ref="K8:K15" si="9">K7+10</f>
        <v>30</v>
      </c>
      <c r="L8" s="43" t="s">
        <v>60</v>
      </c>
      <c r="M8" s="43">
        <f t="shared" si="3"/>
        <v>51303</v>
      </c>
      <c r="N8" s="43">
        <f t="shared" si="3"/>
        <v>52303</v>
      </c>
      <c r="O8" s="43" t="str">
        <f t="shared" ref="O8:O15" si="10">O7</f>
        <v>530800001</v>
      </c>
    </row>
    <row r="9" spans="1:15" x14ac:dyDescent="0.3">
      <c r="A9" s="31" t="b">
        <v>1</v>
      </c>
      <c r="B9" s="32" t="str">
        <f t="shared" si="0"/>
        <v>업적 - 캐릭터 레벨 달성 Lv.20</v>
      </c>
      <c r="C9" s="31">
        <f t="shared" si="4"/>
        <v>904111004</v>
      </c>
      <c r="D9" s="31">
        <f t="shared" si="5"/>
        <v>904111003</v>
      </c>
      <c r="E9" s="31">
        <f t="shared" si="1"/>
        <v>904111005</v>
      </c>
      <c r="F9" s="31">
        <f t="shared" si="6"/>
        <v>4</v>
      </c>
      <c r="G9" s="31">
        <f t="shared" si="2"/>
        <v>1</v>
      </c>
      <c r="H9" s="31">
        <f t="shared" si="2"/>
        <v>1</v>
      </c>
      <c r="I9" s="31">
        <f t="shared" si="7"/>
        <v>20</v>
      </c>
      <c r="J9" s="31">
        <f t="shared" si="8"/>
        <v>160001002</v>
      </c>
      <c r="K9" s="31">
        <f t="shared" si="9"/>
        <v>40</v>
      </c>
      <c r="L9" s="43" t="s">
        <v>60</v>
      </c>
      <c r="M9" s="43">
        <f t="shared" si="3"/>
        <v>51304</v>
      </c>
      <c r="N9" s="43">
        <f t="shared" si="3"/>
        <v>52304</v>
      </c>
      <c r="O9" s="43" t="str">
        <f t="shared" si="10"/>
        <v>530800001</v>
      </c>
    </row>
    <row r="10" spans="1:15" x14ac:dyDescent="0.3">
      <c r="A10" s="31" t="b">
        <v>1</v>
      </c>
      <c r="B10" s="32" t="str">
        <f t="shared" si="0"/>
        <v>업적 - 캐릭터 레벨 달성 Lv.25</v>
      </c>
      <c r="C10" s="31">
        <f t="shared" si="4"/>
        <v>904111005</v>
      </c>
      <c r="D10" s="31">
        <f t="shared" si="5"/>
        <v>904111004</v>
      </c>
      <c r="E10" s="31">
        <f t="shared" si="1"/>
        <v>904111006</v>
      </c>
      <c r="F10" s="31">
        <f t="shared" si="6"/>
        <v>4</v>
      </c>
      <c r="G10" s="31">
        <f t="shared" si="2"/>
        <v>1</v>
      </c>
      <c r="H10" s="31">
        <f t="shared" si="2"/>
        <v>1</v>
      </c>
      <c r="I10" s="31">
        <f t="shared" si="7"/>
        <v>25</v>
      </c>
      <c r="J10" s="31">
        <f t="shared" si="8"/>
        <v>160001002</v>
      </c>
      <c r="K10" s="31">
        <f t="shared" si="9"/>
        <v>50</v>
      </c>
      <c r="L10" s="43" t="s">
        <v>60</v>
      </c>
      <c r="M10" s="43">
        <f t="shared" si="3"/>
        <v>51305</v>
      </c>
      <c r="N10" s="43">
        <f t="shared" si="3"/>
        <v>52305</v>
      </c>
      <c r="O10" s="43" t="str">
        <f t="shared" si="10"/>
        <v>530800001</v>
      </c>
    </row>
    <row r="11" spans="1:15" x14ac:dyDescent="0.3">
      <c r="A11" s="31" t="b">
        <v>1</v>
      </c>
      <c r="B11" s="32" t="str">
        <f t="shared" si="0"/>
        <v>업적 - 캐릭터 레벨 달성 Lv.30</v>
      </c>
      <c r="C11" s="31">
        <f t="shared" si="4"/>
        <v>904111006</v>
      </c>
      <c r="D11" s="31">
        <f t="shared" si="5"/>
        <v>904111005</v>
      </c>
      <c r="E11" s="31">
        <f t="shared" si="1"/>
        <v>904111007</v>
      </c>
      <c r="F11" s="31">
        <f t="shared" si="6"/>
        <v>4</v>
      </c>
      <c r="G11" s="31">
        <f t="shared" si="2"/>
        <v>1</v>
      </c>
      <c r="H11" s="31">
        <f t="shared" si="2"/>
        <v>1</v>
      </c>
      <c r="I11" s="31">
        <f t="shared" si="7"/>
        <v>30</v>
      </c>
      <c r="J11" s="31">
        <f t="shared" si="8"/>
        <v>160001002</v>
      </c>
      <c r="K11" s="31">
        <f t="shared" si="9"/>
        <v>60</v>
      </c>
      <c r="L11" s="43" t="s">
        <v>60</v>
      </c>
      <c r="M11" s="43">
        <f t="shared" si="3"/>
        <v>51306</v>
      </c>
      <c r="N11" s="43">
        <f t="shared" si="3"/>
        <v>52306</v>
      </c>
      <c r="O11" s="43" t="str">
        <f t="shared" si="10"/>
        <v>530800001</v>
      </c>
    </row>
    <row r="12" spans="1:15" x14ac:dyDescent="0.3">
      <c r="A12" s="31" t="b">
        <v>1</v>
      </c>
      <c r="B12" s="32" t="str">
        <f t="shared" si="0"/>
        <v>업적 - 캐릭터 레벨 달성 Lv.35</v>
      </c>
      <c r="C12" s="31">
        <f t="shared" si="4"/>
        <v>904111007</v>
      </c>
      <c r="D12" s="31">
        <f t="shared" si="5"/>
        <v>904111006</v>
      </c>
      <c r="E12" s="31">
        <f t="shared" si="1"/>
        <v>904111008</v>
      </c>
      <c r="F12" s="31">
        <f t="shared" si="6"/>
        <v>4</v>
      </c>
      <c r="G12" s="31">
        <f t="shared" si="2"/>
        <v>1</v>
      </c>
      <c r="H12" s="31">
        <f t="shared" si="2"/>
        <v>1</v>
      </c>
      <c r="I12" s="31">
        <f t="shared" si="7"/>
        <v>35</v>
      </c>
      <c r="J12" s="31">
        <f t="shared" si="8"/>
        <v>160001002</v>
      </c>
      <c r="K12" s="31">
        <f t="shared" si="9"/>
        <v>70</v>
      </c>
      <c r="L12" s="43" t="s">
        <v>60</v>
      </c>
      <c r="M12" s="43">
        <f t="shared" si="3"/>
        <v>51307</v>
      </c>
      <c r="N12" s="43">
        <f t="shared" si="3"/>
        <v>52307</v>
      </c>
      <c r="O12" s="43" t="str">
        <f t="shared" si="10"/>
        <v>530800001</v>
      </c>
    </row>
    <row r="13" spans="1:15" x14ac:dyDescent="0.3">
      <c r="A13" s="31" t="b">
        <v>1</v>
      </c>
      <c r="B13" s="32" t="str">
        <f t="shared" si="0"/>
        <v>업적 - 캐릭터 레벨 달성 Lv.40</v>
      </c>
      <c r="C13" s="31">
        <f t="shared" si="4"/>
        <v>904111008</v>
      </c>
      <c r="D13" s="31">
        <f t="shared" si="5"/>
        <v>904111007</v>
      </c>
      <c r="E13" s="31">
        <f t="shared" si="1"/>
        <v>904111009</v>
      </c>
      <c r="F13" s="31">
        <f t="shared" si="6"/>
        <v>4</v>
      </c>
      <c r="G13" s="31">
        <f t="shared" si="2"/>
        <v>1</v>
      </c>
      <c r="H13" s="31">
        <f t="shared" si="2"/>
        <v>1</v>
      </c>
      <c r="I13" s="31">
        <f t="shared" si="7"/>
        <v>40</v>
      </c>
      <c r="J13" s="31">
        <f t="shared" si="8"/>
        <v>160001002</v>
      </c>
      <c r="K13" s="31">
        <f t="shared" si="9"/>
        <v>80</v>
      </c>
      <c r="L13" s="43" t="s">
        <v>60</v>
      </c>
      <c r="M13" s="43">
        <f t="shared" si="3"/>
        <v>51308</v>
      </c>
      <c r="N13" s="43">
        <f t="shared" si="3"/>
        <v>52308</v>
      </c>
      <c r="O13" s="43" t="str">
        <f t="shared" si="10"/>
        <v>530800001</v>
      </c>
    </row>
    <row r="14" spans="1:15" x14ac:dyDescent="0.3">
      <c r="A14" s="31" t="b">
        <v>1</v>
      </c>
      <c r="B14" s="32" t="str">
        <f t="shared" si="0"/>
        <v>업적 - 캐릭터 레벨 달성 Lv.45</v>
      </c>
      <c r="C14" s="31">
        <f t="shared" si="4"/>
        <v>904111009</v>
      </c>
      <c r="D14" s="31">
        <f t="shared" si="5"/>
        <v>904111008</v>
      </c>
      <c r="E14" s="31">
        <f t="shared" si="1"/>
        <v>904111010</v>
      </c>
      <c r="F14" s="31">
        <f t="shared" si="6"/>
        <v>4</v>
      </c>
      <c r="G14" s="31">
        <f t="shared" si="2"/>
        <v>1</v>
      </c>
      <c r="H14" s="31">
        <f t="shared" si="2"/>
        <v>1</v>
      </c>
      <c r="I14" s="31">
        <f t="shared" si="7"/>
        <v>45</v>
      </c>
      <c r="J14" s="31">
        <f t="shared" si="8"/>
        <v>160001002</v>
      </c>
      <c r="K14" s="31">
        <f t="shared" si="9"/>
        <v>90</v>
      </c>
      <c r="L14" s="43" t="s">
        <v>60</v>
      </c>
      <c r="M14" s="43">
        <f t="shared" si="3"/>
        <v>51309</v>
      </c>
      <c r="N14" s="43">
        <f t="shared" si="3"/>
        <v>52309</v>
      </c>
      <c r="O14" s="43" t="str">
        <f t="shared" si="10"/>
        <v>530800001</v>
      </c>
    </row>
    <row r="15" spans="1:15" x14ac:dyDescent="0.3">
      <c r="A15" s="31" t="b">
        <v>1</v>
      </c>
      <c r="B15" s="32" t="str">
        <f t="shared" si="0"/>
        <v>업적 - 캐릭터 레벨 달성 Lv.50</v>
      </c>
      <c r="C15" s="31">
        <f t="shared" si="4"/>
        <v>904111010</v>
      </c>
      <c r="D15" s="31">
        <f t="shared" si="5"/>
        <v>904111009</v>
      </c>
      <c r="E15" s="33">
        <v>0</v>
      </c>
      <c r="F15" s="31">
        <f t="shared" si="6"/>
        <v>4</v>
      </c>
      <c r="G15" s="31">
        <f t="shared" si="2"/>
        <v>1</v>
      </c>
      <c r="H15" s="31">
        <f t="shared" si="2"/>
        <v>1</v>
      </c>
      <c r="I15" s="31">
        <f t="shared" si="7"/>
        <v>50</v>
      </c>
      <c r="J15" s="31">
        <f t="shared" si="8"/>
        <v>160001002</v>
      </c>
      <c r="K15" s="31">
        <f t="shared" si="9"/>
        <v>100</v>
      </c>
      <c r="L15" s="43" t="s">
        <v>60</v>
      </c>
      <c r="M15" s="43">
        <f t="shared" si="3"/>
        <v>51310</v>
      </c>
      <c r="N15" s="43">
        <f t="shared" si="3"/>
        <v>52310</v>
      </c>
      <c r="O15" s="43" t="str">
        <f t="shared" si="10"/>
        <v>530800001</v>
      </c>
    </row>
    <row r="16" spans="1:15" x14ac:dyDescent="0.3">
      <c r="A16" s="34" t="b">
        <v>1</v>
      </c>
      <c r="B16" s="35" t="str">
        <f t="shared" ref="B16:B59" si="11">"업적 - 수호자 레벨 달성 " &amp; "Lv." &amp; I16</f>
        <v>업적 - 수호자 레벨 달성 Lv.10</v>
      </c>
      <c r="C16" s="33" t="str">
        <f>90&amp;F16&amp;G16&amp;H16&amp;1001</f>
        <v>904211001</v>
      </c>
      <c r="D16" s="33">
        <v>0</v>
      </c>
      <c r="E16" s="34">
        <f t="shared" ref="E16:E58" si="12">C17</f>
        <v>904211002</v>
      </c>
      <c r="F16" s="33">
        <v>4</v>
      </c>
      <c r="G16" s="33">
        <v>2</v>
      </c>
      <c r="H16" s="33">
        <v>1</v>
      </c>
      <c r="I16" s="33">
        <v>10</v>
      </c>
      <c r="J16" s="33">
        <v>160001002</v>
      </c>
      <c r="K16" s="33">
        <v>120</v>
      </c>
      <c r="L16" s="44" t="s">
        <v>60</v>
      </c>
      <c r="M16" s="44">
        <f t="shared" si="3"/>
        <v>51311</v>
      </c>
      <c r="N16" s="44">
        <f t="shared" si="3"/>
        <v>52311</v>
      </c>
      <c r="O16" s="33" t="str">
        <f t="shared" ref="O16:O60" si="13">IF(H16=1,"530800001",IF(H16=2,"530800002",IF(H16=3,"530800003",IF(H16=4,"530800004",IF(H16=5,"530800005",IF(H16=6,"530800006",IF(H16=7,"530800007",IF(H16=8,"530800008",IF(H16=9,"530800009",IF(H16=10,"530800010",IF(H16=11,"530800011",IF(H16=12,"530800012",IF(H16=13,"530800013",IF(H16=14,"530800014",IF(H16=15,"530800015",IF(H16=16,"530800016",IF(H16=17,"530800017",IF(H16=18,"530800018",IF(H16=19,"530800019",IF(H16=20,"530800020",IF(H16=21,"530800020",IF(H16=22,"530800022",IF(H16=23,"530800023",IF(H16=24,"530800024",IF(H16=25,"530800025",IF(H16=26,"530800026",IF(H16=27,"530800027",IF(H16=28,"530800028",IF(H16=29,"530800029",IF(H16=30,"530800030",IF(H16=31,"530800031",IF(H16=32,"530800032",IF(H16=33,"530800033",IF(H16=34,"530800034",IF(H16=35,"530800035",IF(H16=36,"530800036"))))))))))))))))))))))))))))))))))))</f>
        <v>530800001</v>
      </c>
    </row>
    <row r="17" spans="1:15" x14ac:dyDescent="0.3">
      <c r="A17" s="34" t="b">
        <v>1</v>
      </c>
      <c r="B17" s="35" t="str">
        <f t="shared" si="11"/>
        <v>업적 - 수호자 레벨 달성 Lv.20</v>
      </c>
      <c r="C17" s="34">
        <f t="shared" ref="C17:C59" si="14">C16+1</f>
        <v>904211002</v>
      </c>
      <c r="D17" s="34" t="str">
        <f t="shared" ref="D17:D59" si="15">C16</f>
        <v>904211001</v>
      </c>
      <c r="E17" s="34">
        <f t="shared" si="12"/>
        <v>904211003</v>
      </c>
      <c r="F17" s="34">
        <f>F16</f>
        <v>4</v>
      </c>
      <c r="G17" s="34">
        <f t="shared" ref="G17:H32" si="16">G16</f>
        <v>2</v>
      </c>
      <c r="H17" s="34">
        <f t="shared" si="16"/>
        <v>1</v>
      </c>
      <c r="I17" s="34">
        <v>20</v>
      </c>
      <c r="J17" s="34">
        <v>160001002</v>
      </c>
      <c r="K17" s="34">
        <f>K16</f>
        <v>120</v>
      </c>
      <c r="L17" s="44" t="s">
        <v>60</v>
      </c>
      <c r="M17" s="44">
        <f t="shared" si="3"/>
        <v>51312</v>
      </c>
      <c r="N17" s="44">
        <f t="shared" si="3"/>
        <v>52312</v>
      </c>
      <c r="O17" s="43" t="str">
        <f>O16</f>
        <v>530800001</v>
      </c>
    </row>
    <row r="18" spans="1:15" x14ac:dyDescent="0.3">
      <c r="A18" s="34" t="b">
        <v>1</v>
      </c>
      <c r="B18" s="35" t="str">
        <f t="shared" si="11"/>
        <v>업적 - 수호자 레벨 달성 Lv.30</v>
      </c>
      <c r="C18" s="34">
        <f t="shared" si="14"/>
        <v>904211003</v>
      </c>
      <c r="D18" s="34">
        <f t="shared" si="15"/>
        <v>904211002</v>
      </c>
      <c r="E18" s="34">
        <f t="shared" si="12"/>
        <v>904211004</v>
      </c>
      <c r="F18" s="34">
        <f t="shared" ref="F18:H33" si="17">F17</f>
        <v>4</v>
      </c>
      <c r="G18" s="34">
        <f t="shared" si="16"/>
        <v>2</v>
      </c>
      <c r="H18" s="34">
        <f t="shared" si="16"/>
        <v>1</v>
      </c>
      <c r="I18" s="34">
        <v>30</v>
      </c>
      <c r="J18" s="34">
        <v>160001002</v>
      </c>
      <c r="K18" s="34">
        <f t="shared" ref="K18:K58" si="18">K17</f>
        <v>120</v>
      </c>
      <c r="L18" s="44" t="s">
        <v>60</v>
      </c>
      <c r="M18" s="44">
        <f t="shared" si="3"/>
        <v>51313</v>
      </c>
      <c r="N18" s="44">
        <f t="shared" si="3"/>
        <v>52313</v>
      </c>
      <c r="O18" s="43" t="str">
        <f t="shared" ref="O18:O59" si="19">O17</f>
        <v>530800001</v>
      </c>
    </row>
    <row r="19" spans="1:15" x14ac:dyDescent="0.3">
      <c r="A19" s="34" t="b">
        <v>1</v>
      </c>
      <c r="B19" s="35" t="str">
        <f t="shared" si="11"/>
        <v>업적 - 수호자 레벨 달성 Lv.50</v>
      </c>
      <c r="C19" s="34">
        <f t="shared" si="14"/>
        <v>904211004</v>
      </c>
      <c r="D19" s="34">
        <f t="shared" si="15"/>
        <v>904211003</v>
      </c>
      <c r="E19" s="34">
        <f t="shared" si="12"/>
        <v>904211005</v>
      </c>
      <c r="F19" s="34">
        <f t="shared" si="17"/>
        <v>4</v>
      </c>
      <c r="G19" s="34">
        <f t="shared" si="16"/>
        <v>2</v>
      </c>
      <c r="H19" s="34">
        <f t="shared" si="16"/>
        <v>1</v>
      </c>
      <c r="I19" s="34">
        <v>50</v>
      </c>
      <c r="J19" s="34">
        <v>160001002</v>
      </c>
      <c r="K19" s="34">
        <f t="shared" si="18"/>
        <v>120</v>
      </c>
      <c r="L19" s="44" t="s">
        <v>60</v>
      </c>
      <c r="M19" s="44">
        <f t="shared" si="3"/>
        <v>51314</v>
      </c>
      <c r="N19" s="44">
        <f t="shared" si="3"/>
        <v>52314</v>
      </c>
      <c r="O19" s="43" t="str">
        <f t="shared" si="19"/>
        <v>530800001</v>
      </c>
    </row>
    <row r="20" spans="1:15" x14ac:dyDescent="0.3">
      <c r="A20" s="34" t="b">
        <v>1</v>
      </c>
      <c r="B20" s="35" t="str">
        <f t="shared" si="11"/>
        <v>업적 - 수호자 레벨 달성 Lv.75</v>
      </c>
      <c r="C20" s="34">
        <f t="shared" si="14"/>
        <v>904211005</v>
      </c>
      <c r="D20" s="34">
        <f t="shared" si="15"/>
        <v>904211004</v>
      </c>
      <c r="E20" s="34">
        <f t="shared" si="12"/>
        <v>904211006</v>
      </c>
      <c r="F20" s="34">
        <f t="shared" si="17"/>
        <v>4</v>
      </c>
      <c r="G20" s="34">
        <f t="shared" si="16"/>
        <v>2</v>
      </c>
      <c r="H20" s="34">
        <f t="shared" si="16"/>
        <v>1</v>
      </c>
      <c r="I20" s="34">
        <v>75</v>
      </c>
      <c r="J20" s="34">
        <v>160001002</v>
      </c>
      <c r="K20" s="34">
        <f t="shared" si="18"/>
        <v>120</v>
      </c>
      <c r="L20" s="44" t="s">
        <v>60</v>
      </c>
      <c r="M20" s="44">
        <f t="shared" si="3"/>
        <v>51315</v>
      </c>
      <c r="N20" s="44">
        <f t="shared" si="3"/>
        <v>52315</v>
      </c>
      <c r="O20" s="43" t="str">
        <f t="shared" si="19"/>
        <v>530800001</v>
      </c>
    </row>
    <row r="21" spans="1:15" x14ac:dyDescent="0.3">
      <c r="A21" s="34" t="b">
        <v>1</v>
      </c>
      <c r="B21" s="35" t="str">
        <f t="shared" si="11"/>
        <v>업적 - 수호자 레벨 달성 Lv.100</v>
      </c>
      <c r="C21" s="34">
        <f t="shared" si="14"/>
        <v>904211006</v>
      </c>
      <c r="D21" s="34">
        <f t="shared" si="15"/>
        <v>904211005</v>
      </c>
      <c r="E21" s="34">
        <f t="shared" si="12"/>
        <v>904211007</v>
      </c>
      <c r="F21" s="34">
        <f t="shared" si="17"/>
        <v>4</v>
      </c>
      <c r="G21" s="34">
        <f t="shared" si="16"/>
        <v>2</v>
      </c>
      <c r="H21" s="34">
        <f t="shared" si="16"/>
        <v>1</v>
      </c>
      <c r="I21" s="34">
        <v>100</v>
      </c>
      <c r="J21" s="34">
        <v>160001002</v>
      </c>
      <c r="K21" s="33">
        <v>150</v>
      </c>
      <c r="L21" s="44" t="s">
        <v>60</v>
      </c>
      <c r="M21" s="44">
        <f t="shared" si="3"/>
        <v>51316</v>
      </c>
      <c r="N21" s="44">
        <f t="shared" si="3"/>
        <v>52316</v>
      </c>
      <c r="O21" s="43" t="str">
        <f t="shared" si="19"/>
        <v>530800001</v>
      </c>
    </row>
    <row r="22" spans="1:15" x14ac:dyDescent="0.3">
      <c r="A22" s="34" t="b">
        <v>1</v>
      </c>
      <c r="B22" s="35" t="str">
        <f t="shared" si="11"/>
        <v>업적 - 수호자 레벨 달성 Lv.150</v>
      </c>
      <c r="C22" s="34">
        <f t="shared" si="14"/>
        <v>904211007</v>
      </c>
      <c r="D22" s="34">
        <f t="shared" si="15"/>
        <v>904211006</v>
      </c>
      <c r="E22" s="34">
        <f t="shared" si="12"/>
        <v>904211008</v>
      </c>
      <c r="F22" s="34">
        <f t="shared" si="17"/>
        <v>4</v>
      </c>
      <c r="G22" s="34">
        <f t="shared" si="16"/>
        <v>2</v>
      </c>
      <c r="H22" s="34">
        <f t="shared" si="16"/>
        <v>1</v>
      </c>
      <c r="I22" s="34">
        <f>I21+50</f>
        <v>150</v>
      </c>
      <c r="J22" s="34">
        <v>160001002</v>
      </c>
      <c r="K22" s="34">
        <f t="shared" si="18"/>
        <v>150</v>
      </c>
      <c r="L22" s="44" t="s">
        <v>60</v>
      </c>
      <c r="M22" s="44">
        <f t="shared" si="3"/>
        <v>51317</v>
      </c>
      <c r="N22" s="44">
        <f t="shared" si="3"/>
        <v>52317</v>
      </c>
      <c r="O22" s="43" t="str">
        <f t="shared" si="19"/>
        <v>530800001</v>
      </c>
    </row>
    <row r="23" spans="1:15" x14ac:dyDescent="0.3">
      <c r="A23" s="34" t="b">
        <v>1</v>
      </c>
      <c r="B23" s="35" t="str">
        <f t="shared" si="11"/>
        <v>업적 - 수호자 레벨 달성 Lv.200</v>
      </c>
      <c r="C23" s="34">
        <f t="shared" si="14"/>
        <v>904211008</v>
      </c>
      <c r="D23" s="34">
        <f t="shared" si="15"/>
        <v>904211007</v>
      </c>
      <c r="E23" s="34">
        <f t="shared" si="12"/>
        <v>904211009</v>
      </c>
      <c r="F23" s="34">
        <f t="shared" si="17"/>
        <v>4</v>
      </c>
      <c r="G23" s="34">
        <f t="shared" si="16"/>
        <v>2</v>
      </c>
      <c r="H23" s="34">
        <f t="shared" si="16"/>
        <v>1</v>
      </c>
      <c r="I23" s="34">
        <f t="shared" ref="I23:I59" si="20">I22+50</f>
        <v>200</v>
      </c>
      <c r="J23" s="34">
        <v>160001002</v>
      </c>
      <c r="K23" s="34">
        <f t="shared" si="18"/>
        <v>150</v>
      </c>
      <c r="L23" s="44" t="s">
        <v>60</v>
      </c>
      <c r="M23" s="44">
        <f t="shared" ref="M23:N38" si="21">M22+1</f>
        <v>51318</v>
      </c>
      <c r="N23" s="44">
        <f t="shared" si="21"/>
        <v>52318</v>
      </c>
      <c r="O23" s="43" t="str">
        <f t="shared" si="19"/>
        <v>530800001</v>
      </c>
    </row>
    <row r="24" spans="1:15" x14ac:dyDescent="0.3">
      <c r="A24" s="34" t="b">
        <v>1</v>
      </c>
      <c r="B24" s="35" t="str">
        <f t="shared" si="11"/>
        <v>업적 - 수호자 레벨 달성 Lv.250</v>
      </c>
      <c r="C24" s="34">
        <f t="shared" si="14"/>
        <v>904211009</v>
      </c>
      <c r="D24" s="34">
        <f t="shared" si="15"/>
        <v>904211008</v>
      </c>
      <c r="E24" s="34">
        <f t="shared" si="12"/>
        <v>904211010</v>
      </c>
      <c r="F24" s="34">
        <f t="shared" si="17"/>
        <v>4</v>
      </c>
      <c r="G24" s="34">
        <f t="shared" si="16"/>
        <v>2</v>
      </c>
      <c r="H24" s="34">
        <f t="shared" si="16"/>
        <v>1</v>
      </c>
      <c r="I24" s="34">
        <f t="shared" si="20"/>
        <v>250</v>
      </c>
      <c r="J24" s="34">
        <v>160001002</v>
      </c>
      <c r="K24" s="34">
        <f t="shared" si="18"/>
        <v>150</v>
      </c>
      <c r="L24" s="44" t="s">
        <v>60</v>
      </c>
      <c r="M24" s="44">
        <f t="shared" si="21"/>
        <v>51319</v>
      </c>
      <c r="N24" s="44">
        <f t="shared" si="21"/>
        <v>52319</v>
      </c>
      <c r="O24" s="43" t="str">
        <f t="shared" si="19"/>
        <v>530800001</v>
      </c>
    </row>
    <row r="25" spans="1:15" x14ac:dyDescent="0.3">
      <c r="A25" s="34" t="b">
        <v>1</v>
      </c>
      <c r="B25" s="35" t="str">
        <f t="shared" si="11"/>
        <v>업적 - 수호자 레벨 달성 Lv.300</v>
      </c>
      <c r="C25" s="34">
        <f t="shared" si="14"/>
        <v>904211010</v>
      </c>
      <c r="D25" s="34">
        <f t="shared" si="15"/>
        <v>904211009</v>
      </c>
      <c r="E25" s="34">
        <f t="shared" si="12"/>
        <v>904211011</v>
      </c>
      <c r="F25" s="34">
        <f t="shared" si="17"/>
        <v>4</v>
      </c>
      <c r="G25" s="34">
        <f t="shared" si="16"/>
        <v>2</v>
      </c>
      <c r="H25" s="34">
        <f t="shared" si="16"/>
        <v>1</v>
      </c>
      <c r="I25" s="34">
        <f t="shared" si="20"/>
        <v>300</v>
      </c>
      <c r="J25" s="34">
        <v>160001002</v>
      </c>
      <c r="K25" s="34">
        <f t="shared" si="18"/>
        <v>150</v>
      </c>
      <c r="L25" s="44" t="s">
        <v>60</v>
      </c>
      <c r="M25" s="44">
        <f t="shared" si="21"/>
        <v>51320</v>
      </c>
      <c r="N25" s="44">
        <f t="shared" si="21"/>
        <v>52320</v>
      </c>
      <c r="O25" s="43" t="str">
        <f t="shared" si="19"/>
        <v>530800001</v>
      </c>
    </row>
    <row r="26" spans="1:15" x14ac:dyDescent="0.3">
      <c r="A26" s="34" t="b">
        <v>1</v>
      </c>
      <c r="B26" s="35" t="str">
        <f>"업적 - 수호자 레벨 달성 " &amp; "Lv." &amp; I26</f>
        <v>업적 - 수호자 레벨 달성 Lv.350</v>
      </c>
      <c r="C26" s="34">
        <f t="shared" si="14"/>
        <v>904211011</v>
      </c>
      <c r="D26" s="34">
        <f t="shared" si="15"/>
        <v>904211010</v>
      </c>
      <c r="E26" s="34">
        <f t="shared" si="12"/>
        <v>904211012</v>
      </c>
      <c r="F26" s="34">
        <f t="shared" si="17"/>
        <v>4</v>
      </c>
      <c r="G26" s="34">
        <f t="shared" si="16"/>
        <v>2</v>
      </c>
      <c r="H26" s="34">
        <f t="shared" si="16"/>
        <v>1</v>
      </c>
      <c r="I26" s="34">
        <f t="shared" si="20"/>
        <v>350</v>
      </c>
      <c r="J26" s="34">
        <v>160001002</v>
      </c>
      <c r="K26" s="34">
        <f t="shared" si="18"/>
        <v>150</v>
      </c>
      <c r="L26" s="44" t="s">
        <v>60</v>
      </c>
      <c r="M26" s="44">
        <f t="shared" si="21"/>
        <v>51321</v>
      </c>
      <c r="N26" s="44">
        <f t="shared" si="21"/>
        <v>52321</v>
      </c>
      <c r="O26" s="43" t="str">
        <f t="shared" si="19"/>
        <v>530800001</v>
      </c>
    </row>
    <row r="27" spans="1:15" x14ac:dyDescent="0.3">
      <c r="A27" s="34" t="b">
        <v>1</v>
      </c>
      <c r="B27" s="35" t="str">
        <f t="shared" si="11"/>
        <v>업적 - 수호자 레벨 달성 Lv.400</v>
      </c>
      <c r="C27" s="34">
        <f t="shared" si="14"/>
        <v>904211012</v>
      </c>
      <c r="D27" s="34">
        <f t="shared" si="15"/>
        <v>904211011</v>
      </c>
      <c r="E27" s="34">
        <f t="shared" si="12"/>
        <v>904211013</v>
      </c>
      <c r="F27" s="34">
        <f t="shared" si="17"/>
        <v>4</v>
      </c>
      <c r="G27" s="34">
        <f t="shared" si="16"/>
        <v>2</v>
      </c>
      <c r="H27" s="34">
        <f t="shared" si="16"/>
        <v>1</v>
      </c>
      <c r="I27" s="34">
        <f t="shared" si="20"/>
        <v>400</v>
      </c>
      <c r="J27" s="34">
        <v>160001002</v>
      </c>
      <c r="K27" s="34">
        <f t="shared" si="18"/>
        <v>150</v>
      </c>
      <c r="L27" s="44" t="s">
        <v>60</v>
      </c>
      <c r="M27" s="44">
        <f t="shared" si="21"/>
        <v>51322</v>
      </c>
      <c r="N27" s="44">
        <f t="shared" si="21"/>
        <v>52322</v>
      </c>
      <c r="O27" s="43" t="str">
        <f t="shared" si="19"/>
        <v>530800001</v>
      </c>
    </row>
    <row r="28" spans="1:15" x14ac:dyDescent="0.3">
      <c r="A28" s="34" t="b">
        <v>1</v>
      </c>
      <c r="B28" s="35" t="str">
        <f t="shared" si="11"/>
        <v>업적 - 수호자 레벨 달성 Lv.450</v>
      </c>
      <c r="C28" s="34">
        <f t="shared" si="14"/>
        <v>904211013</v>
      </c>
      <c r="D28" s="34">
        <f t="shared" si="15"/>
        <v>904211012</v>
      </c>
      <c r="E28" s="34">
        <f t="shared" si="12"/>
        <v>904211014</v>
      </c>
      <c r="F28" s="34">
        <f t="shared" si="17"/>
        <v>4</v>
      </c>
      <c r="G28" s="34">
        <f t="shared" si="16"/>
        <v>2</v>
      </c>
      <c r="H28" s="34">
        <f t="shared" si="16"/>
        <v>1</v>
      </c>
      <c r="I28" s="34">
        <f t="shared" si="20"/>
        <v>450</v>
      </c>
      <c r="J28" s="34">
        <v>160001002</v>
      </c>
      <c r="K28" s="34">
        <f t="shared" si="18"/>
        <v>150</v>
      </c>
      <c r="L28" s="44" t="s">
        <v>60</v>
      </c>
      <c r="M28" s="44">
        <f t="shared" si="21"/>
        <v>51323</v>
      </c>
      <c r="N28" s="44">
        <f t="shared" si="21"/>
        <v>52323</v>
      </c>
      <c r="O28" s="43" t="str">
        <f t="shared" si="19"/>
        <v>530800001</v>
      </c>
    </row>
    <row r="29" spans="1:15" x14ac:dyDescent="0.3">
      <c r="A29" s="34" t="b">
        <v>1</v>
      </c>
      <c r="B29" s="35" t="str">
        <f t="shared" si="11"/>
        <v>업적 - 수호자 레벨 달성 Lv.500</v>
      </c>
      <c r="C29" s="34">
        <f t="shared" si="14"/>
        <v>904211014</v>
      </c>
      <c r="D29" s="34">
        <f t="shared" si="15"/>
        <v>904211013</v>
      </c>
      <c r="E29" s="34">
        <f t="shared" si="12"/>
        <v>904211015</v>
      </c>
      <c r="F29" s="34">
        <f t="shared" si="17"/>
        <v>4</v>
      </c>
      <c r="G29" s="34">
        <f t="shared" si="16"/>
        <v>2</v>
      </c>
      <c r="H29" s="34">
        <f t="shared" si="16"/>
        <v>1</v>
      </c>
      <c r="I29" s="34">
        <f t="shared" si="20"/>
        <v>500</v>
      </c>
      <c r="J29" s="34">
        <v>160001002</v>
      </c>
      <c r="K29" s="33">
        <v>200</v>
      </c>
      <c r="L29" s="44" t="s">
        <v>60</v>
      </c>
      <c r="M29" s="44">
        <f t="shared" si="21"/>
        <v>51324</v>
      </c>
      <c r="N29" s="44">
        <f t="shared" si="21"/>
        <v>52324</v>
      </c>
      <c r="O29" s="43" t="str">
        <f t="shared" si="19"/>
        <v>530800001</v>
      </c>
    </row>
    <row r="30" spans="1:15" x14ac:dyDescent="0.3">
      <c r="A30" s="34" t="b">
        <v>1</v>
      </c>
      <c r="B30" s="35" t="str">
        <f t="shared" si="11"/>
        <v>업적 - 수호자 레벨 달성 Lv.550</v>
      </c>
      <c r="C30" s="34">
        <f t="shared" si="14"/>
        <v>904211015</v>
      </c>
      <c r="D30" s="34">
        <f t="shared" si="15"/>
        <v>904211014</v>
      </c>
      <c r="E30" s="34">
        <f t="shared" si="12"/>
        <v>904211016</v>
      </c>
      <c r="F30" s="34">
        <f t="shared" si="17"/>
        <v>4</v>
      </c>
      <c r="G30" s="34">
        <f t="shared" si="16"/>
        <v>2</v>
      </c>
      <c r="H30" s="34">
        <f t="shared" si="16"/>
        <v>1</v>
      </c>
      <c r="I30" s="34">
        <f t="shared" si="20"/>
        <v>550</v>
      </c>
      <c r="J30" s="34">
        <v>160001002</v>
      </c>
      <c r="K30" s="34">
        <f t="shared" si="18"/>
        <v>200</v>
      </c>
      <c r="L30" s="44" t="s">
        <v>60</v>
      </c>
      <c r="M30" s="44">
        <f t="shared" si="21"/>
        <v>51325</v>
      </c>
      <c r="N30" s="44">
        <f t="shared" si="21"/>
        <v>52325</v>
      </c>
      <c r="O30" s="43" t="str">
        <f t="shared" si="19"/>
        <v>530800001</v>
      </c>
    </row>
    <row r="31" spans="1:15" x14ac:dyDescent="0.3">
      <c r="A31" s="34" t="b">
        <v>1</v>
      </c>
      <c r="B31" s="35" t="str">
        <f t="shared" si="11"/>
        <v>업적 - 수호자 레벨 달성 Lv.600</v>
      </c>
      <c r="C31" s="34">
        <f t="shared" si="14"/>
        <v>904211016</v>
      </c>
      <c r="D31" s="34">
        <f t="shared" si="15"/>
        <v>904211015</v>
      </c>
      <c r="E31" s="34">
        <f t="shared" si="12"/>
        <v>904211017</v>
      </c>
      <c r="F31" s="34">
        <f t="shared" si="17"/>
        <v>4</v>
      </c>
      <c r="G31" s="34">
        <f t="shared" si="16"/>
        <v>2</v>
      </c>
      <c r="H31" s="34">
        <f t="shared" si="16"/>
        <v>1</v>
      </c>
      <c r="I31" s="34">
        <f t="shared" si="20"/>
        <v>600</v>
      </c>
      <c r="J31" s="34">
        <v>160001002</v>
      </c>
      <c r="K31" s="34">
        <f t="shared" si="18"/>
        <v>200</v>
      </c>
      <c r="L31" s="44" t="s">
        <v>60</v>
      </c>
      <c r="M31" s="44">
        <f t="shared" si="21"/>
        <v>51326</v>
      </c>
      <c r="N31" s="44">
        <f t="shared" si="21"/>
        <v>52326</v>
      </c>
      <c r="O31" s="43" t="str">
        <f t="shared" si="19"/>
        <v>530800001</v>
      </c>
    </row>
    <row r="32" spans="1:15" x14ac:dyDescent="0.3">
      <c r="A32" s="34" t="b">
        <v>1</v>
      </c>
      <c r="B32" s="35" t="str">
        <f t="shared" si="11"/>
        <v>업적 - 수호자 레벨 달성 Lv.650</v>
      </c>
      <c r="C32" s="34">
        <f t="shared" si="14"/>
        <v>904211017</v>
      </c>
      <c r="D32" s="34">
        <f t="shared" si="15"/>
        <v>904211016</v>
      </c>
      <c r="E32" s="34">
        <f t="shared" si="12"/>
        <v>904211018</v>
      </c>
      <c r="F32" s="34">
        <f t="shared" si="17"/>
        <v>4</v>
      </c>
      <c r="G32" s="34">
        <f t="shared" si="16"/>
        <v>2</v>
      </c>
      <c r="H32" s="34">
        <f t="shared" si="16"/>
        <v>1</v>
      </c>
      <c r="I32" s="34">
        <f t="shared" si="20"/>
        <v>650</v>
      </c>
      <c r="J32" s="34">
        <v>160001002</v>
      </c>
      <c r="K32" s="34">
        <f t="shared" si="18"/>
        <v>200</v>
      </c>
      <c r="L32" s="44" t="s">
        <v>60</v>
      </c>
      <c r="M32" s="44">
        <f t="shared" si="21"/>
        <v>51327</v>
      </c>
      <c r="N32" s="44">
        <f t="shared" si="21"/>
        <v>52327</v>
      </c>
      <c r="O32" s="43" t="str">
        <f t="shared" si="19"/>
        <v>530800001</v>
      </c>
    </row>
    <row r="33" spans="1:15" x14ac:dyDescent="0.3">
      <c r="A33" s="34" t="b">
        <v>1</v>
      </c>
      <c r="B33" s="35" t="str">
        <f t="shared" si="11"/>
        <v>업적 - 수호자 레벨 달성 Lv.700</v>
      </c>
      <c r="C33" s="34">
        <f t="shared" si="14"/>
        <v>904211018</v>
      </c>
      <c r="D33" s="34">
        <f t="shared" si="15"/>
        <v>904211017</v>
      </c>
      <c r="E33" s="34">
        <f t="shared" si="12"/>
        <v>904211019</v>
      </c>
      <c r="F33" s="34">
        <f t="shared" si="17"/>
        <v>4</v>
      </c>
      <c r="G33" s="34">
        <f t="shared" si="17"/>
        <v>2</v>
      </c>
      <c r="H33" s="34">
        <f t="shared" si="17"/>
        <v>1</v>
      </c>
      <c r="I33" s="34">
        <f t="shared" si="20"/>
        <v>700</v>
      </c>
      <c r="J33" s="34">
        <v>160001002</v>
      </c>
      <c r="K33" s="34">
        <f t="shared" si="18"/>
        <v>200</v>
      </c>
      <c r="L33" s="44" t="s">
        <v>60</v>
      </c>
      <c r="M33" s="44">
        <f t="shared" si="21"/>
        <v>51328</v>
      </c>
      <c r="N33" s="44">
        <f t="shared" si="21"/>
        <v>52328</v>
      </c>
      <c r="O33" s="43" t="str">
        <f t="shared" si="19"/>
        <v>530800001</v>
      </c>
    </row>
    <row r="34" spans="1:15" x14ac:dyDescent="0.3">
      <c r="A34" s="34" t="b">
        <v>1</v>
      </c>
      <c r="B34" s="35" t="str">
        <f t="shared" si="11"/>
        <v>업적 - 수호자 레벨 달성 Lv.750</v>
      </c>
      <c r="C34" s="34">
        <f t="shared" si="14"/>
        <v>904211019</v>
      </c>
      <c r="D34" s="34">
        <f t="shared" si="15"/>
        <v>904211018</v>
      </c>
      <c r="E34" s="34">
        <f t="shared" si="12"/>
        <v>904211020</v>
      </c>
      <c r="F34" s="34">
        <f t="shared" ref="F34:H49" si="22">F33</f>
        <v>4</v>
      </c>
      <c r="G34" s="34">
        <f t="shared" si="22"/>
        <v>2</v>
      </c>
      <c r="H34" s="34">
        <f t="shared" si="22"/>
        <v>1</v>
      </c>
      <c r="I34" s="34">
        <f t="shared" si="20"/>
        <v>750</v>
      </c>
      <c r="J34" s="34">
        <v>160001002</v>
      </c>
      <c r="K34" s="34">
        <f t="shared" si="18"/>
        <v>200</v>
      </c>
      <c r="L34" s="44" t="s">
        <v>60</v>
      </c>
      <c r="M34" s="44">
        <f t="shared" si="21"/>
        <v>51329</v>
      </c>
      <c r="N34" s="44">
        <f t="shared" si="21"/>
        <v>52329</v>
      </c>
      <c r="O34" s="43" t="str">
        <f t="shared" si="19"/>
        <v>530800001</v>
      </c>
    </row>
    <row r="35" spans="1:15" x14ac:dyDescent="0.3">
      <c r="A35" s="34" t="b">
        <v>1</v>
      </c>
      <c r="B35" s="35" t="str">
        <f t="shared" si="11"/>
        <v>업적 - 수호자 레벨 달성 Lv.800</v>
      </c>
      <c r="C35" s="34">
        <f t="shared" si="14"/>
        <v>904211020</v>
      </c>
      <c r="D35" s="34">
        <f t="shared" si="15"/>
        <v>904211019</v>
      </c>
      <c r="E35" s="34">
        <f t="shared" si="12"/>
        <v>904211021</v>
      </c>
      <c r="F35" s="34">
        <f t="shared" si="22"/>
        <v>4</v>
      </c>
      <c r="G35" s="34">
        <f t="shared" si="22"/>
        <v>2</v>
      </c>
      <c r="H35" s="34">
        <f t="shared" si="22"/>
        <v>1</v>
      </c>
      <c r="I35" s="34">
        <f t="shared" si="20"/>
        <v>800</v>
      </c>
      <c r="J35" s="34">
        <v>160001002</v>
      </c>
      <c r="K35" s="34">
        <f t="shared" si="18"/>
        <v>200</v>
      </c>
      <c r="L35" s="44" t="s">
        <v>60</v>
      </c>
      <c r="M35" s="44">
        <f t="shared" si="21"/>
        <v>51330</v>
      </c>
      <c r="N35" s="44">
        <f t="shared" si="21"/>
        <v>52330</v>
      </c>
      <c r="O35" s="43" t="str">
        <f t="shared" si="19"/>
        <v>530800001</v>
      </c>
    </row>
    <row r="36" spans="1:15" x14ac:dyDescent="0.3">
      <c r="A36" s="34" t="b">
        <v>1</v>
      </c>
      <c r="B36" s="35" t="str">
        <f t="shared" si="11"/>
        <v>업적 - 수호자 레벨 달성 Lv.850</v>
      </c>
      <c r="C36" s="34">
        <f t="shared" si="14"/>
        <v>904211021</v>
      </c>
      <c r="D36" s="34">
        <f t="shared" si="15"/>
        <v>904211020</v>
      </c>
      <c r="E36" s="34">
        <f t="shared" si="12"/>
        <v>904211022</v>
      </c>
      <c r="F36" s="34">
        <f t="shared" si="22"/>
        <v>4</v>
      </c>
      <c r="G36" s="34">
        <f t="shared" si="22"/>
        <v>2</v>
      </c>
      <c r="H36" s="34">
        <f t="shared" si="22"/>
        <v>1</v>
      </c>
      <c r="I36" s="34">
        <f t="shared" si="20"/>
        <v>850</v>
      </c>
      <c r="J36" s="34">
        <v>160001002</v>
      </c>
      <c r="K36" s="34">
        <f t="shared" si="18"/>
        <v>200</v>
      </c>
      <c r="L36" s="44" t="s">
        <v>60</v>
      </c>
      <c r="M36" s="44">
        <f t="shared" si="21"/>
        <v>51331</v>
      </c>
      <c r="N36" s="44">
        <f t="shared" si="21"/>
        <v>52331</v>
      </c>
      <c r="O36" s="43" t="str">
        <f t="shared" si="19"/>
        <v>530800001</v>
      </c>
    </row>
    <row r="37" spans="1:15" x14ac:dyDescent="0.3">
      <c r="A37" s="34" t="b">
        <v>1</v>
      </c>
      <c r="B37" s="35" t="str">
        <f t="shared" si="11"/>
        <v>업적 - 수호자 레벨 달성 Lv.900</v>
      </c>
      <c r="C37" s="34">
        <f t="shared" si="14"/>
        <v>904211022</v>
      </c>
      <c r="D37" s="34">
        <f t="shared" si="15"/>
        <v>904211021</v>
      </c>
      <c r="E37" s="34">
        <f t="shared" si="12"/>
        <v>904211023</v>
      </c>
      <c r="F37" s="34">
        <f t="shared" si="22"/>
        <v>4</v>
      </c>
      <c r="G37" s="34">
        <f t="shared" si="22"/>
        <v>2</v>
      </c>
      <c r="H37" s="34">
        <f t="shared" si="22"/>
        <v>1</v>
      </c>
      <c r="I37" s="34">
        <f t="shared" si="20"/>
        <v>900</v>
      </c>
      <c r="J37" s="34">
        <v>160001002</v>
      </c>
      <c r="K37" s="34">
        <f t="shared" si="18"/>
        <v>200</v>
      </c>
      <c r="L37" s="44" t="s">
        <v>60</v>
      </c>
      <c r="M37" s="44">
        <f t="shared" si="21"/>
        <v>51332</v>
      </c>
      <c r="N37" s="44">
        <f t="shared" si="21"/>
        <v>52332</v>
      </c>
      <c r="O37" s="43" t="str">
        <f t="shared" si="19"/>
        <v>530800001</v>
      </c>
    </row>
    <row r="38" spans="1:15" x14ac:dyDescent="0.3">
      <c r="A38" s="34" t="b">
        <v>1</v>
      </c>
      <c r="B38" s="35" t="str">
        <f t="shared" si="11"/>
        <v>업적 - 수호자 레벨 달성 Lv.950</v>
      </c>
      <c r="C38" s="34">
        <f t="shared" si="14"/>
        <v>904211023</v>
      </c>
      <c r="D38" s="34">
        <f t="shared" si="15"/>
        <v>904211022</v>
      </c>
      <c r="E38" s="34">
        <f t="shared" si="12"/>
        <v>904211024</v>
      </c>
      <c r="F38" s="34">
        <f t="shared" si="22"/>
        <v>4</v>
      </c>
      <c r="G38" s="34">
        <f t="shared" si="22"/>
        <v>2</v>
      </c>
      <c r="H38" s="34">
        <f t="shared" si="22"/>
        <v>1</v>
      </c>
      <c r="I38" s="34">
        <f t="shared" si="20"/>
        <v>950</v>
      </c>
      <c r="J38" s="34">
        <v>160001002</v>
      </c>
      <c r="K38" s="34">
        <f t="shared" si="18"/>
        <v>200</v>
      </c>
      <c r="L38" s="44" t="s">
        <v>60</v>
      </c>
      <c r="M38" s="44">
        <f t="shared" si="21"/>
        <v>51333</v>
      </c>
      <c r="N38" s="44">
        <f t="shared" si="21"/>
        <v>52333</v>
      </c>
      <c r="O38" s="43" t="str">
        <f t="shared" si="19"/>
        <v>530800001</v>
      </c>
    </row>
    <row r="39" spans="1:15" x14ac:dyDescent="0.3">
      <c r="A39" s="34" t="b">
        <v>1</v>
      </c>
      <c r="B39" s="35" t="str">
        <f t="shared" si="11"/>
        <v>업적 - 수호자 레벨 달성 Lv.1000</v>
      </c>
      <c r="C39" s="34">
        <f t="shared" si="14"/>
        <v>904211024</v>
      </c>
      <c r="D39" s="34">
        <f t="shared" si="15"/>
        <v>904211023</v>
      </c>
      <c r="E39" s="34">
        <f t="shared" si="12"/>
        <v>904211025</v>
      </c>
      <c r="F39" s="34">
        <f t="shared" si="22"/>
        <v>4</v>
      </c>
      <c r="G39" s="34">
        <f t="shared" si="22"/>
        <v>2</v>
      </c>
      <c r="H39" s="34">
        <f t="shared" si="22"/>
        <v>1</v>
      </c>
      <c r="I39" s="34">
        <f t="shared" si="20"/>
        <v>1000</v>
      </c>
      <c r="J39" s="34">
        <v>160001002</v>
      </c>
      <c r="K39" s="33">
        <v>300</v>
      </c>
      <c r="L39" s="44" t="s">
        <v>60</v>
      </c>
      <c r="M39" s="44">
        <f t="shared" ref="M39:N54" si="23">M38+1</f>
        <v>51334</v>
      </c>
      <c r="N39" s="44">
        <f t="shared" si="23"/>
        <v>52334</v>
      </c>
      <c r="O39" s="43" t="str">
        <f t="shared" si="19"/>
        <v>530800001</v>
      </c>
    </row>
    <row r="40" spans="1:15" x14ac:dyDescent="0.3">
      <c r="A40" s="34" t="b">
        <v>1</v>
      </c>
      <c r="B40" s="35" t="str">
        <f t="shared" si="11"/>
        <v>업적 - 수호자 레벨 달성 Lv.1050</v>
      </c>
      <c r="C40" s="34">
        <f t="shared" si="14"/>
        <v>904211025</v>
      </c>
      <c r="D40" s="34">
        <f t="shared" si="15"/>
        <v>904211024</v>
      </c>
      <c r="E40" s="34">
        <f t="shared" si="12"/>
        <v>904211026</v>
      </c>
      <c r="F40" s="34">
        <f t="shared" si="22"/>
        <v>4</v>
      </c>
      <c r="G40" s="34">
        <f t="shared" si="22"/>
        <v>2</v>
      </c>
      <c r="H40" s="34">
        <f t="shared" si="22"/>
        <v>1</v>
      </c>
      <c r="I40" s="34">
        <f t="shared" si="20"/>
        <v>1050</v>
      </c>
      <c r="J40" s="34">
        <v>160001002</v>
      </c>
      <c r="K40" s="34">
        <f t="shared" si="18"/>
        <v>300</v>
      </c>
      <c r="L40" s="44" t="s">
        <v>60</v>
      </c>
      <c r="M40" s="44">
        <f t="shared" si="23"/>
        <v>51335</v>
      </c>
      <c r="N40" s="44">
        <f t="shared" si="23"/>
        <v>52335</v>
      </c>
      <c r="O40" s="43" t="str">
        <f t="shared" si="19"/>
        <v>530800001</v>
      </c>
    </row>
    <row r="41" spans="1:15" x14ac:dyDescent="0.3">
      <c r="A41" s="34" t="b">
        <v>1</v>
      </c>
      <c r="B41" s="35" t="str">
        <f t="shared" si="11"/>
        <v>업적 - 수호자 레벨 달성 Lv.1100</v>
      </c>
      <c r="C41" s="34">
        <f t="shared" si="14"/>
        <v>904211026</v>
      </c>
      <c r="D41" s="34">
        <f t="shared" si="15"/>
        <v>904211025</v>
      </c>
      <c r="E41" s="34">
        <f t="shared" si="12"/>
        <v>904211027</v>
      </c>
      <c r="F41" s="34">
        <f t="shared" si="22"/>
        <v>4</v>
      </c>
      <c r="G41" s="34">
        <f t="shared" si="22"/>
        <v>2</v>
      </c>
      <c r="H41" s="34">
        <f t="shared" si="22"/>
        <v>1</v>
      </c>
      <c r="I41" s="34">
        <f t="shared" si="20"/>
        <v>1100</v>
      </c>
      <c r="J41" s="34">
        <v>160001002</v>
      </c>
      <c r="K41" s="34">
        <f t="shared" si="18"/>
        <v>300</v>
      </c>
      <c r="L41" s="44" t="s">
        <v>60</v>
      </c>
      <c r="M41" s="44">
        <f t="shared" si="23"/>
        <v>51336</v>
      </c>
      <c r="N41" s="44">
        <f t="shared" si="23"/>
        <v>52336</v>
      </c>
      <c r="O41" s="43" t="str">
        <f t="shared" si="19"/>
        <v>530800001</v>
      </c>
    </row>
    <row r="42" spans="1:15" x14ac:dyDescent="0.3">
      <c r="A42" s="34" t="b">
        <v>1</v>
      </c>
      <c r="B42" s="35" t="str">
        <f t="shared" si="11"/>
        <v>업적 - 수호자 레벨 달성 Lv.1150</v>
      </c>
      <c r="C42" s="34">
        <f t="shared" si="14"/>
        <v>904211027</v>
      </c>
      <c r="D42" s="34">
        <f t="shared" si="15"/>
        <v>904211026</v>
      </c>
      <c r="E42" s="34">
        <f t="shared" si="12"/>
        <v>904211028</v>
      </c>
      <c r="F42" s="34">
        <f t="shared" si="22"/>
        <v>4</v>
      </c>
      <c r="G42" s="34">
        <f t="shared" si="22"/>
        <v>2</v>
      </c>
      <c r="H42" s="34">
        <f t="shared" si="22"/>
        <v>1</v>
      </c>
      <c r="I42" s="34">
        <f t="shared" si="20"/>
        <v>1150</v>
      </c>
      <c r="J42" s="34">
        <v>160001002</v>
      </c>
      <c r="K42" s="34">
        <f t="shared" si="18"/>
        <v>300</v>
      </c>
      <c r="L42" s="44" t="s">
        <v>60</v>
      </c>
      <c r="M42" s="44">
        <f t="shared" si="23"/>
        <v>51337</v>
      </c>
      <c r="N42" s="44">
        <f t="shared" si="23"/>
        <v>52337</v>
      </c>
      <c r="O42" s="43" t="str">
        <f t="shared" si="19"/>
        <v>530800001</v>
      </c>
    </row>
    <row r="43" spans="1:15" x14ac:dyDescent="0.3">
      <c r="A43" s="34" t="b">
        <v>1</v>
      </c>
      <c r="B43" s="35" t="str">
        <f t="shared" si="11"/>
        <v>업적 - 수호자 레벨 달성 Lv.1200</v>
      </c>
      <c r="C43" s="34">
        <f t="shared" si="14"/>
        <v>904211028</v>
      </c>
      <c r="D43" s="34">
        <f t="shared" si="15"/>
        <v>904211027</v>
      </c>
      <c r="E43" s="34">
        <f t="shared" si="12"/>
        <v>904211029</v>
      </c>
      <c r="F43" s="34">
        <f t="shared" si="22"/>
        <v>4</v>
      </c>
      <c r="G43" s="34">
        <f t="shared" si="22"/>
        <v>2</v>
      </c>
      <c r="H43" s="34">
        <f t="shared" si="22"/>
        <v>1</v>
      </c>
      <c r="I43" s="34">
        <f t="shared" si="20"/>
        <v>1200</v>
      </c>
      <c r="J43" s="34">
        <v>160001002</v>
      </c>
      <c r="K43" s="34">
        <f t="shared" si="18"/>
        <v>300</v>
      </c>
      <c r="L43" s="44" t="s">
        <v>60</v>
      </c>
      <c r="M43" s="44">
        <f t="shared" si="23"/>
        <v>51338</v>
      </c>
      <c r="N43" s="44">
        <f t="shared" si="23"/>
        <v>52338</v>
      </c>
      <c r="O43" s="43" t="str">
        <f t="shared" si="19"/>
        <v>530800001</v>
      </c>
    </row>
    <row r="44" spans="1:15" x14ac:dyDescent="0.3">
      <c r="A44" s="34" t="b">
        <v>1</v>
      </c>
      <c r="B44" s="35" t="str">
        <f t="shared" si="11"/>
        <v>업적 - 수호자 레벨 달성 Lv.1250</v>
      </c>
      <c r="C44" s="34">
        <f t="shared" si="14"/>
        <v>904211029</v>
      </c>
      <c r="D44" s="34">
        <f t="shared" si="15"/>
        <v>904211028</v>
      </c>
      <c r="E44" s="34">
        <f t="shared" si="12"/>
        <v>904211030</v>
      </c>
      <c r="F44" s="34">
        <f t="shared" si="22"/>
        <v>4</v>
      </c>
      <c r="G44" s="34">
        <f t="shared" si="22"/>
        <v>2</v>
      </c>
      <c r="H44" s="34">
        <f t="shared" si="22"/>
        <v>1</v>
      </c>
      <c r="I44" s="34">
        <f t="shared" si="20"/>
        <v>1250</v>
      </c>
      <c r="J44" s="34">
        <v>160001002</v>
      </c>
      <c r="K44" s="34">
        <f t="shared" si="18"/>
        <v>300</v>
      </c>
      <c r="L44" s="44" t="s">
        <v>60</v>
      </c>
      <c r="M44" s="44">
        <f t="shared" si="23"/>
        <v>51339</v>
      </c>
      <c r="N44" s="44">
        <f t="shared" si="23"/>
        <v>52339</v>
      </c>
      <c r="O44" s="43" t="str">
        <f t="shared" si="19"/>
        <v>530800001</v>
      </c>
    </row>
    <row r="45" spans="1:15" x14ac:dyDescent="0.3">
      <c r="A45" s="34" t="b">
        <v>1</v>
      </c>
      <c r="B45" s="35" t="str">
        <f t="shared" si="11"/>
        <v>업적 - 수호자 레벨 달성 Lv.1300</v>
      </c>
      <c r="C45" s="34">
        <f t="shared" si="14"/>
        <v>904211030</v>
      </c>
      <c r="D45" s="34">
        <f t="shared" si="15"/>
        <v>904211029</v>
      </c>
      <c r="E45" s="34">
        <f t="shared" si="12"/>
        <v>904211031</v>
      </c>
      <c r="F45" s="34">
        <f t="shared" si="22"/>
        <v>4</v>
      </c>
      <c r="G45" s="34">
        <f t="shared" si="22"/>
        <v>2</v>
      </c>
      <c r="H45" s="34">
        <f t="shared" si="22"/>
        <v>1</v>
      </c>
      <c r="I45" s="34">
        <f t="shared" si="20"/>
        <v>1300</v>
      </c>
      <c r="J45" s="34">
        <v>160001002</v>
      </c>
      <c r="K45" s="34">
        <f t="shared" si="18"/>
        <v>300</v>
      </c>
      <c r="L45" s="44" t="s">
        <v>60</v>
      </c>
      <c r="M45" s="44">
        <f t="shared" si="23"/>
        <v>51340</v>
      </c>
      <c r="N45" s="44">
        <f t="shared" si="23"/>
        <v>52340</v>
      </c>
      <c r="O45" s="43" t="str">
        <f t="shared" si="19"/>
        <v>530800001</v>
      </c>
    </row>
    <row r="46" spans="1:15" x14ac:dyDescent="0.3">
      <c r="A46" s="34" t="b">
        <v>1</v>
      </c>
      <c r="B46" s="35" t="str">
        <f t="shared" si="11"/>
        <v>업적 - 수호자 레벨 달성 Lv.1350</v>
      </c>
      <c r="C46" s="34">
        <f t="shared" si="14"/>
        <v>904211031</v>
      </c>
      <c r="D46" s="34">
        <f t="shared" si="15"/>
        <v>904211030</v>
      </c>
      <c r="E46" s="34">
        <f t="shared" si="12"/>
        <v>904211032</v>
      </c>
      <c r="F46" s="34">
        <f t="shared" si="22"/>
        <v>4</v>
      </c>
      <c r="G46" s="34">
        <f t="shared" si="22"/>
        <v>2</v>
      </c>
      <c r="H46" s="34">
        <f t="shared" si="22"/>
        <v>1</v>
      </c>
      <c r="I46" s="34">
        <f t="shared" si="20"/>
        <v>1350</v>
      </c>
      <c r="J46" s="34">
        <v>160001002</v>
      </c>
      <c r="K46" s="34">
        <f t="shared" si="18"/>
        <v>300</v>
      </c>
      <c r="L46" s="44" t="s">
        <v>60</v>
      </c>
      <c r="M46" s="44">
        <f t="shared" si="23"/>
        <v>51341</v>
      </c>
      <c r="N46" s="44">
        <f t="shared" si="23"/>
        <v>52341</v>
      </c>
      <c r="O46" s="43" t="str">
        <f t="shared" si="19"/>
        <v>530800001</v>
      </c>
    </row>
    <row r="47" spans="1:15" x14ac:dyDescent="0.3">
      <c r="A47" s="34" t="b">
        <v>1</v>
      </c>
      <c r="B47" s="35" t="str">
        <f t="shared" si="11"/>
        <v>업적 - 수호자 레벨 달성 Lv.1400</v>
      </c>
      <c r="C47" s="34">
        <f t="shared" si="14"/>
        <v>904211032</v>
      </c>
      <c r="D47" s="34">
        <f t="shared" si="15"/>
        <v>904211031</v>
      </c>
      <c r="E47" s="34">
        <f t="shared" si="12"/>
        <v>904211033</v>
      </c>
      <c r="F47" s="34">
        <f t="shared" si="22"/>
        <v>4</v>
      </c>
      <c r="G47" s="34">
        <f t="shared" si="22"/>
        <v>2</v>
      </c>
      <c r="H47" s="34">
        <f t="shared" si="22"/>
        <v>1</v>
      </c>
      <c r="I47" s="34">
        <f t="shared" si="20"/>
        <v>1400</v>
      </c>
      <c r="J47" s="34">
        <v>160001002</v>
      </c>
      <c r="K47" s="34">
        <f t="shared" si="18"/>
        <v>300</v>
      </c>
      <c r="L47" s="44" t="s">
        <v>60</v>
      </c>
      <c r="M47" s="44">
        <f t="shared" si="23"/>
        <v>51342</v>
      </c>
      <c r="N47" s="44">
        <f t="shared" si="23"/>
        <v>52342</v>
      </c>
      <c r="O47" s="43" t="str">
        <f t="shared" si="19"/>
        <v>530800001</v>
      </c>
    </row>
    <row r="48" spans="1:15" x14ac:dyDescent="0.3">
      <c r="A48" s="34" t="b">
        <v>1</v>
      </c>
      <c r="B48" s="35" t="str">
        <f t="shared" si="11"/>
        <v>업적 - 수호자 레벨 달성 Lv.1450</v>
      </c>
      <c r="C48" s="34">
        <f t="shared" si="14"/>
        <v>904211033</v>
      </c>
      <c r="D48" s="34">
        <f t="shared" si="15"/>
        <v>904211032</v>
      </c>
      <c r="E48" s="34">
        <f t="shared" si="12"/>
        <v>904211034</v>
      </c>
      <c r="F48" s="34">
        <f t="shared" si="22"/>
        <v>4</v>
      </c>
      <c r="G48" s="34">
        <f t="shared" si="22"/>
        <v>2</v>
      </c>
      <c r="H48" s="34">
        <f t="shared" si="22"/>
        <v>1</v>
      </c>
      <c r="I48" s="34">
        <f t="shared" si="20"/>
        <v>1450</v>
      </c>
      <c r="J48" s="34">
        <v>160001002</v>
      </c>
      <c r="K48" s="34">
        <f t="shared" si="18"/>
        <v>300</v>
      </c>
      <c r="L48" s="44" t="s">
        <v>60</v>
      </c>
      <c r="M48" s="44">
        <f t="shared" si="23"/>
        <v>51343</v>
      </c>
      <c r="N48" s="44">
        <f t="shared" si="23"/>
        <v>52343</v>
      </c>
      <c r="O48" s="43" t="str">
        <f t="shared" si="19"/>
        <v>530800001</v>
      </c>
    </row>
    <row r="49" spans="1:15" x14ac:dyDescent="0.3">
      <c r="A49" s="34" t="b">
        <v>1</v>
      </c>
      <c r="B49" s="35" t="str">
        <f t="shared" si="11"/>
        <v>업적 - 수호자 레벨 달성 Lv.1500</v>
      </c>
      <c r="C49" s="34">
        <f t="shared" si="14"/>
        <v>904211034</v>
      </c>
      <c r="D49" s="34">
        <f t="shared" si="15"/>
        <v>904211033</v>
      </c>
      <c r="E49" s="34">
        <f t="shared" si="12"/>
        <v>904211035</v>
      </c>
      <c r="F49" s="34">
        <f t="shared" si="22"/>
        <v>4</v>
      </c>
      <c r="G49" s="34">
        <f t="shared" si="22"/>
        <v>2</v>
      </c>
      <c r="H49" s="34">
        <f t="shared" si="22"/>
        <v>1</v>
      </c>
      <c r="I49" s="34">
        <f t="shared" si="20"/>
        <v>1500</v>
      </c>
      <c r="J49" s="34">
        <v>160001002</v>
      </c>
      <c r="K49" s="33">
        <v>400</v>
      </c>
      <c r="L49" s="44" t="s">
        <v>60</v>
      </c>
      <c r="M49" s="44">
        <f t="shared" si="23"/>
        <v>51344</v>
      </c>
      <c r="N49" s="44">
        <f t="shared" si="23"/>
        <v>52344</v>
      </c>
      <c r="O49" s="43" t="str">
        <f t="shared" si="19"/>
        <v>530800001</v>
      </c>
    </row>
    <row r="50" spans="1:15" x14ac:dyDescent="0.3">
      <c r="A50" s="34" t="b">
        <v>1</v>
      </c>
      <c r="B50" s="35" t="str">
        <f t="shared" si="11"/>
        <v>업적 - 수호자 레벨 달성 Lv.1550</v>
      </c>
      <c r="C50" s="34">
        <f t="shared" si="14"/>
        <v>904211035</v>
      </c>
      <c r="D50" s="34">
        <f t="shared" si="15"/>
        <v>904211034</v>
      </c>
      <c r="E50" s="34">
        <f t="shared" si="12"/>
        <v>904211036</v>
      </c>
      <c r="F50" s="34">
        <f t="shared" ref="F50:H59" si="24">F49</f>
        <v>4</v>
      </c>
      <c r="G50" s="34">
        <f t="shared" si="24"/>
        <v>2</v>
      </c>
      <c r="H50" s="34">
        <f t="shared" si="24"/>
        <v>1</v>
      </c>
      <c r="I50" s="34">
        <f t="shared" si="20"/>
        <v>1550</v>
      </c>
      <c r="J50" s="34">
        <v>160001002</v>
      </c>
      <c r="K50" s="34">
        <f t="shared" si="18"/>
        <v>400</v>
      </c>
      <c r="L50" s="44" t="s">
        <v>60</v>
      </c>
      <c r="M50" s="44">
        <f t="shared" si="23"/>
        <v>51345</v>
      </c>
      <c r="N50" s="44">
        <f t="shared" si="23"/>
        <v>52345</v>
      </c>
      <c r="O50" s="43" t="str">
        <f t="shared" si="19"/>
        <v>530800001</v>
      </c>
    </row>
    <row r="51" spans="1:15" x14ac:dyDescent="0.3">
      <c r="A51" s="34" t="b">
        <v>1</v>
      </c>
      <c r="B51" s="35" t="str">
        <f t="shared" si="11"/>
        <v>업적 - 수호자 레벨 달성 Lv.1600</v>
      </c>
      <c r="C51" s="34">
        <f t="shared" si="14"/>
        <v>904211036</v>
      </c>
      <c r="D51" s="34">
        <f t="shared" si="15"/>
        <v>904211035</v>
      </c>
      <c r="E51" s="34">
        <f t="shared" si="12"/>
        <v>904211037</v>
      </c>
      <c r="F51" s="34">
        <f t="shared" si="24"/>
        <v>4</v>
      </c>
      <c r="G51" s="34">
        <f t="shared" si="24"/>
        <v>2</v>
      </c>
      <c r="H51" s="34">
        <f t="shared" si="24"/>
        <v>1</v>
      </c>
      <c r="I51" s="34">
        <f t="shared" si="20"/>
        <v>1600</v>
      </c>
      <c r="J51" s="34">
        <v>160001002</v>
      </c>
      <c r="K51" s="34">
        <f t="shared" si="18"/>
        <v>400</v>
      </c>
      <c r="L51" s="44" t="s">
        <v>60</v>
      </c>
      <c r="M51" s="44">
        <f t="shared" si="23"/>
        <v>51346</v>
      </c>
      <c r="N51" s="44">
        <f t="shared" si="23"/>
        <v>52346</v>
      </c>
      <c r="O51" s="43" t="str">
        <f t="shared" si="19"/>
        <v>530800001</v>
      </c>
    </row>
    <row r="52" spans="1:15" x14ac:dyDescent="0.3">
      <c r="A52" s="34" t="b">
        <v>1</v>
      </c>
      <c r="B52" s="35" t="str">
        <f t="shared" si="11"/>
        <v>업적 - 수호자 레벨 달성 Lv.1650</v>
      </c>
      <c r="C52" s="34">
        <f t="shared" si="14"/>
        <v>904211037</v>
      </c>
      <c r="D52" s="34">
        <f t="shared" si="15"/>
        <v>904211036</v>
      </c>
      <c r="E52" s="34">
        <f t="shared" si="12"/>
        <v>904211038</v>
      </c>
      <c r="F52" s="34">
        <f t="shared" si="24"/>
        <v>4</v>
      </c>
      <c r="G52" s="34">
        <f t="shared" si="24"/>
        <v>2</v>
      </c>
      <c r="H52" s="34">
        <f t="shared" si="24"/>
        <v>1</v>
      </c>
      <c r="I52" s="34">
        <f t="shared" si="20"/>
        <v>1650</v>
      </c>
      <c r="J52" s="34">
        <v>160001002</v>
      </c>
      <c r="K52" s="34">
        <f t="shared" si="18"/>
        <v>400</v>
      </c>
      <c r="L52" s="44" t="s">
        <v>60</v>
      </c>
      <c r="M52" s="44">
        <f t="shared" si="23"/>
        <v>51347</v>
      </c>
      <c r="N52" s="44">
        <f t="shared" si="23"/>
        <v>52347</v>
      </c>
      <c r="O52" s="43" t="str">
        <f t="shared" si="19"/>
        <v>530800001</v>
      </c>
    </row>
    <row r="53" spans="1:15" x14ac:dyDescent="0.3">
      <c r="A53" s="34" t="b">
        <v>1</v>
      </c>
      <c r="B53" s="35" t="str">
        <f t="shared" si="11"/>
        <v>업적 - 수호자 레벨 달성 Lv.1700</v>
      </c>
      <c r="C53" s="34">
        <f t="shared" si="14"/>
        <v>904211038</v>
      </c>
      <c r="D53" s="34">
        <f t="shared" si="15"/>
        <v>904211037</v>
      </c>
      <c r="E53" s="34">
        <f t="shared" si="12"/>
        <v>904211039</v>
      </c>
      <c r="F53" s="34">
        <f t="shared" si="24"/>
        <v>4</v>
      </c>
      <c r="G53" s="34">
        <f t="shared" si="24"/>
        <v>2</v>
      </c>
      <c r="H53" s="34">
        <f t="shared" si="24"/>
        <v>1</v>
      </c>
      <c r="I53" s="34">
        <f t="shared" si="20"/>
        <v>1700</v>
      </c>
      <c r="J53" s="34">
        <v>160001002</v>
      </c>
      <c r="K53" s="34">
        <f t="shared" si="18"/>
        <v>400</v>
      </c>
      <c r="L53" s="44" t="s">
        <v>60</v>
      </c>
      <c r="M53" s="44">
        <f t="shared" si="23"/>
        <v>51348</v>
      </c>
      <c r="N53" s="44">
        <f t="shared" si="23"/>
        <v>52348</v>
      </c>
      <c r="O53" s="43" t="str">
        <f t="shared" si="19"/>
        <v>530800001</v>
      </c>
    </row>
    <row r="54" spans="1:15" x14ac:dyDescent="0.3">
      <c r="A54" s="34" t="b">
        <v>1</v>
      </c>
      <c r="B54" s="35" t="str">
        <f t="shared" si="11"/>
        <v>업적 - 수호자 레벨 달성 Lv.1750</v>
      </c>
      <c r="C54" s="34">
        <f t="shared" si="14"/>
        <v>904211039</v>
      </c>
      <c r="D54" s="34">
        <f t="shared" si="15"/>
        <v>904211038</v>
      </c>
      <c r="E54" s="34">
        <f t="shared" si="12"/>
        <v>904211040</v>
      </c>
      <c r="F54" s="34">
        <f t="shared" si="24"/>
        <v>4</v>
      </c>
      <c r="G54" s="34">
        <f t="shared" si="24"/>
        <v>2</v>
      </c>
      <c r="H54" s="34">
        <f t="shared" si="24"/>
        <v>1</v>
      </c>
      <c r="I54" s="34">
        <f t="shared" si="20"/>
        <v>1750</v>
      </c>
      <c r="J54" s="34">
        <v>160001002</v>
      </c>
      <c r="K54" s="34">
        <f t="shared" si="18"/>
        <v>400</v>
      </c>
      <c r="L54" s="44" t="s">
        <v>60</v>
      </c>
      <c r="M54" s="44">
        <f t="shared" si="23"/>
        <v>51349</v>
      </c>
      <c r="N54" s="44">
        <f t="shared" si="23"/>
        <v>52349</v>
      </c>
      <c r="O54" s="43" t="str">
        <f t="shared" si="19"/>
        <v>530800001</v>
      </c>
    </row>
    <row r="55" spans="1:15" x14ac:dyDescent="0.3">
      <c r="A55" s="34" t="b">
        <v>1</v>
      </c>
      <c r="B55" s="35" t="str">
        <f t="shared" si="11"/>
        <v>업적 - 수호자 레벨 달성 Lv.1800</v>
      </c>
      <c r="C55" s="34">
        <f t="shared" si="14"/>
        <v>904211040</v>
      </c>
      <c r="D55" s="34">
        <f t="shared" si="15"/>
        <v>904211039</v>
      </c>
      <c r="E55" s="34">
        <f t="shared" si="12"/>
        <v>904211041</v>
      </c>
      <c r="F55" s="34">
        <f t="shared" si="24"/>
        <v>4</v>
      </c>
      <c r="G55" s="34">
        <f t="shared" si="24"/>
        <v>2</v>
      </c>
      <c r="H55" s="34">
        <f t="shared" si="24"/>
        <v>1</v>
      </c>
      <c r="I55" s="34">
        <f t="shared" si="20"/>
        <v>1800</v>
      </c>
      <c r="J55" s="34">
        <v>160001002</v>
      </c>
      <c r="K55" s="34">
        <f t="shared" si="18"/>
        <v>400</v>
      </c>
      <c r="L55" s="44" t="s">
        <v>60</v>
      </c>
      <c r="M55" s="44">
        <f t="shared" ref="M55:N70" si="25">M54+1</f>
        <v>51350</v>
      </c>
      <c r="N55" s="44">
        <f t="shared" si="25"/>
        <v>52350</v>
      </c>
      <c r="O55" s="43" t="str">
        <f t="shared" si="19"/>
        <v>530800001</v>
      </c>
    </row>
    <row r="56" spans="1:15" x14ac:dyDescent="0.3">
      <c r="A56" s="34" t="b">
        <v>1</v>
      </c>
      <c r="B56" s="35" t="str">
        <f t="shared" si="11"/>
        <v>업적 - 수호자 레벨 달성 Lv.1850</v>
      </c>
      <c r="C56" s="34">
        <f t="shared" si="14"/>
        <v>904211041</v>
      </c>
      <c r="D56" s="34">
        <f t="shared" si="15"/>
        <v>904211040</v>
      </c>
      <c r="E56" s="34">
        <f t="shared" si="12"/>
        <v>904211042</v>
      </c>
      <c r="F56" s="34">
        <f t="shared" si="24"/>
        <v>4</v>
      </c>
      <c r="G56" s="34">
        <f t="shared" si="24"/>
        <v>2</v>
      </c>
      <c r="H56" s="34">
        <f t="shared" si="24"/>
        <v>1</v>
      </c>
      <c r="I56" s="34">
        <f t="shared" si="20"/>
        <v>1850</v>
      </c>
      <c r="J56" s="34">
        <v>160001002</v>
      </c>
      <c r="K56" s="34">
        <f t="shared" si="18"/>
        <v>400</v>
      </c>
      <c r="L56" s="44" t="s">
        <v>60</v>
      </c>
      <c r="M56" s="44">
        <f t="shared" si="25"/>
        <v>51351</v>
      </c>
      <c r="N56" s="44">
        <f t="shared" si="25"/>
        <v>52351</v>
      </c>
      <c r="O56" s="43" t="str">
        <f t="shared" si="19"/>
        <v>530800001</v>
      </c>
    </row>
    <row r="57" spans="1:15" x14ac:dyDescent="0.3">
      <c r="A57" s="34" t="b">
        <v>1</v>
      </c>
      <c r="B57" s="35" t="str">
        <f t="shared" si="11"/>
        <v>업적 - 수호자 레벨 달성 Lv.1900</v>
      </c>
      <c r="C57" s="34">
        <f t="shared" si="14"/>
        <v>904211042</v>
      </c>
      <c r="D57" s="34">
        <f t="shared" si="15"/>
        <v>904211041</v>
      </c>
      <c r="E57" s="34">
        <f t="shared" si="12"/>
        <v>904211043</v>
      </c>
      <c r="F57" s="34">
        <f t="shared" si="24"/>
        <v>4</v>
      </c>
      <c r="G57" s="34">
        <f t="shared" si="24"/>
        <v>2</v>
      </c>
      <c r="H57" s="34">
        <f t="shared" si="24"/>
        <v>1</v>
      </c>
      <c r="I57" s="34">
        <f t="shared" si="20"/>
        <v>1900</v>
      </c>
      <c r="J57" s="34">
        <v>160001002</v>
      </c>
      <c r="K57" s="34">
        <f t="shared" si="18"/>
        <v>400</v>
      </c>
      <c r="L57" s="44" t="s">
        <v>60</v>
      </c>
      <c r="M57" s="44">
        <f t="shared" si="25"/>
        <v>51352</v>
      </c>
      <c r="N57" s="44">
        <f t="shared" si="25"/>
        <v>52352</v>
      </c>
      <c r="O57" s="43" t="str">
        <f t="shared" si="19"/>
        <v>530800001</v>
      </c>
    </row>
    <row r="58" spans="1:15" x14ac:dyDescent="0.3">
      <c r="A58" s="34" t="b">
        <v>1</v>
      </c>
      <c r="B58" s="35" t="str">
        <f t="shared" si="11"/>
        <v>업적 - 수호자 레벨 달성 Lv.1950</v>
      </c>
      <c r="C58" s="34">
        <f t="shared" si="14"/>
        <v>904211043</v>
      </c>
      <c r="D58" s="34">
        <f t="shared" si="15"/>
        <v>904211042</v>
      </c>
      <c r="E58" s="34">
        <f t="shared" si="12"/>
        <v>904211044</v>
      </c>
      <c r="F58" s="34">
        <f t="shared" si="24"/>
        <v>4</v>
      </c>
      <c r="G58" s="34">
        <f t="shared" si="24"/>
        <v>2</v>
      </c>
      <c r="H58" s="34">
        <f t="shared" si="24"/>
        <v>1</v>
      </c>
      <c r="I58" s="34">
        <f t="shared" si="20"/>
        <v>1950</v>
      </c>
      <c r="J58" s="34">
        <v>160001002</v>
      </c>
      <c r="K58" s="34">
        <f t="shared" si="18"/>
        <v>400</v>
      </c>
      <c r="L58" s="44" t="s">
        <v>60</v>
      </c>
      <c r="M58" s="44">
        <f t="shared" si="25"/>
        <v>51353</v>
      </c>
      <c r="N58" s="44">
        <f t="shared" si="25"/>
        <v>52353</v>
      </c>
      <c r="O58" s="43" t="str">
        <f t="shared" si="19"/>
        <v>530800001</v>
      </c>
    </row>
    <row r="59" spans="1:15" x14ac:dyDescent="0.3">
      <c r="A59" s="34" t="b">
        <v>1</v>
      </c>
      <c r="B59" s="35" t="str">
        <f t="shared" si="11"/>
        <v>업적 - 수호자 레벨 달성 Lv.2000</v>
      </c>
      <c r="C59" s="34">
        <f t="shared" si="14"/>
        <v>904211044</v>
      </c>
      <c r="D59" s="34">
        <f t="shared" si="15"/>
        <v>904211043</v>
      </c>
      <c r="E59" s="33">
        <v>0</v>
      </c>
      <c r="F59" s="34">
        <f t="shared" si="24"/>
        <v>4</v>
      </c>
      <c r="G59" s="34">
        <f t="shared" si="24"/>
        <v>2</v>
      </c>
      <c r="H59" s="34">
        <f t="shared" si="24"/>
        <v>1</v>
      </c>
      <c r="I59" s="34">
        <f t="shared" si="20"/>
        <v>2000</v>
      </c>
      <c r="J59" s="34">
        <v>160001002</v>
      </c>
      <c r="K59" s="33">
        <v>500</v>
      </c>
      <c r="L59" s="44" t="s">
        <v>60</v>
      </c>
      <c r="M59" s="44">
        <f t="shared" si="25"/>
        <v>51354</v>
      </c>
      <c r="N59" s="44">
        <f t="shared" si="25"/>
        <v>52354</v>
      </c>
      <c r="O59" s="43" t="str">
        <f t="shared" si="19"/>
        <v>530800001</v>
      </c>
    </row>
    <row r="60" spans="1:15" x14ac:dyDescent="0.3">
      <c r="A60" s="31" t="b">
        <v>1</v>
      </c>
      <c r="B60" s="32" t="str">
        <f>"업적 - 캐릭터 스킬 강화 누적 횟수 " &amp; I60 &amp; " 회"</f>
        <v>업적 - 캐릭터 스킬 강화 누적 횟수 5 회</v>
      </c>
      <c r="C60" s="33" t="str">
        <f>90&amp;F60&amp;G60&amp;H60&amp;1001</f>
        <v>905111001</v>
      </c>
      <c r="D60" s="33">
        <v>0</v>
      </c>
      <c r="E60" s="31">
        <f t="shared" ref="E60:E74" si="26">C61</f>
        <v>905111002</v>
      </c>
      <c r="F60" s="33">
        <v>5</v>
      </c>
      <c r="G60" s="33">
        <v>1</v>
      </c>
      <c r="H60" s="33">
        <v>1</v>
      </c>
      <c r="I60" s="31">
        <v>5</v>
      </c>
      <c r="J60" s="31">
        <v>160001001</v>
      </c>
      <c r="K60" s="31">
        <v>1500</v>
      </c>
      <c r="L60" s="43" t="s">
        <v>58</v>
      </c>
      <c r="M60" s="43">
        <f t="shared" si="25"/>
        <v>51355</v>
      </c>
      <c r="N60" s="43">
        <f t="shared" si="25"/>
        <v>52355</v>
      </c>
      <c r="O60" s="33" t="str">
        <f t="shared" si="13"/>
        <v>530800001</v>
      </c>
    </row>
    <row r="61" spans="1:15" x14ac:dyDescent="0.3">
      <c r="A61" s="31" t="b">
        <v>1</v>
      </c>
      <c r="B61" s="32" t="str">
        <f t="shared" ref="B61:B75" si="27">"업적 - 캐릭터 스킬 강화 누적 횟수 " &amp; I61 &amp; " 회"</f>
        <v>업적 - 캐릭터 스킬 강화 누적 횟수 10 회</v>
      </c>
      <c r="C61" s="31">
        <f t="shared" ref="C61:C124" si="28">C60+1</f>
        <v>905111002</v>
      </c>
      <c r="D61" s="31" t="str">
        <f t="shared" ref="D61:D75" si="29">C60</f>
        <v>905111001</v>
      </c>
      <c r="E61" s="31">
        <f t="shared" si="26"/>
        <v>905111003</v>
      </c>
      <c r="F61" s="31">
        <f>F60</f>
        <v>5</v>
      </c>
      <c r="G61" s="31">
        <f t="shared" ref="G61:H75" si="30">G60</f>
        <v>1</v>
      </c>
      <c r="H61" s="31">
        <f t="shared" si="30"/>
        <v>1</v>
      </c>
      <c r="I61" s="31">
        <f>I60+I$60</f>
        <v>10</v>
      </c>
      <c r="J61" s="31">
        <v>160001001</v>
      </c>
      <c r="K61" s="31">
        <f>INT(K60+K60*100%)</f>
        <v>3000</v>
      </c>
      <c r="L61" s="43" t="s">
        <v>58</v>
      </c>
      <c r="M61" s="43">
        <f t="shared" si="25"/>
        <v>51356</v>
      </c>
      <c r="N61" s="43">
        <f t="shared" si="25"/>
        <v>52356</v>
      </c>
      <c r="O61" s="43" t="str">
        <f t="shared" ref="O61:O75" si="31">O60</f>
        <v>530800001</v>
      </c>
    </row>
    <row r="62" spans="1:15" x14ac:dyDescent="0.3">
      <c r="A62" s="31" t="b">
        <v>1</v>
      </c>
      <c r="B62" s="32" t="str">
        <f t="shared" si="27"/>
        <v>업적 - 캐릭터 스킬 강화 누적 횟수 15 회</v>
      </c>
      <c r="C62" s="31">
        <f t="shared" si="28"/>
        <v>905111003</v>
      </c>
      <c r="D62" s="31">
        <f t="shared" si="29"/>
        <v>905111002</v>
      </c>
      <c r="E62" s="31">
        <f t="shared" si="26"/>
        <v>905111004</v>
      </c>
      <c r="F62" s="31">
        <f t="shared" ref="F62:F75" si="32">F61</f>
        <v>5</v>
      </c>
      <c r="G62" s="31">
        <f t="shared" si="30"/>
        <v>1</v>
      </c>
      <c r="H62" s="31">
        <f t="shared" si="30"/>
        <v>1</v>
      </c>
      <c r="I62" s="31">
        <f t="shared" ref="I62:I67" si="33">I61+I$60</f>
        <v>15</v>
      </c>
      <c r="J62" s="31">
        <v>160001001</v>
      </c>
      <c r="K62" s="31">
        <f t="shared" ref="K62" si="34">INT(K61+K61*100%)</f>
        <v>6000</v>
      </c>
      <c r="L62" s="43" t="s">
        <v>58</v>
      </c>
      <c r="M62" s="43">
        <f t="shared" si="25"/>
        <v>51357</v>
      </c>
      <c r="N62" s="43">
        <f t="shared" si="25"/>
        <v>52357</v>
      </c>
      <c r="O62" s="43" t="str">
        <f t="shared" si="31"/>
        <v>530800001</v>
      </c>
    </row>
    <row r="63" spans="1:15" x14ac:dyDescent="0.3">
      <c r="A63" s="31" t="b">
        <v>1</v>
      </c>
      <c r="B63" s="32" t="str">
        <f t="shared" si="27"/>
        <v>업적 - 캐릭터 스킬 강화 누적 횟수 20 회</v>
      </c>
      <c r="C63" s="31">
        <f t="shared" si="28"/>
        <v>905111004</v>
      </c>
      <c r="D63" s="31">
        <f t="shared" si="29"/>
        <v>905111003</v>
      </c>
      <c r="E63" s="31">
        <f t="shared" si="26"/>
        <v>905111005</v>
      </c>
      <c r="F63" s="31">
        <f t="shared" si="32"/>
        <v>5</v>
      </c>
      <c r="G63" s="31">
        <f t="shared" si="30"/>
        <v>1</v>
      </c>
      <c r="H63" s="31">
        <f t="shared" si="30"/>
        <v>1</v>
      </c>
      <c r="I63" s="31">
        <f t="shared" si="33"/>
        <v>20</v>
      </c>
      <c r="J63" s="31">
        <v>160001001</v>
      </c>
      <c r="K63" s="31">
        <f>INT(K62+K$62*50%)</f>
        <v>9000</v>
      </c>
      <c r="L63" s="43" t="s">
        <v>58</v>
      </c>
      <c r="M63" s="43">
        <f t="shared" si="25"/>
        <v>51358</v>
      </c>
      <c r="N63" s="43">
        <f t="shared" si="25"/>
        <v>52358</v>
      </c>
      <c r="O63" s="43" t="str">
        <f t="shared" si="31"/>
        <v>530800001</v>
      </c>
    </row>
    <row r="64" spans="1:15" x14ac:dyDescent="0.3">
      <c r="A64" s="31" t="b">
        <v>1</v>
      </c>
      <c r="B64" s="32" t="str">
        <f t="shared" si="27"/>
        <v>업적 - 캐릭터 스킬 강화 누적 횟수 25 회</v>
      </c>
      <c r="C64" s="31">
        <f t="shared" si="28"/>
        <v>905111005</v>
      </c>
      <c r="D64" s="31">
        <f t="shared" si="29"/>
        <v>905111004</v>
      </c>
      <c r="E64" s="31">
        <f t="shared" si="26"/>
        <v>905111006</v>
      </c>
      <c r="F64" s="31">
        <f t="shared" si="32"/>
        <v>5</v>
      </c>
      <c r="G64" s="31">
        <f t="shared" si="30"/>
        <v>1</v>
      </c>
      <c r="H64" s="31">
        <f t="shared" si="30"/>
        <v>1</v>
      </c>
      <c r="I64" s="31">
        <f t="shared" si="33"/>
        <v>25</v>
      </c>
      <c r="J64" s="31">
        <v>160001001</v>
      </c>
      <c r="K64" s="31">
        <f t="shared" ref="K64:K75" si="35">INT(K63+K$62*50%)</f>
        <v>12000</v>
      </c>
      <c r="L64" s="43" t="s">
        <v>58</v>
      </c>
      <c r="M64" s="43">
        <f t="shared" si="25"/>
        <v>51359</v>
      </c>
      <c r="N64" s="43">
        <f t="shared" si="25"/>
        <v>52359</v>
      </c>
      <c r="O64" s="43" t="str">
        <f t="shared" si="31"/>
        <v>530800001</v>
      </c>
    </row>
    <row r="65" spans="1:15" x14ac:dyDescent="0.3">
      <c r="A65" s="31" t="b">
        <v>1</v>
      </c>
      <c r="B65" s="32" t="str">
        <f t="shared" si="27"/>
        <v>업적 - 캐릭터 스킬 강화 누적 횟수 30 회</v>
      </c>
      <c r="C65" s="31">
        <f t="shared" si="28"/>
        <v>905111006</v>
      </c>
      <c r="D65" s="31">
        <f t="shared" si="29"/>
        <v>905111005</v>
      </c>
      <c r="E65" s="31">
        <f t="shared" si="26"/>
        <v>905111007</v>
      </c>
      <c r="F65" s="31">
        <f t="shared" si="32"/>
        <v>5</v>
      </c>
      <c r="G65" s="31">
        <f t="shared" si="30"/>
        <v>1</v>
      </c>
      <c r="H65" s="31">
        <f t="shared" si="30"/>
        <v>1</v>
      </c>
      <c r="I65" s="31">
        <f t="shared" si="33"/>
        <v>30</v>
      </c>
      <c r="J65" s="31">
        <v>160001001</v>
      </c>
      <c r="K65" s="31">
        <f t="shared" si="35"/>
        <v>15000</v>
      </c>
      <c r="L65" s="43" t="s">
        <v>58</v>
      </c>
      <c r="M65" s="43">
        <f t="shared" si="25"/>
        <v>51360</v>
      </c>
      <c r="N65" s="43">
        <f t="shared" si="25"/>
        <v>52360</v>
      </c>
      <c r="O65" s="43" t="str">
        <f t="shared" si="31"/>
        <v>530800001</v>
      </c>
    </row>
    <row r="66" spans="1:15" x14ac:dyDescent="0.3">
      <c r="A66" s="31" t="b">
        <v>1</v>
      </c>
      <c r="B66" s="32" t="str">
        <f t="shared" si="27"/>
        <v>업적 - 캐릭터 스킬 강화 누적 횟수 35 회</v>
      </c>
      <c r="C66" s="31">
        <f t="shared" si="28"/>
        <v>905111007</v>
      </c>
      <c r="D66" s="31">
        <f t="shared" si="29"/>
        <v>905111006</v>
      </c>
      <c r="E66" s="31">
        <f t="shared" si="26"/>
        <v>905111008</v>
      </c>
      <c r="F66" s="31">
        <f t="shared" si="32"/>
        <v>5</v>
      </c>
      <c r="G66" s="31">
        <f t="shared" si="30"/>
        <v>1</v>
      </c>
      <c r="H66" s="31">
        <f t="shared" si="30"/>
        <v>1</v>
      </c>
      <c r="I66" s="31">
        <f t="shared" si="33"/>
        <v>35</v>
      </c>
      <c r="J66" s="31">
        <v>160001001</v>
      </c>
      <c r="K66" s="31">
        <f t="shared" si="35"/>
        <v>18000</v>
      </c>
      <c r="L66" s="43" t="s">
        <v>58</v>
      </c>
      <c r="M66" s="43">
        <f t="shared" si="25"/>
        <v>51361</v>
      </c>
      <c r="N66" s="43">
        <f t="shared" si="25"/>
        <v>52361</v>
      </c>
      <c r="O66" s="43" t="str">
        <f t="shared" si="31"/>
        <v>530800001</v>
      </c>
    </row>
    <row r="67" spans="1:15" x14ac:dyDescent="0.3">
      <c r="A67" s="31" t="b">
        <v>1</v>
      </c>
      <c r="B67" s="32" t="str">
        <f t="shared" si="27"/>
        <v>업적 - 캐릭터 스킬 강화 누적 횟수 40 회</v>
      </c>
      <c r="C67" s="31">
        <f t="shared" si="28"/>
        <v>905111008</v>
      </c>
      <c r="D67" s="31">
        <f t="shared" si="29"/>
        <v>905111007</v>
      </c>
      <c r="E67" s="31">
        <f t="shared" si="26"/>
        <v>905111009</v>
      </c>
      <c r="F67" s="31">
        <f t="shared" si="32"/>
        <v>5</v>
      </c>
      <c r="G67" s="31">
        <f t="shared" si="30"/>
        <v>1</v>
      </c>
      <c r="H67" s="31">
        <f t="shared" si="30"/>
        <v>1</v>
      </c>
      <c r="I67" s="31">
        <f t="shared" si="33"/>
        <v>40</v>
      </c>
      <c r="J67" s="31">
        <v>160001001</v>
      </c>
      <c r="K67" s="31">
        <f t="shared" si="35"/>
        <v>21000</v>
      </c>
      <c r="L67" s="43" t="s">
        <v>58</v>
      </c>
      <c r="M67" s="43">
        <f t="shared" si="25"/>
        <v>51362</v>
      </c>
      <c r="N67" s="43">
        <f t="shared" si="25"/>
        <v>52362</v>
      </c>
      <c r="O67" s="43" t="str">
        <f t="shared" si="31"/>
        <v>530800001</v>
      </c>
    </row>
    <row r="68" spans="1:15" x14ac:dyDescent="0.3">
      <c r="A68" s="31" t="b">
        <v>1</v>
      </c>
      <c r="B68" s="32" t="str">
        <f t="shared" si="27"/>
        <v>업적 - 캐릭터 스킬 강화 누적 횟수 45 회</v>
      </c>
      <c r="C68" s="31">
        <f t="shared" si="28"/>
        <v>905111009</v>
      </c>
      <c r="D68" s="31">
        <f t="shared" si="29"/>
        <v>905111008</v>
      </c>
      <c r="E68" s="31">
        <f t="shared" si="26"/>
        <v>905111010</v>
      </c>
      <c r="F68" s="31">
        <f t="shared" si="32"/>
        <v>5</v>
      </c>
      <c r="G68" s="31">
        <f t="shared" si="30"/>
        <v>1</v>
      </c>
      <c r="H68" s="31">
        <f t="shared" si="30"/>
        <v>1</v>
      </c>
      <c r="I68" s="31">
        <f>I67+I$60</f>
        <v>45</v>
      </c>
      <c r="J68" s="31">
        <v>160001001</v>
      </c>
      <c r="K68" s="31">
        <f t="shared" si="35"/>
        <v>24000</v>
      </c>
      <c r="L68" s="43" t="s">
        <v>58</v>
      </c>
      <c r="M68" s="43">
        <f t="shared" si="25"/>
        <v>51363</v>
      </c>
      <c r="N68" s="43">
        <f t="shared" si="25"/>
        <v>52363</v>
      </c>
      <c r="O68" s="43" t="str">
        <f t="shared" si="31"/>
        <v>530800001</v>
      </c>
    </row>
    <row r="69" spans="1:15" x14ac:dyDescent="0.3">
      <c r="A69" s="31" t="b">
        <v>1</v>
      </c>
      <c r="B69" s="32" t="str">
        <f t="shared" si="27"/>
        <v>업적 - 캐릭터 스킬 강화 누적 횟수 50 회</v>
      </c>
      <c r="C69" s="31">
        <f t="shared" si="28"/>
        <v>905111010</v>
      </c>
      <c r="D69" s="31">
        <f t="shared" si="29"/>
        <v>905111009</v>
      </c>
      <c r="E69" s="31">
        <f t="shared" si="26"/>
        <v>905111011</v>
      </c>
      <c r="F69" s="31">
        <f t="shared" si="32"/>
        <v>5</v>
      </c>
      <c r="G69" s="31">
        <f t="shared" si="30"/>
        <v>1</v>
      </c>
      <c r="H69" s="31">
        <f t="shared" si="30"/>
        <v>1</v>
      </c>
      <c r="I69" s="31">
        <f t="shared" ref="I69:I75" si="36">I68+I$60</f>
        <v>50</v>
      </c>
      <c r="J69" s="31">
        <v>160001001</v>
      </c>
      <c r="K69" s="31">
        <f t="shared" si="35"/>
        <v>27000</v>
      </c>
      <c r="L69" s="43" t="s">
        <v>58</v>
      </c>
      <c r="M69" s="43">
        <f t="shared" si="25"/>
        <v>51364</v>
      </c>
      <c r="N69" s="43">
        <f t="shared" si="25"/>
        <v>52364</v>
      </c>
      <c r="O69" s="43" t="str">
        <f t="shared" si="31"/>
        <v>530800001</v>
      </c>
    </row>
    <row r="70" spans="1:15" x14ac:dyDescent="0.3">
      <c r="A70" s="31" t="b">
        <v>1</v>
      </c>
      <c r="B70" s="32" t="str">
        <f t="shared" si="27"/>
        <v>업적 - 캐릭터 스킬 강화 누적 횟수 55 회</v>
      </c>
      <c r="C70" s="31">
        <f t="shared" si="28"/>
        <v>905111011</v>
      </c>
      <c r="D70" s="31">
        <f t="shared" si="29"/>
        <v>905111010</v>
      </c>
      <c r="E70" s="31">
        <f t="shared" si="26"/>
        <v>905111012</v>
      </c>
      <c r="F70" s="31">
        <f t="shared" si="32"/>
        <v>5</v>
      </c>
      <c r="G70" s="31">
        <f t="shared" si="30"/>
        <v>1</v>
      </c>
      <c r="H70" s="31">
        <f t="shared" si="30"/>
        <v>1</v>
      </c>
      <c r="I70" s="31">
        <f t="shared" si="36"/>
        <v>55</v>
      </c>
      <c r="J70" s="31">
        <v>160001001</v>
      </c>
      <c r="K70" s="31">
        <f t="shared" si="35"/>
        <v>30000</v>
      </c>
      <c r="L70" s="43" t="s">
        <v>58</v>
      </c>
      <c r="M70" s="43">
        <f t="shared" si="25"/>
        <v>51365</v>
      </c>
      <c r="N70" s="43">
        <f t="shared" si="25"/>
        <v>52365</v>
      </c>
      <c r="O70" s="43" t="str">
        <f t="shared" si="31"/>
        <v>530800001</v>
      </c>
    </row>
    <row r="71" spans="1:15" x14ac:dyDescent="0.3">
      <c r="A71" s="31" t="b">
        <v>1</v>
      </c>
      <c r="B71" s="32" t="str">
        <f t="shared" si="27"/>
        <v>업적 - 캐릭터 스킬 강화 누적 횟수 60 회</v>
      </c>
      <c r="C71" s="31">
        <f t="shared" si="28"/>
        <v>905111012</v>
      </c>
      <c r="D71" s="31">
        <f t="shared" si="29"/>
        <v>905111011</v>
      </c>
      <c r="E71" s="31">
        <f t="shared" si="26"/>
        <v>905111013</v>
      </c>
      <c r="F71" s="31">
        <f t="shared" si="32"/>
        <v>5</v>
      </c>
      <c r="G71" s="31">
        <f t="shared" si="30"/>
        <v>1</v>
      </c>
      <c r="H71" s="31">
        <f t="shared" si="30"/>
        <v>1</v>
      </c>
      <c r="I71" s="31">
        <f t="shared" si="36"/>
        <v>60</v>
      </c>
      <c r="J71" s="31">
        <v>160001001</v>
      </c>
      <c r="K71" s="31">
        <f t="shared" si="35"/>
        <v>33000</v>
      </c>
      <c r="L71" s="43" t="s">
        <v>58</v>
      </c>
      <c r="M71" s="43">
        <f t="shared" ref="M71:N86" si="37">M70+1</f>
        <v>51366</v>
      </c>
      <c r="N71" s="43">
        <f t="shared" si="37"/>
        <v>52366</v>
      </c>
      <c r="O71" s="43" t="str">
        <f t="shared" si="31"/>
        <v>530800001</v>
      </c>
    </row>
    <row r="72" spans="1:15" x14ac:dyDescent="0.3">
      <c r="A72" s="31" t="b">
        <v>1</v>
      </c>
      <c r="B72" s="32" t="str">
        <f t="shared" si="27"/>
        <v>업적 - 캐릭터 스킬 강화 누적 횟수 65 회</v>
      </c>
      <c r="C72" s="31">
        <f t="shared" si="28"/>
        <v>905111013</v>
      </c>
      <c r="D72" s="31">
        <f t="shared" si="29"/>
        <v>905111012</v>
      </c>
      <c r="E72" s="31">
        <f t="shared" si="26"/>
        <v>905111014</v>
      </c>
      <c r="F72" s="31">
        <f t="shared" si="32"/>
        <v>5</v>
      </c>
      <c r="G72" s="31">
        <f t="shared" si="30"/>
        <v>1</v>
      </c>
      <c r="H72" s="31">
        <f t="shared" si="30"/>
        <v>1</v>
      </c>
      <c r="I72" s="31">
        <f t="shared" si="36"/>
        <v>65</v>
      </c>
      <c r="J72" s="31">
        <v>160001001</v>
      </c>
      <c r="K72" s="31">
        <f t="shared" si="35"/>
        <v>36000</v>
      </c>
      <c r="L72" s="43" t="s">
        <v>58</v>
      </c>
      <c r="M72" s="43">
        <f t="shared" si="37"/>
        <v>51367</v>
      </c>
      <c r="N72" s="43">
        <f t="shared" si="37"/>
        <v>52367</v>
      </c>
      <c r="O72" s="43" t="str">
        <f t="shared" si="31"/>
        <v>530800001</v>
      </c>
    </row>
    <row r="73" spans="1:15" x14ac:dyDescent="0.3">
      <c r="A73" s="31" t="b">
        <v>1</v>
      </c>
      <c r="B73" s="32" t="str">
        <f t="shared" si="27"/>
        <v>업적 - 캐릭터 스킬 강화 누적 횟수 70 회</v>
      </c>
      <c r="C73" s="31">
        <f t="shared" si="28"/>
        <v>905111014</v>
      </c>
      <c r="D73" s="31">
        <f t="shared" si="29"/>
        <v>905111013</v>
      </c>
      <c r="E73" s="31">
        <f t="shared" si="26"/>
        <v>905111015</v>
      </c>
      <c r="F73" s="31">
        <f t="shared" si="32"/>
        <v>5</v>
      </c>
      <c r="G73" s="31">
        <f t="shared" si="30"/>
        <v>1</v>
      </c>
      <c r="H73" s="31">
        <f t="shared" si="30"/>
        <v>1</v>
      </c>
      <c r="I73" s="31">
        <f t="shared" si="36"/>
        <v>70</v>
      </c>
      <c r="J73" s="31">
        <v>160001001</v>
      </c>
      <c r="K73" s="31">
        <f t="shared" si="35"/>
        <v>39000</v>
      </c>
      <c r="L73" s="43" t="s">
        <v>58</v>
      </c>
      <c r="M73" s="43">
        <f t="shared" si="37"/>
        <v>51368</v>
      </c>
      <c r="N73" s="43">
        <f t="shared" si="37"/>
        <v>52368</v>
      </c>
      <c r="O73" s="43" t="str">
        <f t="shared" si="31"/>
        <v>530800001</v>
      </c>
    </row>
    <row r="74" spans="1:15" x14ac:dyDescent="0.3">
      <c r="A74" s="31" t="b">
        <v>1</v>
      </c>
      <c r="B74" s="32" t="str">
        <f t="shared" si="27"/>
        <v>업적 - 캐릭터 스킬 강화 누적 횟수 75 회</v>
      </c>
      <c r="C74" s="31">
        <f t="shared" si="28"/>
        <v>905111015</v>
      </c>
      <c r="D74" s="31">
        <f t="shared" si="29"/>
        <v>905111014</v>
      </c>
      <c r="E74" s="31">
        <f t="shared" si="26"/>
        <v>905111016</v>
      </c>
      <c r="F74" s="31">
        <f t="shared" si="32"/>
        <v>5</v>
      </c>
      <c r="G74" s="31">
        <f t="shared" si="30"/>
        <v>1</v>
      </c>
      <c r="H74" s="31">
        <f t="shared" si="30"/>
        <v>1</v>
      </c>
      <c r="I74" s="31">
        <f t="shared" si="36"/>
        <v>75</v>
      </c>
      <c r="J74" s="31">
        <v>160001001</v>
      </c>
      <c r="K74" s="31">
        <f t="shared" si="35"/>
        <v>42000</v>
      </c>
      <c r="L74" s="43" t="s">
        <v>58</v>
      </c>
      <c r="M74" s="43">
        <f t="shared" si="37"/>
        <v>51369</v>
      </c>
      <c r="N74" s="43">
        <f t="shared" si="37"/>
        <v>52369</v>
      </c>
      <c r="O74" s="43" t="str">
        <f t="shared" si="31"/>
        <v>530800001</v>
      </c>
    </row>
    <row r="75" spans="1:15" x14ac:dyDescent="0.3">
      <c r="A75" s="31" t="b">
        <v>1</v>
      </c>
      <c r="B75" s="32" t="str">
        <f t="shared" si="27"/>
        <v>업적 - 캐릭터 스킬 강화 누적 횟수 80 회</v>
      </c>
      <c r="C75" s="31">
        <f t="shared" si="28"/>
        <v>905111016</v>
      </c>
      <c r="D75" s="31">
        <f t="shared" si="29"/>
        <v>905111015</v>
      </c>
      <c r="E75" s="33">
        <v>0</v>
      </c>
      <c r="F75" s="31">
        <f t="shared" si="32"/>
        <v>5</v>
      </c>
      <c r="G75" s="31">
        <f t="shared" si="30"/>
        <v>1</v>
      </c>
      <c r="H75" s="31">
        <f t="shared" si="30"/>
        <v>1</v>
      </c>
      <c r="I75" s="31">
        <f t="shared" si="36"/>
        <v>80</v>
      </c>
      <c r="J75" s="31">
        <v>160001001</v>
      </c>
      <c r="K75" s="31">
        <f t="shared" si="35"/>
        <v>45000</v>
      </c>
      <c r="L75" s="43" t="s">
        <v>58</v>
      </c>
      <c r="M75" s="43">
        <f t="shared" si="37"/>
        <v>51370</v>
      </c>
      <c r="N75" s="43">
        <f t="shared" si="37"/>
        <v>52370</v>
      </c>
      <c r="O75" s="43" t="str">
        <f t="shared" si="31"/>
        <v>530800001</v>
      </c>
    </row>
    <row r="76" spans="1:15" x14ac:dyDescent="0.3">
      <c r="A76" s="34" t="b">
        <v>1</v>
      </c>
      <c r="B76" s="35" t="str">
        <f>"업적 - 캐릭터 스킬 초기화 누적 횟수 " &amp; I76 &amp; " 회"</f>
        <v>업적 - 캐릭터 스킬 초기화 누적 횟수 1 회</v>
      </c>
      <c r="C76" s="33" t="str">
        <f>90&amp;F76&amp;G76&amp;H76&amp;1001</f>
        <v>905121001</v>
      </c>
      <c r="D76" s="33">
        <v>0</v>
      </c>
      <c r="E76" s="34">
        <f t="shared" ref="E76:E77" si="38">C77</f>
        <v>905121002</v>
      </c>
      <c r="F76" s="33">
        <v>5</v>
      </c>
      <c r="G76" s="33">
        <v>1</v>
      </c>
      <c r="H76" s="33">
        <v>2</v>
      </c>
      <c r="I76" s="34">
        <v>1</v>
      </c>
      <c r="J76" s="34">
        <v>160001001</v>
      </c>
      <c r="K76" s="34">
        <v>30000</v>
      </c>
      <c r="L76" s="44" t="s">
        <v>58</v>
      </c>
      <c r="M76" s="44">
        <f t="shared" si="37"/>
        <v>51371</v>
      </c>
      <c r="N76" s="44">
        <f t="shared" si="37"/>
        <v>52371</v>
      </c>
      <c r="O76" s="33" t="str">
        <f t="shared" ref="O76:O132" si="39">IF(H76=1,"530800001",IF(H76=2,"530800002",IF(H76=3,"530800003",IF(H76=4,"530800004",IF(H76=5,"530800005",IF(H76=6,"530800006",IF(H76=7,"530800007",IF(H76=8,"530800008",IF(H76=9,"530800009",IF(H76=10,"530800010",IF(H76=11,"530800011",IF(H76=12,"530800012",IF(H76=13,"530800013",IF(H76=14,"530800014",IF(H76=15,"530800015",IF(H76=16,"530800016",IF(H76=17,"530800017",IF(H76=18,"530800018",IF(H76=19,"530800019",IF(H76=20,"530800020",IF(H76=21,"530800020",IF(H76=22,"530800022",IF(H76=23,"530800023",IF(H76=24,"530800024",IF(H76=25,"530800025",IF(H76=26,"530800026",IF(H76=27,"530800027",IF(H76=28,"530800028",IF(H76=29,"530800029",IF(H76=30,"530800030",IF(H76=31,"530800031",IF(H76=32,"530800032",IF(H76=33,"530800033",IF(H76=34,"530800034",IF(H76=35,"530800035",IF(H76=36,"530800036"))))))))))))))))))))))))))))))))))))</f>
        <v>530800002</v>
      </c>
    </row>
    <row r="77" spans="1:15" x14ac:dyDescent="0.3">
      <c r="A77" s="34" t="b">
        <v>1</v>
      </c>
      <c r="B77" s="35" t="str">
        <f t="shared" ref="B77:B79" si="40">"업적 - 캐릭터 스킬 초기화 누적 횟수 " &amp; I77 &amp; " 회"</f>
        <v>업적 - 캐릭터 스킬 초기화 누적 횟수 3 회</v>
      </c>
      <c r="C77" s="34">
        <f t="shared" si="28"/>
        <v>905121002</v>
      </c>
      <c r="D77" s="34" t="str">
        <f t="shared" ref="D77:D79" si="41">C76</f>
        <v>905121001</v>
      </c>
      <c r="E77" s="34">
        <f t="shared" si="38"/>
        <v>905121003</v>
      </c>
      <c r="F77" s="34">
        <f>F76</f>
        <v>5</v>
      </c>
      <c r="G77" s="34">
        <f t="shared" ref="G77:H79" si="42">G76</f>
        <v>1</v>
      </c>
      <c r="H77" s="34">
        <f t="shared" si="42"/>
        <v>2</v>
      </c>
      <c r="I77" s="34">
        <v>3</v>
      </c>
      <c r="J77" s="34">
        <v>160001001</v>
      </c>
      <c r="K77" s="34">
        <f>INT(K76+K76*100%)</f>
        <v>60000</v>
      </c>
      <c r="L77" s="44" t="s">
        <v>58</v>
      </c>
      <c r="M77" s="44">
        <f t="shared" si="37"/>
        <v>51372</v>
      </c>
      <c r="N77" s="44">
        <f t="shared" si="37"/>
        <v>52372</v>
      </c>
      <c r="O77" s="43" t="str">
        <f t="shared" ref="O77:O79" si="43">O76</f>
        <v>530800002</v>
      </c>
    </row>
    <row r="78" spans="1:15" x14ac:dyDescent="0.3">
      <c r="A78" s="34" t="b">
        <v>1</v>
      </c>
      <c r="B78" s="35" t="str">
        <f t="shared" si="40"/>
        <v>업적 - 캐릭터 스킬 초기화 누적 횟수 5 회</v>
      </c>
      <c r="C78" s="34">
        <f t="shared" si="28"/>
        <v>905121003</v>
      </c>
      <c r="D78" s="34">
        <f t="shared" si="41"/>
        <v>905121002</v>
      </c>
      <c r="E78" s="34">
        <f>C79</f>
        <v>905121004</v>
      </c>
      <c r="F78" s="34">
        <f t="shared" ref="F78:F79" si="44">F77</f>
        <v>5</v>
      </c>
      <c r="G78" s="34">
        <f t="shared" si="42"/>
        <v>1</v>
      </c>
      <c r="H78" s="34">
        <f t="shared" si="42"/>
        <v>2</v>
      </c>
      <c r="I78" s="34">
        <v>5</v>
      </c>
      <c r="J78" s="34">
        <v>160001001</v>
      </c>
      <c r="K78" s="34">
        <f t="shared" ref="K78:K79" si="45">INT(K77+K77*100%)</f>
        <v>120000</v>
      </c>
      <c r="L78" s="44" t="s">
        <v>58</v>
      </c>
      <c r="M78" s="44">
        <f t="shared" si="37"/>
        <v>51373</v>
      </c>
      <c r="N78" s="44">
        <f t="shared" si="37"/>
        <v>52373</v>
      </c>
      <c r="O78" s="43" t="str">
        <f t="shared" si="43"/>
        <v>530800002</v>
      </c>
    </row>
    <row r="79" spans="1:15" x14ac:dyDescent="0.3">
      <c r="A79" s="34" t="b">
        <v>1</v>
      </c>
      <c r="B79" s="35" t="str">
        <f t="shared" si="40"/>
        <v>업적 - 캐릭터 스킬 초기화 누적 횟수 10 회</v>
      </c>
      <c r="C79" s="34">
        <f t="shared" si="28"/>
        <v>905121004</v>
      </c>
      <c r="D79" s="34">
        <f t="shared" si="41"/>
        <v>905121003</v>
      </c>
      <c r="E79" s="33">
        <v>0</v>
      </c>
      <c r="F79" s="34">
        <f t="shared" si="44"/>
        <v>5</v>
      </c>
      <c r="G79" s="34">
        <f t="shared" si="42"/>
        <v>1</v>
      </c>
      <c r="H79" s="34">
        <f t="shared" si="42"/>
        <v>2</v>
      </c>
      <c r="I79" s="34">
        <v>10</v>
      </c>
      <c r="J79" s="34">
        <v>160001001</v>
      </c>
      <c r="K79" s="34">
        <f t="shared" si="45"/>
        <v>240000</v>
      </c>
      <c r="L79" s="44" t="s">
        <v>58</v>
      </c>
      <c r="M79" s="44">
        <f t="shared" si="37"/>
        <v>51374</v>
      </c>
      <c r="N79" s="44">
        <f t="shared" si="37"/>
        <v>52374</v>
      </c>
      <c r="O79" s="43" t="str">
        <f t="shared" si="43"/>
        <v>530800002</v>
      </c>
    </row>
    <row r="80" spans="1:15" x14ac:dyDescent="0.3">
      <c r="A80" s="31" t="b">
        <v>1</v>
      </c>
      <c r="B80" s="32" t="str">
        <f>"업적 - 수호자 스킬 강화 누적 횟수 " &amp; I80 &amp; " 회"</f>
        <v>업적 - 수호자 스킬 강화 누적 횟수 10 회</v>
      </c>
      <c r="C80" s="33" t="str">
        <f>90&amp;F80&amp;G80&amp;H80&amp;1001</f>
        <v>905211001</v>
      </c>
      <c r="D80" s="33">
        <v>0</v>
      </c>
      <c r="E80" s="31">
        <f t="shared" ref="E80:E130" si="46">C81</f>
        <v>905211002</v>
      </c>
      <c r="F80" s="33">
        <v>5</v>
      </c>
      <c r="G80" s="33">
        <v>2</v>
      </c>
      <c r="H80" s="33">
        <v>1</v>
      </c>
      <c r="I80" s="33">
        <v>10</v>
      </c>
      <c r="J80" s="31">
        <v>160001001</v>
      </c>
      <c r="K80" s="33">
        <v>5000</v>
      </c>
      <c r="L80" s="43" t="s">
        <v>58</v>
      </c>
      <c r="M80" s="43">
        <f t="shared" si="37"/>
        <v>51375</v>
      </c>
      <c r="N80" s="43">
        <f t="shared" si="37"/>
        <v>52375</v>
      </c>
      <c r="O80" s="33" t="str">
        <f t="shared" si="39"/>
        <v>530800001</v>
      </c>
    </row>
    <row r="81" spans="1:15" x14ac:dyDescent="0.3">
      <c r="A81" s="31" t="b">
        <v>1</v>
      </c>
      <c r="B81" s="32" t="str">
        <f t="shared" ref="B81:B131" si="47">"업적 - 수호자 스킬 강화 누적 횟수 " &amp; I81 &amp; " 회"</f>
        <v>업적 - 수호자 스킬 강화 누적 횟수 20 회</v>
      </c>
      <c r="C81" s="31">
        <f t="shared" si="28"/>
        <v>905211002</v>
      </c>
      <c r="D81" s="31" t="str">
        <f t="shared" ref="D81:D131" si="48">C80</f>
        <v>905211001</v>
      </c>
      <c r="E81" s="31">
        <f t="shared" si="46"/>
        <v>905211003</v>
      </c>
      <c r="F81" s="31">
        <f>F80</f>
        <v>5</v>
      </c>
      <c r="G81" s="31">
        <f t="shared" ref="G81:H96" si="49">G80</f>
        <v>2</v>
      </c>
      <c r="H81" s="31">
        <f t="shared" si="49"/>
        <v>1</v>
      </c>
      <c r="I81" s="31">
        <v>20</v>
      </c>
      <c r="J81" s="31">
        <v>160001001</v>
      </c>
      <c r="K81" s="31">
        <f>INT(K80+K$80*50%)</f>
        <v>7500</v>
      </c>
      <c r="L81" s="43" t="s">
        <v>58</v>
      </c>
      <c r="M81" s="43">
        <f t="shared" si="37"/>
        <v>51376</v>
      </c>
      <c r="N81" s="43">
        <f t="shared" si="37"/>
        <v>52376</v>
      </c>
      <c r="O81" s="43" t="str">
        <f t="shared" ref="O81:O131" si="50">O80</f>
        <v>530800001</v>
      </c>
    </row>
    <row r="82" spans="1:15" x14ac:dyDescent="0.3">
      <c r="A82" s="31" t="b">
        <v>1</v>
      </c>
      <c r="B82" s="32" t="str">
        <f t="shared" si="47"/>
        <v>업적 - 수호자 스킬 강화 누적 횟수 30 회</v>
      </c>
      <c r="C82" s="31">
        <f t="shared" si="28"/>
        <v>905211003</v>
      </c>
      <c r="D82" s="31">
        <f t="shared" si="48"/>
        <v>905211002</v>
      </c>
      <c r="E82" s="31">
        <f t="shared" si="46"/>
        <v>905211004</v>
      </c>
      <c r="F82" s="31">
        <f t="shared" ref="F82:H97" si="51">F81</f>
        <v>5</v>
      </c>
      <c r="G82" s="31">
        <f t="shared" si="49"/>
        <v>2</v>
      </c>
      <c r="H82" s="31">
        <f t="shared" si="49"/>
        <v>1</v>
      </c>
      <c r="I82" s="31">
        <v>30</v>
      </c>
      <c r="J82" s="31">
        <v>160001001</v>
      </c>
      <c r="K82" s="31">
        <f t="shared" ref="K82:K98" si="52">INT(K81+K$80*50%)</f>
        <v>10000</v>
      </c>
      <c r="L82" s="43" t="s">
        <v>58</v>
      </c>
      <c r="M82" s="43">
        <f t="shared" si="37"/>
        <v>51377</v>
      </c>
      <c r="N82" s="43">
        <f t="shared" si="37"/>
        <v>52377</v>
      </c>
      <c r="O82" s="43" t="str">
        <f t="shared" si="50"/>
        <v>530800001</v>
      </c>
    </row>
    <row r="83" spans="1:15" x14ac:dyDescent="0.3">
      <c r="A83" s="31" t="b">
        <v>1</v>
      </c>
      <c r="B83" s="32" t="str">
        <f t="shared" si="47"/>
        <v>업적 - 수호자 스킬 강화 누적 횟수 50 회</v>
      </c>
      <c r="C83" s="31">
        <f t="shared" si="28"/>
        <v>905211004</v>
      </c>
      <c r="D83" s="31">
        <f t="shared" si="48"/>
        <v>905211003</v>
      </c>
      <c r="E83" s="31">
        <f t="shared" si="46"/>
        <v>905211005</v>
      </c>
      <c r="F83" s="31">
        <f t="shared" si="51"/>
        <v>5</v>
      </c>
      <c r="G83" s="31">
        <f t="shared" si="49"/>
        <v>2</v>
      </c>
      <c r="H83" s="31">
        <f t="shared" si="49"/>
        <v>1</v>
      </c>
      <c r="I83" s="31">
        <v>50</v>
      </c>
      <c r="J83" s="31">
        <v>160001001</v>
      </c>
      <c r="K83" s="31">
        <f t="shared" si="52"/>
        <v>12500</v>
      </c>
      <c r="L83" s="43" t="s">
        <v>58</v>
      </c>
      <c r="M83" s="43">
        <f t="shared" si="37"/>
        <v>51378</v>
      </c>
      <c r="N83" s="43">
        <f t="shared" si="37"/>
        <v>52378</v>
      </c>
      <c r="O83" s="43" t="str">
        <f t="shared" si="50"/>
        <v>530800001</v>
      </c>
    </row>
    <row r="84" spans="1:15" x14ac:dyDescent="0.3">
      <c r="A84" s="31" t="b">
        <v>1</v>
      </c>
      <c r="B84" s="32" t="str">
        <f t="shared" si="47"/>
        <v>업적 - 수호자 스킬 강화 누적 횟수 75 회</v>
      </c>
      <c r="C84" s="31">
        <f t="shared" si="28"/>
        <v>905211005</v>
      </c>
      <c r="D84" s="31">
        <f t="shared" si="48"/>
        <v>905211004</v>
      </c>
      <c r="E84" s="31">
        <f t="shared" si="46"/>
        <v>905211006</v>
      </c>
      <c r="F84" s="31">
        <f t="shared" si="51"/>
        <v>5</v>
      </c>
      <c r="G84" s="31">
        <f t="shared" si="49"/>
        <v>2</v>
      </c>
      <c r="H84" s="31">
        <f t="shared" si="49"/>
        <v>1</v>
      </c>
      <c r="I84" s="31">
        <v>75</v>
      </c>
      <c r="J84" s="31">
        <v>160001001</v>
      </c>
      <c r="K84" s="31">
        <f t="shared" si="52"/>
        <v>15000</v>
      </c>
      <c r="L84" s="43" t="s">
        <v>58</v>
      </c>
      <c r="M84" s="43">
        <f t="shared" si="37"/>
        <v>51379</v>
      </c>
      <c r="N84" s="43">
        <f t="shared" si="37"/>
        <v>52379</v>
      </c>
      <c r="O84" s="43" t="str">
        <f t="shared" si="50"/>
        <v>530800001</v>
      </c>
    </row>
    <row r="85" spans="1:15" x14ac:dyDescent="0.3">
      <c r="A85" s="31" t="b">
        <v>1</v>
      </c>
      <c r="B85" s="32" t="str">
        <f t="shared" si="47"/>
        <v>업적 - 수호자 스킬 강화 누적 횟수 100 회</v>
      </c>
      <c r="C85" s="31">
        <f t="shared" si="28"/>
        <v>905211006</v>
      </c>
      <c r="D85" s="31">
        <f t="shared" si="48"/>
        <v>905211005</v>
      </c>
      <c r="E85" s="31">
        <f t="shared" si="46"/>
        <v>905211007</v>
      </c>
      <c r="F85" s="31">
        <f t="shared" si="51"/>
        <v>5</v>
      </c>
      <c r="G85" s="31">
        <f t="shared" si="49"/>
        <v>2</v>
      </c>
      <c r="H85" s="31">
        <f t="shared" si="49"/>
        <v>1</v>
      </c>
      <c r="I85" s="31">
        <v>100</v>
      </c>
      <c r="J85" s="31">
        <v>160001001</v>
      </c>
      <c r="K85" s="31">
        <f t="shared" si="52"/>
        <v>17500</v>
      </c>
      <c r="L85" s="43" t="s">
        <v>58</v>
      </c>
      <c r="M85" s="43">
        <f t="shared" si="37"/>
        <v>51380</v>
      </c>
      <c r="N85" s="43">
        <f t="shared" si="37"/>
        <v>52380</v>
      </c>
      <c r="O85" s="43" t="str">
        <f t="shared" si="50"/>
        <v>530800001</v>
      </c>
    </row>
    <row r="86" spans="1:15" x14ac:dyDescent="0.3">
      <c r="A86" s="31" t="b">
        <v>1</v>
      </c>
      <c r="B86" s="32" t="str">
        <f t="shared" si="47"/>
        <v>업적 - 수호자 스킬 강화 누적 횟수 150 회</v>
      </c>
      <c r="C86" s="31">
        <f t="shared" si="28"/>
        <v>905211007</v>
      </c>
      <c r="D86" s="31">
        <f t="shared" si="48"/>
        <v>905211006</v>
      </c>
      <c r="E86" s="31">
        <f t="shared" si="46"/>
        <v>905211008</v>
      </c>
      <c r="F86" s="31">
        <f t="shared" si="51"/>
        <v>5</v>
      </c>
      <c r="G86" s="31">
        <f t="shared" si="49"/>
        <v>2</v>
      </c>
      <c r="H86" s="31">
        <f t="shared" si="49"/>
        <v>1</v>
      </c>
      <c r="I86" s="31">
        <f>I85+50</f>
        <v>150</v>
      </c>
      <c r="J86" s="31">
        <v>160001001</v>
      </c>
      <c r="K86" s="31">
        <f t="shared" si="52"/>
        <v>20000</v>
      </c>
      <c r="L86" s="43" t="s">
        <v>58</v>
      </c>
      <c r="M86" s="43">
        <f t="shared" si="37"/>
        <v>51381</v>
      </c>
      <c r="N86" s="43">
        <f t="shared" si="37"/>
        <v>52381</v>
      </c>
      <c r="O86" s="43" t="str">
        <f t="shared" si="50"/>
        <v>530800001</v>
      </c>
    </row>
    <row r="87" spans="1:15" x14ac:dyDescent="0.3">
      <c r="A87" s="31" t="b">
        <v>1</v>
      </c>
      <c r="B87" s="32" t="str">
        <f t="shared" si="47"/>
        <v>업적 - 수호자 스킬 강화 누적 횟수 200 회</v>
      </c>
      <c r="C87" s="31">
        <f t="shared" si="28"/>
        <v>905211008</v>
      </c>
      <c r="D87" s="31">
        <f t="shared" si="48"/>
        <v>905211007</v>
      </c>
      <c r="E87" s="31">
        <f t="shared" si="46"/>
        <v>905211009</v>
      </c>
      <c r="F87" s="31">
        <f t="shared" si="51"/>
        <v>5</v>
      </c>
      <c r="G87" s="31">
        <f t="shared" si="49"/>
        <v>2</v>
      </c>
      <c r="H87" s="31">
        <f t="shared" si="49"/>
        <v>1</v>
      </c>
      <c r="I87" s="31">
        <f t="shared" ref="I87:I131" si="53">I86+50</f>
        <v>200</v>
      </c>
      <c r="J87" s="31">
        <v>160001001</v>
      </c>
      <c r="K87" s="31">
        <f t="shared" si="52"/>
        <v>22500</v>
      </c>
      <c r="L87" s="43" t="s">
        <v>58</v>
      </c>
      <c r="M87" s="43">
        <f t="shared" ref="M87:N102" si="54">M86+1</f>
        <v>51382</v>
      </c>
      <c r="N87" s="43">
        <f t="shared" si="54"/>
        <v>52382</v>
      </c>
      <c r="O87" s="43" t="str">
        <f t="shared" si="50"/>
        <v>530800001</v>
      </c>
    </row>
    <row r="88" spans="1:15" x14ac:dyDescent="0.3">
      <c r="A88" s="31" t="b">
        <v>1</v>
      </c>
      <c r="B88" s="32" t="str">
        <f t="shared" si="47"/>
        <v>업적 - 수호자 스킬 강화 누적 횟수 250 회</v>
      </c>
      <c r="C88" s="31">
        <f t="shared" si="28"/>
        <v>905211009</v>
      </c>
      <c r="D88" s="31">
        <f t="shared" si="48"/>
        <v>905211008</v>
      </c>
      <c r="E88" s="31">
        <f t="shared" si="46"/>
        <v>905211010</v>
      </c>
      <c r="F88" s="31">
        <f t="shared" si="51"/>
        <v>5</v>
      </c>
      <c r="G88" s="31">
        <f t="shared" si="49"/>
        <v>2</v>
      </c>
      <c r="H88" s="31">
        <f t="shared" si="49"/>
        <v>1</v>
      </c>
      <c r="I88" s="31">
        <f t="shared" si="53"/>
        <v>250</v>
      </c>
      <c r="J88" s="31">
        <v>160001001</v>
      </c>
      <c r="K88" s="31">
        <f t="shared" si="52"/>
        <v>25000</v>
      </c>
      <c r="L88" s="43" t="s">
        <v>58</v>
      </c>
      <c r="M88" s="43">
        <f t="shared" si="54"/>
        <v>51383</v>
      </c>
      <c r="N88" s="43">
        <f t="shared" si="54"/>
        <v>52383</v>
      </c>
      <c r="O88" s="43" t="str">
        <f t="shared" si="50"/>
        <v>530800001</v>
      </c>
    </row>
    <row r="89" spans="1:15" x14ac:dyDescent="0.3">
      <c r="A89" s="31" t="b">
        <v>1</v>
      </c>
      <c r="B89" s="32" t="str">
        <f t="shared" si="47"/>
        <v>업적 - 수호자 스킬 강화 누적 횟수 300 회</v>
      </c>
      <c r="C89" s="31">
        <f t="shared" si="28"/>
        <v>905211010</v>
      </c>
      <c r="D89" s="31">
        <f t="shared" si="48"/>
        <v>905211009</v>
      </c>
      <c r="E89" s="31">
        <f t="shared" si="46"/>
        <v>905211011</v>
      </c>
      <c r="F89" s="31">
        <f t="shared" si="51"/>
        <v>5</v>
      </c>
      <c r="G89" s="31">
        <f t="shared" si="49"/>
        <v>2</v>
      </c>
      <c r="H89" s="31">
        <f t="shared" si="49"/>
        <v>1</v>
      </c>
      <c r="I89" s="31">
        <f t="shared" si="53"/>
        <v>300</v>
      </c>
      <c r="J89" s="31">
        <v>160001001</v>
      </c>
      <c r="K89" s="31">
        <f t="shared" si="52"/>
        <v>27500</v>
      </c>
      <c r="L89" s="43" t="s">
        <v>58</v>
      </c>
      <c r="M89" s="43">
        <f t="shared" si="54"/>
        <v>51384</v>
      </c>
      <c r="N89" s="43">
        <f t="shared" si="54"/>
        <v>52384</v>
      </c>
      <c r="O89" s="43" t="str">
        <f t="shared" si="50"/>
        <v>530800001</v>
      </c>
    </row>
    <row r="90" spans="1:15" x14ac:dyDescent="0.3">
      <c r="A90" s="31" t="b">
        <v>1</v>
      </c>
      <c r="B90" s="32" t="str">
        <f t="shared" si="47"/>
        <v>업적 - 수호자 스킬 강화 누적 횟수 350 회</v>
      </c>
      <c r="C90" s="31">
        <f t="shared" si="28"/>
        <v>905211011</v>
      </c>
      <c r="D90" s="31">
        <f t="shared" si="48"/>
        <v>905211010</v>
      </c>
      <c r="E90" s="31">
        <f t="shared" si="46"/>
        <v>905211012</v>
      </c>
      <c r="F90" s="31">
        <f t="shared" si="51"/>
        <v>5</v>
      </c>
      <c r="G90" s="31">
        <f t="shared" si="49"/>
        <v>2</v>
      </c>
      <c r="H90" s="31">
        <f t="shared" si="49"/>
        <v>1</v>
      </c>
      <c r="I90" s="31">
        <f t="shared" si="53"/>
        <v>350</v>
      </c>
      <c r="J90" s="31">
        <v>160001001</v>
      </c>
      <c r="K90" s="31">
        <f t="shared" si="52"/>
        <v>30000</v>
      </c>
      <c r="L90" s="43" t="s">
        <v>58</v>
      </c>
      <c r="M90" s="43">
        <f t="shared" si="54"/>
        <v>51385</v>
      </c>
      <c r="N90" s="43">
        <f t="shared" si="54"/>
        <v>52385</v>
      </c>
      <c r="O90" s="43" t="str">
        <f t="shared" si="50"/>
        <v>530800001</v>
      </c>
    </row>
    <row r="91" spans="1:15" x14ac:dyDescent="0.3">
      <c r="A91" s="31" t="b">
        <v>1</v>
      </c>
      <c r="B91" s="32" t="str">
        <f t="shared" si="47"/>
        <v>업적 - 수호자 스킬 강화 누적 횟수 400 회</v>
      </c>
      <c r="C91" s="31">
        <f t="shared" si="28"/>
        <v>905211012</v>
      </c>
      <c r="D91" s="31">
        <f t="shared" si="48"/>
        <v>905211011</v>
      </c>
      <c r="E91" s="31">
        <f t="shared" si="46"/>
        <v>905211013</v>
      </c>
      <c r="F91" s="31">
        <f t="shared" si="51"/>
        <v>5</v>
      </c>
      <c r="G91" s="31">
        <f t="shared" si="49"/>
        <v>2</v>
      </c>
      <c r="H91" s="31">
        <f t="shared" si="49"/>
        <v>1</v>
      </c>
      <c r="I91" s="31">
        <f t="shared" si="53"/>
        <v>400</v>
      </c>
      <c r="J91" s="31">
        <v>160001001</v>
      </c>
      <c r="K91" s="31">
        <f t="shared" si="52"/>
        <v>32500</v>
      </c>
      <c r="L91" s="43" t="s">
        <v>58</v>
      </c>
      <c r="M91" s="43">
        <f t="shared" si="54"/>
        <v>51386</v>
      </c>
      <c r="N91" s="43">
        <f t="shared" si="54"/>
        <v>52386</v>
      </c>
      <c r="O91" s="43" t="str">
        <f t="shared" si="50"/>
        <v>530800001</v>
      </c>
    </row>
    <row r="92" spans="1:15" x14ac:dyDescent="0.3">
      <c r="A92" s="31" t="b">
        <v>1</v>
      </c>
      <c r="B92" s="32" t="str">
        <f t="shared" si="47"/>
        <v>업적 - 수호자 스킬 강화 누적 횟수 450 회</v>
      </c>
      <c r="C92" s="31">
        <f t="shared" si="28"/>
        <v>905211013</v>
      </c>
      <c r="D92" s="31">
        <f t="shared" si="48"/>
        <v>905211012</v>
      </c>
      <c r="E92" s="31">
        <f t="shared" si="46"/>
        <v>905211014</v>
      </c>
      <c r="F92" s="31">
        <f t="shared" si="51"/>
        <v>5</v>
      </c>
      <c r="G92" s="31">
        <f t="shared" si="49"/>
        <v>2</v>
      </c>
      <c r="H92" s="31">
        <f t="shared" si="49"/>
        <v>1</v>
      </c>
      <c r="I92" s="31">
        <f t="shared" si="53"/>
        <v>450</v>
      </c>
      <c r="J92" s="31">
        <v>160001001</v>
      </c>
      <c r="K92" s="31">
        <f t="shared" si="52"/>
        <v>35000</v>
      </c>
      <c r="L92" s="43" t="s">
        <v>58</v>
      </c>
      <c r="M92" s="43">
        <f t="shared" si="54"/>
        <v>51387</v>
      </c>
      <c r="N92" s="43">
        <f t="shared" si="54"/>
        <v>52387</v>
      </c>
      <c r="O92" s="43" t="str">
        <f t="shared" si="50"/>
        <v>530800001</v>
      </c>
    </row>
    <row r="93" spans="1:15" x14ac:dyDescent="0.3">
      <c r="A93" s="31" t="b">
        <v>1</v>
      </c>
      <c r="B93" s="32" t="str">
        <f t="shared" si="47"/>
        <v>업적 - 수호자 스킬 강화 누적 횟수 500 회</v>
      </c>
      <c r="C93" s="31">
        <f t="shared" si="28"/>
        <v>905211014</v>
      </c>
      <c r="D93" s="31">
        <f t="shared" si="48"/>
        <v>905211013</v>
      </c>
      <c r="E93" s="31">
        <f t="shared" si="46"/>
        <v>905211015</v>
      </c>
      <c r="F93" s="31">
        <f t="shared" si="51"/>
        <v>5</v>
      </c>
      <c r="G93" s="31">
        <f t="shared" si="49"/>
        <v>2</v>
      </c>
      <c r="H93" s="31">
        <f t="shared" si="49"/>
        <v>1</v>
      </c>
      <c r="I93" s="31">
        <f t="shared" si="53"/>
        <v>500</v>
      </c>
      <c r="J93" s="31">
        <v>160001001</v>
      </c>
      <c r="K93" s="31">
        <f t="shared" si="52"/>
        <v>37500</v>
      </c>
      <c r="L93" s="43" t="s">
        <v>58</v>
      </c>
      <c r="M93" s="43">
        <f t="shared" si="54"/>
        <v>51388</v>
      </c>
      <c r="N93" s="43">
        <f t="shared" si="54"/>
        <v>52388</v>
      </c>
      <c r="O93" s="43" t="str">
        <f t="shared" si="50"/>
        <v>530800001</v>
      </c>
    </row>
    <row r="94" spans="1:15" x14ac:dyDescent="0.3">
      <c r="A94" s="31" t="b">
        <v>1</v>
      </c>
      <c r="B94" s="32" t="str">
        <f t="shared" si="47"/>
        <v>업적 - 수호자 스킬 강화 누적 횟수 550 회</v>
      </c>
      <c r="C94" s="31">
        <f t="shared" si="28"/>
        <v>905211015</v>
      </c>
      <c r="D94" s="31">
        <f t="shared" si="48"/>
        <v>905211014</v>
      </c>
      <c r="E94" s="31">
        <f t="shared" si="46"/>
        <v>905211016</v>
      </c>
      <c r="F94" s="31">
        <f t="shared" si="51"/>
        <v>5</v>
      </c>
      <c r="G94" s="31">
        <f t="shared" si="49"/>
        <v>2</v>
      </c>
      <c r="H94" s="31">
        <f t="shared" si="49"/>
        <v>1</v>
      </c>
      <c r="I94" s="31">
        <f t="shared" si="53"/>
        <v>550</v>
      </c>
      <c r="J94" s="31">
        <v>160001001</v>
      </c>
      <c r="K94" s="31">
        <f t="shared" si="52"/>
        <v>40000</v>
      </c>
      <c r="L94" s="43" t="s">
        <v>58</v>
      </c>
      <c r="M94" s="43">
        <f t="shared" si="54"/>
        <v>51389</v>
      </c>
      <c r="N94" s="43">
        <f t="shared" si="54"/>
        <v>52389</v>
      </c>
      <c r="O94" s="43" t="str">
        <f t="shared" si="50"/>
        <v>530800001</v>
      </c>
    </row>
    <row r="95" spans="1:15" x14ac:dyDescent="0.3">
      <c r="A95" s="31" t="b">
        <v>1</v>
      </c>
      <c r="B95" s="32" t="str">
        <f t="shared" si="47"/>
        <v>업적 - 수호자 스킬 강화 누적 횟수 600 회</v>
      </c>
      <c r="C95" s="31">
        <f t="shared" si="28"/>
        <v>905211016</v>
      </c>
      <c r="D95" s="31">
        <f t="shared" si="48"/>
        <v>905211015</v>
      </c>
      <c r="E95" s="31">
        <f t="shared" si="46"/>
        <v>905211017</v>
      </c>
      <c r="F95" s="31">
        <f t="shared" si="51"/>
        <v>5</v>
      </c>
      <c r="G95" s="31">
        <f t="shared" si="49"/>
        <v>2</v>
      </c>
      <c r="H95" s="31">
        <f t="shared" si="49"/>
        <v>1</v>
      </c>
      <c r="I95" s="31">
        <f t="shared" si="53"/>
        <v>600</v>
      </c>
      <c r="J95" s="31">
        <v>160001001</v>
      </c>
      <c r="K95" s="31">
        <f t="shared" si="52"/>
        <v>42500</v>
      </c>
      <c r="L95" s="43" t="s">
        <v>58</v>
      </c>
      <c r="M95" s="43">
        <f t="shared" si="54"/>
        <v>51390</v>
      </c>
      <c r="N95" s="43">
        <f t="shared" si="54"/>
        <v>52390</v>
      </c>
      <c r="O95" s="43" t="str">
        <f t="shared" si="50"/>
        <v>530800001</v>
      </c>
    </row>
    <row r="96" spans="1:15" x14ac:dyDescent="0.3">
      <c r="A96" s="31" t="b">
        <v>1</v>
      </c>
      <c r="B96" s="32" t="str">
        <f t="shared" si="47"/>
        <v>업적 - 수호자 스킬 강화 누적 횟수 650 회</v>
      </c>
      <c r="C96" s="31">
        <f t="shared" si="28"/>
        <v>905211017</v>
      </c>
      <c r="D96" s="31">
        <f t="shared" si="48"/>
        <v>905211016</v>
      </c>
      <c r="E96" s="31">
        <f t="shared" si="46"/>
        <v>905211018</v>
      </c>
      <c r="F96" s="31">
        <f t="shared" si="51"/>
        <v>5</v>
      </c>
      <c r="G96" s="31">
        <f t="shared" si="49"/>
        <v>2</v>
      </c>
      <c r="H96" s="31">
        <f t="shared" si="49"/>
        <v>1</v>
      </c>
      <c r="I96" s="31">
        <f t="shared" si="53"/>
        <v>650</v>
      </c>
      <c r="J96" s="31">
        <v>160001001</v>
      </c>
      <c r="K96" s="31">
        <f t="shared" si="52"/>
        <v>45000</v>
      </c>
      <c r="L96" s="43" t="s">
        <v>58</v>
      </c>
      <c r="M96" s="43">
        <f t="shared" si="54"/>
        <v>51391</v>
      </c>
      <c r="N96" s="43">
        <f t="shared" si="54"/>
        <v>52391</v>
      </c>
      <c r="O96" s="43" t="str">
        <f t="shared" si="50"/>
        <v>530800001</v>
      </c>
    </row>
    <row r="97" spans="1:15" x14ac:dyDescent="0.3">
      <c r="A97" s="31" t="b">
        <v>1</v>
      </c>
      <c r="B97" s="32" t="str">
        <f t="shared" si="47"/>
        <v>업적 - 수호자 스킬 강화 누적 횟수 700 회</v>
      </c>
      <c r="C97" s="31">
        <f t="shared" si="28"/>
        <v>905211018</v>
      </c>
      <c r="D97" s="31">
        <f t="shared" si="48"/>
        <v>905211017</v>
      </c>
      <c r="E97" s="31">
        <f t="shared" si="46"/>
        <v>905211019</v>
      </c>
      <c r="F97" s="31">
        <f t="shared" si="51"/>
        <v>5</v>
      </c>
      <c r="G97" s="31">
        <f t="shared" si="51"/>
        <v>2</v>
      </c>
      <c r="H97" s="31">
        <f t="shared" si="51"/>
        <v>1</v>
      </c>
      <c r="I97" s="31">
        <f t="shared" si="53"/>
        <v>700</v>
      </c>
      <c r="J97" s="31">
        <v>160001001</v>
      </c>
      <c r="K97" s="31">
        <f t="shared" si="52"/>
        <v>47500</v>
      </c>
      <c r="L97" s="43" t="s">
        <v>58</v>
      </c>
      <c r="M97" s="43">
        <f t="shared" si="54"/>
        <v>51392</v>
      </c>
      <c r="N97" s="43">
        <f t="shared" si="54"/>
        <v>52392</v>
      </c>
      <c r="O97" s="43" t="str">
        <f t="shared" si="50"/>
        <v>530800001</v>
      </c>
    </row>
    <row r="98" spans="1:15" x14ac:dyDescent="0.3">
      <c r="A98" s="31" t="b">
        <v>1</v>
      </c>
      <c r="B98" s="32" t="str">
        <f t="shared" si="47"/>
        <v>업적 - 수호자 스킬 강화 누적 횟수 750 회</v>
      </c>
      <c r="C98" s="31">
        <f t="shared" si="28"/>
        <v>905211019</v>
      </c>
      <c r="D98" s="31">
        <f t="shared" si="48"/>
        <v>905211018</v>
      </c>
      <c r="E98" s="31">
        <f t="shared" si="46"/>
        <v>905211020</v>
      </c>
      <c r="F98" s="31">
        <f t="shared" ref="F98:H113" si="55">F97</f>
        <v>5</v>
      </c>
      <c r="G98" s="31">
        <f t="shared" si="55"/>
        <v>2</v>
      </c>
      <c r="H98" s="31">
        <f t="shared" si="55"/>
        <v>1</v>
      </c>
      <c r="I98" s="31">
        <f t="shared" si="53"/>
        <v>750</v>
      </c>
      <c r="J98" s="31">
        <v>160001001</v>
      </c>
      <c r="K98" s="31">
        <f t="shared" si="52"/>
        <v>50000</v>
      </c>
      <c r="L98" s="43" t="s">
        <v>58</v>
      </c>
      <c r="M98" s="43">
        <f t="shared" si="54"/>
        <v>51393</v>
      </c>
      <c r="N98" s="43">
        <f t="shared" si="54"/>
        <v>52393</v>
      </c>
      <c r="O98" s="43" t="str">
        <f t="shared" si="50"/>
        <v>530800001</v>
      </c>
    </row>
    <row r="99" spans="1:15" x14ac:dyDescent="0.3">
      <c r="A99" s="31" t="b">
        <v>1</v>
      </c>
      <c r="B99" s="32" t="str">
        <f t="shared" si="47"/>
        <v>업적 - 수호자 스킬 강화 누적 횟수 800 회</v>
      </c>
      <c r="C99" s="31">
        <f t="shared" si="28"/>
        <v>905211020</v>
      </c>
      <c r="D99" s="31">
        <f t="shared" si="48"/>
        <v>905211019</v>
      </c>
      <c r="E99" s="31">
        <f t="shared" si="46"/>
        <v>905211021</v>
      </c>
      <c r="F99" s="31">
        <f t="shared" si="55"/>
        <v>5</v>
      </c>
      <c r="G99" s="31">
        <f t="shared" si="55"/>
        <v>2</v>
      </c>
      <c r="H99" s="31">
        <f t="shared" si="55"/>
        <v>1</v>
      </c>
      <c r="I99" s="31">
        <f t="shared" si="53"/>
        <v>800</v>
      </c>
      <c r="J99" s="31">
        <v>160001001</v>
      </c>
      <c r="K99" s="33">
        <f>INT(K98+K$98*10%)</f>
        <v>55000</v>
      </c>
      <c r="L99" s="43" t="s">
        <v>58</v>
      </c>
      <c r="M99" s="43">
        <f t="shared" si="54"/>
        <v>51394</v>
      </c>
      <c r="N99" s="43">
        <f t="shared" si="54"/>
        <v>52394</v>
      </c>
      <c r="O99" s="43" t="str">
        <f t="shared" si="50"/>
        <v>530800001</v>
      </c>
    </row>
    <row r="100" spans="1:15" x14ac:dyDescent="0.3">
      <c r="A100" s="31" t="b">
        <v>1</v>
      </c>
      <c r="B100" s="32" t="str">
        <f t="shared" si="47"/>
        <v>업적 - 수호자 스킬 강화 누적 횟수 850 회</v>
      </c>
      <c r="C100" s="31">
        <f t="shared" si="28"/>
        <v>905211021</v>
      </c>
      <c r="D100" s="31">
        <f t="shared" si="48"/>
        <v>905211020</v>
      </c>
      <c r="E100" s="31">
        <f t="shared" si="46"/>
        <v>905211022</v>
      </c>
      <c r="F100" s="31">
        <f t="shared" si="55"/>
        <v>5</v>
      </c>
      <c r="G100" s="31">
        <f t="shared" si="55"/>
        <v>2</v>
      </c>
      <c r="H100" s="31">
        <f t="shared" si="55"/>
        <v>1</v>
      </c>
      <c r="I100" s="31">
        <f t="shared" si="53"/>
        <v>850</v>
      </c>
      <c r="J100" s="31">
        <v>160001001</v>
      </c>
      <c r="K100" s="43">
        <f>INT(K99+K$98*10%)</f>
        <v>60000</v>
      </c>
      <c r="L100" s="43" t="s">
        <v>58</v>
      </c>
      <c r="M100" s="43">
        <f t="shared" si="54"/>
        <v>51395</v>
      </c>
      <c r="N100" s="43">
        <f t="shared" si="54"/>
        <v>52395</v>
      </c>
      <c r="O100" s="43" t="str">
        <f t="shared" si="50"/>
        <v>530800001</v>
      </c>
    </row>
    <row r="101" spans="1:15" x14ac:dyDescent="0.3">
      <c r="A101" s="31" t="b">
        <v>1</v>
      </c>
      <c r="B101" s="32" t="str">
        <f t="shared" si="47"/>
        <v>업적 - 수호자 스킬 강화 누적 횟수 900 회</v>
      </c>
      <c r="C101" s="31">
        <f t="shared" si="28"/>
        <v>905211022</v>
      </c>
      <c r="D101" s="31">
        <f t="shared" si="48"/>
        <v>905211021</v>
      </c>
      <c r="E101" s="31">
        <f t="shared" si="46"/>
        <v>905211023</v>
      </c>
      <c r="F101" s="31">
        <f t="shared" si="55"/>
        <v>5</v>
      </c>
      <c r="G101" s="31">
        <f t="shared" si="55"/>
        <v>2</v>
      </c>
      <c r="H101" s="31">
        <f t="shared" si="55"/>
        <v>1</v>
      </c>
      <c r="I101" s="31">
        <f t="shared" si="53"/>
        <v>900</v>
      </c>
      <c r="J101" s="31">
        <v>160001001</v>
      </c>
      <c r="K101" s="43">
        <f t="shared" ref="K101:K108" si="56">INT(K100+K$98*10%)</f>
        <v>65000</v>
      </c>
      <c r="L101" s="43" t="s">
        <v>58</v>
      </c>
      <c r="M101" s="43">
        <f t="shared" si="54"/>
        <v>51396</v>
      </c>
      <c r="N101" s="43">
        <f t="shared" si="54"/>
        <v>52396</v>
      </c>
      <c r="O101" s="43" t="str">
        <f t="shared" si="50"/>
        <v>530800001</v>
      </c>
    </row>
    <row r="102" spans="1:15" x14ac:dyDescent="0.3">
      <c r="A102" s="31" t="b">
        <v>1</v>
      </c>
      <c r="B102" s="32" t="str">
        <f t="shared" si="47"/>
        <v>업적 - 수호자 스킬 강화 누적 횟수 950 회</v>
      </c>
      <c r="C102" s="31">
        <f t="shared" si="28"/>
        <v>905211023</v>
      </c>
      <c r="D102" s="31">
        <f t="shared" si="48"/>
        <v>905211022</v>
      </c>
      <c r="E102" s="31">
        <f t="shared" si="46"/>
        <v>905211024</v>
      </c>
      <c r="F102" s="31">
        <f t="shared" si="55"/>
        <v>5</v>
      </c>
      <c r="G102" s="31">
        <f t="shared" si="55"/>
        <v>2</v>
      </c>
      <c r="H102" s="31">
        <f t="shared" si="55"/>
        <v>1</v>
      </c>
      <c r="I102" s="31">
        <f t="shared" si="53"/>
        <v>950</v>
      </c>
      <c r="J102" s="31">
        <v>160001001</v>
      </c>
      <c r="K102" s="43">
        <f t="shared" si="56"/>
        <v>70000</v>
      </c>
      <c r="L102" s="43" t="s">
        <v>58</v>
      </c>
      <c r="M102" s="43">
        <f t="shared" si="54"/>
        <v>51397</v>
      </c>
      <c r="N102" s="43">
        <f t="shared" si="54"/>
        <v>52397</v>
      </c>
      <c r="O102" s="43" t="str">
        <f t="shared" si="50"/>
        <v>530800001</v>
      </c>
    </row>
    <row r="103" spans="1:15" x14ac:dyDescent="0.3">
      <c r="A103" s="31" t="b">
        <v>1</v>
      </c>
      <c r="B103" s="32" t="str">
        <f t="shared" si="47"/>
        <v>업적 - 수호자 스킬 강화 누적 횟수 1000 회</v>
      </c>
      <c r="C103" s="31">
        <f t="shared" si="28"/>
        <v>905211024</v>
      </c>
      <c r="D103" s="31">
        <f t="shared" si="48"/>
        <v>905211023</v>
      </c>
      <c r="E103" s="31">
        <f t="shared" si="46"/>
        <v>905211025</v>
      </c>
      <c r="F103" s="31">
        <f t="shared" si="55"/>
        <v>5</v>
      </c>
      <c r="G103" s="31">
        <f t="shared" si="55"/>
        <v>2</v>
      </c>
      <c r="H103" s="31">
        <f t="shared" si="55"/>
        <v>1</v>
      </c>
      <c r="I103" s="31">
        <f t="shared" si="53"/>
        <v>1000</v>
      </c>
      <c r="J103" s="31">
        <v>160001001</v>
      </c>
      <c r="K103" s="43">
        <f t="shared" si="56"/>
        <v>75000</v>
      </c>
      <c r="L103" s="43" t="s">
        <v>58</v>
      </c>
      <c r="M103" s="43">
        <f t="shared" ref="M103:N118" si="57">M102+1</f>
        <v>51398</v>
      </c>
      <c r="N103" s="43">
        <f t="shared" si="57"/>
        <v>52398</v>
      </c>
      <c r="O103" s="43" t="str">
        <f t="shared" si="50"/>
        <v>530800001</v>
      </c>
    </row>
    <row r="104" spans="1:15" x14ac:dyDescent="0.3">
      <c r="A104" s="31" t="b">
        <v>1</v>
      </c>
      <c r="B104" s="32" t="str">
        <f t="shared" si="47"/>
        <v>업적 - 수호자 스킬 강화 누적 횟수 1050 회</v>
      </c>
      <c r="C104" s="31">
        <f t="shared" si="28"/>
        <v>905211025</v>
      </c>
      <c r="D104" s="31">
        <f t="shared" si="48"/>
        <v>905211024</v>
      </c>
      <c r="E104" s="31">
        <f t="shared" si="46"/>
        <v>905211026</v>
      </c>
      <c r="F104" s="31">
        <f t="shared" si="55"/>
        <v>5</v>
      </c>
      <c r="G104" s="31">
        <f t="shared" si="55"/>
        <v>2</v>
      </c>
      <c r="H104" s="31">
        <f t="shared" si="55"/>
        <v>1</v>
      </c>
      <c r="I104" s="31">
        <f t="shared" si="53"/>
        <v>1050</v>
      </c>
      <c r="J104" s="31">
        <v>160001001</v>
      </c>
      <c r="K104" s="43">
        <f t="shared" si="56"/>
        <v>80000</v>
      </c>
      <c r="L104" s="43" t="s">
        <v>58</v>
      </c>
      <c r="M104" s="43">
        <f t="shared" si="57"/>
        <v>51399</v>
      </c>
      <c r="N104" s="43">
        <f t="shared" si="57"/>
        <v>52399</v>
      </c>
      <c r="O104" s="43" t="str">
        <f t="shared" si="50"/>
        <v>530800001</v>
      </c>
    </row>
    <row r="105" spans="1:15" x14ac:dyDescent="0.3">
      <c r="A105" s="31" t="b">
        <v>1</v>
      </c>
      <c r="B105" s="32" t="str">
        <f t="shared" si="47"/>
        <v>업적 - 수호자 스킬 강화 누적 횟수 1100 회</v>
      </c>
      <c r="C105" s="31">
        <f t="shared" si="28"/>
        <v>905211026</v>
      </c>
      <c r="D105" s="31">
        <f t="shared" si="48"/>
        <v>905211025</v>
      </c>
      <c r="E105" s="31">
        <f t="shared" si="46"/>
        <v>905211027</v>
      </c>
      <c r="F105" s="31">
        <f t="shared" si="55"/>
        <v>5</v>
      </c>
      <c r="G105" s="31">
        <f t="shared" si="55"/>
        <v>2</v>
      </c>
      <c r="H105" s="31">
        <f t="shared" si="55"/>
        <v>1</v>
      </c>
      <c r="I105" s="31">
        <f t="shared" si="53"/>
        <v>1100</v>
      </c>
      <c r="J105" s="31">
        <v>160001001</v>
      </c>
      <c r="K105" s="43">
        <f t="shared" si="56"/>
        <v>85000</v>
      </c>
      <c r="L105" s="43" t="s">
        <v>58</v>
      </c>
      <c r="M105" s="43">
        <f t="shared" si="57"/>
        <v>51400</v>
      </c>
      <c r="N105" s="43">
        <f t="shared" si="57"/>
        <v>52400</v>
      </c>
      <c r="O105" s="43" t="str">
        <f t="shared" si="50"/>
        <v>530800001</v>
      </c>
    </row>
    <row r="106" spans="1:15" x14ac:dyDescent="0.3">
      <c r="A106" s="31" t="b">
        <v>1</v>
      </c>
      <c r="B106" s="32" t="str">
        <f t="shared" si="47"/>
        <v>업적 - 수호자 스킬 강화 누적 횟수 1150 회</v>
      </c>
      <c r="C106" s="31">
        <f t="shared" si="28"/>
        <v>905211027</v>
      </c>
      <c r="D106" s="31">
        <f t="shared" si="48"/>
        <v>905211026</v>
      </c>
      <c r="E106" s="31">
        <f t="shared" si="46"/>
        <v>905211028</v>
      </c>
      <c r="F106" s="31">
        <f t="shared" si="55"/>
        <v>5</v>
      </c>
      <c r="G106" s="31">
        <f t="shared" si="55"/>
        <v>2</v>
      </c>
      <c r="H106" s="31">
        <f t="shared" si="55"/>
        <v>1</v>
      </c>
      <c r="I106" s="31">
        <f t="shared" si="53"/>
        <v>1150</v>
      </c>
      <c r="J106" s="31">
        <v>160001001</v>
      </c>
      <c r="K106" s="43">
        <f t="shared" si="56"/>
        <v>90000</v>
      </c>
      <c r="L106" s="43" t="s">
        <v>58</v>
      </c>
      <c r="M106" s="43">
        <f t="shared" si="57"/>
        <v>51401</v>
      </c>
      <c r="N106" s="43">
        <f t="shared" si="57"/>
        <v>52401</v>
      </c>
      <c r="O106" s="43" t="str">
        <f t="shared" si="50"/>
        <v>530800001</v>
      </c>
    </row>
    <row r="107" spans="1:15" x14ac:dyDescent="0.3">
      <c r="A107" s="31" t="b">
        <v>1</v>
      </c>
      <c r="B107" s="32" t="str">
        <f t="shared" si="47"/>
        <v>업적 - 수호자 스킬 강화 누적 횟수 1200 회</v>
      </c>
      <c r="C107" s="31">
        <f t="shared" si="28"/>
        <v>905211028</v>
      </c>
      <c r="D107" s="31">
        <f t="shared" si="48"/>
        <v>905211027</v>
      </c>
      <c r="E107" s="31">
        <f t="shared" si="46"/>
        <v>905211029</v>
      </c>
      <c r="F107" s="31">
        <f t="shared" si="55"/>
        <v>5</v>
      </c>
      <c r="G107" s="31">
        <f t="shared" si="55"/>
        <v>2</v>
      </c>
      <c r="H107" s="31">
        <f t="shared" si="55"/>
        <v>1</v>
      </c>
      <c r="I107" s="31">
        <f t="shared" si="53"/>
        <v>1200</v>
      </c>
      <c r="J107" s="31">
        <v>160001001</v>
      </c>
      <c r="K107" s="43">
        <f t="shared" si="56"/>
        <v>95000</v>
      </c>
      <c r="L107" s="43" t="s">
        <v>58</v>
      </c>
      <c r="M107" s="43">
        <f t="shared" si="57"/>
        <v>51402</v>
      </c>
      <c r="N107" s="43">
        <f t="shared" si="57"/>
        <v>52402</v>
      </c>
      <c r="O107" s="43" t="str">
        <f t="shared" si="50"/>
        <v>530800001</v>
      </c>
    </row>
    <row r="108" spans="1:15" x14ac:dyDescent="0.3">
      <c r="A108" s="31" t="b">
        <v>1</v>
      </c>
      <c r="B108" s="32" t="str">
        <f t="shared" si="47"/>
        <v>업적 - 수호자 스킬 강화 누적 횟수 1250 회</v>
      </c>
      <c r="C108" s="31">
        <f t="shared" si="28"/>
        <v>905211029</v>
      </c>
      <c r="D108" s="31">
        <f t="shared" si="48"/>
        <v>905211028</v>
      </c>
      <c r="E108" s="31">
        <f t="shared" si="46"/>
        <v>905211030</v>
      </c>
      <c r="F108" s="31">
        <f t="shared" si="55"/>
        <v>5</v>
      </c>
      <c r="G108" s="31">
        <f t="shared" si="55"/>
        <v>2</v>
      </c>
      <c r="H108" s="31">
        <f t="shared" si="55"/>
        <v>1</v>
      </c>
      <c r="I108" s="31">
        <f t="shared" si="53"/>
        <v>1250</v>
      </c>
      <c r="J108" s="31">
        <v>160001001</v>
      </c>
      <c r="K108" s="43">
        <f t="shared" si="56"/>
        <v>100000</v>
      </c>
      <c r="L108" s="43" t="s">
        <v>58</v>
      </c>
      <c r="M108" s="43">
        <f t="shared" si="57"/>
        <v>51403</v>
      </c>
      <c r="N108" s="43">
        <f t="shared" si="57"/>
        <v>52403</v>
      </c>
      <c r="O108" s="43" t="str">
        <f t="shared" si="50"/>
        <v>530800001</v>
      </c>
    </row>
    <row r="109" spans="1:15" x14ac:dyDescent="0.3">
      <c r="A109" s="31" t="b">
        <v>1</v>
      </c>
      <c r="B109" s="32" t="str">
        <f t="shared" si="47"/>
        <v>업적 - 수호자 스킬 강화 누적 횟수 1300 회</v>
      </c>
      <c r="C109" s="31">
        <f t="shared" si="28"/>
        <v>905211030</v>
      </c>
      <c r="D109" s="31">
        <f t="shared" si="48"/>
        <v>905211029</v>
      </c>
      <c r="E109" s="31">
        <f t="shared" si="46"/>
        <v>905211031</v>
      </c>
      <c r="F109" s="31">
        <f t="shared" si="55"/>
        <v>5</v>
      </c>
      <c r="G109" s="31">
        <f t="shared" si="55"/>
        <v>2</v>
      </c>
      <c r="H109" s="31">
        <f t="shared" si="55"/>
        <v>1</v>
      </c>
      <c r="I109" s="31">
        <f t="shared" si="53"/>
        <v>1300</v>
      </c>
      <c r="J109" s="31">
        <v>160001001</v>
      </c>
      <c r="K109" s="33">
        <f>INT(K108+K$108*10%)</f>
        <v>110000</v>
      </c>
      <c r="L109" s="43" t="s">
        <v>58</v>
      </c>
      <c r="M109" s="43">
        <f t="shared" si="57"/>
        <v>51404</v>
      </c>
      <c r="N109" s="43">
        <f t="shared" si="57"/>
        <v>52404</v>
      </c>
      <c r="O109" s="43" t="str">
        <f t="shared" si="50"/>
        <v>530800001</v>
      </c>
    </row>
    <row r="110" spans="1:15" x14ac:dyDescent="0.3">
      <c r="A110" s="31" t="b">
        <v>1</v>
      </c>
      <c r="B110" s="32" t="str">
        <f t="shared" si="47"/>
        <v>업적 - 수호자 스킬 강화 누적 횟수 1350 회</v>
      </c>
      <c r="C110" s="31">
        <f t="shared" si="28"/>
        <v>905211031</v>
      </c>
      <c r="D110" s="31">
        <f t="shared" si="48"/>
        <v>905211030</v>
      </c>
      <c r="E110" s="31">
        <f t="shared" si="46"/>
        <v>905211032</v>
      </c>
      <c r="F110" s="31">
        <f t="shared" si="55"/>
        <v>5</v>
      </c>
      <c r="G110" s="31">
        <f t="shared" si="55"/>
        <v>2</v>
      </c>
      <c r="H110" s="31">
        <f t="shared" si="55"/>
        <v>1</v>
      </c>
      <c r="I110" s="31">
        <f t="shared" si="53"/>
        <v>1350</v>
      </c>
      <c r="J110" s="31">
        <v>160001001</v>
      </c>
      <c r="K110" s="43">
        <f>INT(K109+K$108*10%)</f>
        <v>120000</v>
      </c>
      <c r="L110" s="43" t="s">
        <v>58</v>
      </c>
      <c r="M110" s="43">
        <f t="shared" si="57"/>
        <v>51405</v>
      </c>
      <c r="N110" s="43">
        <f t="shared" si="57"/>
        <v>52405</v>
      </c>
      <c r="O110" s="43" t="str">
        <f t="shared" si="50"/>
        <v>530800001</v>
      </c>
    </row>
    <row r="111" spans="1:15" x14ac:dyDescent="0.3">
      <c r="A111" s="31" t="b">
        <v>1</v>
      </c>
      <c r="B111" s="32" t="str">
        <f t="shared" si="47"/>
        <v>업적 - 수호자 스킬 강화 누적 횟수 1400 회</v>
      </c>
      <c r="C111" s="31">
        <f t="shared" si="28"/>
        <v>905211032</v>
      </c>
      <c r="D111" s="31">
        <f t="shared" si="48"/>
        <v>905211031</v>
      </c>
      <c r="E111" s="31">
        <f t="shared" si="46"/>
        <v>905211033</v>
      </c>
      <c r="F111" s="31">
        <f t="shared" si="55"/>
        <v>5</v>
      </c>
      <c r="G111" s="31">
        <f t="shared" si="55"/>
        <v>2</v>
      </c>
      <c r="H111" s="31">
        <f t="shared" si="55"/>
        <v>1</v>
      </c>
      <c r="I111" s="31">
        <f t="shared" si="53"/>
        <v>1400</v>
      </c>
      <c r="J111" s="31">
        <v>160001001</v>
      </c>
      <c r="K111" s="43">
        <f t="shared" ref="K111:K131" si="58">INT(K110+K$108*10%)</f>
        <v>130000</v>
      </c>
      <c r="L111" s="43" t="s">
        <v>58</v>
      </c>
      <c r="M111" s="43">
        <f t="shared" si="57"/>
        <v>51406</v>
      </c>
      <c r="N111" s="43">
        <f t="shared" si="57"/>
        <v>52406</v>
      </c>
      <c r="O111" s="43" t="str">
        <f t="shared" si="50"/>
        <v>530800001</v>
      </c>
    </row>
    <row r="112" spans="1:15" x14ac:dyDescent="0.3">
      <c r="A112" s="31" t="b">
        <v>1</v>
      </c>
      <c r="B112" s="32" t="str">
        <f t="shared" si="47"/>
        <v>업적 - 수호자 스킬 강화 누적 횟수 1450 회</v>
      </c>
      <c r="C112" s="31">
        <f t="shared" si="28"/>
        <v>905211033</v>
      </c>
      <c r="D112" s="31">
        <f t="shared" si="48"/>
        <v>905211032</v>
      </c>
      <c r="E112" s="31">
        <f t="shared" si="46"/>
        <v>905211034</v>
      </c>
      <c r="F112" s="31">
        <f t="shared" si="55"/>
        <v>5</v>
      </c>
      <c r="G112" s="31">
        <f t="shared" si="55"/>
        <v>2</v>
      </c>
      <c r="H112" s="31">
        <f t="shared" si="55"/>
        <v>1</v>
      </c>
      <c r="I112" s="31">
        <f t="shared" si="53"/>
        <v>1450</v>
      </c>
      <c r="J112" s="31">
        <v>160001001</v>
      </c>
      <c r="K112" s="43">
        <f t="shared" si="58"/>
        <v>140000</v>
      </c>
      <c r="L112" s="43" t="s">
        <v>58</v>
      </c>
      <c r="M112" s="43">
        <f t="shared" si="57"/>
        <v>51407</v>
      </c>
      <c r="N112" s="43">
        <f t="shared" si="57"/>
        <v>52407</v>
      </c>
      <c r="O112" s="43" t="str">
        <f t="shared" si="50"/>
        <v>530800001</v>
      </c>
    </row>
    <row r="113" spans="1:15" x14ac:dyDescent="0.3">
      <c r="A113" s="31" t="b">
        <v>1</v>
      </c>
      <c r="B113" s="32" t="str">
        <f t="shared" si="47"/>
        <v>업적 - 수호자 스킬 강화 누적 횟수 1500 회</v>
      </c>
      <c r="C113" s="31">
        <f t="shared" si="28"/>
        <v>905211034</v>
      </c>
      <c r="D113" s="31">
        <f t="shared" si="48"/>
        <v>905211033</v>
      </c>
      <c r="E113" s="31">
        <f t="shared" si="46"/>
        <v>905211035</v>
      </c>
      <c r="F113" s="31">
        <f t="shared" si="55"/>
        <v>5</v>
      </c>
      <c r="G113" s="31">
        <f t="shared" si="55"/>
        <v>2</v>
      </c>
      <c r="H113" s="31">
        <f t="shared" si="55"/>
        <v>1</v>
      </c>
      <c r="I113" s="31">
        <f t="shared" si="53"/>
        <v>1500</v>
      </c>
      <c r="J113" s="31">
        <v>160001001</v>
      </c>
      <c r="K113" s="43">
        <f t="shared" si="58"/>
        <v>150000</v>
      </c>
      <c r="L113" s="43" t="s">
        <v>58</v>
      </c>
      <c r="M113" s="43">
        <f t="shared" si="57"/>
        <v>51408</v>
      </c>
      <c r="N113" s="43">
        <f t="shared" si="57"/>
        <v>52408</v>
      </c>
      <c r="O113" s="43" t="str">
        <f t="shared" si="50"/>
        <v>530800001</v>
      </c>
    </row>
    <row r="114" spans="1:15" x14ac:dyDescent="0.3">
      <c r="A114" s="31" t="b">
        <v>1</v>
      </c>
      <c r="B114" s="32" t="str">
        <f t="shared" si="47"/>
        <v>업적 - 수호자 스킬 강화 누적 횟수 1550 회</v>
      </c>
      <c r="C114" s="31">
        <f t="shared" si="28"/>
        <v>905211035</v>
      </c>
      <c r="D114" s="31">
        <f t="shared" si="48"/>
        <v>905211034</v>
      </c>
      <c r="E114" s="31">
        <f t="shared" si="46"/>
        <v>905211036</v>
      </c>
      <c r="F114" s="31">
        <f t="shared" ref="F114:H129" si="59">F113</f>
        <v>5</v>
      </c>
      <c r="G114" s="31">
        <f t="shared" si="59"/>
        <v>2</v>
      </c>
      <c r="H114" s="31">
        <f t="shared" si="59"/>
        <v>1</v>
      </c>
      <c r="I114" s="31">
        <f t="shared" si="53"/>
        <v>1550</v>
      </c>
      <c r="J114" s="31">
        <v>160001001</v>
      </c>
      <c r="K114" s="43">
        <f t="shared" si="58"/>
        <v>160000</v>
      </c>
      <c r="L114" s="43" t="s">
        <v>58</v>
      </c>
      <c r="M114" s="43">
        <f t="shared" si="57"/>
        <v>51409</v>
      </c>
      <c r="N114" s="43">
        <f t="shared" si="57"/>
        <v>52409</v>
      </c>
      <c r="O114" s="43" t="str">
        <f t="shared" si="50"/>
        <v>530800001</v>
      </c>
    </row>
    <row r="115" spans="1:15" x14ac:dyDescent="0.3">
      <c r="A115" s="31" t="b">
        <v>1</v>
      </c>
      <c r="B115" s="32" t="str">
        <f t="shared" si="47"/>
        <v>업적 - 수호자 스킬 강화 누적 횟수 1600 회</v>
      </c>
      <c r="C115" s="31">
        <f t="shared" si="28"/>
        <v>905211036</v>
      </c>
      <c r="D115" s="31">
        <f t="shared" si="48"/>
        <v>905211035</v>
      </c>
      <c r="E115" s="31">
        <f t="shared" si="46"/>
        <v>905211037</v>
      </c>
      <c r="F115" s="31">
        <f t="shared" si="59"/>
        <v>5</v>
      </c>
      <c r="G115" s="31">
        <f t="shared" si="59"/>
        <v>2</v>
      </c>
      <c r="H115" s="31">
        <f t="shared" si="59"/>
        <v>1</v>
      </c>
      <c r="I115" s="31">
        <f t="shared" si="53"/>
        <v>1600</v>
      </c>
      <c r="J115" s="31">
        <v>160001001</v>
      </c>
      <c r="K115" s="43">
        <f t="shared" si="58"/>
        <v>170000</v>
      </c>
      <c r="L115" s="43" t="s">
        <v>58</v>
      </c>
      <c r="M115" s="43">
        <f t="shared" si="57"/>
        <v>51410</v>
      </c>
      <c r="N115" s="43">
        <f t="shared" si="57"/>
        <v>52410</v>
      </c>
      <c r="O115" s="43" t="str">
        <f t="shared" si="50"/>
        <v>530800001</v>
      </c>
    </row>
    <row r="116" spans="1:15" x14ac:dyDescent="0.3">
      <c r="A116" s="31" t="b">
        <v>1</v>
      </c>
      <c r="B116" s="32" t="str">
        <f t="shared" si="47"/>
        <v>업적 - 수호자 스킬 강화 누적 횟수 1650 회</v>
      </c>
      <c r="C116" s="31">
        <f t="shared" si="28"/>
        <v>905211037</v>
      </c>
      <c r="D116" s="31">
        <f t="shared" si="48"/>
        <v>905211036</v>
      </c>
      <c r="E116" s="31">
        <f t="shared" si="46"/>
        <v>905211038</v>
      </c>
      <c r="F116" s="31">
        <f t="shared" si="59"/>
        <v>5</v>
      </c>
      <c r="G116" s="31">
        <f t="shared" si="59"/>
        <v>2</v>
      </c>
      <c r="H116" s="31">
        <f t="shared" si="59"/>
        <v>1</v>
      </c>
      <c r="I116" s="31">
        <f t="shared" si="53"/>
        <v>1650</v>
      </c>
      <c r="J116" s="31">
        <v>160001001</v>
      </c>
      <c r="K116" s="43">
        <f t="shared" si="58"/>
        <v>180000</v>
      </c>
      <c r="L116" s="43" t="s">
        <v>58</v>
      </c>
      <c r="M116" s="43">
        <f t="shared" si="57"/>
        <v>51411</v>
      </c>
      <c r="N116" s="43">
        <f t="shared" si="57"/>
        <v>52411</v>
      </c>
      <c r="O116" s="43" t="str">
        <f t="shared" si="50"/>
        <v>530800001</v>
      </c>
    </row>
    <row r="117" spans="1:15" x14ac:dyDescent="0.3">
      <c r="A117" s="31" t="b">
        <v>1</v>
      </c>
      <c r="B117" s="32" t="str">
        <f t="shared" si="47"/>
        <v>업적 - 수호자 스킬 강화 누적 횟수 1700 회</v>
      </c>
      <c r="C117" s="31">
        <f t="shared" si="28"/>
        <v>905211038</v>
      </c>
      <c r="D117" s="31">
        <f t="shared" si="48"/>
        <v>905211037</v>
      </c>
      <c r="E117" s="31">
        <f t="shared" si="46"/>
        <v>905211039</v>
      </c>
      <c r="F117" s="31">
        <f t="shared" si="59"/>
        <v>5</v>
      </c>
      <c r="G117" s="31">
        <f t="shared" si="59"/>
        <v>2</v>
      </c>
      <c r="H117" s="31">
        <f t="shared" si="59"/>
        <v>1</v>
      </c>
      <c r="I117" s="31">
        <f t="shared" si="53"/>
        <v>1700</v>
      </c>
      <c r="J117" s="31">
        <v>160001001</v>
      </c>
      <c r="K117" s="43">
        <f t="shared" si="58"/>
        <v>190000</v>
      </c>
      <c r="L117" s="43" t="s">
        <v>58</v>
      </c>
      <c r="M117" s="43">
        <f t="shared" si="57"/>
        <v>51412</v>
      </c>
      <c r="N117" s="43">
        <f t="shared" si="57"/>
        <v>52412</v>
      </c>
      <c r="O117" s="43" t="str">
        <f t="shared" si="50"/>
        <v>530800001</v>
      </c>
    </row>
    <row r="118" spans="1:15" x14ac:dyDescent="0.3">
      <c r="A118" s="31" t="b">
        <v>1</v>
      </c>
      <c r="B118" s="32" t="str">
        <f t="shared" si="47"/>
        <v>업적 - 수호자 스킬 강화 누적 횟수 1750 회</v>
      </c>
      <c r="C118" s="31">
        <f t="shared" si="28"/>
        <v>905211039</v>
      </c>
      <c r="D118" s="31">
        <f t="shared" si="48"/>
        <v>905211038</v>
      </c>
      <c r="E118" s="31">
        <f t="shared" si="46"/>
        <v>905211040</v>
      </c>
      <c r="F118" s="31">
        <f t="shared" si="59"/>
        <v>5</v>
      </c>
      <c r="G118" s="31">
        <f t="shared" si="59"/>
        <v>2</v>
      </c>
      <c r="H118" s="31">
        <f t="shared" si="59"/>
        <v>1</v>
      </c>
      <c r="I118" s="31">
        <f t="shared" si="53"/>
        <v>1750</v>
      </c>
      <c r="J118" s="31">
        <v>160001001</v>
      </c>
      <c r="K118" s="43">
        <f t="shared" si="58"/>
        <v>200000</v>
      </c>
      <c r="L118" s="43" t="s">
        <v>58</v>
      </c>
      <c r="M118" s="43">
        <f t="shared" si="57"/>
        <v>51413</v>
      </c>
      <c r="N118" s="43">
        <f t="shared" si="57"/>
        <v>52413</v>
      </c>
      <c r="O118" s="43" t="str">
        <f t="shared" si="50"/>
        <v>530800001</v>
      </c>
    </row>
    <row r="119" spans="1:15" x14ac:dyDescent="0.3">
      <c r="A119" s="31" t="b">
        <v>1</v>
      </c>
      <c r="B119" s="32" t="str">
        <f t="shared" si="47"/>
        <v>업적 - 수호자 스킬 강화 누적 횟수 1800 회</v>
      </c>
      <c r="C119" s="31">
        <f t="shared" si="28"/>
        <v>905211040</v>
      </c>
      <c r="D119" s="31">
        <f t="shared" si="48"/>
        <v>905211039</v>
      </c>
      <c r="E119" s="31">
        <f t="shared" si="46"/>
        <v>905211041</v>
      </c>
      <c r="F119" s="31">
        <f t="shared" si="59"/>
        <v>5</v>
      </c>
      <c r="G119" s="31">
        <f t="shared" si="59"/>
        <v>2</v>
      </c>
      <c r="H119" s="31">
        <f t="shared" si="59"/>
        <v>1</v>
      </c>
      <c r="I119" s="31">
        <f t="shared" si="53"/>
        <v>1800</v>
      </c>
      <c r="J119" s="31">
        <v>160001001</v>
      </c>
      <c r="K119" s="43">
        <f t="shared" si="58"/>
        <v>210000</v>
      </c>
      <c r="L119" s="43" t="s">
        <v>58</v>
      </c>
      <c r="M119" s="43">
        <f t="shared" ref="M119:N134" si="60">M118+1</f>
        <v>51414</v>
      </c>
      <c r="N119" s="43">
        <f t="shared" si="60"/>
        <v>52414</v>
      </c>
      <c r="O119" s="43" t="str">
        <f t="shared" si="50"/>
        <v>530800001</v>
      </c>
    </row>
    <row r="120" spans="1:15" x14ac:dyDescent="0.3">
      <c r="A120" s="31" t="b">
        <v>1</v>
      </c>
      <c r="B120" s="32" t="str">
        <f t="shared" si="47"/>
        <v>업적 - 수호자 스킬 강화 누적 횟수 1850 회</v>
      </c>
      <c r="C120" s="31">
        <f t="shared" si="28"/>
        <v>905211041</v>
      </c>
      <c r="D120" s="31">
        <f t="shared" si="48"/>
        <v>905211040</v>
      </c>
      <c r="E120" s="31">
        <f t="shared" si="46"/>
        <v>905211042</v>
      </c>
      <c r="F120" s="31">
        <f t="shared" si="59"/>
        <v>5</v>
      </c>
      <c r="G120" s="31">
        <f t="shared" si="59"/>
        <v>2</v>
      </c>
      <c r="H120" s="31">
        <f t="shared" si="59"/>
        <v>1</v>
      </c>
      <c r="I120" s="31">
        <f t="shared" si="53"/>
        <v>1850</v>
      </c>
      <c r="J120" s="31">
        <v>160001001</v>
      </c>
      <c r="K120" s="43">
        <f t="shared" si="58"/>
        <v>220000</v>
      </c>
      <c r="L120" s="43" t="s">
        <v>58</v>
      </c>
      <c r="M120" s="43">
        <f t="shared" si="60"/>
        <v>51415</v>
      </c>
      <c r="N120" s="43">
        <f t="shared" si="60"/>
        <v>52415</v>
      </c>
      <c r="O120" s="43" t="str">
        <f t="shared" si="50"/>
        <v>530800001</v>
      </c>
    </row>
    <row r="121" spans="1:15" x14ac:dyDescent="0.3">
      <c r="A121" s="31" t="b">
        <v>1</v>
      </c>
      <c r="B121" s="32" t="str">
        <f t="shared" si="47"/>
        <v>업적 - 수호자 스킬 강화 누적 횟수 1900 회</v>
      </c>
      <c r="C121" s="31">
        <f t="shared" si="28"/>
        <v>905211042</v>
      </c>
      <c r="D121" s="31">
        <f t="shared" si="48"/>
        <v>905211041</v>
      </c>
      <c r="E121" s="31">
        <f t="shared" si="46"/>
        <v>905211043</v>
      </c>
      <c r="F121" s="31">
        <f t="shared" si="59"/>
        <v>5</v>
      </c>
      <c r="G121" s="31">
        <f t="shared" si="59"/>
        <v>2</v>
      </c>
      <c r="H121" s="31">
        <f t="shared" si="59"/>
        <v>1</v>
      </c>
      <c r="I121" s="31">
        <f t="shared" si="53"/>
        <v>1900</v>
      </c>
      <c r="J121" s="31">
        <v>160001001</v>
      </c>
      <c r="K121" s="43">
        <f t="shared" si="58"/>
        <v>230000</v>
      </c>
      <c r="L121" s="43" t="s">
        <v>58</v>
      </c>
      <c r="M121" s="43">
        <f t="shared" si="60"/>
        <v>51416</v>
      </c>
      <c r="N121" s="43">
        <f t="shared" si="60"/>
        <v>52416</v>
      </c>
      <c r="O121" s="43" t="str">
        <f t="shared" si="50"/>
        <v>530800001</v>
      </c>
    </row>
    <row r="122" spans="1:15" x14ac:dyDescent="0.3">
      <c r="A122" s="31" t="b">
        <v>1</v>
      </c>
      <c r="B122" s="32" t="str">
        <f t="shared" si="47"/>
        <v>업적 - 수호자 스킬 강화 누적 횟수 1950 회</v>
      </c>
      <c r="C122" s="31">
        <f t="shared" si="28"/>
        <v>905211043</v>
      </c>
      <c r="D122" s="31">
        <f t="shared" si="48"/>
        <v>905211042</v>
      </c>
      <c r="E122" s="31">
        <f t="shared" si="46"/>
        <v>905211044</v>
      </c>
      <c r="F122" s="31">
        <f t="shared" si="59"/>
        <v>5</v>
      </c>
      <c r="G122" s="31">
        <f t="shared" si="59"/>
        <v>2</v>
      </c>
      <c r="H122" s="31">
        <f t="shared" si="59"/>
        <v>1</v>
      </c>
      <c r="I122" s="31">
        <f t="shared" si="53"/>
        <v>1950</v>
      </c>
      <c r="J122" s="31">
        <v>160001001</v>
      </c>
      <c r="K122" s="43">
        <f t="shared" si="58"/>
        <v>240000</v>
      </c>
      <c r="L122" s="43" t="s">
        <v>58</v>
      </c>
      <c r="M122" s="43">
        <f t="shared" si="60"/>
        <v>51417</v>
      </c>
      <c r="N122" s="43">
        <f t="shared" si="60"/>
        <v>52417</v>
      </c>
      <c r="O122" s="43" t="str">
        <f t="shared" si="50"/>
        <v>530800001</v>
      </c>
    </row>
    <row r="123" spans="1:15" x14ac:dyDescent="0.3">
      <c r="A123" s="31" t="b">
        <v>1</v>
      </c>
      <c r="B123" s="32" t="str">
        <f t="shared" si="47"/>
        <v>업적 - 수호자 스킬 강화 누적 횟수 2000 회</v>
      </c>
      <c r="C123" s="31">
        <f t="shared" si="28"/>
        <v>905211044</v>
      </c>
      <c r="D123" s="31">
        <f t="shared" si="48"/>
        <v>905211043</v>
      </c>
      <c r="E123" s="31">
        <f t="shared" si="46"/>
        <v>905211045</v>
      </c>
      <c r="F123" s="31">
        <f t="shared" si="59"/>
        <v>5</v>
      </c>
      <c r="G123" s="31">
        <f t="shared" si="59"/>
        <v>2</v>
      </c>
      <c r="H123" s="31">
        <f t="shared" si="59"/>
        <v>1</v>
      </c>
      <c r="I123" s="31">
        <f t="shared" si="53"/>
        <v>2000</v>
      </c>
      <c r="J123" s="31">
        <v>160001001</v>
      </c>
      <c r="K123" s="43">
        <f t="shared" si="58"/>
        <v>250000</v>
      </c>
      <c r="L123" s="43" t="s">
        <v>58</v>
      </c>
      <c r="M123" s="43">
        <f t="shared" si="60"/>
        <v>51418</v>
      </c>
      <c r="N123" s="43">
        <f t="shared" si="60"/>
        <v>52418</v>
      </c>
      <c r="O123" s="43" t="str">
        <f t="shared" si="50"/>
        <v>530800001</v>
      </c>
    </row>
    <row r="124" spans="1:15" x14ac:dyDescent="0.3">
      <c r="A124" s="31" t="b">
        <v>1</v>
      </c>
      <c r="B124" s="32" t="str">
        <f t="shared" si="47"/>
        <v>업적 - 수호자 스킬 강화 누적 횟수 2050 회</v>
      </c>
      <c r="C124" s="31">
        <f t="shared" si="28"/>
        <v>905211045</v>
      </c>
      <c r="D124" s="31">
        <f t="shared" si="48"/>
        <v>905211044</v>
      </c>
      <c r="E124" s="31">
        <f t="shared" si="46"/>
        <v>905211046</v>
      </c>
      <c r="F124" s="31">
        <f t="shared" si="59"/>
        <v>5</v>
      </c>
      <c r="G124" s="31">
        <f t="shared" si="59"/>
        <v>2</v>
      </c>
      <c r="H124" s="31">
        <f t="shared" si="59"/>
        <v>1</v>
      </c>
      <c r="I124" s="31">
        <f t="shared" si="53"/>
        <v>2050</v>
      </c>
      <c r="J124" s="31">
        <v>160001001</v>
      </c>
      <c r="K124" s="43">
        <f t="shared" si="58"/>
        <v>260000</v>
      </c>
      <c r="L124" s="43" t="s">
        <v>58</v>
      </c>
      <c r="M124" s="43">
        <f t="shared" si="60"/>
        <v>51419</v>
      </c>
      <c r="N124" s="43">
        <f t="shared" si="60"/>
        <v>52419</v>
      </c>
      <c r="O124" s="43" t="str">
        <f t="shared" si="50"/>
        <v>530800001</v>
      </c>
    </row>
    <row r="125" spans="1:15" x14ac:dyDescent="0.3">
      <c r="A125" s="31" t="b">
        <v>1</v>
      </c>
      <c r="B125" s="32" t="str">
        <f t="shared" si="47"/>
        <v>업적 - 수호자 스킬 강화 누적 횟수 2100 회</v>
      </c>
      <c r="C125" s="31">
        <f t="shared" ref="C125:C135" si="61">C124+1</f>
        <v>905211046</v>
      </c>
      <c r="D125" s="31">
        <f t="shared" si="48"/>
        <v>905211045</v>
      </c>
      <c r="E125" s="31">
        <f t="shared" si="46"/>
        <v>905211047</v>
      </c>
      <c r="F125" s="31">
        <f t="shared" si="59"/>
        <v>5</v>
      </c>
      <c r="G125" s="31">
        <f t="shared" si="59"/>
        <v>2</v>
      </c>
      <c r="H125" s="31">
        <f t="shared" si="59"/>
        <v>1</v>
      </c>
      <c r="I125" s="31">
        <f t="shared" si="53"/>
        <v>2100</v>
      </c>
      <c r="J125" s="31">
        <v>160001001</v>
      </c>
      <c r="K125" s="43">
        <f t="shared" si="58"/>
        <v>270000</v>
      </c>
      <c r="L125" s="43" t="s">
        <v>58</v>
      </c>
      <c r="M125" s="43">
        <f t="shared" si="60"/>
        <v>51420</v>
      </c>
      <c r="N125" s="43">
        <f t="shared" si="60"/>
        <v>52420</v>
      </c>
      <c r="O125" s="43" t="str">
        <f t="shared" si="50"/>
        <v>530800001</v>
      </c>
    </row>
    <row r="126" spans="1:15" x14ac:dyDescent="0.3">
      <c r="A126" s="31" t="b">
        <v>1</v>
      </c>
      <c r="B126" s="32" t="str">
        <f t="shared" si="47"/>
        <v>업적 - 수호자 스킬 강화 누적 횟수 2150 회</v>
      </c>
      <c r="C126" s="31">
        <f t="shared" si="61"/>
        <v>905211047</v>
      </c>
      <c r="D126" s="31">
        <f t="shared" si="48"/>
        <v>905211046</v>
      </c>
      <c r="E126" s="31">
        <f t="shared" si="46"/>
        <v>905211048</v>
      </c>
      <c r="F126" s="31">
        <f t="shared" si="59"/>
        <v>5</v>
      </c>
      <c r="G126" s="31">
        <f t="shared" si="59"/>
        <v>2</v>
      </c>
      <c r="H126" s="31">
        <f t="shared" si="59"/>
        <v>1</v>
      </c>
      <c r="I126" s="31">
        <f t="shared" si="53"/>
        <v>2150</v>
      </c>
      <c r="J126" s="31">
        <v>160001001</v>
      </c>
      <c r="K126" s="43">
        <f t="shared" si="58"/>
        <v>280000</v>
      </c>
      <c r="L126" s="43" t="s">
        <v>58</v>
      </c>
      <c r="M126" s="43">
        <f t="shared" si="60"/>
        <v>51421</v>
      </c>
      <c r="N126" s="43">
        <f t="shared" si="60"/>
        <v>52421</v>
      </c>
      <c r="O126" s="43" t="str">
        <f t="shared" si="50"/>
        <v>530800001</v>
      </c>
    </row>
    <row r="127" spans="1:15" x14ac:dyDescent="0.3">
      <c r="A127" s="31" t="b">
        <v>1</v>
      </c>
      <c r="B127" s="32" t="str">
        <f t="shared" si="47"/>
        <v>업적 - 수호자 스킬 강화 누적 횟수 2200 회</v>
      </c>
      <c r="C127" s="31">
        <f t="shared" si="61"/>
        <v>905211048</v>
      </c>
      <c r="D127" s="31">
        <f t="shared" si="48"/>
        <v>905211047</v>
      </c>
      <c r="E127" s="31">
        <f t="shared" si="46"/>
        <v>905211049</v>
      </c>
      <c r="F127" s="31">
        <f t="shared" si="59"/>
        <v>5</v>
      </c>
      <c r="G127" s="31">
        <f t="shared" si="59"/>
        <v>2</v>
      </c>
      <c r="H127" s="31">
        <f t="shared" si="59"/>
        <v>1</v>
      </c>
      <c r="I127" s="31">
        <f t="shared" si="53"/>
        <v>2200</v>
      </c>
      <c r="J127" s="31">
        <v>160001001</v>
      </c>
      <c r="K127" s="43">
        <f t="shared" si="58"/>
        <v>290000</v>
      </c>
      <c r="L127" s="43" t="s">
        <v>58</v>
      </c>
      <c r="M127" s="43">
        <f t="shared" si="60"/>
        <v>51422</v>
      </c>
      <c r="N127" s="43">
        <f t="shared" si="60"/>
        <v>52422</v>
      </c>
      <c r="O127" s="43" t="str">
        <f t="shared" si="50"/>
        <v>530800001</v>
      </c>
    </row>
    <row r="128" spans="1:15" x14ac:dyDescent="0.3">
      <c r="A128" s="31" t="b">
        <v>1</v>
      </c>
      <c r="B128" s="32" t="str">
        <f t="shared" si="47"/>
        <v>업적 - 수호자 스킬 강화 누적 횟수 2250 회</v>
      </c>
      <c r="C128" s="31">
        <f t="shared" si="61"/>
        <v>905211049</v>
      </c>
      <c r="D128" s="31">
        <f t="shared" si="48"/>
        <v>905211048</v>
      </c>
      <c r="E128" s="31">
        <f t="shared" si="46"/>
        <v>905211050</v>
      </c>
      <c r="F128" s="31">
        <f t="shared" si="59"/>
        <v>5</v>
      </c>
      <c r="G128" s="31">
        <f t="shared" si="59"/>
        <v>2</v>
      </c>
      <c r="H128" s="31">
        <f t="shared" si="59"/>
        <v>1</v>
      </c>
      <c r="I128" s="31">
        <f t="shared" si="53"/>
        <v>2250</v>
      </c>
      <c r="J128" s="31">
        <v>160001001</v>
      </c>
      <c r="K128" s="43">
        <f t="shared" si="58"/>
        <v>300000</v>
      </c>
      <c r="L128" s="43" t="s">
        <v>58</v>
      </c>
      <c r="M128" s="43">
        <f t="shared" si="60"/>
        <v>51423</v>
      </c>
      <c r="N128" s="43">
        <f t="shared" si="60"/>
        <v>52423</v>
      </c>
      <c r="O128" s="43" t="str">
        <f t="shared" si="50"/>
        <v>530800001</v>
      </c>
    </row>
    <row r="129" spans="1:15" x14ac:dyDescent="0.3">
      <c r="A129" s="31" t="b">
        <v>1</v>
      </c>
      <c r="B129" s="32" t="str">
        <f t="shared" si="47"/>
        <v>업적 - 수호자 스킬 강화 누적 횟수 2300 회</v>
      </c>
      <c r="C129" s="31">
        <f t="shared" si="61"/>
        <v>905211050</v>
      </c>
      <c r="D129" s="31">
        <f t="shared" si="48"/>
        <v>905211049</v>
      </c>
      <c r="E129" s="31">
        <f t="shared" si="46"/>
        <v>905211051</v>
      </c>
      <c r="F129" s="31">
        <f t="shared" si="59"/>
        <v>5</v>
      </c>
      <c r="G129" s="31">
        <f t="shared" si="59"/>
        <v>2</v>
      </c>
      <c r="H129" s="31">
        <f t="shared" si="59"/>
        <v>1</v>
      </c>
      <c r="I129" s="31">
        <f t="shared" si="53"/>
        <v>2300</v>
      </c>
      <c r="J129" s="31">
        <v>160001001</v>
      </c>
      <c r="K129" s="43">
        <f t="shared" si="58"/>
        <v>310000</v>
      </c>
      <c r="L129" s="43" t="s">
        <v>58</v>
      </c>
      <c r="M129" s="43">
        <f t="shared" si="60"/>
        <v>51424</v>
      </c>
      <c r="N129" s="43">
        <f t="shared" si="60"/>
        <v>52424</v>
      </c>
      <c r="O129" s="43" t="str">
        <f t="shared" si="50"/>
        <v>530800001</v>
      </c>
    </row>
    <row r="130" spans="1:15" x14ac:dyDescent="0.3">
      <c r="A130" s="31" t="b">
        <v>1</v>
      </c>
      <c r="B130" s="32" t="str">
        <f t="shared" si="47"/>
        <v>업적 - 수호자 스킬 강화 누적 횟수 2350 회</v>
      </c>
      <c r="C130" s="31">
        <f t="shared" si="61"/>
        <v>905211051</v>
      </c>
      <c r="D130" s="31">
        <f t="shared" si="48"/>
        <v>905211050</v>
      </c>
      <c r="E130" s="31">
        <f t="shared" si="46"/>
        <v>905211052</v>
      </c>
      <c r="F130" s="31">
        <f t="shared" ref="F130:H131" si="62">F129</f>
        <v>5</v>
      </c>
      <c r="G130" s="31">
        <f t="shared" si="62"/>
        <v>2</v>
      </c>
      <c r="H130" s="31">
        <f t="shared" si="62"/>
        <v>1</v>
      </c>
      <c r="I130" s="31">
        <f t="shared" si="53"/>
        <v>2350</v>
      </c>
      <c r="J130" s="31">
        <v>160001001</v>
      </c>
      <c r="K130" s="43">
        <f t="shared" si="58"/>
        <v>320000</v>
      </c>
      <c r="L130" s="43" t="s">
        <v>58</v>
      </c>
      <c r="M130" s="43">
        <f t="shared" si="60"/>
        <v>51425</v>
      </c>
      <c r="N130" s="43">
        <f t="shared" si="60"/>
        <v>52425</v>
      </c>
      <c r="O130" s="43" t="str">
        <f t="shared" si="50"/>
        <v>530800001</v>
      </c>
    </row>
    <row r="131" spans="1:15" x14ac:dyDescent="0.3">
      <c r="A131" s="31" t="b">
        <v>1</v>
      </c>
      <c r="B131" s="32" t="str">
        <f t="shared" si="47"/>
        <v>업적 - 수호자 스킬 강화 누적 횟수 2400 회</v>
      </c>
      <c r="C131" s="31">
        <f t="shared" si="61"/>
        <v>905211052</v>
      </c>
      <c r="D131" s="31">
        <f t="shared" si="48"/>
        <v>905211051</v>
      </c>
      <c r="E131" s="33">
        <v>0</v>
      </c>
      <c r="F131" s="31">
        <f t="shared" si="62"/>
        <v>5</v>
      </c>
      <c r="G131" s="31">
        <f t="shared" si="62"/>
        <v>2</v>
      </c>
      <c r="H131" s="31">
        <f t="shared" si="62"/>
        <v>1</v>
      </c>
      <c r="I131" s="31">
        <f t="shared" si="53"/>
        <v>2400</v>
      </c>
      <c r="J131" s="31">
        <v>160001001</v>
      </c>
      <c r="K131" s="43">
        <f t="shared" si="58"/>
        <v>330000</v>
      </c>
      <c r="L131" s="43" t="s">
        <v>58</v>
      </c>
      <c r="M131" s="43">
        <f t="shared" si="60"/>
        <v>51426</v>
      </c>
      <c r="N131" s="43">
        <f t="shared" si="60"/>
        <v>52426</v>
      </c>
      <c r="O131" s="43" t="str">
        <f t="shared" si="50"/>
        <v>530800001</v>
      </c>
    </row>
    <row r="132" spans="1:15" x14ac:dyDescent="0.3">
      <c r="A132" s="34" t="b">
        <v>1</v>
      </c>
      <c r="B132" s="35" t="str">
        <f>"업적 - 수호자 스킬 초기화 누적 횟수 " &amp; I132 &amp; " 회"</f>
        <v>업적 - 수호자 스킬 초기화 누적 횟수 1 회</v>
      </c>
      <c r="C132" s="33" t="str">
        <f>90&amp;F132&amp;G132&amp;H132&amp;1001</f>
        <v>905221001</v>
      </c>
      <c r="D132" s="33">
        <v>0</v>
      </c>
      <c r="E132" s="34">
        <f t="shared" ref="E132:E133" si="63">C133</f>
        <v>905221002</v>
      </c>
      <c r="F132" s="33">
        <v>5</v>
      </c>
      <c r="G132" s="33">
        <v>2</v>
      </c>
      <c r="H132" s="33">
        <v>2</v>
      </c>
      <c r="I132" s="34">
        <v>1</v>
      </c>
      <c r="J132" s="34">
        <v>160001001</v>
      </c>
      <c r="K132" s="33">
        <v>40000</v>
      </c>
      <c r="L132" s="44" t="s">
        <v>58</v>
      </c>
      <c r="M132" s="44">
        <f t="shared" si="60"/>
        <v>51427</v>
      </c>
      <c r="N132" s="44">
        <f t="shared" si="60"/>
        <v>52427</v>
      </c>
      <c r="O132" s="33" t="str">
        <f t="shared" si="39"/>
        <v>530800002</v>
      </c>
    </row>
    <row r="133" spans="1:15" x14ac:dyDescent="0.3">
      <c r="A133" s="34" t="b">
        <v>1</v>
      </c>
      <c r="B133" s="35" t="str">
        <f t="shared" ref="B133:B135" si="64">"업적 - 수호자 스킬 초기화 누적 횟수 " &amp; I133 &amp; " 회"</f>
        <v>업적 - 수호자 스킬 초기화 누적 횟수 3 회</v>
      </c>
      <c r="C133" s="34">
        <f t="shared" si="61"/>
        <v>905221002</v>
      </c>
      <c r="D133" s="34" t="str">
        <f t="shared" ref="D133:D135" si="65">C132</f>
        <v>905221001</v>
      </c>
      <c r="E133" s="34">
        <f t="shared" si="63"/>
        <v>905221003</v>
      </c>
      <c r="F133" s="34">
        <f>F132</f>
        <v>5</v>
      </c>
      <c r="G133" s="34">
        <f t="shared" ref="G133:H135" si="66">G132</f>
        <v>2</v>
      </c>
      <c r="H133" s="34">
        <f t="shared" si="66"/>
        <v>2</v>
      </c>
      <c r="I133" s="34">
        <v>3</v>
      </c>
      <c r="J133" s="34">
        <v>160001001</v>
      </c>
      <c r="K133" s="34">
        <f>INT(K132+K132*100%)</f>
        <v>80000</v>
      </c>
      <c r="L133" s="44" t="s">
        <v>58</v>
      </c>
      <c r="M133" s="44">
        <f t="shared" si="60"/>
        <v>51428</v>
      </c>
      <c r="N133" s="44">
        <f t="shared" si="60"/>
        <v>52428</v>
      </c>
      <c r="O133" s="43" t="str">
        <f>O132</f>
        <v>530800002</v>
      </c>
    </row>
    <row r="134" spans="1:15" x14ac:dyDescent="0.3">
      <c r="A134" s="34" t="b">
        <v>1</v>
      </c>
      <c r="B134" s="35" t="str">
        <f t="shared" si="64"/>
        <v>업적 - 수호자 스킬 초기화 누적 횟수 5 회</v>
      </c>
      <c r="C134" s="34">
        <f t="shared" si="61"/>
        <v>905221003</v>
      </c>
      <c r="D134" s="34">
        <f t="shared" si="65"/>
        <v>905221002</v>
      </c>
      <c r="E134" s="34">
        <f>C135</f>
        <v>905221004</v>
      </c>
      <c r="F134" s="34">
        <f t="shared" ref="F134:F135" si="67">F133</f>
        <v>5</v>
      </c>
      <c r="G134" s="34">
        <f t="shared" si="66"/>
        <v>2</v>
      </c>
      <c r="H134" s="34">
        <f t="shared" si="66"/>
        <v>2</v>
      </c>
      <c r="I134" s="34">
        <v>5</v>
      </c>
      <c r="J134" s="34">
        <v>160001001</v>
      </c>
      <c r="K134" s="34">
        <f t="shared" ref="K134:K135" si="68">INT(K133+K133*100%)</f>
        <v>160000</v>
      </c>
      <c r="L134" s="44" t="s">
        <v>58</v>
      </c>
      <c r="M134" s="44">
        <f t="shared" si="60"/>
        <v>51429</v>
      </c>
      <c r="N134" s="44">
        <f t="shared" si="60"/>
        <v>52429</v>
      </c>
      <c r="O134" s="43" t="str">
        <f t="shared" ref="O134:O135" si="69">O133</f>
        <v>530800002</v>
      </c>
    </row>
    <row r="135" spans="1:15" x14ac:dyDescent="0.3">
      <c r="A135" s="34" t="b">
        <v>1</v>
      </c>
      <c r="B135" s="35" t="str">
        <f t="shared" si="64"/>
        <v>업적 - 수호자 스킬 초기화 누적 횟수 10 회</v>
      </c>
      <c r="C135" s="34">
        <f t="shared" si="61"/>
        <v>905221004</v>
      </c>
      <c r="D135" s="34">
        <f t="shared" si="65"/>
        <v>905221003</v>
      </c>
      <c r="E135" s="33">
        <v>0</v>
      </c>
      <c r="F135" s="34">
        <f t="shared" si="67"/>
        <v>5</v>
      </c>
      <c r="G135" s="34">
        <f t="shared" si="66"/>
        <v>2</v>
      </c>
      <c r="H135" s="34">
        <f t="shared" si="66"/>
        <v>2</v>
      </c>
      <c r="I135" s="34">
        <v>10</v>
      </c>
      <c r="J135" s="34">
        <v>160001001</v>
      </c>
      <c r="K135" s="34">
        <f t="shared" si="68"/>
        <v>320000</v>
      </c>
      <c r="L135" s="44" t="s">
        <v>58</v>
      </c>
      <c r="M135" s="44">
        <f t="shared" ref="M135:N150" si="70">M134+1</f>
        <v>51430</v>
      </c>
      <c r="N135" s="44">
        <f t="shared" si="70"/>
        <v>52430</v>
      </c>
      <c r="O135" s="43" t="str">
        <f t="shared" si="69"/>
        <v>530800002</v>
      </c>
    </row>
    <row r="136" spans="1:15" x14ac:dyDescent="0.3">
      <c r="A136" s="19" t="b">
        <v>1</v>
      </c>
      <c r="B136" s="36" t="str">
        <f>"업적 - 수호석 획득 누적 갯수 " &amp; I136&amp; "개"</f>
        <v>업적 - 수호석 획득 누적 갯수 1개</v>
      </c>
      <c r="C136" s="33" t="str">
        <f>90&amp;F136&amp;G136&amp;H136&amp;1001</f>
        <v>903311001</v>
      </c>
      <c r="D136" s="33">
        <v>0</v>
      </c>
      <c r="E136" s="19">
        <f t="shared" ref="E136:E141" si="71">C137</f>
        <v>903311002</v>
      </c>
      <c r="F136" s="33">
        <v>3</v>
      </c>
      <c r="G136" s="33">
        <v>3</v>
      </c>
      <c r="H136" s="33">
        <v>1</v>
      </c>
      <c r="I136" s="33">
        <v>1</v>
      </c>
      <c r="J136" s="19">
        <v>160001002</v>
      </c>
      <c r="K136" s="33">
        <v>25</v>
      </c>
      <c r="L136" s="19" t="s">
        <v>210</v>
      </c>
      <c r="M136" s="19">
        <f t="shared" si="70"/>
        <v>51431</v>
      </c>
      <c r="N136" s="19">
        <f t="shared" si="70"/>
        <v>52431</v>
      </c>
      <c r="O136" s="33" t="str">
        <f t="shared" ref="O136:O165" si="72">IF(H136=1,"530800001",IF(H136=2,"530800002",IF(H136=3,"530800003",IF(H136=4,"530800004",IF(H136=5,"530800005",IF(H136=6,"530800006",IF(H136=7,"530800007",IF(H136=8,"530800008",IF(H136=9,"530800009",IF(H136=10,"530800010",IF(H136=11,"530800011",IF(H136=12,"530800012",IF(H136=13,"530800013",IF(H136=14,"530800014",IF(H136=15,"530800015",IF(H136=16,"530800016",IF(H136=17,"530800017",IF(H136=18,"530800018",IF(H136=19,"530800019",IF(H136=20,"530800020",IF(H136=21,"530800020",IF(H136=22,"530800022",IF(H136=23,"530800023",IF(H136=24,"530800024",IF(H136=25,"530800025",IF(H136=26,"530800026",IF(H136=27,"530800027",IF(H136=28,"530800028",IF(H136=29,"530800029",IF(H136=30,"530800030",IF(H136=31,"530800031",IF(H136=32,"530800032",IF(H136=33,"530800033",IF(H136=34,"530800034",IF(H136=35,"530800035",IF(H136=36,"530800036"))))))))))))))))))))))))))))))))))))</f>
        <v>530800001</v>
      </c>
    </row>
    <row r="137" spans="1:15" x14ac:dyDescent="0.3">
      <c r="A137" s="19" t="b">
        <v>1</v>
      </c>
      <c r="B137" s="36" t="str">
        <f t="shared" ref="B137:B142" si="73">"업적 - 수호석 획득 누적 갯수 " &amp; I137&amp; "개"</f>
        <v>업적 - 수호석 획득 누적 갯수 3개</v>
      </c>
      <c r="C137" s="19">
        <f t="shared" ref="C137:C142" si="74">C136+1</f>
        <v>903311002</v>
      </c>
      <c r="D137" s="19" t="str">
        <f t="shared" ref="D137:D142" si="75">C136</f>
        <v>903311001</v>
      </c>
      <c r="E137" s="19">
        <f t="shared" si="71"/>
        <v>903311003</v>
      </c>
      <c r="F137" s="19">
        <f>F136</f>
        <v>3</v>
      </c>
      <c r="G137" s="19">
        <f t="shared" ref="G137:H142" si="76">G136</f>
        <v>3</v>
      </c>
      <c r="H137" s="19">
        <f t="shared" si="76"/>
        <v>1</v>
      </c>
      <c r="I137" s="33">
        <v>3</v>
      </c>
      <c r="J137" s="19">
        <f>J136</f>
        <v>160001002</v>
      </c>
      <c r="K137" s="19">
        <f>K136+K$136</f>
        <v>50</v>
      </c>
      <c r="L137" s="19" t="s">
        <v>210</v>
      </c>
      <c r="M137" s="19">
        <f t="shared" si="70"/>
        <v>51432</v>
      </c>
      <c r="N137" s="19">
        <f t="shared" si="70"/>
        <v>52432</v>
      </c>
      <c r="O137" s="43" t="str">
        <f t="shared" ref="O137:O142" si="77">O136</f>
        <v>530800001</v>
      </c>
    </row>
    <row r="138" spans="1:15" x14ac:dyDescent="0.3">
      <c r="A138" s="19" t="b">
        <v>1</v>
      </c>
      <c r="B138" s="36" t="str">
        <f t="shared" si="73"/>
        <v>업적 - 수호석 획득 누적 갯수 5개</v>
      </c>
      <c r="C138" s="19">
        <f t="shared" si="74"/>
        <v>903311003</v>
      </c>
      <c r="D138" s="19">
        <f t="shared" si="75"/>
        <v>903311002</v>
      </c>
      <c r="E138" s="19">
        <f t="shared" si="71"/>
        <v>903311004</v>
      </c>
      <c r="F138" s="19">
        <f t="shared" ref="F138:F142" si="78">F137</f>
        <v>3</v>
      </c>
      <c r="G138" s="19">
        <f t="shared" si="76"/>
        <v>3</v>
      </c>
      <c r="H138" s="19">
        <f t="shared" si="76"/>
        <v>1</v>
      </c>
      <c r="I138" s="33">
        <v>5</v>
      </c>
      <c r="J138" s="19">
        <f t="shared" ref="J138:J142" si="79">J137</f>
        <v>160001002</v>
      </c>
      <c r="K138" s="19">
        <f t="shared" ref="K138:K141" si="80">K137+K$136</f>
        <v>75</v>
      </c>
      <c r="L138" s="19" t="s">
        <v>211</v>
      </c>
      <c r="M138" s="19">
        <f t="shared" si="70"/>
        <v>51433</v>
      </c>
      <c r="N138" s="19">
        <f t="shared" si="70"/>
        <v>52433</v>
      </c>
      <c r="O138" s="43" t="str">
        <f t="shared" si="77"/>
        <v>530800001</v>
      </c>
    </row>
    <row r="139" spans="1:15" x14ac:dyDescent="0.3">
      <c r="A139" s="19" t="b">
        <v>1</v>
      </c>
      <c r="B139" s="36" t="str">
        <f t="shared" si="73"/>
        <v>업적 - 수호석 획득 누적 갯수 7개</v>
      </c>
      <c r="C139" s="19">
        <f t="shared" si="74"/>
        <v>903311004</v>
      </c>
      <c r="D139" s="19">
        <f t="shared" si="75"/>
        <v>903311003</v>
      </c>
      <c r="E139" s="19">
        <f t="shared" si="71"/>
        <v>903311005</v>
      </c>
      <c r="F139" s="19">
        <f t="shared" si="78"/>
        <v>3</v>
      </c>
      <c r="G139" s="19">
        <f t="shared" si="76"/>
        <v>3</v>
      </c>
      <c r="H139" s="19">
        <f t="shared" si="76"/>
        <v>1</v>
      </c>
      <c r="I139" s="33">
        <v>7</v>
      </c>
      <c r="J139" s="19">
        <f t="shared" si="79"/>
        <v>160001002</v>
      </c>
      <c r="K139" s="19">
        <f t="shared" si="80"/>
        <v>100</v>
      </c>
      <c r="L139" s="19" t="s">
        <v>210</v>
      </c>
      <c r="M139" s="19">
        <f t="shared" si="70"/>
        <v>51434</v>
      </c>
      <c r="N139" s="19">
        <f t="shared" si="70"/>
        <v>52434</v>
      </c>
      <c r="O139" s="43" t="str">
        <f t="shared" si="77"/>
        <v>530800001</v>
      </c>
    </row>
    <row r="140" spans="1:15" x14ac:dyDescent="0.3">
      <c r="A140" s="19" t="b">
        <v>1</v>
      </c>
      <c r="B140" s="36" t="str">
        <f t="shared" si="73"/>
        <v>업적 - 수호석 획득 누적 갯수 10개</v>
      </c>
      <c r="C140" s="19">
        <f t="shared" si="74"/>
        <v>903311005</v>
      </c>
      <c r="D140" s="19">
        <f t="shared" si="75"/>
        <v>903311004</v>
      </c>
      <c r="E140" s="19">
        <f t="shared" si="71"/>
        <v>903311006</v>
      </c>
      <c r="F140" s="19">
        <f t="shared" si="78"/>
        <v>3</v>
      </c>
      <c r="G140" s="19">
        <f t="shared" si="76"/>
        <v>3</v>
      </c>
      <c r="H140" s="19">
        <f t="shared" si="76"/>
        <v>1</v>
      </c>
      <c r="I140" s="33">
        <v>10</v>
      </c>
      <c r="J140" s="19">
        <f t="shared" si="79"/>
        <v>160001002</v>
      </c>
      <c r="K140" s="19">
        <f t="shared" si="80"/>
        <v>125</v>
      </c>
      <c r="L140" s="19" t="s">
        <v>210</v>
      </c>
      <c r="M140" s="19">
        <f t="shared" si="70"/>
        <v>51435</v>
      </c>
      <c r="N140" s="19">
        <f t="shared" si="70"/>
        <v>52435</v>
      </c>
      <c r="O140" s="43" t="str">
        <f t="shared" si="77"/>
        <v>530800001</v>
      </c>
    </row>
    <row r="141" spans="1:15" x14ac:dyDescent="0.3">
      <c r="A141" s="19" t="b">
        <v>1</v>
      </c>
      <c r="B141" s="36" t="str">
        <f t="shared" si="73"/>
        <v>업적 - 수호석 획득 누적 갯수 12개</v>
      </c>
      <c r="C141" s="19">
        <f t="shared" si="74"/>
        <v>903311006</v>
      </c>
      <c r="D141" s="19">
        <f t="shared" si="75"/>
        <v>903311005</v>
      </c>
      <c r="E141" s="19">
        <f t="shared" si="71"/>
        <v>903311007</v>
      </c>
      <c r="F141" s="19">
        <f t="shared" si="78"/>
        <v>3</v>
      </c>
      <c r="G141" s="19">
        <f t="shared" si="76"/>
        <v>3</v>
      </c>
      <c r="H141" s="19">
        <f t="shared" si="76"/>
        <v>1</v>
      </c>
      <c r="I141" s="33">
        <v>12</v>
      </c>
      <c r="J141" s="19">
        <f t="shared" si="79"/>
        <v>160001002</v>
      </c>
      <c r="K141" s="19">
        <f t="shared" si="80"/>
        <v>150</v>
      </c>
      <c r="L141" s="19" t="s">
        <v>210</v>
      </c>
      <c r="M141" s="19">
        <f t="shared" si="70"/>
        <v>51436</v>
      </c>
      <c r="N141" s="19">
        <f t="shared" si="70"/>
        <v>52436</v>
      </c>
      <c r="O141" s="43" t="str">
        <f t="shared" si="77"/>
        <v>530800001</v>
      </c>
    </row>
    <row r="142" spans="1:15" x14ac:dyDescent="0.3">
      <c r="A142" s="19" t="b">
        <v>1</v>
      </c>
      <c r="B142" s="36" t="str">
        <f t="shared" si="73"/>
        <v>업적 - 수호석 획득 누적 갯수 15개</v>
      </c>
      <c r="C142" s="19">
        <f t="shared" si="74"/>
        <v>903311007</v>
      </c>
      <c r="D142" s="19">
        <f t="shared" si="75"/>
        <v>903311006</v>
      </c>
      <c r="E142" s="33">
        <v>0</v>
      </c>
      <c r="F142" s="19">
        <f t="shared" si="78"/>
        <v>3</v>
      </c>
      <c r="G142" s="19">
        <f t="shared" si="76"/>
        <v>3</v>
      </c>
      <c r="H142" s="19">
        <f t="shared" si="76"/>
        <v>1</v>
      </c>
      <c r="I142" s="33">
        <v>15</v>
      </c>
      <c r="J142" s="19">
        <f t="shared" si="79"/>
        <v>160001002</v>
      </c>
      <c r="K142" s="19">
        <f t="shared" ref="K142" si="81">K141+K$137</f>
        <v>200</v>
      </c>
      <c r="L142" s="19" t="s">
        <v>210</v>
      </c>
      <c r="M142" s="19">
        <f t="shared" si="70"/>
        <v>51437</v>
      </c>
      <c r="N142" s="19">
        <f t="shared" si="70"/>
        <v>52437</v>
      </c>
      <c r="O142" s="43" t="str">
        <f t="shared" si="77"/>
        <v>530800001</v>
      </c>
    </row>
    <row r="143" spans="1:15" x14ac:dyDescent="0.3">
      <c r="A143" s="34" t="b">
        <v>1</v>
      </c>
      <c r="B143" s="35" t="str">
        <f>"업적 - 수호석 업그레이드 단계별 달성 " &amp; "Lv."&amp; I143</f>
        <v>업적 - 수호석 업그레이드 단계별 달성 Lv.1</v>
      </c>
      <c r="C143" s="33" t="str">
        <f>90&amp;F143&amp;G143&amp;H143&amp;1001</f>
        <v>906111001</v>
      </c>
      <c r="D143" s="33">
        <v>0</v>
      </c>
      <c r="E143" s="34">
        <f t="shared" ref="E143:E163" si="82">C144</f>
        <v>906111002</v>
      </c>
      <c r="F143" s="33">
        <v>6</v>
      </c>
      <c r="G143" s="33">
        <v>1</v>
      </c>
      <c r="H143" s="33">
        <v>1</v>
      </c>
      <c r="I143" s="34">
        <v>1</v>
      </c>
      <c r="J143" s="34">
        <v>160001001</v>
      </c>
      <c r="K143" s="33">
        <v>10000</v>
      </c>
      <c r="L143" s="44" t="s">
        <v>58</v>
      </c>
      <c r="M143" s="44">
        <f t="shared" si="70"/>
        <v>51438</v>
      </c>
      <c r="N143" s="44">
        <f t="shared" si="70"/>
        <v>52438</v>
      </c>
      <c r="O143" s="33" t="str">
        <f t="shared" si="72"/>
        <v>530800001</v>
      </c>
    </row>
    <row r="144" spans="1:15" x14ac:dyDescent="0.3">
      <c r="A144" s="34" t="b">
        <v>1</v>
      </c>
      <c r="B144" s="35" t="str">
        <f t="shared" ref="B144:B164" si="83">"업적 - 수호석 업그레이드 단계별 달성 " &amp; "Lv."&amp; I144</f>
        <v>업적 - 수호석 업그레이드 단계별 달성 Lv.5</v>
      </c>
      <c r="C144" s="34">
        <f t="shared" ref="C144:C164" si="84">C143+1</f>
        <v>906111002</v>
      </c>
      <c r="D144" s="34" t="str">
        <f t="shared" ref="D144:D164" si="85">C143</f>
        <v>906111001</v>
      </c>
      <c r="E144" s="34">
        <f t="shared" si="82"/>
        <v>906111003</v>
      </c>
      <c r="F144" s="34">
        <f>F143</f>
        <v>6</v>
      </c>
      <c r="G144" s="34">
        <f t="shared" ref="G144:H159" si="86">G143</f>
        <v>1</v>
      </c>
      <c r="H144" s="34">
        <f t="shared" si="86"/>
        <v>1</v>
      </c>
      <c r="I144" s="34">
        <v>5</v>
      </c>
      <c r="J144" s="34">
        <v>160001001</v>
      </c>
      <c r="K144" s="34">
        <f>INT(K143+K$143*100%)</f>
        <v>20000</v>
      </c>
      <c r="L144" s="44" t="s">
        <v>58</v>
      </c>
      <c r="M144" s="44">
        <f t="shared" si="70"/>
        <v>51439</v>
      </c>
      <c r="N144" s="44">
        <f t="shared" si="70"/>
        <v>52439</v>
      </c>
      <c r="O144" s="43" t="str">
        <f t="shared" ref="O144:O164" si="87">O143</f>
        <v>530800001</v>
      </c>
    </row>
    <row r="145" spans="1:15" x14ac:dyDescent="0.3">
      <c r="A145" s="34" t="b">
        <v>1</v>
      </c>
      <c r="B145" s="35" t="str">
        <f t="shared" si="83"/>
        <v>업적 - 수호석 업그레이드 단계별 달성 Lv.10</v>
      </c>
      <c r="C145" s="34">
        <f t="shared" si="84"/>
        <v>906111003</v>
      </c>
      <c r="D145" s="34">
        <f t="shared" si="85"/>
        <v>906111002</v>
      </c>
      <c r="E145" s="34">
        <f t="shared" si="82"/>
        <v>906111004</v>
      </c>
      <c r="F145" s="34">
        <f t="shared" ref="F145:H160" si="88">F144</f>
        <v>6</v>
      </c>
      <c r="G145" s="34">
        <f t="shared" si="86"/>
        <v>1</v>
      </c>
      <c r="H145" s="34">
        <f t="shared" si="86"/>
        <v>1</v>
      </c>
      <c r="I145" s="34">
        <v>10</v>
      </c>
      <c r="J145" s="34">
        <v>160001001</v>
      </c>
      <c r="K145" s="34">
        <f t="shared" ref="K145:K147" si="89">INT(K144+K$143*100%)</f>
        <v>30000</v>
      </c>
      <c r="L145" s="44" t="s">
        <v>58</v>
      </c>
      <c r="M145" s="44">
        <f t="shared" si="70"/>
        <v>51440</v>
      </c>
      <c r="N145" s="44">
        <f t="shared" si="70"/>
        <v>52440</v>
      </c>
      <c r="O145" s="43" t="str">
        <f t="shared" si="87"/>
        <v>530800001</v>
      </c>
    </row>
    <row r="146" spans="1:15" x14ac:dyDescent="0.3">
      <c r="A146" s="34" t="b">
        <v>1</v>
      </c>
      <c r="B146" s="35" t="str">
        <f t="shared" si="83"/>
        <v>업적 - 수호석 업그레이드 단계별 달성 Lv.20</v>
      </c>
      <c r="C146" s="34">
        <f t="shared" si="84"/>
        <v>906111004</v>
      </c>
      <c r="D146" s="34">
        <f t="shared" si="85"/>
        <v>906111003</v>
      </c>
      <c r="E146" s="34">
        <f t="shared" si="82"/>
        <v>906111005</v>
      </c>
      <c r="F146" s="34">
        <f t="shared" si="88"/>
        <v>6</v>
      </c>
      <c r="G146" s="34">
        <f t="shared" si="86"/>
        <v>1</v>
      </c>
      <c r="H146" s="34">
        <f t="shared" si="86"/>
        <v>1</v>
      </c>
      <c r="I146" s="34">
        <f>I145+I$145</f>
        <v>20</v>
      </c>
      <c r="J146" s="34">
        <v>160001001</v>
      </c>
      <c r="K146" s="34">
        <f t="shared" si="89"/>
        <v>40000</v>
      </c>
      <c r="L146" s="44" t="s">
        <v>58</v>
      </c>
      <c r="M146" s="44">
        <f t="shared" si="70"/>
        <v>51441</v>
      </c>
      <c r="N146" s="44">
        <f t="shared" si="70"/>
        <v>52441</v>
      </c>
      <c r="O146" s="43" t="str">
        <f t="shared" si="87"/>
        <v>530800001</v>
      </c>
    </row>
    <row r="147" spans="1:15" x14ac:dyDescent="0.3">
      <c r="A147" s="34" t="b">
        <v>1</v>
      </c>
      <c r="B147" s="35" t="str">
        <f t="shared" si="83"/>
        <v>업적 - 수호석 업그레이드 단계별 달성 Lv.30</v>
      </c>
      <c r="C147" s="34">
        <f t="shared" si="84"/>
        <v>906111005</v>
      </c>
      <c r="D147" s="34">
        <f t="shared" si="85"/>
        <v>906111004</v>
      </c>
      <c r="E147" s="34">
        <f t="shared" si="82"/>
        <v>906111006</v>
      </c>
      <c r="F147" s="34">
        <f t="shared" si="88"/>
        <v>6</v>
      </c>
      <c r="G147" s="34">
        <f t="shared" si="86"/>
        <v>1</v>
      </c>
      <c r="H147" s="34">
        <f t="shared" si="86"/>
        <v>1</v>
      </c>
      <c r="I147" s="34">
        <f t="shared" ref="I147:I164" si="90">I146+I$145</f>
        <v>30</v>
      </c>
      <c r="J147" s="34">
        <v>160001001</v>
      </c>
      <c r="K147" s="34">
        <f t="shared" si="89"/>
        <v>50000</v>
      </c>
      <c r="L147" s="44" t="s">
        <v>58</v>
      </c>
      <c r="M147" s="44">
        <f t="shared" si="70"/>
        <v>51442</v>
      </c>
      <c r="N147" s="44">
        <f t="shared" si="70"/>
        <v>52442</v>
      </c>
      <c r="O147" s="43" t="str">
        <f t="shared" si="87"/>
        <v>530800001</v>
      </c>
    </row>
    <row r="148" spans="1:15" x14ac:dyDescent="0.3">
      <c r="A148" s="34" t="b">
        <v>1</v>
      </c>
      <c r="B148" s="35" t="str">
        <f t="shared" si="83"/>
        <v>업적 - 수호석 업그레이드 단계별 달성 Lv.40</v>
      </c>
      <c r="C148" s="34">
        <f t="shared" si="84"/>
        <v>906111006</v>
      </c>
      <c r="D148" s="34">
        <f t="shared" si="85"/>
        <v>906111005</v>
      </c>
      <c r="E148" s="34">
        <f t="shared" si="82"/>
        <v>906111007</v>
      </c>
      <c r="F148" s="34">
        <f t="shared" si="88"/>
        <v>6</v>
      </c>
      <c r="G148" s="34">
        <f t="shared" si="86"/>
        <v>1</v>
      </c>
      <c r="H148" s="34">
        <f t="shared" si="86"/>
        <v>1</v>
      </c>
      <c r="I148" s="34">
        <f t="shared" si="90"/>
        <v>40</v>
      </c>
      <c r="J148" s="34">
        <v>160001001</v>
      </c>
      <c r="K148" s="33">
        <f>INT(K147+K$147*50%)</f>
        <v>75000</v>
      </c>
      <c r="L148" s="44" t="s">
        <v>58</v>
      </c>
      <c r="M148" s="44">
        <f t="shared" si="70"/>
        <v>51443</v>
      </c>
      <c r="N148" s="44">
        <f t="shared" si="70"/>
        <v>52443</v>
      </c>
      <c r="O148" s="43" t="str">
        <f t="shared" si="87"/>
        <v>530800001</v>
      </c>
    </row>
    <row r="149" spans="1:15" x14ac:dyDescent="0.3">
      <c r="A149" s="34" t="b">
        <v>1</v>
      </c>
      <c r="B149" s="35" t="str">
        <f t="shared" si="83"/>
        <v>업적 - 수호석 업그레이드 단계별 달성 Lv.50</v>
      </c>
      <c r="C149" s="34">
        <f t="shared" si="84"/>
        <v>906111007</v>
      </c>
      <c r="D149" s="34">
        <f t="shared" si="85"/>
        <v>906111006</v>
      </c>
      <c r="E149" s="34">
        <f t="shared" si="82"/>
        <v>906111008</v>
      </c>
      <c r="F149" s="34">
        <f t="shared" si="88"/>
        <v>6</v>
      </c>
      <c r="G149" s="34">
        <f t="shared" si="86"/>
        <v>1</v>
      </c>
      <c r="H149" s="34">
        <f t="shared" si="86"/>
        <v>1</v>
      </c>
      <c r="I149" s="34">
        <f t="shared" si="90"/>
        <v>50</v>
      </c>
      <c r="J149" s="34">
        <v>160001001</v>
      </c>
      <c r="K149" s="44">
        <f>INT(K148+K$147*50%)</f>
        <v>100000</v>
      </c>
      <c r="L149" s="44" t="s">
        <v>58</v>
      </c>
      <c r="M149" s="44">
        <f t="shared" si="70"/>
        <v>51444</v>
      </c>
      <c r="N149" s="44">
        <f t="shared" si="70"/>
        <v>52444</v>
      </c>
      <c r="O149" s="43" t="str">
        <f t="shared" si="87"/>
        <v>530800001</v>
      </c>
    </row>
    <row r="150" spans="1:15" x14ac:dyDescent="0.3">
      <c r="A150" s="34" t="b">
        <v>1</v>
      </c>
      <c r="B150" s="35" t="str">
        <f t="shared" si="83"/>
        <v>업적 - 수호석 업그레이드 단계별 달성 Lv.60</v>
      </c>
      <c r="C150" s="34">
        <f t="shared" si="84"/>
        <v>906111008</v>
      </c>
      <c r="D150" s="34">
        <f t="shared" si="85"/>
        <v>906111007</v>
      </c>
      <c r="E150" s="34">
        <f t="shared" si="82"/>
        <v>906111009</v>
      </c>
      <c r="F150" s="34">
        <f t="shared" si="88"/>
        <v>6</v>
      </c>
      <c r="G150" s="34">
        <f t="shared" si="86"/>
        <v>1</v>
      </c>
      <c r="H150" s="34">
        <f t="shared" si="86"/>
        <v>1</v>
      </c>
      <c r="I150" s="34">
        <f t="shared" si="90"/>
        <v>60</v>
      </c>
      <c r="J150" s="34">
        <v>160001001</v>
      </c>
      <c r="K150" s="44">
        <f t="shared" ref="K150:K164" si="91">INT(K149+K$147*50%)</f>
        <v>125000</v>
      </c>
      <c r="L150" s="44" t="s">
        <v>58</v>
      </c>
      <c r="M150" s="44">
        <f t="shared" si="70"/>
        <v>51445</v>
      </c>
      <c r="N150" s="44">
        <f t="shared" si="70"/>
        <v>52445</v>
      </c>
      <c r="O150" s="43" t="str">
        <f t="shared" si="87"/>
        <v>530800001</v>
      </c>
    </row>
    <row r="151" spans="1:15" x14ac:dyDescent="0.3">
      <c r="A151" s="34" t="b">
        <v>1</v>
      </c>
      <c r="B151" s="35" t="str">
        <f t="shared" si="83"/>
        <v>업적 - 수호석 업그레이드 단계별 달성 Lv.70</v>
      </c>
      <c r="C151" s="34">
        <f t="shared" si="84"/>
        <v>906111009</v>
      </c>
      <c r="D151" s="34">
        <f t="shared" si="85"/>
        <v>906111008</v>
      </c>
      <c r="E151" s="34">
        <f t="shared" si="82"/>
        <v>906111010</v>
      </c>
      <c r="F151" s="34">
        <f t="shared" si="88"/>
        <v>6</v>
      </c>
      <c r="G151" s="34">
        <f t="shared" si="86"/>
        <v>1</v>
      </c>
      <c r="H151" s="34">
        <f t="shared" si="86"/>
        <v>1</v>
      </c>
      <c r="I151" s="34">
        <f t="shared" si="90"/>
        <v>70</v>
      </c>
      <c r="J151" s="34">
        <v>160001001</v>
      </c>
      <c r="K151" s="44">
        <f t="shared" si="91"/>
        <v>150000</v>
      </c>
      <c r="L151" s="44" t="s">
        <v>58</v>
      </c>
      <c r="M151" s="44">
        <f t="shared" ref="M151:N166" si="92">M150+1</f>
        <v>51446</v>
      </c>
      <c r="N151" s="44">
        <f t="shared" si="92"/>
        <v>52446</v>
      </c>
      <c r="O151" s="43" t="str">
        <f t="shared" si="87"/>
        <v>530800001</v>
      </c>
    </row>
    <row r="152" spans="1:15" x14ac:dyDescent="0.3">
      <c r="A152" s="34" t="b">
        <v>1</v>
      </c>
      <c r="B152" s="35" t="str">
        <f t="shared" si="83"/>
        <v>업적 - 수호석 업그레이드 단계별 달성 Lv.80</v>
      </c>
      <c r="C152" s="34">
        <f t="shared" si="84"/>
        <v>906111010</v>
      </c>
      <c r="D152" s="34">
        <f t="shared" si="85"/>
        <v>906111009</v>
      </c>
      <c r="E152" s="34">
        <f t="shared" si="82"/>
        <v>906111011</v>
      </c>
      <c r="F152" s="34">
        <f t="shared" si="88"/>
        <v>6</v>
      </c>
      <c r="G152" s="34">
        <f t="shared" si="86"/>
        <v>1</v>
      </c>
      <c r="H152" s="34">
        <f t="shared" si="86"/>
        <v>1</v>
      </c>
      <c r="I152" s="34">
        <f t="shared" si="90"/>
        <v>80</v>
      </c>
      <c r="J152" s="34">
        <v>160001001</v>
      </c>
      <c r="K152" s="44">
        <f t="shared" si="91"/>
        <v>175000</v>
      </c>
      <c r="L152" s="44" t="s">
        <v>58</v>
      </c>
      <c r="M152" s="44">
        <f t="shared" si="92"/>
        <v>51447</v>
      </c>
      <c r="N152" s="44">
        <f t="shared" si="92"/>
        <v>52447</v>
      </c>
      <c r="O152" s="43" t="str">
        <f t="shared" si="87"/>
        <v>530800001</v>
      </c>
    </row>
    <row r="153" spans="1:15" x14ac:dyDescent="0.3">
      <c r="A153" s="34" t="b">
        <v>1</v>
      </c>
      <c r="B153" s="35" t="str">
        <f t="shared" si="83"/>
        <v>업적 - 수호석 업그레이드 단계별 달성 Lv.90</v>
      </c>
      <c r="C153" s="34">
        <f t="shared" si="84"/>
        <v>906111011</v>
      </c>
      <c r="D153" s="34">
        <f t="shared" si="85"/>
        <v>906111010</v>
      </c>
      <c r="E153" s="34">
        <f t="shared" si="82"/>
        <v>906111012</v>
      </c>
      <c r="F153" s="34">
        <f t="shared" si="88"/>
        <v>6</v>
      </c>
      <c r="G153" s="34">
        <f t="shared" si="86"/>
        <v>1</v>
      </c>
      <c r="H153" s="34">
        <f t="shared" si="86"/>
        <v>1</v>
      </c>
      <c r="I153" s="34">
        <f t="shared" si="90"/>
        <v>90</v>
      </c>
      <c r="J153" s="34">
        <v>160001001</v>
      </c>
      <c r="K153" s="44">
        <f t="shared" si="91"/>
        <v>200000</v>
      </c>
      <c r="L153" s="44" t="s">
        <v>58</v>
      </c>
      <c r="M153" s="44">
        <f t="shared" si="92"/>
        <v>51448</v>
      </c>
      <c r="N153" s="44">
        <f t="shared" si="92"/>
        <v>52448</v>
      </c>
      <c r="O153" s="43" t="str">
        <f t="shared" si="87"/>
        <v>530800001</v>
      </c>
    </row>
    <row r="154" spans="1:15" x14ac:dyDescent="0.3">
      <c r="A154" s="34" t="b">
        <v>1</v>
      </c>
      <c r="B154" s="35" t="str">
        <f t="shared" si="83"/>
        <v>업적 - 수호석 업그레이드 단계별 달성 Lv.100</v>
      </c>
      <c r="C154" s="34">
        <f t="shared" si="84"/>
        <v>906111012</v>
      </c>
      <c r="D154" s="34">
        <f t="shared" si="85"/>
        <v>906111011</v>
      </c>
      <c r="E154" s="34">
        <f t="shared" si="82"/>
        <v>906111013</v>
      </c>
      <c r="F154" s="34">
        <f t="shared" si="88"/>
        <v>6</v>
      </c>
      <c r="G154" s="34">
        <f t="shared" si="86"/>
        <v>1</v>
      </c>
      <c r="H154" s="34">
        <f t="shared" si="86"/>
        <v>1</v>
      </c>
      <c r="I154" s="34">
        <f t="shared" si="90"/>
        <v>100</v>
      </c>
      <c r="J154" s="34">
        <v>160001001</v>
      </c>
      <c r="K154" s="44">
        <f t="shared" si="91"/>
        <v>225000</v>
      </c>
      <c r="L154" s="44" t="s">
        <v>58</v>
      </c>
      <c r="M154" s="44">
        <f t="shared" si="92"/>
        <v>51449</v>
      </c>
      <c r="N154" s="44">
        <f t="shared" si="92"/>
        <v>52449</v>
      </c>
      <c r="O154" s="43" t="str">
        <f t="shared" si="87"/>
        <v>530800001</v>
      </c>
    </row>
    <row r="155" spans="1:15" x14ac:dyDescent="0.3">
      <c r="A155" s="34" t="b">
        <v>1</v>
      </c>
      <c r="B155" s="35" t="str">
        <f t="shared" si="83"/>
        <v>업적 - 수호석 업그레이드 단계별 달성 Lv.110</v>
      </c>
      <c r="C155" s="34">
        <f t="shared" si="84"/>
        <v>906111013</v>
      </c>
      <c r="D155" s="34">
        <f t="shared" si="85"/>
        <v>906111012</v>
      </c>
      <c r="E155" s="34">
        <f t="shared" si="82"/>
        <v>906111014</v>
      </c>
      <c r="F155" s="34">
        <f t="shared" si="88"/>
        <v>6</v>
      </c>
      <c r="G155" s="34">
        <f t="shared" si="86"/>
        <v>1</v>
      </c>
      <c r="H155" s="34">
        <f t="shared" si="86"/>
        <v>1</v>
      </c>
      <c r="I155" s="34">
        <f t="shared" si="90"/>
        <v>110</v>
      </c>
      <c r="J155" s="34">
        <v>160001001</v>
      </c>
      <c r="K155" s="44">
        <f t="shared" si="91"/>
        <v>250000</v>
      </c>
      <c r="L155" s="44" t="s">
        <v>58</v>
      </c>
      <c r="M155" s="44">
        <f t="shared" si="92"/>
        <v>51450</v>
      </c>
      <c r="N155" s="44">
        <f t="shared" si="92"/>
        <v>52450</v>
      </c>
      <c r="O155" s="43" t="str">
        <f t="shared" si="87"/>
        <v>530800001</v>
      </c>
    </row>
    <row r="156" spans="1:15" x14ac:dyDescent="0.3">
      <c r="A156" s="34" t="b">
        <v>1</v>
      </c>
      <c r="B156" s="35" t="str">
        <f t="shared" si="83"/>
        <v>업적 - 수호석 업그레이드 단계별 달성 Lv.120</v>
      </c>
      <c r="C156" s="34">
        <f t="shared" si="84"/>
        <v>906111014</v>
      </c>
      <c r="D156" s="34">
        <f t="shared" si="85"/>
        <v>906111013</v>
      </c>
      <c r="E156" s="34">
        <f t="shared" si="82"/>
        <v>906111015</v>
      </c>
      <c r="F156" s="34">
        <f t="shared" si="88"/>
        <v>6</v>
      </c>
      <c r="G156" s="34">
        <f t="shared" si="86"/>
        <v>1</v>
      </c>
      <c r="H156" s="34">
        <f t="shared" si="86"/>
        <v>1</v>
      </c>
      <c r="I156" s="34">
        <f t="shared" si="90"/>
        <v>120</v>
      </c>
      <c r="J156" s="34">
        <v>160001001</v>
      </c>
      <c r="K156" s="44">
        <f t="shared" si="91"/>
        <v>275000</v>
      </c>
      <c r="L156" s="44" t="s">
        <v>58</v>
      </c>
      <c r="M156" s="44">
        <f t="shared" si="92"/>
        <v>51451</v>
      </c>
      <c r="N156" s="44">
        <f t="shared" si="92"/>
        <v>52451</v>
      </c>
      <c r="O156" s="43" t="str">
        <f t="shared" si="87"/>
        <v>530800001</v>
      </c>
    </row>
    <row r="157" spans="1:15" x14ac:dyDescent="0.3">
      <c r="A157" s="34" t="b">
        <v>1</v>
      </c>
      <c r="B157" s="35" t="str">
        <f t="shared" si="83"/>
        <v>업적 - 수호석 업그레이드 단계별 달성 Lv.130</v>
      </c>
      <c r="C157" s="34">
        <f t="shared" si="84"/>
        <v>906111015</v>
      </c>
      <c r="D157" s="34">
        <f t="shared" si="85"/>
        <v>906111014</v>
      </c>
      <c r="E157" s="34">
        <f t="shared" si="82"/>
        <v>906111016</v>
      </c>
      <c r="F157" s="34">
        <f t="shared" si="88"/>
        <v>6</v>
      </c>
      <c r="G157" s="34">
        <f t="shared" si="86"/>
        <v>1</v>
      </c>
      <c r="H157" s="34">
        <f t="shared" si="86"/>
        <v>1</v>
      </c>
      <c r="I157" s="34">
        <f t="shared" si="90"/>
        <v>130</v>
      </c>
      <c r="J157" s="34">
        <v>160001001</v>
      </c>
      <c r="K157" s="44">
        <f t="shared" si="91"/>
        <v>300000</v>
      </c>
      <c r="L157" s="44" t="s">
        <v>58</v>
      </c>
      <c r="M157" s="44">
        <f t="shared" si="92"/>
        <v>51452</v>
      </c>
      <c r="N157" s="44">
        <f t="shared" si="92"/>
        <v>52452</v>
      </c>
      <c r="O157" s="43" t="str">
        <f t="shared" si="87"/>
        <v>530800001</v>
      </c>
    </row>
    <row r="158" spans="1:15" x14ac:dyDescent="0.3">
      <c r="A158" s="34" t="b">
        <v>1</v>
      </c>
      <c r="B158" s="35" t="str">
        <f t="shared" si="83"/>
        <v>업적 - 수호석 업그레이드 단계별 달성 Lv.140</v>
      </c>
      <c r="C158" s="34">
        <f t="shared" si="84"/>
        <v>906111016</v>
      </c>
      <c r="D158" s="34">
        <f t="shared" si="85"/>
        <v>906111015</v>
      </c>
      <c r="E158" s="34">
        <f t="shared" si="82"/>
        <v>906111017</v>
      </c>
      <c r="F158" s="34">
        <f t="shared" si="88"/>
        <v>6</v>
      </c>
      <c r="G158" s="34">
        <f t="shared" si="86"/>
        <v>1</v>
      </c>
      <c r="H158" s="34">
        <f t="shared" si="86"/>
        <v>1</v>
      </c>
      <c r="I158" s="34">
        <f t="shared" si="90"/>
        <v>140</v>
      </c>
      <c r="J158" s="34">
        <v>160001001</v>
      </c>
      <c r="K158" s="44">
        <f t="shared" si="91"/>
        <v>325000</v>
      </c>
      <c r="L158" s="44" t="s">
        <v>58</v>
      </c>
      <c r="M158" s="44">
        <f t="shared" si="92"/>
        <v>51453</v>
      </c>
      <c r="N158" s="44">
        <f t="shared" si="92"/>
        <v>52453</v>
      </c>
      <c r="O158" s="43" t="str">
        <f t="shared" si="87"/>
        <v>530800001</v>
      </c>
    </row>
    <row r="159" spans="1:15" x14ac:dyDescent="0.3">
      <c r="A159" s="34" t="b">
        <v>1</v>
      </c>
      <c r="B159" s="35" t="str">
        <f t="shared" si="83"/>
        <v>업적 - 수호석 업그레이드 단계별 달성 Lv.150</v>
      </c>
      <c r="C159" s="34">
        <f t="shared" si="84"/>
        <v>906111017</v>
      </c>
      <c r="D159" s="34">
        <f t="shared" si="85"/>
        <v>906111016</v>
      </c>
      <c r="E159" s="34">
        <f t="shared" si="82"/>
        <v>906111018</v>
      </c>
      <c r="F159" s="34">
        <f t="shared" si="88"/>
        <v>6</v>
      </c>
      <c r="G159" s="34">
        <f t="shared" si="86"/>
        <v>1</v>
      </c>
      <c r="H159" s="34">
        <f t="shared" si="86"/>
        <v>1</v>
      </c>
      <c r="I159" s="34">
        <f t="shared" si="90"/>
        <v>150</v>
      </c>
      <c r="J159" s="34">
        <v>160001001</v>
      </c>
      <c r="K159" s="44">
        <f t="shared" si="91"/>
        <v>350000</v>
      </c>
      <c r="L159" s="44" t="s">
        <v>58</v>
      </c>
      <c r="M159" s="44">
        <f t="shared" si="92"/>
        <v>51454</v>
      </c>
      <c r="N159" s="44">
        <f t="shared" si="92"/>
        <v>52454</v>
      </c>
      <c r="O159" s="43" t="str">
        <f t="shared" si="87"/>
        <v>530800001</v>
      </c>
    </row>
    <row r="160" spans="1:15" x14ac:dyDescent="0.3">
      <c r="A160" s="34" t="b">
        <v>1</v>
      </c>
      <c r="B160" s="35" t="str">
        <f t="shared" si="83"/>
        <v>업적 - 수호석 업그레이드 단계별 달성 Lv.160</v>
      </c>
      <c r="C160" s="34">
        <f t="shared" si="84"/>
        <v>906111018</v>
      </c>
      <c r="D160" s="34">
        <f t="shared" si="85"/>
        <v>906111017</v>
      </c>
      <c r="E160" s="34">
        <f t="shared" si="82"/>
        <v>906111019</v>
      </c>
      <c r="F160" s="34">
        <f t="shared" si="88"/>
        <v>6</v>
      </c>
      <c r="G160" s="34">
        <f t="shared" si="88"/>
        <v>1</v>
      </c>
      <c r="H160" s="34">
        <f t="shared" si="88"/>
        <v>1</v>
      </c>
      <c r="I160" s="34">
        <f t="shared" si="90"/>
        <v>160</v>
      </c>
      <c r="J160" s="34">
        <v>160001001</v>
      </c>
      <c r="K160" s="44">
        <f t="shared" si="91"/>
        <v>375000</v>
      </c>
      <c r="L160" s="44" t="s">
        <v>58</v>
      </c>
      <c r="M160" s="44">
        <f t="shared" si="92"/>
        <v>51455</v>
      </c>
      <c r="N160" s="44">
        <f t="shared" si="92"/>
        <v>52455</v>
      </c>
      <c r="O160" s="43" t="str">
        <f t="shared" si="87"/>
        <v>530800001</v>
      </c>
    </row>
    <row r="161" spans="1:15" x14ac:dyDescent="0.3">
      <c r="A161" s="34" t="b">
        <v>1</v>
      </c>
      <c r="B161" s="35" t="str">
        <f t="shared" si="83"/>
        <v>업적 - 수호석 업그레이드 단계별 달성 Lv.170</v>
      </c>
      <c r="C161" s="34">
        <f t="shared" si="84"/>
        <v>906111019</v>
      </c>
      <c r="D161" s="34">
        <f t="shared" si="85"/>
        <v>906111018</v>
      </c>
      <c r="E161" s="34">
        <f t="shared" si="82"/>
        <v>906111020</v>
      </c>
      <c r="F161" s="34">
        <f t="shared" ref="F161:H164" si="93">F160</f>
        <v>6</v>
      </c>
      <c r="G161" s="34">
        <f t="shared" si="93"/>
        <v>1</v>
      </c>
      <c r="H161" s="34">
        <f t="shared" si="93"/>
        <v>1</v>
      </c>
      <c r="I161" s="34">
        <f t="shared" si="90"/>
        <v>170</v>
      </c>
      <c r="J161" s="34">
        <v>160001001</v>
      </c>
      <c r="K161" s="44">
        <f t="shared" si="91"/>
        <v>400000</v>
      </c>
      <c r="L161" s="44" t="s">
        <v>58</v>
      </c>
      <c r="M161" s="44">
        <f t="shared" si="92"/>
        <v>51456</v>
      </c>
      <c r="N161" s="44">
        <f t="shared" si="92"/>
        <v>52456</v>
      </c>
      <c r="O161" s="43" t="str">
        <f t="shared" si="87"/>
        <v>530800001</v>
      </c>
    </row>
    <row r="162" spans="1:15" x14ac:dyDescent="0.3">
      <c r="A162" s="34" t="b">
        <v>1</v>
      </c>
      <c r="B162" s="35" t="str">
        <f t="shared" si="83"/>
        <v>업적 - 수호석 업그레이드 단계별 달성 Lv.180</v>
      </c>
      <c r="C162" s="34">
        <f t="shared" si="84"/>
        <v>906111020</v>
      </c>
      <c r="D162" s="34">
        <f t="shared" si="85"/>
        <v>906111019</v>
      </c>
      <c r="E162" s="34">
        <f t="shared" si="82"/>
        <v>906111021</v>
      </c>
      <c r="F162" s="34">
        <f t="shared" si="93"/>
        <v>6</v>
      </c>
      <c r="G162" s="34">
        <f t="shared" si="93"/>
        <v>1</v>
      </c>
      <c r="H162" s="34">
        <f t="shared" si="93"/>
        <v>1</v>
      </c>
      <c r="I162" s="34">
        <f t="shared" si="90"/>
        <v>180</v>
      </c>
      <c r="J162" s="34">
        <v>160001001</v>
      </c>
      <c r="K162" s="44">
        <f t="shared" si="91"/>
        <v>425000</v>
      </c>
      <c r="L162" s="44" t="s">
        <v>58</v>
      </c>
      <c r="M162" s="44">
        <f t="shared" si="92"/>
        <v>51457</v>
      </c>
      <c r="N162" s="44">
        <f t="shared" si="92"/>
        <v>52457</v>
      </c>
      <c r="O162" s="43" t="str">
        <f t="shared" si="87"/>
        <v>530800001</v>
      </c>
    </row>
    <row r="163" spans="1:15" x14ac:dyDescent="0.3">
      <c r="A163" s="34" t="b">
        <v>1</v>
      </c>
      <c r="B163" s="35" t="str">
        <f t="shared" si="83"/>
        <v>업적 - 수호석 업그레이드 단계별 달성 Lv.190</v>
      </c>
      <c r="C163" s="34">
        <f t="shared" si="84"/>
        <v>906111021</v>
      </c>
      <c r="D163" s="34">
        <f t="shared" si="85"/>
        <v>906111020</v>
      </c>
      <c r="E163" s="34">
        <f t="shared" si="82"/>
        <v>906111022</v>
      </c>
      <c r="F163" s="34">
        <f t="shared" si="93"/>
        <v>6</v>
      </c>
      <c r="G163" s="34">
        <f t="shared" si="93"/>
        <v>1</v>
      </c>
      <c r="H163" s="34">
        <f t="shared" si="93"/>
        <v>1</v>
      </c>
      <c r="I163" s="34">
        <f t="shared" si="90"/>
        <v>190</v>
      </c>
      <c r="J163" s="34">
        <v>160001001</v>
      </c>
      <c r="K163" s="44">
        <f t="shared" si="91"/>
        <v>450000</v>
      </c>
      <c r="L163" s="44" t="s">
        <v>58</v>
      </c>
      <c r="M163" s="44">
        <f t="shared" si="92"/>
        <v>51458</v>
      </c>
      <c r="N163" s="44">
        <f t="shared" si="92"/>
        <v>52458</v>
      </c>
      <c r="O163" s="43" t="str">
        <f t="shared" si="87"/>
        <v>530800001</v>
      </c>
    </row>
    <row r="164" spans="1:15" x14ac:dyDescent="0.3">
      <c r="A164" s="34" t="b">
        <v>1</v>
      </c>
      <c r="B164" s="35" t="str">
        <f t="shared" si="83"/>
        <v>업적 - 수호석 업그레이드 단계별 달성 Lv.200</v>
      </c>
      <c r="C164" s="34">
        <f t="shared" si="84"/>
        <v>906111022</v>
      </c>
      <c r="D164" s="34">
        <f t="shared" si="85"/>
        <v>906111021</v>
      </c>
      <c r="E164" s="33">
        <v>0</v>
      </c>
      <c r="F164" s="34">
        <f t="shared" si="93"/>
        <v>6</v>
      </c>
      <c r="G164" s="34">
        <f t="shared" si="93"/>
        <v>1</v>
      </c>
      <c r="H164" s="34">
        <f t="shared" si="93"/>
        <v>1</v>
      </c>
      <c r="I164" s="34">
        <f t="shared" si="90"/>
        <v>200</v>
      </c>
      <c r="J164" s="34">
        <v>160001001</v>
      </c>
      <c r="K164" s="44">
        <f t="shared" si="91"/>
        <v>475000</v>
      </c>
      <c r="L164" s="44" t="s">
        <v>58</v>
      </c>
      <c r="M164" s="44">
        <f t="shared" si="92"/>
        <v>51459</v>
      </c>
      <c r="N164" s="44">
        <f t="shared" si="92"/>
        <v>52459</v>
      </c>
      <c r="O164" s="43" t="str">
        <f t="shared" si="87"/>
        <v>530800001</v>
      </c>
    </row>
    <row r="165" spans="1:15" x14ac:dyDescent="0.3">
      <c r="A165" s="31" t="b">
        <v>1</v>
      </c>
      <c r="B165" s="32" t="s">
        <v>212</v>
      </c>
      <c r="C165" s="33" t="str">
        <f>90&amp;F165&amp;G165&amp;H165&amp;1001</f>
        <v>908221001</v>
      </c>
      <c r="D165" s="33">
        <v>0</v>
      </c>
      <c r="E165" s="31">
        <f t="shared" ref="E165:E203" si="94">C166</f>
        <v>908221002</v>
      </c>
      <c r="F165" s="33">
        <v>8</v>
      </c>
      <c r="G165" s="33">
        <v>2</v>
      </c>
      <c r="H165" s="33">
        <v>2</v>
      </c>
      <c r="I165" s="31">
        <v>5</v>
      </c>
      <c r="J165" s="31">
        <v>160001002</v>
      </c>
      <c r="K165" s="33">
        <v>50</v>
      </c>
      <c r="L165" s="43" t="s">
        <v>60</v>
      </c>
      <c r="M165" s="43">
        <f t="shared" si="92"/>
        <v>51460</v>
      </c>
      <c r="N165" s="43">
        <f t="shared" si="92"/>
        <v>52460</v>
      </c>
      <c r="O165" s="33" t="str">
        <f t="shared" si="72"/>
        <v>530800002</v>
      </c>
    </row>
    <row r="166" spans="1:15" x14ac:dyDescent="0.3">
      <c r="A166" s="31" t="b">
        <v>1</v>
      </c>
      <c r="B166" s="32" t="s">
        <v>213</v>
      </c>
      <c r="C166" s="31">
        <f t="shared" ref="C166:C204" si="95">C165+1</f>
        <v>908221002</v>
      </c>
      <c r="D166" s="31" t="str">
        <f t="shared" ref="D166:D204" si="96">C165</f>
        <v>908221001</v>
      </c>
      <c r="E166" s="31">
        <f t="shared" si="94"/>
        <v>908221003</v>
      </c>
      <c r="F166" s="31">
        <f>F165</f>
        <v>8</v>
      </c>
      <c r="G166" s="31">
        <f t="shared" ref="G166:H181" si="97">G165</f>
        <v>2</v>
      </c>
      <c r="H166" s="31">
        <f t="shared" si="97"/>
        <v>2</v>
      </c>
      <c r="I166" s="31">
        <f>I165+5</f>
        <v>10</v>
      </c>
      <c r="J166" s="31">
        <v>160001002</v>
      </c>
      <c r="K166" s="31">
        <f>K165</f>
        <v>50</v>
      </c>
      <c r="L166" s="43" t="s">
        <v>60</v>
      </c>
      <c r="M166" s="43">
        <f t="shared" si="92"/>
        <v>51461</v>
      </c>
      <c r="N166" s="43">
        <f t="shared" si="92"/>
        <v>52461</v>
      </c>
      <c r="O166" s="43" t="str">
        <f t="shared" ref="O166:O204" si="98">O165</f>
        <v>530800002</v>
      </c>
    </row>
    <row r="167" spans="1:15" x14ac:dyDescent="0.3">
      <c r="A167" s="31" t="b">
        <v>1</v>
      </c>
      <c r="B167" s="32" t="s">
        <v>214</v>
      </c>
      <c r="C167" s="31">
        <f t="shared" si="95"/>
        <v>908221003</v>
      </c>
      <c r="D167" s="31">
        <f t="shared" si="96"/>
        <v>908221002</v>
      </c>
      <c r="E167" s="31">
        <f t="shared" si="94"/>
        <v>908221004</v>
      </c>
      <c r="F167" s="31">
        <f t="shared" ref="F167:H182" si="99">F166</f>
        <v>8</v>
      </c>
      <c r="G167" s="31">
        <f t="shared" si="97"/>
        <v>2</v>
      </c>
      <c r="H167" s="31">
        <f t="shared" si="97"/>
        <v>2</v>
      </c>
      <c r="I167" s="31">
        <f t="shared" ref="I167:I204" si="100">I166+5</f>
        <v>15</v>
      </c>
      <c r="J167" s="31">
        <v>160001002</v>
      </c>
      <c r="K167" s="31">
        <f t="shared" ref="K167:K204" si="101">K166</f>
        <v>50</v>
      </c>
      <c r="L167" s="43" t="s">
        <v>60</v>
      </c>
      <c r="M167" s="43">
        <f t="shared" ref="M167:N182" si="102">M166+1</f>
        <v>51462</v>
      </c>
      <c r="N167" s="43">
        <f t="shared" si="102"/>
        <v>52462</v>
      </c>
      <c r="O167" s="43" t="str">
        <f t="shared" si="98"/>
        <v>530800002</v>
      </c>
    </row>
    <row r="168" spans="1:15" x14ac:dyDescent="0.3">
      <c r="A168" s="31" t="b">
        <v>1</v>
      </c>
      <c r="B168" s="32" t="s">
        <v>215</v>
      </c>
      <c r="C168" s="31">
        <f t="shared" si="95"/>
        <v>908221004</v>
      </c>
      <c r="D168" s="31">
        <f t="shared" si="96"/>
        <v>908221003</v>
      </c>
      <c r="E168" s="31">
        <f t="shared" si="94"/>
        <v>908221005</v>
      </c>
      <c r="F168" s="31">
        <f t="shared" si="99"/>
        <v>8</v>
      </c>
      <c r="G168" s="31">
        <f t="shared" si="97"/>
        <v>2</v>
      </c>
      <c r="H168" s="31">
        <f t="shared" si="97"/>
        <v>2</v>
      </c>
      <c r="I168" s="31">
        <f t="shared" si="100"/>
        <v>20</v>
      </c>
      <c r="J168" s="31">
        <v>160001002</v>
      </c>
      <c r="K168" s="31">
        <f t="shared" si="101"/>
        <v>50</v>
      </c>
      <c r="L168" s="43" t="s">
        <v>60</v>
      </c>
      <c r="M168" s="43">
        <f t="shared" si="102"/>
        <v>51463</v>
      </c>
      <c r="N168" s="43">
        <f t="shared" si="102"/>
        <v>52463</v>
      </c>
      <c r="O168" s="43" t="str">
        <f t="shared" si="98"/>
        <v>530800002</v>
      </c>
    </row>
    <row r="169" spans="1:15" x14ac:dyDescent="0.3">
      <c r="A169" s="31" t="b">
        <v>1</v>
      </c>
      <c r="B169" s="32" t="s">
        <v>216</v>
      </c>
      <c r="C169" s="31">
        <f t="shared" si="95"/>
        <v>908221005</v>
      </c>
      <c r="D169" s="31">
        <f t="shared" si="96"/>
        <v>908221004</v>
      </c>
      <c r="E169" s="31">
        <f t="shared" si="94"/>
        <v>908221006</v>
      </c>
      <c r="F169" s="31">
        <f t="shared" si="99"/>
        <v>8</v>
      </c>
      <c r="G169" s="31">
        <f t="shared" si="97"/>
        <v>2</v>
      </c>
      <c r="H169" s="31">
        <f t="shared" si="97"/>
        <v>2</v>
      </c>
      <c r="I169" s="31">
        <f t="shared" si="100"/>
        <v>25</v>
      </c>
      <c r="J169" s="31">
        <v>160001002</v>
      </c>
      <c r="K169" s="31">
        <f t="shared" si="101"/>
        <v>50</v>
      </c>
      <c r="L169" s="43" t="s">
        <v>60</v>
      </c>
      <c r="M169" s="43">
        <f t="shared" si="102"/>
        <v>51464</v>
      </c>
      <c r="N169" s="43">
        <f t="shared" si="102"/>
        <v>52464</v>
      </c>
      <c r="O169" s="43" t="str">
        <f t="shared" si="98"/>
        <v>530800002</v>
      </c>
    </row>
    <row r="170" spans="1:15" x14ac:dyDescent="0.3">
      <c r="A170" s="31" t="b">
        <v>1</v>
      </c>
      <c r="B170" s="32" t="s">
        <v>64</v>
      </c>
      <c r="C170" s="31">
        <f t="shared" si="95"/>
        <v>908221006</v>
      </c>
      <c r="D170" s="31">
        <f t="shared" si="96"/>
        <v>908221005</v>
      </c>
      <c r="E170" s="31">
        <f t="shared" si="94"/>
        <v>908221007</v>
      </c>
      <c r="F170" s="31">
        <f t="shared" si="99"/>
        <v>8</v>
      </c>
      <c r="G170" s="31">
        <f t="shared" si="97"/>
        <v>2</v>
      </c>
      <c r="H170" s="31">
        <f t="shared" si="97"/>
        <v>2</v>
      </c>
      <c r="I170" s="31">
        <f t="shared" si="100"/>
        <v>30</v>
      </c>
      <c r="J170" s="31">
        <v>160001002</v>
      </c>
      <c r="K170" s="33">
        <v>100</v>
      </c>
      <c r="L170" s="43" t="s">
        <v>60</v>
      </c>
      <c r="M170" s="43">
        <f t="shared" si="102"/>
        <v>51465</v>
      </c>
      <c r="N170" s="43">
        <f t="shared" si="102"/>
        <v>52465</v>
      </c>
      <c r="O170" s="43" t="str">
        <f t="shared" si="98"/>
        <v>530800002</v>
      </c>
    </row>
    <row r="171" spans="1:15" x14ac:dyDescent="0.3">
      <c r="A171" s="31" t="b">
        <v>1</v>
      </c>
      <c r="B171" s="32" t="s">
        <v>65</v>
      </c>
      <c r="C171" s="31">
        <f t="shared" si="95"/>
        <v>908221007</v>
      </c>
      <c r="D171" s="31">
        <f t="shared" si="96"/>
        <v>908221006</v>
      </c>
      <c r="E171" s="31">
        <f t="shared" si="94"/>
        <v>908221008</v>
      </c>
      <c r="F171" s="31">
        <f t="shared" si="99"/>
        <v>8</v>
      </c>
      <c r="G171" s="31">
        <f t="shared" si="97"/>
        <v>2</v>
      </c>
      <c r="H171" s="31">
        <f t="shared" si="97"/>
        <v>2</v>
      </c>
      <c r="I171" s="31">
        <f t="shared" si="100"/>
        <v>35</v>
      </c>
      <c r="J171" s="31">
        <v>160001002</v>
      </c>
      <c r="K171" s="31">
        <f t="shared" si="101"/>
        <v>100</v>
      </c>
      <c r="L171" s="43" t="s">
        <v>60</v>
      </c>
      <c r="M171" s="43">
        <f t="shared" si="102"/>
        <v>51466</v>
      </c>
      <c r="N171" s="43">
        <f t="shared" si="102"/>
        <v>52466</v>
      </c>
      <c r="O171" s="43" t="str">
        <f t="shared" si="98"/>
        <v>530800002</v>
      </c>
    </row>
    <row r="172" spans="1:15" x14ac:dyDescent="0.3">
      <c r="A172" s="31" t="b">
        <v>1</v>
      </c>
      <c r="B172" s="32" t="s">
        <v>66</v>
      </c>
      <c r="C172" s="31">
        <f t="shared" si="95"/>
        <v>908221008</v>
      </c>
      <c r="D172" s="31">
        <f t="shared" si="96"/>
        <v>908221007</v>
      </c>
      <c r="E172" s="31">
        <f t="shared" si="94"/>
        <v>908221009</v>
      </c>
      <c r="F172" s="31">
        <f t="shared" si="99"/>
        <v>8</v>
      </c>
      <c r="G172" s="31">
        <f t="shared" si="97"/>
        <v>2</v>
      </c>
      <c r="H172" s="31">
        <f t="shared" si="97"/>
        <v>2</v>
      </c>
      <c r="I172" s="31">
        <f t="shared" si="100"/>
        <v>40</v>
      </c>
      <c r="J172" s="31">
        <v>160001002</v>
      </c>
      <c r="K172" s="31">
        <f t="shared" si="101"/>
        <v>100</v>
      </c>
      <c r="L172" s="43" t="s">
        <v>60</v>
      </c>
      <c r="M172" s="43">
        <f t="shared" si="102"/>
        <v>51467</v>
      </c>
      <c r="N172" s="43">
        <f t="shared" si="102"/>
        <v>52467</v>
      </c>
      <c r="O172" s="43" t="str">
        <f t="shared" si="98"/>
        <v>530800002</v>
      </c>
    </row>
    <row r="173" spans="1:15" x14ac:dyDescent="0.3">
      <c r="A173" s="31" t="b">
        <v>1</v>
      </c>
      <c r="B173" s="32" t="s">
        <v>67</v>
      </c>
      <c r="C173" s="31">
        <f t="shared" si="95"/>
        <v>908221009</v>
      </c>
      <c r="D173" s="31">
        <f t="shared" si="96"/>
        <v>908221008</v>
      </c>
      <c r="E173" s="31">
        <f t="shared" si="94"/>
        <v>908221010</v>
      </c>
      <c r="F173" s="31">
        <f t="shared" si="99"/>
        <v>8</v>
      </c>
      <c r="G173" s="31">
        <f t="shared" si="97"/>
        <v>2</v>
      </c>
      <c r="H173" s="31">
        <f t="shared" si="97"/>
        <v>2</v>
      </c>
      <c r="I173" s="31">
        <f t="shared" si="100"/>
        <v>45</v>
      </c>
      <c r="J173" s="31">
        <v>160001002</v>
      </c>
      <c r="K173" s="31">
        <f t="shared" si="101"/>
        <v>100</v>
      </c>
      <c r="L173" s="43" t="s">
        <v>60</v>
      </c>
      <c r="M173" s="43">
        <f t="shared" si="102"/>
        <v>51468</v>
      </c>
      <c r="N173" s="43">
        <f t="shared" si="102"/>
        <v>52468</v>
      </c>
      <c r="O173" s="43" t="str">
        <f t="shared" si="98"/>
        <v>530800002</v>
      </c>
    </row>
    <row r="174" spans="1:15" x14ac:dyDescent="0.3">
      <c r="A174" s="31" t="b">
        <v>1</v>
      </c>
      <c r="B174" s="32" t="s">
        <v>68</v>
      </c>
      <c r="C174" s="31">
        <f t="shared" si="95"/>
        <v>908221010</v>
      </c>
      <c r="D174" s="31">
        <f t="shared" si="96"/>
        <v>908221009</v>
      </c>
      <c r="E174" s="31">
        <f t="shared" si="94"/>
        <v>908221011</v>
      </c>
      <c r="F174" s="31">
        <f t="shared" si="99"/>
        <v>8</v>
      </c>
      <c r="G174" s="31">
        <f t="shared" si="97"/>
        <v>2</v>
      </c>
      <c r="H174" s="31">
        <f t="shared" si="97"/>
        <v>2</v>
      </c>
      <c r="I174" s="31">
        <f t="shared" si="100"/>
        <v>50</v>
      </c>
      <c r="J174" s="31">
        <v>160001002</v>
      </c>
      <c r="K174" s="31">
        <f t="shared" si="101"/>
        <v>100</v>
      </c>
      <c r="L174" s="43" t="s">
        <v>60</v>
      </c>
      <c r="M174" s="43">
        <f t="shared" si="102"/>
        <v>51469</v>
      </c>
      <c r="N174" s="43">
        <f t="shared" si="102"/>
        <v>52469</v>
      </c>
      <c r="O174" s="43" t="str">
        <f t="shared" si="98"/>
        <v>530800002</v>
      </c>
    </row>
    <row r="175" spans="1:15" x14ac:dyDescent="0.3">
      <c r="A175" s="31" t="b">
        <v>1</v>
      </c>
      <c r="B175" s="32" t="s">
        <v>69</v>
      </c>
      <c r="C175" s="31">
        <f t="shared" si="95"/>
        <v>908221011</v>
      </c>
      <c r="D175" s="31">
        <f t="shared" si="96"/>
        <v>908221010</v>
      </c>
      <c r="E175" s="31">
        <f t="shared" si="94"/>
        <v>908221012</v>
      </c>
      <c r="F175" s="31">
        <f t="shared" si="99"/>
        <v>8</v>
      </c>
      <c r="G175" s="31">
        <f t="shared" si="97"/>
        <v>2</v>
      </c>
      <c r="H175" s="31">
        <f t="shared" si="97"/>
        <v>2</v>
      </c>
      <c r="I175" s="31">
        <f t="shared" si="100"/>
        <v>55</v>
      </c>
      <c r="J175" s="31">
        <v>160001002</v>
      </c>
      <c r="K175" s="33">
        <v>150</v>
      </c>
      <c r="L175" s="43" t="s">
        <v>60</v>
      </c>
      <c r="M175" s="43">
        <f t="shared" si="102"/>
        <v>51470</v>
      </c>
      <c r="N175" s="43">
        <f t="shared" si="102"/>
        <v>52470</v>
      </c>
      <c r="O175" s="43" t="str">
        <f t="shared" si="98"/>
        <v>530800002</v>
      </c>
    </row>
    <row r="176" spans="1:15" x14ac:dyDescent="0.3">
      <c r="A176" s="31" t="b">
        <v>1</v>
      </c>
      <c r="B176" s="32" t="s">
        <v>70</v>
      </c>
      <c r="C176" s="31">
        <f t="shared" si="95"/>
        <v>908221012</v>
      </c>
      <c r="D176" s="31">
        <f t="shared" si="96"/>
        <v>908221011</v>
      </c>
      <c r="E176" s="31">
        <f t="shared" si="94"/>
        <v>908221013</v>
      </c>
      <c r="F176" s="31">
        <f t="shared" si="99"/>
        <v>8</v>
      </c>
      <c r="G176" s="31">
        <f t="shared" si="97"/>
        <v>2</v>
      </c>
      <c r="H176" s="31">
        <f t="shared" si="97"/>
        <v>2</v>
      </c>
      <c r="I176" s="31">
        <f t="shared" si="100"/>
        <v>60</v>
      </c>
      <c r="J176" s="31">
        <v>160001002</v>
      </c>
      <c r="K176" s="31">
        <f t="shared" si="101"/>
        <v>150</v>
      </c>
      <c r="L176" s="43" t="s">
        <v>60</v>
      </c>
      <c r="M176" s="43">
        <f t="shared" si="102"/>
        <v>51471</v>
      </c>
      <c r="N176" s="43">
        <f t="shared" si="102"/>
        <v>52471</v>
      </c>
      <c r="O176" s="43" t="str">
        <f t="shared" si="98"/>
        <v>530800002</v>
      </c>
    </row>
    <row r="177" spans="1:15" x14ac:dyDescent="0.3">
      <c r="A177" s="31" t="b">
        <v>1</v>
      </c>
      <c r="B177" s="32" t="s">
        <v>71</v>
      </c>
      <c r="C177" s="31">
        <f t="shared" si="95"/>
        <v>908221013</v>
      </c>
      <c r="D177" s="31">
        <f t="shared" si="96"/>
        <v>908221012</v>
      </c>
      <c r="E177" s="31">
        <f t="shared" si="94"/>
        <v>908221014</v>
      </c>
      <c r="F177" s="31">
        <f t="shared" si="99"/>
        <v>8</v>
      </c>
      <c r="G177" s="31">
        <f t="shared" si="97"/>
        <v>2</v>
      </c>
      <c r="H177" s="31">
        <f t="shared" si="97"/>
        <v>2</v>
      </c>
      <c r="I177" s="31">
        <f t="shared" si="100"/>
        <v>65</v>
      </c>
      <c r="J177" s="31">
        <v>160001002</v>
      </c>
      <c r="K177" s="31">
        <f t="shared" si="101"/>
        <v>150</v>
      </c>
      <c r="L177" s="43" t="s">
        <v>60</v>
      </c>
      <c r="M177" s="43">
        <f t="shared" si="102"/>
        <v>51472</v>
      </c>
      <c r="N177" s="43">
        <f t="shared" si="102"/>
        <v>52472</v>
      </c>
      <c r="O177" s="43" t="str">
        <f t="shared" si="98"/>
        <v>530800002</v>
      </c>
    </row>
    <row r="178" spans="1:15" x14ac:dyDescent="0.3">
      <c r="A178" s="31" t="b">
        <v>1</v>
      </c>
      <c r="B178" s="32" t="s">
        <v>72</v>
      </c>
      <c r="C178" s="31">
        <f t="shared" si="95"/>
        <v>908221014</v>
      </c>
      <c r="D178" s="31">
        <f t="shared" si="96"/>
        <v>908221013</v>
      </c>
      <c r="E178" s="31">
        <f t="shared" si="94"/>
        <v>908221015</v>
      </c>
      <c r="F178" s="31">
        <f t="shared" si="99"/>
        <v>8</v>
      </c>
      <c r="G178" s="31">
        <f t="shared" si="97"/>
        <v>2</v>
      </c>
      <c r="H178" s="31">
        <f t="shared" si="97"/>
        <v>2</v>
      </c>
      <c r="I178" s="31">
        <f t="shared" si="100"/>
        <v>70</v>
      </c>
      <c r="J178" s="31">
        <v>160001002</v>
      </c>
      <c r="K178" s="31">
        <f t="shared" si="101"/>
        <v>150</v>
      </c>
      <c r="L178" s="43" t="s">
        <v>60</v>
      </c>
      <c r="M178" s="43">
        <f t="shared" si="102"/>
        <v>51473</v>
      </c>
      <c r="N178" s="43">
        <f t="shared" si="102"/>
        <v>52473</v>
      </c>
      <c r="O178" s="43" t="str">
        <f t="shared" si="98"/>
        <v>530800002</v>
      </c>
    </row>
    <row r="179" spans="1:15" x14ac:dyDescent="0.3">
      <c r="A179" s="31" t="b">
        <v>1</v>
      </c>
      <c r="B179" s="32" t="s">
        <v>73</v>
      </c>
      <c r="C179" s="31">
        <f t="shared" si="95"/>
        <v>908221015</v>
      </c>
      <c r="D179" s="31">
        <f t="shared" si="96"/>
        <v>908221014</v>
      </c>
      <c r="E179" s="31">
        <f t="shared" si="94"/>
        <v>908221016</v>
      </c>
      <c r="F179" s="31">
        <f t="shared" si="99"/>
        <v>8</v>
      </c>
      <c r="G179" s="31">
        <f t="shared" si="97"/>
        <v>2</v>
      </c>
      <c r="H179" s="31">
        <f t="shared" si="97"/>
        <v>2</v>
      </c>
      <c r="I179" s="31">
        <f t="shared" si="100"/>
        <v>75</v>
      </c>
      <c r="J179" s="31">
        <v>160001002</v>
      </c>
      <c r="K179" s="31">
        <f t="shared" si="101"/>
        <v>150</v>
      </c>
      <c r="L179" s="43" t="s">
        <v>60</v>
      </c>
      <c r="M179" s="43">
        <f t="shared" si="102"/>
        <v>51474</v>
      </c>
      <c r="N179" s="43">
        <f t="shared" si="102"/>
        <v>52474</v>
      </c>
      <c r="O179" s="43" t="str">
        <f t="shared" si="98"/>
        <v>530800002</v>
      </c>
    </row>
    <row r="180" spans="1:15" x14ac:dyDescent="0.3">
      <c r="A180" s="31" t="b">
        <v>1</v>
      </c>
      <c r="B180" s="32" t="s">
        <v>79</v>
      </c>
      <c r="C180" s="31">
        <f t="shared" si="95"/>
        <v>908221016</v>
      </c>
      <c r="D180" s="31">
        <f t="shared" si="96"/>
        <v>908221015</v>
      </c>
      <c r="E180" s="31">
        <f t="shared" si="94"/>
        <v>908221017</v>
      </c>
      <c r="F180" s="31">
        <f t="shared" si="99"/>
        <v>8</v>
      </c>
      <c r="G180" s="31">
        <f t="shared" si="97"/>
        <v>2</v>
      </c>
      <c r="H180" s="31">
        <f t="shared" si="97"/>
        <v>2</v>
      </c>
      <c r="I180" s="31">
        <f t="shared" si="100"/>
        <v>80</v>
      </c>
      <c r="J180" s="31">
        <v>160001002</v>
      </c>
      <c r="K180" s="33">
        <v>200</v>
      </c>
      <c r="L180" s="43" t="s">
        <v>60</v>
      </c>
      <c r="M180" s="43">
        <f t="shared" si="102"/>
        <v>51475</v>
      </c>
      <c r="N180" s="43">
        <f t="shared" si="102"/>
        <v>52475</v>
      </c>
      <c r="O180" s="43" t="str">
        <f t="shared" si="98"/>
        <v>530800002</v>
      </c>
    </row>
    <row r="181" spans="1:15" x14ac:dyDescent="0.3">
      <c r="A181" s="31" t="b">
        <v>1</v>
      </c>
      <c r="B181" s="32" t="s">
        <v>80</v>
      </c>
      <c r="C181" s="31">
        <f t="shared" si="95"/>
        <v>908221017</v>
      </c>
      <c r="D181" s="31">
        <f t="shared" si="96"/>
        <v>908221016</v>
      </c>
      <c r="E181" s="31">
        <f t="shared" si="94"/>
        <v>908221018</v>
      </c>
      <c r="F181" s="31">
        <f t="shared" si="99"/>
        <v>8</v>
      </c>
      <c r="G181" s="31">
        <f t="shared" si="97"/>
        <v>2</v>
      </c>
      <c r="H181" s="31">
        <f t="shared" si="97"/>
        <v>2</v>
      </c>
      <c r="I181" s="31">
        <f t="shared" si="100"/>
        <v>85</v>
      </c>
      <c r="J181" s="31">
        <v>160001002</v>
      </c>
      <c r="K181" s="31">
        <f t="shared" si="101"/>
        <v>200</v>
      </c>
      <c r="L181" s="43" t="s">
        <v>60</v>
      </c>
      <c r="M181" s="43">
        <f t="shared" si="102"/>
        <v>51476</v>
      </c>
      <c r="N181" s="43">
        <f t="shared" si="102"/>
        <v>52476</v>
      </c>
      <c r="O181" s="43" t="str">
        <f t="shared" si="98"/>
        <v>530800002</v>
      </c>
    </row>
    <row r="182" spans="1:15" x14ac:dyDescent="0.3">
      <c r="A182" s="31" t="b">
        <v>1</v>
      </c>
      <c r="B182" s="32" t="s">
        <v>81</v>
      </c>
      <c r="C182" s="31">
        <f t="shared" si="95"/>
        <v>908221018</v>
      </c>
      <c r="D182" s="31">
        <f t="shared" si="96"/>
        <v>908221017</v>
      </c>
      <c r="E182" s="31">
        <f t="shared" si="94"/>
        <v>908221019</v>
      </c>
      <c r="F182" s="31">
        <f t="shared" si="99"/>
        <v>8</v>
      </c>
      <c r="G182" s="31">
        <f t="shared" si="99"/>
        <v>2</v>
      </c>
      <c r="H182" s="31">
        <f t="shared" si="99"/>
        <v>2</v>
      </c>
      <c r="I182" s="31">
        <f t="shared" si="100"/>
        <v>90</v>
      </c>
      <c r="J182" s="31">
        <v>160001002</v>
      </c>
      <c r="K182" s="31">
        <f t="shared" si="101"/>
        <v>200</v>
      </c>
      <c r="L182" s="43" t="s">
        <v>60</v>
      </c>
      <c r="M182" s="43">
        <f t="shared" si="102"/>
        <v>51477</v>
      </c>
      <c r="N182" s="43">
        <f t="shared" si="102"/>
        <v>52477</v>
      </c>
      <c r="O182" s="43" t="str">
        <f t="shared" si="98"/>
        <v>530800002</v>
      </c>
    </row>
    <row r="183" spans="1:15" x14ac:dyDescent="0.3">
      <c r="A183" s="31" t="b">
        <v>1</v>
      </c>
      <c r="B183" s="32" t="s">
        <v>82</v>
      </c>
      <c r="C183" s="31">
        <f t="shared" si="95"/>
        <v>908221019</v>
      </c>
      <c r="D183" s="31">
        <f t="shared" si="96"/>
        <v>908221018</v>
      </c>
      <c r="E183" s="31">
        <f t="shared" si="94"/>
        <v>908221020</v>
      </c>
      <c r="F183" s="31">
        <f t="shared" ref="F183:H198" si="103">F182</f>
        <v>8</v>
      </c>
      <c r="G183" s="31">
        <f t="shared" si="103"/>
        <v>2</v>
      </c>
      <c r="H183" s="31">
        <f t="shared" si="103"/>
        <v>2</v>
      </c>
      <c r="I183" s="31">
        <f t="shared" si="100"/>
        <v>95</v>
      </c>
      <c r="J183" s="31">
        <v>160001002</v>
      </c>
      <c r="K183" s="31">
        <f t="shared" si="101"/>
        <v>200</v>
      </c>
      <c r="L183" s="43" t="s">
        <v>60</v>
      </c>
      <c r="M183" s="43">
        <f t="shared" ref="M183:N198" si="104">M182+1</f>
        <v>51478</v>
      </c>
      <c r="N183" s="43">
        <f t="shared" si="104"/>
        <v>52478</v>
      </c>
      <c r="O183" s="43" t="str">
        <f t="shared" si="98"/>
        <v>530800002</v>
      </c>
    </row>
    <row r="184" spans="1:15" x14ac:dyDescent="0.3">
      <c r="A184" s="31" t="b">
        <v>1</v>
      </c>
      <c r="B184" s="32" t="s">
        <v>83</v>
      </c>
      <c r="C184" s="31">
        <f t="shared" si="95"/>
        <v>908221020</v>
      </c>
      <c r="D184" s="31">
        <f t="shared" si="96"/>
        <v>908221019</v>
      </c>
      <c r="E184" s="31">
        <f t="shared" si="94"/>
        <v>908221021</v>
      </c>
      <c r="F184" s="31">
        <f t="shared" si="103"/>
        <v>8</v>
      </c>
      <c r="G184" s="31">
        <f t="shared" si="103"/>
        <v>2</v>
      </c>
      <c r="H184" s="31">
        <f t="shared" si="103"/>
        <v>2</v>
      </c>
      <c r="I184" s="31">
        <f t="shared" si="100"/>
        <v>100</v>
      </c>
      <c r="J184" s="31">
        <v>160001002</v>
      </c>
      <c r="K184" s="31">
        <f t="shared" si="101"/>
        <v>200</v>
      </c>
      <c r="L184" s="43" t="s">
        <v>60</v>
      </c>
      <c r="M184" s="43">
        <f t="shared" si="104"/>
        <v>51479</v>
      </c>
      <c r="N184" s="43">
        <f t="shared" si="104"/>
        <v>52479</v>
      </c>
      <c r="O184" s="43" t="str">
        <f t="shared" si="98"/>
        <v>530800002</v>
      </c>
    </row>
    <row r="185" spans="1:15" x14ac:dyDescent="0.3">
      <c r="A185" s="31" t="b">
        <v>1</v>
      </c>
      <c r="B185" s="32" t="s">
        <v>84</v>
      </c>
      <c r="C185" s="31">
        <f t="shared" si="95"/>
        <v>908221021</v>
      </c>
      <c r="D185" s="31">
        <f t="shared" si="96"/>
        <v>908221020</v>
      </c>
      <c r="E185" s="31">
        <f t="shared" si="94"/>
        <v>908221022</v>
      </c>
      <c r="F185" s="31">
        <f t="shared" si="103"/>
        <v>8</v>
      </c>
      <c r="G185" s="31">
        <f t="shared" si="103"/>
        <v>2</v>
      </c>
      <c r="H185" s="31">
        <f t="shared" si="103"/>
        <v>2</v>
      </c>
      <c r="I185" s="31">
        <f t="shared" si="100"/>
        <v>105</v>
      </c>
      <c r="J185" s="31">
        <v>160001002</v>
      </c>
      <c r="K185" s="31">
        <f t="shared" si="101"/>
        <v>200</v>
      </c>
      <c r="L185" s="43" t="s">
        <v>60</v>
      </c>
      <c r="M185" s="43">
        <f t="shared" si="104"/>
        <v>51480</v>
      </c>
      <c r="N185" s="43">
        <f t="shared" si="104"/>
        <v>52480</v>
      </c>
      <c r="O185" s="43" t="str">
        <f t="shared" si="98"/>
        <v>530800002</v>
      </c>
    </row>
    <row r="186" spans="1:15" x14ac:dyDescent="0.3">
      <c r="A186" s="31" t="b">
        <v>1</v>
      </c>
      <c r="B186" s="32" t="s">
        <v>85</v>
      </c>
      <c r="C186" s="31">
        <f t="shared" si="95"/>
        <v>908221022</v>
      </c>
      <c r="D186" s="31">
        <f t="shared" si="96"/>
        <v>908221021</v>
      </c>
      <c r="E186" s="31">
        <f t="shared" si="94"/>
        <v>908221023</v>
      </c>
      <c r="F186" s="31">
        <f t="shared" si="103"/>
        <v>8</v>
      </c>
      <c r="G186" s="31">
        <f t="shared" si="103"/>
        <v>2</v>
      </c>
      <c r="H186" s="31">
        <f t="shared" si="103"/>
        <v>2</v>
      </c>
      <c r="I186" s="31">
        <f t="shared" si="100"/>
        <v>110</v>
      </c>
      <c r="J186" s="31">
        <v>160001002</v>
      </c>
      <c r="K186" s="31">
        <f t="shared" si="101"/>
        <v>200</v>
      </c>
      <c r="L186" s="43" t="s">
        <v>60</v>
      </c>
      <c r="M186" s="43">
        <f t="shared" si="104"/>
        <v>51481</v>
      </c>
      <c r="N186" s="43">
        <f t="shared" si="104"/>
        <v>52481</v>
      </c>
      <c r="O186" s="43" t="str">
        <f t="shared" si="98"/>
        <v>530800002</v>
      </c>
    </row>
    <row r="187" spans="1:15" x14ac:dyDescent="0.3">
      <c r="A187" s="31" t="b">
        <v>1</v>
      </c>
      <c r="B187" s="32" t="s">
        <v>86</v>
      </c>
      <c r="C187" s="31">
        <f t="shared" si="95"/>
        <v>908221023</v>
      </c>
      <c r="D187" s="31">
        <f t="shared" si="96"/>
        <v>908221022</v>
      </c>
      <c r="E187" s="31">
        <f t="shared" si="94"/>
        <v>908221024</v>
      </c>
      <c r="F187" s="31">
        <f t="shared" si="103"/>
        <v>8</v>
      </c>
      <c r="G187" s="31">
        <f t="shared" si="103"/>
        <v>2</v>
      </c>
      <c r="H187" s="31">
        <f t="shared" si="103"/>
        <v>2</v>
      </c>
      <c r="I187" s="31">
        <f t="shared" si="100"/>
        <v>115</v>
      </c>
      <c r="J187" s="31">
        <v>160001002</v>
      </c>
      <c r="K187" s="31">
        <f t="shared" si="101"/>
        <v>200</v>
      </c>
      <c r="L187" s="43" t="s">
        <v>60</v>
      </c>
      <c r="M187" s="43">
        <f t="shared" si="104"/>
        <v>51482</v>
      </c>
      <c r="N187" s="43">
        <f t="shared" si="104"/>
        <v>52482</v>
      </c>
      <c r="O187" s="43" t="str">
        <f t="shared" si="98"/>
        <v>530800002</v>
      </c>
    </row>
    <row r="188" spans="1:15" x14ac:dyDescent="0.3">
      <c r="A188" s="31" t="b">
        <v>1</v>
      </c>
      <c r="B188" s="32" t="s">
        <v>87</v>
      </c>
      <c r="C188" s="31">
        <f t="shared" si="95"/>
        <v>908221024</v>
      </c>
      <c r="D188" s="31">
        <f t="shared" si="96"/>
        <v>908221023</v>
      </c>
      <c r="E188" s="31">
        <f t="shared" si="94"/>
        <v>908221025</v>
      </c>
      <c r="F188" s="31">
        <f t="shared" si="103"/>
        <v>8</v>
      </c>
      <c r="G188" s="31">
        <f t="shared" si="103"/>
        <v>2</v>
      </c>
      <c r="H188" s="31">
        <f t="shared" si="103"/>
        <v>2</v>
      </c>
      <c r="I188" s="31">
        <f t="shared" si="100"/>
        <v>120</v>
      </c>
      <c r="J188" s="31">
        <v>160001002</v>
      </c>
      <c r="K188" s="31">
        <f t="shared" si="101"/>
        <v>200</v>
      </c>
      <c r="L188" s="43" t="s">
        <v>60</v>
      </c>
      <c r="M188" s="43">
        <f t="shared" si="104"/>
        <v>51483</v>
      </c>
      <c r="N188" s="43">
        <f t="shared" si="104"/>
        <v>52483</v>
      </c>
      <c r="O188" s="43" t="str">
        <f t="shared" si="98"/>
        <v>530800002</v>
      </c>
    </row>
    <row r="189" spans="1:15" x14ac:dyDescent="0.3">
      <c r="A189" s="31" t="b">
        <v>1</v>
      </c>
      <c r="B189" s="32" t="s">
        <v>88</v>
      </c>
      <c r="C189" s="31">
        <f t="shared" si="95"/>
        <v>908221025</v>
      </c>
      <c r="D189" s="31">
        <f t="shared" si="96"/>
        <v>908221024</v>
      </c>
      <c r="E189" s="31">
        <f t="shared" si="94"/>
        <v>908221026</v>
      </c>
      <c r="F189" s="31">
        <f t="shared" si="103"/>
        <v>8</v>
      </c>
      <c r="G189" s="31">
        <f t="shared" si="103"/>
        <v>2</v>
      </c>
      <c r="H189" s="31">
        <f t="shared" si="103"/>
        <v>2</v>
      </c>
      <c r="I189" s="31">
        <f t="shared" si="100"/>
        <v>125</v>
      </c>
      <c r="J189" s="31">
        <v>160001002</v>
      </c>
      <c r="K189" s="31">
        <f t="shared" si="101"/>
        <v>200</v>
      </c>
      <c r="L189" s="43" t="s">
        <v>60</v>
      </c>
      <c r="M189" s="43">
        <f t="shared" si="104"/>
        <v>51484</v>
      </c>
      <c r="N189" s="43">
        <f t="shared" si="104"/>
        <v>52484</v>
      </c>
      <c r="O189" s="43" t="str">
        <f t="shared" si="98"/>
        <v>530800002</v>
      </c>
    </row>
    <row r="190" spans="1:15" x14ac:dyDescent="0.3">
      <c r="A190" s="31" t="b">
        <v>1</v>
      </c>
      <c r="B190" s="32" t="s">
        <v>74</v>
      </c>
      <c r="C190" s="31">
        <f t="shared" si="95"/>
        <v>908221026</v>
      </c>
      <c r="D190" s="31">
        <f t="shared" si="96"/>
        <v>908221025</v>
      </c>
      <c r="E190" s="31">
        <f t="shared" si="94"/>
        <v>908221027</v>
      </c>
      <c r="F190" s="31">
        <f t="shared" si="103"/>
        <v>8</v>
      </c>
      <c r="G190" s="31">
        <f t="shared" si="103"/>
        <v>2</v>
      </c>
      <c r="H190" s="31">
        <f t="shared" si="103"/>
        <v>2</v>
      </c>
      <c r="I190" s="31">
        <f t="shared" si="100"/>
        <v>130</v>
      </c>
      <c r="J190" s="31">
        <v>160001002</v>
      </c>
      <c r="K190" s="33">
        <v>300</v>
      </c>
      <c r="L190" s="43" t="s">
        <v>60</v>
      </c>
      <c r="M190" s="43">
        <f t="shared" si="104"/>
        <v>51485</v>
      </c>
      <c r="N190" s="43">
        <f t="shared" si="104"/>
        <v>52485</v>
      </c>
      <c r="O190" s="43" t="str">
        <f t="shared" si="98"/>
        <v>530800002</v>
      </c>
    </row>
    <row r="191" spans="1:15" x14ac:dyDescent="0.3">
      <c r="A191" s="31" t="b">
        <v>1</v>
      </c>
      <c r="B191" s="32" t="s">
        <v>75</v>
      </c>
      <c r="C191" s="31">
        <f t="shared" si="95"/>
        <v>908221027</v>
      </c>
      <c r="D191" s="31">
        <f t="shared" si="96"/>
        <v>908221026</v>
      </c>
      <c r="E191" s="31">
        <f t="shared" si="94"/>
        <v>908221028</v>
      </c>
      <c r="F191" s="31">
        <f t="shared" si="103"/>
        <v>8</v>
      </c>
      <c r="G191" s="31">
        <f t="shared" si="103"/>
        <v>2</v>
      </c>
      <c r="H191" s="31">
        <f t="shared" si="103"/>
        <v>2</v>
      </c>
      <c r="I191" s="31">
        <f t="shared" si="100"/>
        <v>135</v>
      </c>
      <c r="J191" s="31">
        <v>160001002</v>
      </c>
      <c r="K191" s="31">
        <f t="shared" si="101"/>
        <v>300</v>
      </c>
      <c r="L191" s="43" t="s">
        <v>60</v>
      </c>
      <c r="M191" s="43">
        <f t="shared" si="104"/>
        <v>51486</v>
      </c>
      <c r="N191" s="43">
        <f t="shared" si="104"/>
        <v>52486</v>
      </c>
      <c r="O191" s="43" t="str">
        <f t="shared" si="98"/>
        <v>530800002</v>
      </c>
    </row>
    <row r="192" spans="1:15" x14ac:dyDescent="0.3">
      <c r="A192" s="31" t="b">
        <v>1</v>
      </c>
      <c r="B192" s="32" t="s">
        <v>76</v>
      </c>
      <c r="C192" s="31">
        <f t="shared" si="95"/>
        <v>908221028</v>
      </c>
      <c r="D192" s="31">
        <f t="shared" si="96"/>
        <v>908221027</v>
      </c>
      <c r="E192" s="31">
        <f t="shared" si="94"/>
        <v>908221029</v>
      </c>
      <c r="F192" s="31">
        <f t="shared" si="103"/>
        <v>8</v>
      </c>
      <c r="G192" s="31">
        <f t="shared" si="103"/>
        <v>2</v>
      </c>
      <c r="H192" s="31">
        <f t="shared" si="103"/>
        <v>2</v>
      </c>
      <c r="I192" s="31">
        <f t="shared" si="100"/>
        <v>140</v>
      </c>
      <c r="J192" s="31">
        <v>160001002</v>
      </c>
      <c r="K192" s="31">
        <f t="shared" si="101"/>
        <v>300</v>
      </c>
      <c r="L192" s="43" t="s">
        <v>60</v>
      </c>
      <c r="M192" s="43">
        <f t="shared" si="104"/>
        <v>51487</v>
      </c>
      <c r="N192" s="43">
        <f t="shared" si="104"/>
        <v>52487</v>
      </c>
      <c r="O192" s="43" t="str">
        <f t="shared" si="98"/>
        <v>530800002</v>
      </c>
    </row>
    <row r="193" spans="1:15" x14ac:dyDescent="0.3">
      <c r="A193" s="31" t="b">
        <v>1</v>
      </c>
      <c r="B193" s="32" t="s">
        <v>77</v>
      </c>
      <c r="C193" s="31">
        <f t="shared" si="95"/>
        <v>908221029</v>
      </c>
      <c r="D193" s="31">
        <f t="shared" si="96"/>
        <v>908221028</v>
      </c>
      <c r="E193" s="31">
        <f t="shared" si="94"/>
        <v>908221030</v>
      </c>
      <c r="F193" s="31">
        <f t="shared" si="103"/>
        <v>8</v>
      </c>
      <c r="G193" s="31">
        <f t="shared" si="103"/>
        <v>2</v>
      </c>
      <c r="H193" s="31">
        <f t="shared" si="103"/>
        <v>2</v>
      </c>
      <c r="I193" s="31">
        <f t="shared" si="100"/>
        <v>145</v>
      </c>
      <c r="J193" s="31">
        <v>160001002</v>
      </c>
      <c r="K193" s="31">
        <f t="shared" si="101"/>
        <v>300</v>
      </c>
      <c r="L193" s="43" t="s">
        <v>60</v>
      </c>
      <c r="M193" s="43">
        <f t="shared" si="104"/>
        <v>51488</v>
      </c>
      <c r="N193" s="43">
        <f t="shared" si="104"/>
        <v>52488</v>
      </c>
      <c r="O193" s="43" t="str">
        <f t="shared" si="98"/>
        <v>530800002</v>
      </c>
    </row>
    <row r="194" spans="1:15" x14ac:dyDescent="0.3">
      <c r="A194" s="31" t="b">
        <v>1</v>
      </c>
      <c r="B194" s="32" t="s">
        <v>78</v>
      </c>
      <c r="C194" s="31">
        <f t="shared" si="95"/>
        <v>908221030</v>
      </c>
      <c r="D194" s="31">
        <f t="shared" si="96"/>
        <v>908221029</v>
      </c>
      <c r="E194" s="31">
        <f t="shared" si="94"/>
        <v>908221031</v>
      </c>
      <c r="F194" s="31">
        <f t="shared" si="103"/>
        <v>8</v>
      </c>
      <c r="G194" s="31">
        <f t="shared" si="103"/>
        <v>2</v>
      </c>
      <c r="H194" s="31">
        <f t="shared" si="103"/>
        <v>2</v>
      </c>
      <c r="I194" s="31">
        <f t="shared" si="100"/>
        <v>150</v>
      </c>
      <c r="J194" s="31">
        <v>160001002</v>
      </c>
      <c r="K194" s="31">
        <f t="shared" si="101"/>
        <v>300</v>
      </c>
      <c r="L194" s="43" t="s">
        <v>60</v>
      </c>
      <c r="M194" s="43">
        <f t="shared" si="104"/>
        <v>51489</v>
      </c>
      <c r="N194" s="43">
        <f t="shared" si="104"/>
        <v>52489</v>
      </c>
      <c r="O194" s="43" t="str">
        <f t="shared" si="98"/>
        <v>530800002</v>
      </c>
    </row>
    <row r="195" spans="1:15" x14ac:dyDescent="0.3">
      <c r="A195" s="31" t="b">
        <v>1</v>
      </c>
      <c r="B195" s="32" t="s">
        <v>217</v>
      </c>
      <c r="C195" s="31">
        <f t="shared" si="95"/>
        <v>908221031</v>
      </c>
      <c r="D195" s="31">
        <f t="shared" si="96"/>
        <v>908221030</v>
      </c>
      <c r="E195" s="31">
        <f t="shared" si="94"/>
        <v>908221032</v>
      </c>
      <c r="F195" s="31">
        <f t="shared" si="103"/>
        <v>8</v>
      </c>
      <c r="G195" s="31">
        <f t="shared" si="103"/>
        <v>2</v>
      </c>
      <c r="H195" s="31">
        <f t="shared" si="103"/>
        <v>2</v>
      </c>
      <c r="I195" s="31">
        <f t="shared" si="100"/>
        <v>155</v>
      </c>
      <c r="J195" s="31">
        <v>160001002</v>
      </c>
      <c r="K195" s="31">
        <f t="shared" si="101"/>
        <v>300</v>
      </c>
      <c r="L195" s="43" t="s">
        <v>60</v>
      </c>
      <c r="M195" s="43">
        <f t="shared" si="104"/>
        <v>51490</v>
      </c>
      <c r="N195" s="43">
        <f t="shared" si="104"/>
        <v>52490</v>
      </c>
      <c r="O195" s="43" t="str">
        <f t="shared" si="98"/>
        <v>530800002</v>
      </c>
    </row>
    <row r="196" spans="1:15" x14ac:dyDescent="0.3">
      <c r="A196" s="31" t="b">
        <v>1</v>
      </c>
      <c r="B196" s="32" t="s">
        <v>218</v>
      </c>
      <c r="C196" s="31">
        <f t="shared" si="95"/>
        <v>908221032</v>
      </c>
      <c r="D196" s="31">
        <f t="shared" si="96"/>
        <v>908221031</v>
      </c>
      <c r="E196" s="31">
        <f t="shared" si="94"/>
        <v>908221033</v>
      </c>
      <c r="F196" s="31">
        <f t="shared" si="103"/>
        <v>8</v>
      </c>
      <c r="G196" s="31">
        <f t="shared" si="103"/>
        <v>2</v>
      </c>
      <c r="H196" s="31">
        <f t="shared" si="103"/>
        <v>2</v>
      </c>
      <c r="I196" s="31">
        <f t="shared" si="100"/>
        <v>160</v>
      </c>
      <c r="J196" s="31">
        <v>160001002</v>
      </c>
      <c r="K196" s="31">
        <f t="shared" si="101"/>
        <v>300</v>
      </c>
      <c r="L196" s="43" t="s">
        <v>60</v>
      </c>
      <c r="M196" s="43">
        <f t="shared" si="104"/>
        <v>51491</v>
      </c>
      <c r="N196" s="43">
        <f t="shared" si="104"/>
        <v>52491</v>
      </c>
      <c r="O196" s="43" t="str">
        <f t="shared" si="98"/>
        <v>530800002</v>
      </c>
    </row>
    <row r="197" spans="1:15" x14ac:dyDescent="0.3">
      <c r="A197" s="31" t="b">
        <v>1</v>
      </c>
      <c r="B197" s="32" t="s">
        <v>219</v>
      </c>
      <c r="C197" s="31">
        <f t="shared" si="95"/>
        <v>908221033</v>
      </c>
      <c r="D197" s="31">
        <f t="shared" si="96"/>
        <v>908221032</v>
      </c>
      <c r="E197" s="31">
        <f t="shared" si="94"/>
        <v>908221034</v>
      </c>
      <c r="F197" s="31">
        <f t="shared" si="103"/>
        <v>8</v>
      </c>
      <c r="G197" s="31">
        <f t="shared" si="103"/>
        <v>2</v>
      </c>
      <c r="H197" s="31">
        <f t="shared" si="103"/>
        <v>2</v>
      </c>
      <c r="I197" s="31">
        <f t="shared" si="100"/>
        <v>165</v>
      </c>
      <c r="J197" s="31">
        <v>160001002</v>
      </c>
      <c r="K197" s="31">
        <f t="shared" si="101"/>
        <v>300</v>
      </c>
      <c r="L197" s="43" t="s">
        <v>60</v>
      </c>
      <c r="M197" s="43">
        <f t="shared" si="104"/>
        <v>51492</v>
      </c>
      <c r="N197" s="43">
        <f t="shared" si="104"/>
        <v>52492</v>
      </c>
      <c r="O197" s="43" t="str">
        <f t="shared" si="98"/>
        <v>530800002</v>
      </c>
    </row>
    <row r="198" spans="1:15" x14ac:dyDescent="0.3">
      <c r="A198" s="31" t="b">
        <v>1</v>
      </c>
      <c r="B198" s="32" t="s">
        <v>220</v>
      </c>
      <c r="C198" s="31">
        <f t="shared" si="95"/>
        <v>908221034</v>
      </c>
      <c r="D198" s="31">
        <f t="shared" si="96"/>
        <v>908221033</v>
      </c>
      <c r="E198" s="31">
        <f t="shared" si="94"/>
        <v>908221035</v>
      </c>
      <c r="F198" s="31">
        <f t="shared" si="103"/>
        <v>8</v>
      </c>
      <c r="G198" s="31">
        <f t="shared" si="103"/>
        <v>2</v>
      </c>
      <c r="H198" s="31">
        <f t="shared" si="103"/>
        <v>2</v>
      </c>
      <c r="I198" s="31">
        <f t="shared" si="100"/>
        <v>170</v>
      </c>
      <c r="J198" s="31">
        <v>160001002</v>
      </c>
      <c r="K198" s="31">
        <f t="shared" si="101"/>
        <v>300</v>
      </c>
      <c r="L198" s="43" t="s">
        <v>60</v>
      </c>
      <c r="M198" s="43">
        <f t="shared" si="104"/>
        <v>51493</v>
      </c>
      <c r="N198" s="43">
        <f t="shared" si="104"/>
        <v>52493</v>
      </c>
      <c r="O198" s="43" t="str">
        <f t="shared" si="98"/>
        <v>530800002</v>
      </c>
    </row>
    <row r="199" spans="1:15" x14ac:dyDescent="0.3">
      <c r="A199" s="31" t="b">
        <v>1</v>
      </c>
      <c r="B199" s="32" t="s">
        <v>221</v>
      </c>
      <c r="C199" s="31">
        <f t="shared" si="95"/>
        <v>908221035</v>
      </c>
      <c r="D199" s="31">
        <f t="shared" si="96"/>
        <v>908221034</v>
      </c>
      <c r="E199" s="31">
        <f t="shared" si="94"/>
        <v>908221036</v>
      </c>
      <c r="F199" s="31">
        <f t="shared" ref="F199:H204" si="105">F198</f>
        <v>8</v>
      </c>
      <c r="G199" s="31">
        <f t="shared" si="105"/>
        <v>2</v>
      </c>
      <c r="H199" s="31">
        <f t="shared" si="105"/>
        <v>2</v>
      </c>
      <c r="I199" s="31">
        <f t="shared" si="100"/>
        <v>175</v>
      </c>
      <c r="J199" s="31">
        <v>160001002</v>
      </c>
      <c r="K199" s="31">
        <f t="shared" si="101"/>
        <v>300</v>
      </c>
      <c r="L199" s="43" t="s">
        <v>60</v>
      </c>
      <c r="M199" s="43">
        <f t="shared" ref="M199:N214" si="106">M198+1</f>
        <v>51494</v>
      </c>
      <c r="N199" s="43">
        <f t="shared" si="106"/>
        <v>52494</v>
      </c>
      <c r="O199" s="43" t="str">
        <f t="shared" si="98"/>
        <v>530800002</v>
      </c>
    </row>
    <row r="200" spans="1:15" x14ac:dyDescent="0.3">
      <c r="A200" s="31" t="b">
        <v>1</v>
      </c>
      <c r="B200" s="32" t="s">
        <v>222</v>
      </c>
      <c r="C200" s="31">
        <f t="shared" si="95"/>
        <v>908221036</v>
      </c>
      <c r="D200" s="31">
        <f t="shared" si="96"/>
        <v>908221035</v>
      </c>
      <c r="E200" s="31">
        <f t="shared" si="94"/>
        <v>908221037</v>
      </c>
      <c r="F200" s="31">
        <f t="shared" si="105"/>
        <v>8</v>
      </c>
      <c r="G200" s="31">
        <f t="shared" si="105"/>
        <v>2</v>
      </c>
      <c r="H200" s="31">
        <f t="shared" si="105"/>
        <v>2</v>
      </c>
      <c r="I200" s="31">
        <f t="shared" si="100"/>
        <v>180</v>
      </c>
      <c r="J200" s="31">
        <v>160001002</v>
      </c>
      <c r="K200" s="31">
        <f t="shared" si="101"/>
        <v>300</v>
      </c>
      <c r="L200" s="43" t="s">
        <v>60</v>
      </c>
      <c r="M200" s="43">
        <f t="shared" si="106"/>
        <v>51495</v>
      </c>
      <c r="N200" s="43">
        <f t="shared" si="106"/>
        <v>52495</v>
      </c>
      <c r="O200" s="43" t="str">
        <f t="shared" si="98"/>
        <v>530800002</v>
      </c>
    </row>
    <row r="201" spans="1:15" x14ac:dyDescent="0.3">
      <c r="A201" s="31" t="b">
        <v>1</v>
      </c>
      <c r="B201" s="32" t="s">
        <v>223</v>
      </c>
      <c r="C201" s="31">
        <f t="shared" si="95"/>
        <v>908221037</v>
      </c>
      <c r="D201" s="31">
        <f t="shared" si="96"/>
        <v>908221036</v>
      </c>
      <c r="E201" s="31">
        <f t="shared" si="94"/>
        <v>908221038</v>
      </c>
      <c r="F201" s="31">
        <f t="shared" si="105"/>
        <v>8</v>
      </c>
      <c r="G201" s="31">
        <f t="shared" si="105"/>
        <v>2</v>
      </c>
      <c r="H201" s="31">
        <f t="shared" si="105"/>
        <v>2</v>
      </c>
      <c r="I201" s="31">
        <f t="shared" si="100"/>
        <v>185</v>
      </c>
      <c r="J201" s="31">
        <v>160001002</v>
      </c>
      <c r="K201" s="31">
        <f t="shared" si="101"/>
        <v>300</v>
      </c>
      <c r="L201" s="43" t="s">
        <v>60</v>
      </c>
      <c r="M201" s="43">
        <f t="shared" si="106"/>
        <v>51496</v>
      </c>
      <c r="N201" s="43">
        <f t="shared" si="106"/>
        <v>52496</v>
      </c>
      <c r="O201" s="43" t="str">
        <f t="shared" si="98"/>
        <v>530800002</v>
      </c>
    </row>
    <row r="202" spans="1:15" x14ac:dyDescent="0.3">
      <c r="A202" s="31" t="b">
        <v>1</v>
      </c>
      <c r="B202" s="32" t="s">
        <v>224</v>
      </c>
      <c r="C202" s="31">
        <f t="shared" si="95"/>
        <v>908221038</v>
      </c>
      <c r="D202" s="31">
        <f t="shared" si="96"/>
        <v>908221037</v>
      </c>
      <c r="E202" s="31">
        <f t="shared" si="94"/>
        <v>908221039</v>
      </c>
      <c r="F202" s="31">
        <f t="shared" si="105"/>
        <v>8</v>
      </c>
      <c r="G202" s="31">
        <f t="shared" si="105"/>
        <v>2</v>
      </c>
      <c r="H202" s="31">
        <f t="shared" si="105"/>
        <v>2</v>
      </c>
      <c r="I202" s="31">
        <f t="shared" si="100"/>
        <v>190</v>
      </c>
      <c r="J202" s="31">
        <v>160001002</v>
      </c>
      <c r="K202" s="31">
        <f t="shared" si="101"/>
        <v>300</v>
      </c>
      <c r="L202" s="43" t="s">
        <v>60</v>
      </c>
      <c r="M202" s="43">
        <f t="shared" si="106"/>
        <v>51497</v>
      </c>
      <c r="N202" s="43">
        <f t="shared" si="106"/>
        <v>52497</v>
      </c>
      <c r="O202" s="43" t="str">
        <f t="shared" si="98"/>
        <v>530800002</v>
      </c>
    </row>
    <row r="203" spans="1:15" x14ac:dyDescent="0.3">
      <c r="A203" s="31" t="b">
        <v>1</v>
      </c>
      <c r="B203" s="32" t="s">
        <v>225</v>
      </c>
      <c r="C203" s="31">
        <f t="shared" si="95"/>
        <v>908221039</v>
      </c>
      <c r="D203" s="31">
        <f t="shared" si="96"/>
        <v>908221038</v>
      </c>
      <c r="E203" s="31">
        <f t="shared" si="94"/>
        <v>908221040</v>
      </c>
      <c r="F203" s="31">
        <f t="shared" si="105"/>
        <v>8</v>
      </c>
      <c r="G203" s="31">
        <f t="shared" si="105"/>
        <v>2</v>
      </c>
      <c r="H203" s="31">
        <f t="shared" si="105"/>
        <v>2</v>
      </c>
      <c r="I203" s="31">
        <f t="shared" si="100"/>
        <v>195</v>
      </c>
      <c r="J203" s="31">
        <v>160001002</v>
      </c>
      <c r="K203" s="31">
        <f t="shared" si="101"/>
        <v>300</v>
      </c>
      <c r="L203" s="43" t="s">
        <v>60</v>
      </c>
      <c r="M203" s="43">
        <f t="shared" si="106"/>
        <v>51498</v>
      </c>
      <c r="N203" s="43">
        <f t="shared" si="106"/>
        <v>52498</v>
      </c>
      <c r="O203" s="43" t="str">
        <f t="shared" si="98"/>
        <v>530800002</v>
      </c>
    </row>
    <row r="204" spans="1:15" x14ac:dyDescent="0.3">
      <c r="A204" s="31" t="b">
        <v>1</v>
      </c>
      <c r="B204" s="32" t="s">
        <v>226</v>
      </c>
      <c r="C204" s="31">
        <f t="shared" si="95"/>
        <v>908221040</v>
      </c>
      <c r="D204" s="31">
        <f t="shared" si="96"/>
        <v>908221039</v>
      </c>
      <c r="E204" s="33">
        <v>0</v>
      </c>
      <c r="F204" s="31">
        <f t="shared" si="105"/>
        <v>8</v>
      </c>
      <c r="G204" s="31">
        <f t="shared" si="105"/>
        <v>2</v>
      </c>
      <c r="H204" s="31">
        <f t="shared" si="105"/>
        <v>2</v>
      </c>
      <c r="I204" s="31">
        <f t="shared" si="100"/>
        <v>200</v>
      </c>
      <c r="J204" s="31">
        <v>160001002</v>
      </c>
      <c r="K204" s="31">
        <f t="shared" si="101"/>
        <v>300</v>
      </c>
      <c r="L204" s="43" t="s">
        <v>60</v>
      </c>
      <c r="M204" s="43">
        <f t="shared" si="106"/>
        <v>51499</v>
      </c>
      <c r="N204" s="43">
        <f t="shared" si="106"/>
        <v>52499</v>
      </c>
      <c r="O204" s="43" t="str">
        <f t="shared" si="98"/>
        <v>530800002</v>
      </c>
    </row>
    <row r="205" spans="1:15" x14ac:dyDescent="0.3">
      <c r="A205" s="34" t="b">
        <v>1</v>
      </c>
      <c r="B205" s="35" t="str">
        <f>"업적 - 결투장 "&amp;I205&amp;"연승 달성"</f>
        <v>업적 - 결투장 1연승 달성</v>
      </c>
      <c r="C205" s="33" t="str">
        <f>90&amp;F205&amp;G205&amp;H205&amp;1001</f>
        <v>901641001</v>
      </c>
      <c r="D205" s="33">
        <v>0</v>
      </c>
      <c r="E205" s="34">
        <f t="shared" ref="E205:E234" si="107">C206</f>
        <v>901641002</v>
      </c>
      <c r="F205" s="33">
        <v>1</v>
      </c>
      <c r="G205" s="33">
        <v>6</v>
      </c>
      <c r="H205" s="33">
        <v>4</v>
      </c>
      <c r="I205" s="34">
        <v>1</v>
      </c>
      <c r="J205" s="34">
        <v>160001001</v>
      </c>
      <c r="K205" s="34">
        <v>10</v>
      </c>
      <c r="L205" s="44" t="s">
        <v>60</v>
      </c>
      <c r="M205" s="44">
        <f t="shared" si="106"/>
        <v>51500</v>
      </c>
      <c r="N205" s="44">
        <f t="shared" si="106"/>
        <v>52500</v>
      </c>
      <c r="O205" s="33" t="str">
        <f t="shared" ref="O205:O256" si="108">IF(H205=1,"530800001",IF(H205=2,"530800002",IF(H205=3,"530800003",IF(H205=4,"530800004",IF(H205=5,"530800005",IF(H205=6,"530800006",IF(H205=7,"530800007",IF(H205=8,"530800008",IF(H205=9,"530800009",IF(H205=10,"530800010",IF(H205=11,"530800011",IF(H205=12,"530800012",IF(H205=13,"530800013",IF(H205=14,"530800014",IF(H205=15,"530800015",IF(H205=16,"530800016",IF(H205=17,"530800017",IF(H205=18,"530800018",IF(H205=19,"530800019",IF(H205=20,"530800020",IF(H205=21,"530800020",IF(H205=22,"530800022",IF(H205=23,"530800023",IF(H205=24,"530800024",IF(H205=25,"530800025",IF(H205=26,"530800026",IF(H205=27,"530800027",IF(H205=28,"530800028",IF(H205=29,"530800029",IF(H205=30,"530800030",IF(H205=31,"530800031",IF(H205=32,"530800032",IF(H205=33,"530800033",IF(H205=34,"530800034",IF(H205=35,"530800035",IF(H205=36,"530800036"))))))))))))))))))))))))))))))))))))</f>
        <v>530800004</v>
      </c>
    </row>
    <row r="206" spans="1:15" x14ac:dyDescent="0.3">
      <c r="A206" s="34" t="b">
        <v>1</v>
      </c>
      <c r="B206" s="35" t="str">
        <f t="shared" ref="B206:B235" si="109">"업적 - 결투장 "&amp;I206&amp;"연승 달성"</f>
        <v>업적 - 결투장 2연승 달성</v>
      </c>
      <c r="C206" s="34">
        <f t="shared" ref="C206:C241" si="110">C205+1</f>
        <v>901641002</v>
      </c>
      <c r="D206" s="34" t="str">
        <f t="shared" ref="D206:D235" si="111">C205</f>
        <v>901641001</v>
      </c>
      <c r="E206" s="34">
        <f t="shared" si="107"/>
        <v>901641003</v>
      </c>
      <c r="F206" s="34">
        <f>F205</f>
        <v>1</v>
      </c>
      <c r="G206" s="34">
        <f t="shared" ref="G206:H221" si="112">G205</f>
        <v>6</v>
      </c>
      <c r="H206" s="34">
        <f t="shared" si="112"/>
        <v>4</v>
      </c>
      <c r="I206" s="34">
        <f>I205+1</f>
        <v>2</v>
      </c>
      <c r="J206" s="34">
        <v>160001001</v>
      </c>
      <c r="K206" s="34">
        <f>K205+K$205</f>
        <v>20</v>
      </c>
      <c r="L206" s="44" t="s">
        <v>60</v>
      </c>
      <c r="M206" s="44">
        <f t="shared" si="106"/>
        <v>51501</v>
      </c>
      <c r="N206" s="44">
        <f t="shared" si="106"/>
        <v>52501</v>
      </c>
      <c r="O206" s="43" t="str">
        <f t="shared" ref="O206:O235" si="113">O205</f>
        <v>530800004</v>
      </c>
    </row>
    <row r="207" spans="1:15" x14ac:dyDescent="0.3">
      <c r="A207" s="34" t="b">
        <v>1</v>
      </c>
      <c r="B207" s="35" t="str">
        <f t="shared" si="109"/>
        <v>업적 - 결투장 3연승 달성</v>
      </c>
      <c r="C207" s="34">
        <f t="shared" si="110"/>
        <v>901641003</v>
      </c>
      <c r="D207" s="34">
        <f t="shared" si="111"/>
        <v>901641002</v>
      </c>
      <c r="E207" s="34">
        <f t="shared" si="107"/>
        <v>901641004</v>
      </c>
      <c r="F207" s="34">
        <f t="shared" ref="F207:H222" si="114">F206</f>
        <v>1</v>
      </c>
      <c r="G207" s="34">
        <f t="shared" si="112"/>
        <v>6</v>
      </c>
      <c r="H207" s="34">
        <f t="shared" si="112"/>
        <v>4</v>
      </c>
      <c r="I207" s="34">
        <f t="shared" ref="I207:I212" si="115">I206+1</f>
        <v>3</v>
      </c>
      <c r="J207" s="34">
        <v>160001001</v>
      </c>
      <c r="K207" s="34">
        <f t="shared" ref="K207:K235" si="116">K206+K$205</f>
        <v>30</v>
      </c>
      <c r="L207" s="44" t="s">
        <v>60</v>
      </c>
      <c r="M207" s="44">
        <f t="shared" si="106"/>
        <v>51502</v>
      </c>
      <c r="N207" s="44">
        <f t="shared" si="106"/>
        <v>52502</v>
      </c>
      <c r="O207" s="43" t="str">
        <f t="shared" si="113"/>
        <v>530800004</v>
      </c>
    </row>
    <row r="208" spans="1:15" x14ac:dyDescent="0.3">
      <c r="A208" s="34" t="b">
        <v>1</v>
      </c>
      <c r="B208" s="35" t="str">
        <f t="shared" si="109"/>
        <v>업적 - 결투장 4연승 달성</v>
      </c>
      <c r="C208" s="34">
        <f t="shared" si="110"/>
        <v>901641004</v>
      </c>
      <c r="D208" s="34">
        <f t="shared" si="111"/>
        <v>901641003</v>
      </c>
      <c r="E208" s="34">
        <f t="shared" si="107"/>
        <v>901641005</v>
      </c>
      <c r="F208" s="34">
        <f t="shared" si="114"/>
        <v>1</v>
      </c>
      <c r="G208" s="34">
        <f t="shared" si="112"/>
        <v>6</v>
      </c>
      <c r="H208" s="34">
        <f t="shared" si="112"/>
        <v>4</v>
      </c>
      <c r="I208" s="34">
        <f t="shared" si="115"/>
        <v>4</v>
      </c>
      <c r="J208" s="34">
        <v>160001001</v>
      </c>
      <c r="K208" s="34">
        <f t="shared" si="116"/>
        <v>40</v>
      </c>
      <c r="L208" s="44" t="s">
        <v>60</v>
      </c>
      <c r="M208" s="44">
        <f t="shared" si="106"/>
        <v>51503</v>
      </c>
      <c r="N208" s="44">
        <f t="shared" si="106"/>
        <v>52503</v>
      </c>
      <c r="O208" s="43" t="str">
        <f t="shared" si="113"/>
        <v>530800004</v>
      </c>
    </row>
    <row r="209" spans="1:15" x14ac:dyDescent="0.3">
      <c r="A209" s="34" t="b">
        <v>1</v>
      </c>
      <c r="B209" s="35" t="str">
        <f t="shared" si="109"/>
        <v>업적 - 결투장 5연승 달성</v>
      </c>
      <c r="C209" s="34">
        <f t="shared" si="110"/>
        <v>901641005</v>
      </c>
      <c r="D209" s="34">
        <f t="shared" si="111"/>
        <v>901641004</v>
      </c>
      <c r="E209" s="34">
        <f t="shared" si="107"/>
        <v>901641006</v>
      </c>
      <c r="F209" s="34">
        <f t="shared" si="114"/>
        <v>1</v>
      </c>
      <c r="G209" s="34">
        <f t="shared" si="112"/>
        <v>6</v>
      </c>
      <c r="H209" s="34">
        <f t="shared" si="112"/>
        <v>4</v>
      </c>
      <c r="I209" s="34">
        <f t="shared" si="115"/>
        <v>5</v>
      </c>
      <c r="J209" s="34">
        <v>160001001</v>
      </c>
      <c r="K209" s="34">
        <f t="shared" si="116"/>
        <v>50</v>
      </c>
      <c r="L209" s="44" t="s">
        <v>60</v>
      </c>
      <c r="M209" s="44">
        <f t="shared" si="106"/>
        <v>51504</v>
      </c>
      <c r="N209" s="44">
        <f t="shared" si="106"/>
        <v>52504</v>
      </c>
      <c r="O209" s="43" t="str">
        <f t="shared" si="113"/>
        <v>530800004</v>
      </c>
    </row>
    <row r="210" spans="1:15" x14ac:dyDescent="0.3">
      <c r="A210" s="34" t="b">
        <v>1</v>
      </c>
      <c r="B210" s="35" t="str">
        <f t="shared" si="109"/>
        <v>업적 - 결투장 6연승 달성</v>
      </c>
      <c r="C210" s="34">
        <f t="shared" si="110"/>
        <v>901641006</v>
      </c>
      <c r="D210" s="34">
        <f t="shared" si="111"/>
        <v>901641005</v>
      </c>
      <c r="E210" s="34">
        <f t="shared" si="107"/>
        <v>901641007</v>
      </c>
      <c r="F210" s="34">
        <f t="shared" si="114"/>
        <v>1</v>
      </c>
      <c r="G210" s="34">
        <f t="shared" si="112"/>
        <v>6</v>
      </c>
      <c r="H210" s="34">
        <f t="shared" si="112"/>
        <v>4</v>
      </c>
      <c r="I210" s="34">
        <f t="shared" si="115"/>
        <v>6</v>
      </c>
      <c r="J210" s="34">
        <v>160001001</v>
      </c>
      <c r="K210" s="34">
        <f t="shared" si="116"/>
        <v>60</v>
      </c>
      <c r="L210" s="44" t="s">
        <v>60</v>
      </c>
      <c r="M210" s="44">
        <f t="shared" si="106"/>
        <v>51505</v>
      </c>
      <c r="N210" s="44">
        <f t="shared" si="106"/>
        <v>52505</v>
      </c>
      <c r="O210" s="43" t="str">
        <f t="shared" si="113"/>
        <v>530800004</v>
      </c>
    </row>
    <row r="211" spans="1:15" x14ac:dyDescent="0.3">
      <c r="A211" s="34" t="b">
        <v>1</v>
      </c>
      <c r="B211" s="35" t="str">
        <f t="shared" si="109"/>
        <v>업적 - 결투장 7연승 달성</v>
      </c>
      <c r="C211" s="34">
        <f t="shared" si="110"/>
        <v>901641007</v>
      </c>
      <c r="D211" s="34">
        <f t="shared" si="111"/>
        <v>901641006</v>
      </c>
      <c r="E211" s="34">
        <f t="shared" si="107"/>
        <v>901641008</v>
      </c>
      <c r="F211" s="34">
        <f t="shared" si="114"/>
        <v>1</v>
      </c>
      <c r="G211" s="34">
        <f t="shared" si="112"/>
        <v>6</v>
      </c>
      <c r="H211" s="34">
        <f t="shared" si="112"/>
        <v>4</v>
      </c>
      <c r="I211" s="34">
        <f t="shared" si="115"/>
        <v>7</v>
      </c>
      <c r="J211" s="34">
        <v>160001001</v>
      </c>
      <c r="K211" s="34">
        <f t="shared" si="116"/>
        <v>70</v>
      </c>
      <c r="L211" s="44" t="s">
        <v>60</v>
      </c>
      <c r="M211" s="44">
        <f t="shared" si="106"/>
        <v>51506</v>
      </c>
      <c r="N211" s="44">
        <f t="shared" si="106"/>
        <v>52506</v>
      </c>
      <c r="O211" s="43" t="str">
        <f t="shared" si="113"/>
        <v>530800004</v>
      </c>
    </row>
    <row r="212" spans="1:15" x14ac:dyDescent="0.3">
      <c r="A212" s="34" t="b">
        <v>1</v>
      </c>
      <c r="B212" s="35" t="str">
        <f t="shared" si="109"/>
        <v>업적 - 결투장 8연승 달성</v>
      </c>
      <c r="C212" s="34">
        <f t="shared" si="110"/>
        <v>901641008</v>
      </c>
      <c r="D212" s="34">
        <f t="shared" si="111"/>
        <v>901641007</v>
      </c>
      <c r="E212" s="34">
        <f t="shared" si="107"/>
        <v>901641009</v>
      </c>
      <c r="F212" s="34">
        <f t="shared" si="114"/>
        <v>1</v>
      </c>
      <c r="G212" s="34">
        <f t="shared" si="112"/>
        <v>6</v>
      </c>
      <c r="H212" s="34">
        <f t="shared" si="112"/>
        <v>4</v>
      </c>
      <c r="I212" s="34">
        <f t="shared" si="115"/>
        <v>8</v>
      </c>
      <c r="J212" s="34">
        <v>160001001</v>
      </c>
      <c r="K212" s="34">
        <f t="shared" si="116"/>
        <v>80</v>
      </c>
      <c r="L212" s="44" t="s">
        <v>60</v>
      </c>
      <c r="M212" s="44">
        <f t="shared" si="106"/>
        <v>51507</v>
      </c>
      <c r="N212" s="44">
        <f t="shared" si="106"/>
        <v>52507</v>
      </c>
      <c r="O212" s="43" t="str">
        <f t="shared" si="113"/>
        <v>530800004</v>
      </c>
    </row>
    <row r="213" spans="1:15" x14ac:dyDescent="0.3">
      <c r="A213" s="34" t="b">
        <v>1</v>
      </c>
      <c r="B213" s="35" t="str">
        <f t="shared" si="109"/>
        <v>업적 - 결투장 9연승 달성</v>
      </c>
      <c r="C213" s="34">
        <f t="shared" si="110"/>
        <v>901641009</v>
      </c>
      <c r="D213" s="34">
        <f t="shared" si="111"/>
        <v>901641008</v>
      </c>
      <c r="E213" s="34">
        <f t="shared" si="107"/>
        <v>901641010</v>
      </c>
      <c r="F213" s="34">
        <f t="shared" si="114"/>
        <v>1</v>
      </c>
      <c r="G213" s="34">
        <f t="shared" si="112"/>
        <v>6</v>
      </c>
      <c r="H213" s="34">
        <f t="shared" si="112"/>
        <v>4</v>
      </c>
      <c r="I213" s="34">
        <f>I212+1</f>
        <v>9</v>
      </c>
      <c r="J213" s="34">
        <v>160001001</v>
      </c>
      <c r="K213" s="34">
        <f t="shared" si="116"/>
        <v>90</v>
      </c>
      <c r="L213" s="44" t="s">
        <v>60</v>
      </c>
      <c r="M213" s="44">
        <f t="shared" si="106"/>
        <v>51508</v>
      </c>
      <c r="N213" s="44">
        <f t="shared" si="106"/>
        <v>52508</v>
      </c>
      <c r="O213" s="43" t="str">
        <f t="shared" si="113"/>
        <v>530800004</v>
      </c>
    </row>
    <row r="214" spans="1:15" x14ac:dyDescent="0.3">
      <c r="A214" s="34" t="b">
        <v>1</v>
      </c>
      <c r="B214" s="35" t="str">
        <f t="shared" si="109"/>
        <v>업적 - 결투장 10연승 달성</v>
      </c>
      <c r="C214" s="34">
        <f t="shared" si="110"/>
        <v>901641010</v>
      </c>
      <c r="D214" s="34">
        <f t="shared" si="111"/>
        <v>901641009</v>
      </c>
      <c r="E214" s="34">
        <f t="shared" si="107"/>
        <v>901641011</v>
      </c>
      <c r="F214" s="34">
        <f t="shared" si="114"/>
        <v>1</v>
      </c>
      <c r="G214" s="34">
        <f t="shared" si="112"/>
        <v>6</v>
      </c>
      <c r="H214" s="34">
        <f t="shared" si="112"/>
        <v>4</v>
      </c>
      <c r="I214" s="34">
        <f t="shared" ref="I214:I219" si="117">I213+1</f>
        <v>10</v>
      </c>
      <c r="J214" s="34">
        <v>160001001</v>
      </c>
      <c r="K214" s="34">
        <f t="shared" si="116"/>
        <v>100</v>
      </c>
      <c r="L214" s="44" t="s">
        <v>60</v>
      </c>
      <c r="M214" s="44">
        <f t="shared" si="106"/>
        <v>51509</v>
      </c>
      <c r="N214" s="44">
        <f t="shared" si="106"/>
        <v>52509</v>
      </c>
      <c r="O214" s="43" t="str">
        <f t="shared" si="113"/>
        <v>530800004</v>
      </c>
    </row>
    <row r="215" spans="1:15" x14ac:dyDescent="0.3">
      <c r="A215" s="34" t="b">
        <v>1</v>
      </c>
      <c r="B215" s="35" t="str">
        <f t="shared" si="109"/>
        <v>업적 - 결투장 11연승 달성</v>
      </c>
      <c r="C215" s="34">
        <f t="shared" si="110"/>
        <v>901641011</v>
      </c>
      <c r="D215" s="34">
        <f t="shared" si="111"/>
        <v>901641010</v>
      </c>
      <c r="E215" s="34">
        <f t="shared" si="107"/>
        <v>901641012</v>
      </c>
      <c r="F215" s="34">
        <f t="shared" si="114"/>
        <v>1</v>
      </c>
      <c r="G215" s="34">
        <f t="shared" si="112"/>
        <v>6</v>
      </c>
      <c r="H215" s="34">
        <f t="shared" si="112"/>
        <v>4</v>
      </c>
      <c r="I215" s="34">
        <f t="shared" si="117"/>
        <v>11</v>
      </c>
      <c r="J215" s="34">
        <v>160001001</v>
      </c>
      <c r="K215" s="34">
        <f t="shared" si="116"/>
        <v>110</v>
      </c>
      <c r="L215" s="44" t="s">
        <v>60</v>
      </c>
      <c r="M215" s="44">
        <f t="shared" ref="M215:N230" si="118">M214+1</f>
        <v>51510</v>
      </c>
      <c r="N215" s="44">
        <f t="shared" si="118"/>
        <v>52510</v>
      </c>
      <c r="O215" s="43" t="str">
        <f t="shared" si="113"/>
        <v>530800004</v>
      </c>
    </row>
    <row r="216" spans="1:15" x14ac:dyDescent="0.3">
      <c r="A216" s="34" t="b">
        <v>1</v>
      </c>
      <c r="B216" s="35" t="str">
        <f t="shared" si="109"/>
        <v>업적 - 결투장 12연승 달성</v>
      </c>
      <c r="C216" s="34">
        <f t="shared" si="110"/>
        <v>901641012</v>
      </c>
      <c r="D216" s="34">
        <f t="shared" si="111"/>
        <v>901641011</v>
      </c>
      <c r="E216" s="34">
        <f t="shared" si="107"/>
        <v>901641013</v>
      </c>
      <c r="F216" s="34">
        <f t="shared" si="114"/>
        <v>1</v>
      </c>
      <c r="G216" s="34">
        <f t="shared" si="112"/>
        <v>6</v>
      </c>
      <c r="H216" s="34">
        <f t="shared" si="112"/>
        <v>4</v>
      </c>
      <c r="I216" s="34">
        <f t="shared" si="117"/>
        <v>12</v>
      </c>
      <c r="J216" s="34">
        <v>160001001</v>
      </c>
      <c r="K216" s="34">
        <f t="shared" si="116"/>
        <v>120</v>
      </c>
      <c r="L216" s="44" t="s">
        <v>60</v>
      </c>
      <c r="M216" s="44">
        <f t="shared" si="118"/>
        <v>51511</v>
      </c>
      <c r="N216" s="44">
        <f t="shared" si="118"/>
        <v>52511</v>
      </c>
      <c r="O216" s="43" t="str">
        <f t="shared" si="113"/>
        <v>530800004</v>
      </c>
    </row>
    <row r="217" spans="1:15" x14ac:dyDescent="0.3">
      <c r="A217" s="34" t="b">
        <v>1</v>
      </c>
      <c r="B217" s="35" t="str">
        <f t="shared" si="109"/>
        <v>업적 - 결투장 13연승 달성</v>
      </c>
      <c r="C217" s="34">
        <f t="shared" si="110"/>
        <v>901641013</v>
      </c>
      <c r="D217" s="34">
        <f t="shared" si="111"/>
        <v>901641012</v>
      </c>
      <c r="E217" s="34">
        <f t="shared" si="107"/>
        <v>901641014</v>
      </c>
      <c r="F217" s="34">
        <f t="shared" si="114"/>
        <v>1</v>
      </c>
      <c r="G217" s="34">
        <f t="shared" si="112"/>
        <v>6</v>
      </c>
      <c r="H217" s="34">
        <f t="shared" si="112"/>
        <v>4</v>
      </c>
      <c r="I217" s="34">
        <f t="shared" si="117"/>
        <v>13</v>
      </c>
      <c r="J217" s="34">
        <v>160001001</v>
      </c>
      <c r="K217" s="34">
        <f t="shared" si="116"/>
        <v>130</v>
      </c>
      <c r="L217" s="44" t="s">
        <v>60</v>
      </c>
      <c r="M217" s="44">
        <f t="shared" si="118"/>
        <v>51512</v>
      </c>
      <c r="N217" s="44">
        <f t="shared" si="118"/>
        <v>52512</v>
      </c>
      <c r="O217" s="43" t="str">
        <f t="shared" si="113"/>
        <v>530800004</v>
      </c>
    </row>
    <row r="218" spans="1:15" x14ac:dyDescent="0.3">
      <c r="A218" s="34" t="b">
        <v>1</v>
      </c>
      <c r="B218" s="35" t="str">
        <f t="shared" si="109"/>
        <v>업적 - 결투장 14연승 달성</v>
      </c>
      <c r="C218" s="34">
        <f t="shared" si="110"/>
        <v>901641014</v>
      </c>
      <c r="D218" s="34">
        <f t="shared" si="111"/>
        <v>901641013</v>
      </c>
      <c r="E218" s="34">
        <f t="shared" si="107"/>
        <v>901641015</v>
      </c>
      <c r="F218" s="34">
        <f t="shared" si="114"/>
        <v>1</v>
      </c>
      <c r="G218" s="34">
        <f t="shared" si="112"/>
        <v>6</v>
      </c>
      <c r="H218" s="34">
        <f t="shared" si="112"/>
        <v>4</v>
      </c>
      <c r="I218" s="34">
        <f t="shared" si="117"/>
        <v>14</v>
      </c>
      <c r="J218" s="34">
        <v>160001001</v>
      </c>
      <c r="K218" s="34">
        <f t="shared" si="116"/>
        <v>140</v>
      </c>
      <c r="L218" s="44" t="s">
        <v>60</v>
      </c>
      <c r="M218" s="44">
        <f t="shared" si="118"/>
        <v>51513</v>
      </c>
      <c r="N218" s="44">
        <f t="shared" si="118"/>
        <v>52513</v>
      </c>
      <c r="O218" s="43" t="str">
        <f t="shared" si="113"/>
        <v>530800004</v>
      </c>
    </row>
    <row r="219" spans="1:15" x14ac:dyDescent="0.3">
      <c r="A219" s="34" t="b">
        <v>1</v>
      </c>
      <c r="B219" s="35" t="str">
        <f t="shared" si="109"/>
        <v>업적 - 결투장 15연승 달성</v>
      </c>
      <c r="C219" s="34">
        <f t="shared" si="110"/>
        <v>901641015</v>
      </c>
      <c r="D219" s="34">
        <f t="shared" si="111"/>
        <v>901641014</v>
      </c>
      <c r="E219" s="34">
        <f t="shared" si="107"/>
        <v>901641016</v>
      </c>
      <c r="F219" s="34">
        <f t="shared" si="114"/>
        <v>1</v>
      </c>
      <c r="G219" s="34">
        <f t="shared" si="112"/>
        <v>6</v>
      </c>
      <c r="H219" s="34">
        <f t="shared" si="112"/>
        <v>4</v>
      </c>
      <c r="I219" s="34">
        <f t="shared" si="117"/>
        <v>15</v>
      </c>
      <c r="J219" s="34">
        <v>160001001</v>
      </c>
      <c r="K219" s="34">
        <f t="shared" si="116"/>
        <v>150</v>
      </c>
      <c r="L219" s="44" t="s">
        <v>60</v>
      </c>
      <c r="M219" s="44">
        <f t="shared" si="118"/>
        <v>51514</v>
      </c>
      <c r="N219" s="44">
        <f t="shared" si="118"/>
        <v>52514</v>
      </c>
      <c r="O219" s="43" t="str">
        <f t="shared" si="113"/>
        <v>530800004</v>
      </c>
    </row>
    <row r="220" spans="1:15" x14ac:dyDescent="0.3">
      <c r="A220" s="34" t="b">
        <v>1</v>
      </c>
      <c r="B220" s="35" t="str">
        <f t="shared" si="109"/>
        <v>업적 - 결투장 16연승 달성</v>
      </c>
      <c r="C220" s="34">
        <f t="shared" si="110"/>
        <v>901641016</v>
      </c>
      <c r="D220" s="34">
        <f t="shared" si="111"/>
        <v>901641015</v>
      </c>
      <c r="E220" s="34">
        <f t="shared" si="107"/>
        <v>901641017</v>
      </c>
      <c r="F220" s="34">
        <f t="shared" si="114"/>
        <v>1</v>
      </c>
      <c r="G220" s="34">
        <f t="shared" si="112"/>
        <v>6</v>
      </c>
      <c r="H220" s="34">
        <f t="shared" si="112"/>
        <v>4</v>
      </c>
      <c r="I220" s="34">
        <f>I219+1</f>
        <v>16</v>
      </c>
      <c r="J220" s="34">
        <v>160001001</v>
      </c>
      <c r="K220" s="34">
        <f t="shared" si="116"/>
        <v>160</v>
      </c>
      <c r="L220" s="44" t="s">
        <v>60</v>
      </c>
      <c r="M220" s="44">
        <f t="shared" si="118"/>
        <v>51515</v>
      </c>
      <c r="N220" s="44">
        <f t="shared" si="118"/>
        <v>52515</v>
      </c>
      <c r="O220" s="43" t="str">
        <f t="shared" si="113"/>
        <v>530800004</v>
      </c>
    </row>
    <row r="221" spans="1:15" x14ac:dyDescent="0.3">
      <c r="A221" s="34" t="b">
        <v>1</v>
      </c>
      <c r="B221" s="35" t="str">
        <f t="shared" si="109"/>
        <v>업적 - 결투장 17연승 달성</v>
      </c>
      <c r="C221" s="34">
        <f t="shared" si="110"/>
        <v>901641017</v>
      </c>
      <c r="D221" s="34">
        <f t="shared" si="111"/>
        <v>901641016</v>
      </c>
      <c r="E221" s="34">
        <f t="shared" si="107"/>
        <v>901641018</v>
      </c>
      <c r="F221" s="34">
        <f t="shared" si="114"/>
        <v>1</v>
      </c>
      <c r="G221" s="34">
        <f t="shared" si="112"/>
        <v>6</v>
      </c>
      <c r="H221" s="34">
        <f t="shared" si="112"/>
        <v>4</v>
      </c>
      <c r="I221" s="34">
        <f t="shared" ref="I221:I224" si="119">I220+1</f>
        <v>17</v>
      </c>
      <c r="J221" s="34">
        <v>160001001</v>
      </c>
      <c r="K221" s="34">
        <f t="shared" si="116"/>
        <v>170</v>
      </c>
      <c r="L221" s="44" t="s">
        <v>60</v>
      </c>
      <c r="M221" s="44">
        <f t="shared" si="118"/>
        <v>51516</v>
      </c>
      <c r="N221" s="44">
        <f t="shared" si="118"/>
        <v>52516</v>
      </c>
      <c r="O221" s="43" t="str">
        <f t="shared" si="113"/>
        <v>530800004</v>
      </c>
    </row>
    <row r="222" spans="1:15" x14ac:dyDescent="0.3">
      <c r="A222" s="34" t="b">
        <v>1</v>
      </c>
      <c r="B222" s="35" t="str">
        <f t="shared" si="109"/>
        <v>업적 - 결투장 18연승 달성</v>
      </c>
      <c r="C222" s="34">
        <f t="shared" si="110"/>
        <v>901641018</v>
      </c>
      <c r="D222" s="34">
        <f t="shared" si="111"/>
        <v>901641017</v>
      </c>
      <c r="E222" s="34">
        <f t="shared" si="107"/>
        <v>901641019</v>
      </c>
      <c r="F222" s="34">
        <f t="shared" si="114"/>
        <v>1</v>
      </c>
      <c r="G222" s="34">
        <f t="shared" si="114"/>
        <v>6</v>
      </c>
      <c r="H222" s="34">
        <f t="shared" si="114"/>
        <v>4</v>
      </c>
      <c r="I222" s="34">
        <f t="shared" si="119"/>
        <v>18</v>
      </c>
      <c r="J222" s="34">
        <v>160001001</v>
      </c>
      <c r="K222" s="34">
        <f t="shared" si="116"/>
        <v>180</v>
      </c>
      <c r="L222" s="44" t="s">
        <v>60</v>
      </c>
      <c r="M222" s="44">
        <f t="shared" si="118"/>
        <v>51517</v>
      </c>
      <c r="N222" s="44">
        <f t="shared" si="118"/>
        <v>52517</v>
      </c>
      <c r="O222" s="43" t="str">
        <f t="shared" si="113"/>
        <v>530800004</v>
      </c>
    </row>
    <row r="223" spans="1:15" x14ac:dyDescent="0.3">
      <c r="A223" s="34" t="b">
        <v>1</v>
      </c>
      <c r="B223" s="35" t="str">
        <f t="shared" si="109"/>
        <v>업적 - 결투장 19연승 달성</v>
      </c>
      <c r="C223" s="34">
        <f t="shared" si="110"/>
        <v>901641019</v>
      </c>
      <c r="D223" s="34">
        <f t="shared" si="111"/>
        <v>901641018</v>
      </c>
      <c r="E223" s="34">
        <f t="shared" si="107"/>
        <v>901641020</v>
      </c>
      <c r="F223" s="34">
        <f t="shared" ref="F223:H235" si="120">F222</f>
        <v>1</v>
      </c>
      <c r="G223" s="34">
        <f t="shared" si="120"/>
        <v>6</v>
      </c>
      <c r="H223" s="34">
        <f t="shared" si="120"/>
        <v>4</v>
      </c>
      <c r="I223" s="34">
        <f t="shared" si="119"/>
        <v>19</v>
      </c>
      <c r="J223" s="34">
        <v>160001001</v>
      </c>
      <c r="K223" s="34">
        <f t="shared" si="116"/>
        <v>190</v>
      </c>
      <c r="L223" s="44" t="s">
        <v>60</v>
      </c>
      <c r="M223" s="44">
        <f t="shared" si="118"/>
        <v>51518</v>
      </c>
      <c r="N223" s="44">
        <f t="shared" si="118"/>
        <v>52518</v>
      </c>
      <c r="O223" s="43" t="str">
        <f t="shared" si="113"/>
        <v>530800004</v>
      </c>
    </row>
    <row r="224" spans="1:15" x14ac:dyDescent="0.3">
      <c r="A224" s="34" t="b">
        <v>1</v>
      </c>
      <c r="B224" s="35" t="str">
        <f t="shared" si="109"/>
        <v>업적 - 결투장 20연승 달성</v>
      </c>
      <c r="C224" s="34">
        <f t="shared" si="110"/>
        <v>901641020</v>
      </c>
      <c r="D224" s="34">
        <f t="shared" si="111"/>
        <v>901641019</v>
      </c>
      <c r="E224" s="34">
        <f t="shared" si="107"/>
        <v>901641021</v>
      </c>
      <c r="F224" s="34">
        <f t="shared" si="120"/>
        <v>1</v>
      </c>
      <c r="G224" s="34">
        <f t="shared" si="120"/>
        <v>6</v>
      </c>
      <c r="H224" s="34">
        <f t="shared" si="120"/>
        <v>4</v>
      </c>
      <c r="I224" s="34">
        <f t="shared" si="119"/>
        <v>20</v>
      </c>
      <c r="J224" s="34">
        <v>160001001</v>
      </c>
      <c r="K224" s="34">
        <f t="shared" si="116"/>
        <v>200</v>
      </c>
      <c r="L224" s="44" t="s">
        <v>60</v>
      </c>
      <c r="M224" s="44">
        <f t="shared" si="118"/>
        <v>51519</v>
      </c>
      <c r="N224" s="44">
        <f t="shared" si="118"/>
        <v>52519</v>
      </c>
      <c r="O224" s="43" t="str">
        <f t="shared" si="113"/>
        <v>530800004</v>
      </c>
    </row>
    <row r="225" spans="1:15" x14ac:dyDescent="0.3">
      <c r="A225" s="34" t="b">
        <v>1</v>
      </c>
      <c r="B225" s="35" t="str">
        <f t="shared" si="109"/>
        <v>업적 - 결투장 25연승 달성</v>
      </c>
      <c r="C225" s="34">
        <f t="shared" si="110"/>
        <v>901641021</v>
      </c>
      <c r="D225" s="34">
        <f t="shared" si="111"/>
        <v>901641020</v>
      </c>
      <c r="E225" s="34">
        <f t="shared" si="107"/>
        <v>901641022</v>
      </c>
      <c r="F225" s="34">
        <f t="shared" si="120"/>
        <v>1</v>
      </c>
      <c r="G225" s="34">
        <f t="shared" si="120"/>
        <v>6</v>
      </c>
      <c r="H225" s="34">
        <f t="shared" si="120"/>
        <v>4</v>
      </c>
      <c r="I225" s="34">
        <f>I224+5</f>
        <v>25</v>
      </c>
      <c r="J225" s="34">
        <v>160001001</v>
      </c>
      <c r="K225" s="34">
        <f t="shared" si="116"/>
        <v>210</v>
      </c>
      <c r="L225" s="44" t="s">
        <v>60</v>
      </c>
      <c r="M225" s="44">
        <f t="shared" si="118"/>
        <v>51520</v>
      </c>
      <c r="N225" s="44">
        <f t="shared" si="118"/>
        <v>52520</v>
      </c>
      <c r="O225" s="43" t="str">
        <f t="shared" si="113"/>
        <v>530800004</v>
      </c>
    </row>
    <row r="226" spans="1:15" x14ac:dyDescent="0.3">
      <c r="A226" s="34" t="b">
        <v>1</v>
      </c>
      <c r="B226" s="35" t="str">
        <f t="shared" si="109"/>
        <v>업적 - 결투장 30연승 달성</v>
      </c>
      <c r="C226" s="34">
        <f t="shared" si="110"/>
        <v>901641022</v>
      </c>
      <c r="D226" s="34">
        <f t="shared" si="111"/>
        <v>901641021</v>
      </c>
      <c r="E226" s="34">
        <f t="shared" si="107"/>
        <v>901641023</v>
      </c>
      <c r="F226" s="34">
        <f t="shared" si="120"/>
        <v>1</v>
      </c>
      <c r="G226" s="34">
        <f t="shared" si="120"/>
        <v>6</v>
      </c>
      <c r="H226" s="34">
        <f t="shared" si="120"/>
        <v>4</v>
      </c>
      <c r="I226" s="34">
        <f>I225+5</f>
        <v>30</v>
      </c>
      <c r="J226" s="34">
        <v>160001001</v>
      </c>
      <c r="K226" s="34">
        <f t="shared" si="116"/>
        <v>220</v>
      </c>
      <c r="L226" s="44" t="s">
        <v>60</v>
      </c>
      <c r="M226" s="44">
        <f t="shared" si="118"/>
        <v>51521</v>
      </c>
      <c r="N226" s="44">
        <f t="shared" si="118"/>
        <v>52521</v>
      </c>
      <c r="O226" s="43" t="str">
        <f t="shared" si="113"/>
        <v>530800004</v>
      </c>
    </row>
    <row r="227" spans="1:15" x14ac:dyDescent="0.3">
      <c r="A227" s="34" t="b">
        <v>1</v>
      </c>
      <c r="B227" s="35" t="str">
        <f t="shared" si="109"/>
        <v>업적 - 결투장 35연승 달성</v>
      </c>
      <c r="C227" s="34">
        <f t="shared" si="110"/>
        <v>901641023</v>
      </c>
      <c r="D227" s="34">
        <f t="shared" si="111"/>
        <v>901641022</v>
      </c>
      <c r="E227" s="34">
        <f t="shared" si="107"/>
        <v>901641024</v>
      </c>
      <c r="F227" s="34">
        <f t="shared" si="120"/>
        <v>1</v>
      </c>
      <c r="G227" s="34">
        <f t="shared" si="120"/>
        <v>6</v>
      </c>
      <c r="H227" s="34">
        <f t="shared" si="120"/>
        <v>4</v>
      </c>
      <c r="I227" s="34">
        <f t="shared" ref="I227:I230" si="121">I226+5</f>
        <v>35</v>
      </c>
      <c r="J227" s="34">
        <v>160001001</v>
      </c>
      <c r="K227" s="34">
        <f t="shared" si="116"/>
        <v>230</v>
      </c>
      <c r="L227" s="44" t="s">
        <v>60</v>
      </c>
      <c r="M227" s="44">
        <f t="shared" si="118"/>
        <v>51522</v>
      </c>
      <c r="N227" s="44">
        <f t="shared" si="118"/>
        <v>52522</v>
      </c>
      <c r="O227" s="43" t="str">
        <f t="shared" si="113"/>
        <v>530800004</v>
      </c>
    </row>
    <row r="228" spans="1:15" x14ac:dyDescent="0.3">
      <c r="A228" s="34" t="b">
        <v>1</v>
      </c>
      <c r="B228" s="35" t="str">
        <f t="shared" si="109"/>
        <v>업적 - 결투장 40연승 달성</v>
      </c>
      <c r="C228" s="34">
        <f t="shared" si="110"/>
        <v>901641024</v>
      </c>
      <c r="D228" s="34">
        <f t="shared" si="111"/>
        <v>901641023</v>
      </c>
      <c r="E228" s="34">
        <f t="shared" si="107"/>
        <v>901641025</v>
      </c>
      <c r="F228" s="34">
        <f t="shared" si="120"/>
        <v>1</v>
      </c>
      <c r="G228" s="34">
        <f t="shared" si="120"/>
        <v>6</v>
      </c>
      <c r="H228" s="34">
        <f t="shared" si="120"/>
        <v>4</v>
      </c>
      <c r="I228" s="34">
        <f t="shared" si="121"/>
        <v>40</v>
      </c>
      <c r="J228" s="34">
        <v>160001001</v>
      </c>
      <c r="K228" s="34">
        <f t="shared" si="116"/>
        <v>240</v>
      </c>
      <c r="L228" s="44" t="s">
        <v>60</v>
      </c>
      <c r="M228" s="44">
        <f t="shared" si="118"/>
        <v>51523</v>
      </c>
      <c r="N228" s="44">
        <f t="shared" si="118"/>
        <v>52523</v>
      </c>
      <c r="O228" s="43" t="str">
        <f t="shared" si="113"/>
        <v>530800004</v>
      </c>
    </row>
    <row r="229" spans="1:15" x14ac:dyDescent="0.3">
      <c r="A229" s="34" t="b">
        <v>1</v>
      </c>
      <c r="B229" s="35" t="str">
        <f t="shared" si="109"/>
        <v>업적 - 결투장 45연승 달성</v>
      </c>
      <c r="C229" s="34">
        <f t="shared" si="110"/>
        <v>901641025</v>
      </c>
      <c r="D229" s="34">
        <f t="shared" si="111"/>
        <v>901641024</v>
      </c>
      <c r="E229" s="34">
        <f t="shared" si="107"/>
        <v>901641026</v>
      </c>
      <c r="F229" s="34">
        <f t="shared" si="120"/>
        <v>1</v>
      </c>
      <c r="G229" s="34">
        <f t="shared" si="120"/>
        <v>6</v>
      </c>
      <c r="H229" s="34">
        <f t="shared" si="120"/>
        <v>4</v>
      </c>
      <c r="I229" s="34">
        <f t="shared" si="121"/>
        <v>45</v>
      </c>
      <c r="J229" s="34">
        <v>160001001</v>
      </c>
      <c r="K229" s="34">
        <f t="shared" si="116"/>
        <v>250</v>
      </c>
      <c r="L229" s="44" t="s">
        <v>60</v>
      </c>
      <c r="M229" s="44">
        <f t="shared" si="118"/>
        <v>51524</v>
      </c>
      <c r="N229" s="44">
        <f t="shared" si="118"/>
        <v>52524</v>
      </c>
      <c r="O229" s="43" t="str">
        <f t="shared" si="113"/>
        <v>530800004</v>
      </c>
    </row>
    <row r="230" spans="1:15" x14ac:dyDescent="0.3">
      <c r="A230" s="34" t="b">
        <v>1</v>
      </c>
      <c r="B230" s="35" t="str">
        <f t="shared" si="109"/>
        <v>업적 - 결투장 50연승 달성</v>
      </c>
      <c r="C230" s="34">
        <f t="shared" si="110"/>
        <v>901641026</v>
      </c>
      <c r="D230" s="34">
        <f t="shared" si="111"/>
        <v>901641025</v>
      </c>
      <c r="E230" s="34">
        <f t="shared" si="107"/>
        <v>901641027</v>
      </c>
      <c r="F230" s="34">
        <f t="shared" si="120"/>
        <v>1</v>
      </c>
      <c r="G230" s="34">
        <f t="shared" si="120"/>
        <v>6</v>
      </c>
      <c r="H230" s="34">
        <f t="shared" si="120"/>
        <v>4</v>
      </c>
      <c r="I230" s="34">
        <f t="shared" si="121"/>
        <v>50</v>
      </c>
      <c r="J230" s="34">
        <v>160001001</v>
      </c>
      <c r="K230" s="34">
        <f t="shared" si="116"/>
        <v>260</v>
      </c>
      <c r="L230" s="44" t="s">
        <v>60</v>
      </c>
      <c r="M230" s="44">
        <f t="shared" si="118"/>
        <v>51525</v>
      </c>
      <c r="N230" s="44">
        <f t="shared" si="118"/>
        <v>52525</v>
      </c>
      <c r="O230" s="43" t="str">
        <f t="shared" si="113"/>
        <v>530800004</v>
      </c>
    </row>
    <row r="231" spans="1:15" x14ac:dyDescent="0.3">
      <c r="A231" s="34" t="b">
        <v>1</v>
      </c>
      <c r="B231" s="35" t="str">
        <f t="shared" si="109"/>
        <v>업적 - 결투장 60연승 달성</v>
      </c>
      <c r="C231" s="34">
        <f t="shared" si="110"/>
        <v>901641027</v>
      </c>
      <c r="D231" s="34">
        <f t="shared" si="111"/>
        <v>901641026</v>
      </c>
      <c r="E231" s="34">
        <f t="shared" si="107"/>
        <v>901641028</v>
      </c>
      <c r="F231" s="34">
        <f t="shared" si="120"/>
        <v>1</v>
      </c>
      <c r="G231" s="34">
        <f t="shared" si="120"/>
        <v>6</v>
      </c>
      <c r="H231" s="34">
        <f t="shared" si="120"/>
        <v>4</v>
      </c>
      <c r="I231" s="44">
        <v>60</v>
      </c>
      <c r="J231" s="34">
        <v>160001001</v>
      </c>
      <c r="K231" s="34">
        <f t="shared" si="116"/>
        <v>270</v>
      </c>
      <c r="L231" s="44" t="s">
        <v>60</v>
      </c>
      <c r="M231" s="44">
        <f t="shared" ref="M231:N246" si="122">M230+1</f>
        <v>51526</v>
      </c>
      <c r="N231" s="44">
        <f t="shared" si="122"/>
        <v>52526</v>
      </c>
      <c r="O231" s="43" t="str">
        <f t="shared" si="113"/>
        <v>530800004</v>
      </c>
    </row>
    <row r="232" spans="1:15" x14ac:dyDescent="0.3">
      <c r="A232" s="34" t="b">
        <v>1</v>
      </c>
      <c r="B232" s="35" t="str">
        <f t="shared" si="109"/>
        <v>업적 - 결투장 70연승 달성</v>
      </c>
      <c r="C232" s="34">
        <f t="shared" si="110"/>
        <v>901641028</v>
      </c>
      <c r="D232" s="34">
        <f t="shared" si="111"/>
        <v>901641027</v>
      </c>
      <c r="E232" s="34">
        <f t="shared" si="107"/>
        <v>901641029</v>
      </c>
      <c r="F232" s="34">
        <f t="shared" si="120"/>
        <v>1</v>
      </c>
      <c r="G232" s="34">
        <f t="shared" si="120"/>
        <v>6</v>
      </c>
      <c r="H232" s="34">
        <f t="shared" si="120"/>
        <v>4</v>
      </c>
      <c r="I232" s="44">
        <v>70</v>
      </c>
      <c r="J232" s="34">
        <v>160001001</v>
      </c>
      <c r="K232" s="34">
        <f t="shared" si="116"/>
        <v>280</v>
      </c>
      <c r="L232" s="44" t="s">
        <v>60</v>
      </c>
      <c r="M232" s="44">
        <f t="shared" si="122"/>
        <v>51527</v>
      </c>
      <c r="N232" s="44">
        <f t="shared" si="122"/>
        <v>52527</v>
      </c>
      <c r="O232" s="43" t="str">
        <f t="shared" si="113"/>
        <v>530800004</v>
      </c>
    </row>
    <row r="233" spans="1:15" x14ac:dyDescent="0.3">
      <c r="A233" s="34" t="b">
        <v>1</v>
      </c>
      <c r="B233" s="35" t="str">
        <f t="shared" si="109"/>
        <v>업적 - 결투장 80연승 달성</v>
      </c>
      <c r="C233" s="34">
        <f t="shared" si="110"/>
        <v>901641029</v>
      </c>
      <c r="D233" s="34">
        <f t="shared" si="111"/>
        <v>901641028</v>
      </c>
      <c r="E233" s="34">
        <f t="shared" si="107"/>
        <v>901641030</v>
      </c>
      <c r="F233" s="34">
        <f t="shared" si="120"/>
        <v>1</v>
      </c>
      <c r="G233" s="34">
        <f t="shared" si="120"/>
        <v>6</v>
      </c>
      <c r="H233" s="34">
        <f t="shared" si="120"/>
        <v>4</v>
      </c>
      <c r="I233" s="44">
        <v>80</v>
      </c>
      <c r="J233" s="34">
        <v>160001001</v>
      </c>
      <c r="K233" s="34">
        <f t="shared" si="116"/>
        <v>290</v>
      </c>
      <c r="L233" s="44" t="s">
        <v>60</v>
      </c>
      <c r="M233" s="44">
        <f t="shared" si="122"/>
        <v>51528</v>
      </c>
      <c r="N233" s="44">
        <f t="shared" si="122"/>
        <v>52528</v>
      </c>
      <c r="O233" s="43" t="str">
        <f t="shared" si="113"/>
        <v>530800004</v>
      </c>
    </row>
    <row r="234" spans="1:15" x14ac:dyDescent="0.3">
      <c r="A234" s="34" t="b">
        <v>1</v>
      </c>
      <c r="B234" s="35" t="str">
        <f t="shared" si="109"/>
        <v>업적 - 결투장 90연승 달성</v>
      </c>
      <c r="C234" s="34">
        <f t="shared" si="110"/>
        <v>901641030</v>
      </c>
      <c r="D234" s="34">
        <f t="shared" si="111"/>
        <v>901641029</v>
      </c>
      <c r="E234" s="34">
        <f t="shared" si="107"/>
        <v>901641031</v>
      </c>
      <c r="F234" s="34">
        <f t="shared" si="120"/>
        <v>1</v>
      </c>
      <c r="G234" s="34">
        <f t="shared" si="120"/>
        <v>6</v>
      </c>
      <c r="H234" s="34">
        <f t="shared" si="120"/>
        <v>4</v>
      </c>
      <c r="I234" s="44">
        <v>90</v>
      </c>
      <c r="J234" s="34">
        <v>160001001</v>
      </c>
      <c r="K234" s="34">
        <f t="shared" si="116"/>
        <v>300</v>
      </c>
      <c r="L234" s="44" t="s">
        <v>60</v>
      </c>
      <c r="M234" s="44">
        <f t="shared" si="122"/>
        <v>51529</v>
      </c>
      <c r="N234" s="44">
        <f t="shared" si="122"/>
        <v>52529</v>
      </c>
      <c r="O234" s="43" t="str">
        <f t="shared" si="113"/>
        <v>530800004</v>
      </c>
    </row>
    <row r="235" spans="1:15" x14ac:dyDescent="0.3">
      <c r="A235" s="34" t="b">
        <v>1</v>
      </c>
      <c r="B235" s="35" t="str">
        <f t="shared" si="109"/>
        <v>업적 - 결투장 100연승 달성</v>
      </c>
      <c r="C235" s="34">
        <f t="shared" si="110"/>
        <v>901641031</v>
      </c>
      <c r="D235" s="34">
        <f t="shared" si="111"/>
        <v>901641030</v>
      </c>
      <c r="E235" s="33">
        <v>0</v>
      </c>
      <c r="F235" s="34">
        <f t="shared" si="120"/>
        <v>1</v>
      </c>
      <c r="G235" s="34">
        <f t="shared" si="120"/>
        <v>6</v>
      </c>
      <c r="H235" s="34">
        <f t="shared" si="120"/>
        <v>4</v>
      </c>
      <c r="I235" s="44">
        <v>100</v>
      </c>
      <c r="J235" s="34">
        <v>160001001</v>
      </c>
      <c r="K235" s="34">
        <f t="shared" si="116"/>
        <v>310</v>
      </c>
      <c r="L235" s="44" t="s">
        <v>60</v>
      </c>
      <c r="M235" s="44">
        <f t="shared" si="122"/>
        <v>51530</v>
      </c>
      <c r="N235" s="44">
        <f t="shared" si="122"/>
        <v>52530</v>
      </c>
      <c r="O235" s="43" t="str">
        <f t="shared" si="113"/>
        <v>530800004</v>
      </c>
    </row>
    <row r="236" spans="1:15" x14ac:dyDescent="0.3">
      <c r="A236" s="31" t="b">
        <v>1</v>
      </c>
      <c r="B236" s="32" t="s">
        <v>227</v>
      </c>
      <c r="C236" s="33" t="str">
        <f>90&amp;F236&amp;G236&amp;H236&amp;1001</f>
        <v>908111001</v>
      </c>
      <c r="D236" s="33">
        <v>0</v>
      </c>
      <c r="E236" s="31">
        <f t="shared" ref="E236:E240" si="123">C237</f>
        <v>908111002</v>
      </c>
      <c r="F236" s="33">
        <v>8</v>
      </c>
      <c r="G236" s="33">
        <v>1</v>
      </c>
      <c r="H236" s="33">
        <v>1</v>
      </c>
      <c r="I236" s="31">
        <v>15</v>
      </c>
      <c r="J236" s="31">
        <v>160001001</v>
      </c>
      <c r="K236" s="31">
        <v>300</v>
      </c>
      <c r="L236" s="43" t="s">
        <v>60</v>
      </c>
      <c r="M236" s="43">
        <f t="shared" si="122"/>
        <v>51531</v>
      </c>
      <c r="N236" s="43">
        <f t="shared" si="122"/>
        <v>52531</v>
      </c>
      <c r="O236" s="33" t="str">
        <f t="shared" ref="O236" si="124">IF(H236=1,"530800001",IF(H236=2,"530800002",IF(H236=3,"530800003",IF(H236=4,"530800004",IF(H236=5,"530800005",IF(H236=6,"530800006",IF(H236=7,"530800007",IF(H236=8,"530800008",IF(H236=9,"530800009",IF(H236=10,"530800010",IF(H236=11,"530800011",IF(H236=12,"530800012",IF(H236=13,"530800013",IF(H236=14,"530800014",IF(H236=15,"530800015",IF(H236=16,"530800016",IF(H236=17,"530800017",IF(H236=18,"530800018",IF(H236=19,"530800019",IF(H236=20,"530800020",IF(H236=21,"530800020",IF(H236=22,"530800022",IF(H236=23,"530800023",IF(H236=24,"530800024",IF(H236=25,"530800025",IF(H236=26,"530800026",IF(H236=27,"530800027",IF(H236=28,"530800028",IF(H236=29,"530800029",IF(H236=30,"530800030",IF(H236=31,"530800031",IF(H236=32,"530800032",IF(H236=33,"530800033",IF(H236=34,"530800034",IF(H236=35,"530800035",IF(H236=36,"530800036"))))))))))))))))))))))))))))))))))))</f>
        <v>530800001</v>
      </c>
    </row>
    <row r="237" spans="1:15" x14ac:dyDescent="0.3">
      <c r="A237" s="31" t="b">
        <v>1</v>
      </c>
      <c r="B237" s="32" t="s">
        <v>228</v>
      </c>
      <c r="C237" s="31">
        <f t="shared" si="110"/>
        <v>908111002</v>
      </c>
      <c r="D237" s="31" t="str">
        <f t="shared" ref="D237:D241" si="125">C236</f>
        <v>908111001</v>
      </c>
      <c r="E237" s="31">
        <f t="shared" si="123"/>
        <v>908111003</v>
      </c>
      <c r="F237" s="31">
        <f>F236</f>
        <v>8</v>
      </c>
      <c r="G237" s="31">
        <f t="shared" ref="G237:H241" si="126">G236</f>
        <v>1</v>
      </c>
      <c r="H237" s="31">
        <f t="shared" si="126"/>
        <v>1</v>
      </c>
      <c r="I237" s="31">
        <v>12</v>
      </c>
      <c r="J237" s="31">
        <v>160001001</v>
      </c>
      <c r="K237" s="31">
        <v>500</v>
      </c>
      <c r="L237" s="43" t="s">
        <v>60</v>
      </c>
      <c r="M237" s="43">
        <f t="shared" si="122"/>
        <v>51532</v>
      </c>
      <c r="N237" s="43">
        <f t="shared" si="122"/>
        <v>52532</v>
      </c>
      <c r="O237" s="43" t="str">
        <f t="shared" ref="O237:O241" si="127">O236</f>
        <v>530800001</v>
      </c>
    </row>
    <row r="238" spans="1:15" x14ac:dyDescent="0.3">
      <c r="A238" s="31" t="b">
        <v>1</v>
      </c>
      <c r="B238" s="32" t="s">
        <v>229</v>
      </c>
      <c r="C238" s="31">
        <f t="shared" si="110"/>
        <v>908111003</v>
      </c>
      <c r="D238" s="31">
        <f t="shared" si="125"/>
        <v>908111002</v>
      </c>
      <c r="E238" s="31">
        <f t="shared" si="123"/>
        <v>908111004</v>
      </c>
      <c r="F238" s="31">
        <f t="shared" ref="F238:F241" si="128">F237</f>
        <v>8</v>
      </c>
      <c r="G238" s="31">
        <f t="shared" si="126"/>
        <v>1</v>
      </c>
      <c r="H238" s="31">
        <f t="shared" si="126"/>
        <v>1</v>
      </c>
      <c r="I238" s="31">
        <v>9</v>
      </c>
      <c r="J238" s="31">
        <v>160001001</v>
      </c>
      <c r="K238" s="31">
        <f t="shared" ref="K238" si="129">INT(K237+K237*100%)</f>
        <v>1000</v>
      </c>
      <c r="L238" s="43" t="s">
        <v>60</v>
      </c>
      <c r="M238" s="43">
        <f t="shared" si="122"/>
        <v>51533</v>
      </c>
      <c r="N238" s="43">
        <f t="shared" si="122"/>
        <v>52533</v>
      </c>
      <c r="O238" s="43" t="str">
        <f t="shared" si="127"/>
        <v>530800001</v>
      </c>
    </row>
    <row r="239" spans="1:15" x14ac:dyDescent="0.3">
      <c r="A239" s="31" t="b">
        <v>1</v>
      </c>
      <c r="B239" s="32" t="s">
        <v>230</v>
      </c>
      <c r="C239" s="31">
        <f t="shared" si="110"/>
        <v>908111004</v>
      </c>
      <c r="D239" s="31">
        <f t="shared" si="125"/>
        <v>908111003</v>
      </c>
      <c r="E239" s="31">
        <f t="shared" si="123"/>
        <v>908111005</v>
      </c>
      <c r="F239" s="31">
        <f t="shared" si="128"/>
        <v>8</v>
      </c>
      <c r="G239" s="31">
        <f t="shared" si="126"/>
        <v>1</v>
      </c>
      <c r="H239" s="31">
        <f t="shared" si="126"/>
        <v>1</v>
      </c>
      <c r="I239" s="31">
        <v>6</v>
      </c>
      <c r="J239" s="31">
        <v>160001001</v>
      </c>
      <c r="K239" s="31">
        <v>1500</v>
      </c>
      <c r="L239" s="43" t="s">
        <v>60</v>
      </c>
      <c r="M239" s="43">
        <f t="shared" si="122"/>
        <v>51534</v>
      </c>
      <c r="N239" s="43">
        <f t="shared" si="122"/>
        <v>52534</v>
      </c>
      <c r="O239" s="43" t="str">
        <f t="shared" si="127"/>
        <v>530800001</v>
      </c>
    </row>
    <row r="240" spans="1:15" x14ac:dyDescent="0.3">
      <c r="A240" s="31" t="b">
        <v>1</v>
      </c>
      <c r="B240" s="32" t="s">
        <v>231</v>
      </c>
      <c r="C240" s="31">
        <f t="shared" si="110"/>
        <v>908111005</v>
      </c>
      <c r="D240" s="31">
        <f t="shared" si="125"/>
        <v>908111004</v>
      </c>
      <c r="E240" s="31">
        <f t="shared" si="123"/>
        <v>908111006</v>
      </c>
      <c r="F240" s="31">
        <f t="shared" si="128"/>
        <v>8</v>
      </c>
      <c r="G240" s="31">
        <f t="shared" si="126"/>
        <v>1</v>
      </c>
      <c r="H240" s="31">
        <f t="shared" si="126"/>
        <v>1</v>
      </c>
      <c r="I240" s="31">
        <v>3</v>
      </c>
      <c r="J240" s="31">
        <v>160001001</v>
      </c>
      <c r="K240" s="31">
        <v>2000</v>
      </c>
      <c r="L240" s="43" t="s">
        <v>60</v>
      </c>
      <c r="M240" s="43">
        <f t="shared" si="122"/>
        <v>51535</v>
      </c>
      <c r="N240" s="43">
        <f t="shared" si="122"/>
        <v>52535</v>
      </c>
      <c r="O240" s="43" t="str">
        <f t="shared" si="127"/>
        <v>530800001</v>
      </c>
    </row>
    <row r="241" spans="1:15" x14ac:dyDescent="0.3">
      <c r="A241" s="31" t="b">
        <v>1</v>
      </c>
      <c r="B241" s="32" t="s">
        <v>232</v>
      </c>
      <c r="C241" s="31">
        <f t="shared" si="110"/>
        <v>908111006</v>
      </c>
      <c r="D241" s="31">
        <f t="shared" si="125"/>
        <v>908111005</v>
      </c>
      <c r="E241" s="33">
        <v>0</v>
      </c>
      <c r="F241" s="31">
        <f t="shared" si="128"/>
        <v>8</v>
      </c>
      <c r="G241" s="31">
        <f t="shared" si="126"/>
        <v>1</v>
      </c>
      <c r="H241" s="31">
        <f t="shared" si="126"/>
        <v>1</v>
      </c>
      <c r="I241" s="31">
        <v>1</v>
      </c>
      <c r="J241" s="31">
        <v>160001001</v>
      </c>
      <c r="K241" s="31">
        <v>3000</v>
      </c>
      <c r="L241" s="43" t="s">
        <v>60</v>
      </c>
      <c r="M241" s="43">
        <f t="shared" si="122"/>
        <v>51536</v>
      </c>
      <c r="N241" s="43">
        <f t="shared" si="122"/>
        <v>52536</v>
      </c>
      <c r="O241" s="43" t="str">
        <f t="shared" si="127"/>
        <v>530800001</v>
      </c>
    </row>
    <row r="242" spans="1:15" x14ac:dyDescent="0.3">
      <c r="A242" s="34" t="b">
        <v>1</v>
      </c>
      <c r="B242" s="35" t="str">
        <f>"업적 - 길드전 참가 누적 횟수 " &amp; I242 &amp; "회"</f>
        <v>업적 - 길드전 참가 누적 횟수 1회</v>
      </c>
      <c r="C242" s="33" t="str">
        <f>90&amp;F242&amp;G242&amp;H242&amp;1001</f>
        <v>901721001</v>
      </c>
      <c r="D242" s="33">
        <v>0</v>
      </c>
      <c r="E242" s="34">
        <f t="shared" ref="E242:E268" si="130">C243</f>
        <v>901721002</v>
      </c>
      <c r="F242" s="33">
        <v>1</v>
      </c>
      <c r="G242" s="33">
        <v>7</v>
      </c>
      <c r="H242" s="33">
        <v>2</v>
      </c>
      <c r="I242" s="34">
        <v>1</v>
      </c>
      <c r="J242" s="34">
        <v>160001002</v>
      </c>
      <c r="K242" s="33">
        <v>5000</v>
      </c>
      <c r="L242" s="44" t="s">
        <v>233</v>
      </c>
      <c r="M242" s="44">
        <f t="shared" si="122"/>
        <v>51537</v>
      </c>
      <c r="N242" s="44">
        <f t="shared" si="122"/>
        <v>52537</v>
      </c>
      <c r="O242" s="33" t="str">
        <f t="shared" si="108"/>
        <v>530800002</v>
      </c>
    </row>
    <row r="243" spans="1:15" x14ac:dyDescent="0.3">
      <c r="A243" s="34" t="b">
        <v>1</v>
      </c>
      <c r="B243" s="35" t="str">
        <f t="shared" ref="B243:B255" si="131">"업적 - 길드전 참가 누적 횟수 " &amp; I243 &amp; "회"</f>
        <v>업적 - 길드전 참가 누적 횟수 10회</v>
      </c>
      <c r="C243" s="34">
        <f t="shared" ref="C243:C255" si="132">C242+1</f>
        <v>901721002</v>
      </c>
      <c r="D243" s="34" t="str">
        <f t="shared" ref="D243:D269" si="133">C242</f>
        <v>901721001</v>
      </c>
      <c r="E243" s="34">
        <f t="shared" si="130"/>
        <v>901721003</v>
      </c>
      <c r="F243" s="34">
        <f>F242</f>
        <v>1</v>
      </c>
      <c r="G243" s="34">
        <f t="shared" ref="G243:H255" si="134">G242</f>
        <v>7</v>
      </c>
      <c r="H243" s="34">
        <f t="shared" si="134"/>
        <v>2</v>
      </c>
      <c r="I243" s="34">
        <v>10</v>
      </c>
      <c r="J243" s="34">
        <v>160001002</v>
      </c>
      <c r="K243" s="34">
        <f>INT(K242+K$242*100%)</f>
        <v>10000</v>
      </c>
      <c r="L243" s="44" t="s">
        <v>234</v>
      </c>
      <c r="M243" s="44">
        <f t="shared" si="122"/>
        <v>51538</v>
      </c>
      <c r="N243" s="44">
        <f t="shared" si="122"/>
        <v>52538</v>
      </c>
      <c r="O243" s="43" t="str">
        <f t="shared" ref="O243:O255" si="135">O242</f>
        <v>530800002</v>
      </c>
    </row>
    <row r="244" spans="1:15" x14ac:dyDescent="0.3">
      <c r="A244" s="34" t="b">
        <v>1</v>
      </c>
      <c r="B244" s="35" t="str">
        <f t="shared" si="131"/>
        <v>업적 - 길드전 참가 누적 횟수 20회</v>
      </c>
      <c r="C244" s="34">
        <f t="shared" si="132"/>
        <v>901721003</v>
      </c>
      <c r="D244" s="34">
        <f t="shared" si="133"/>
        <v>901721002</v>
      </c>
      <c r="E244" s="34">
        <f t="shared" si="130"/>
        <v>901721004</v>
      </c>
      <c r="F244" s="34">
        <f t="shared" ref="F244:F255" si="136">F243</f>
        <v>1</v>
      </c>
      <c r="G244" s="34">
        <f t="shared" si="134"/>
        <v>7</v>
      </c>
      <c r="H244" s="34">
        <f t="shared" si="134"/>
        <v>2</v>
      </c>
      <c r="I244" s="34">
        <v>20</v>
      </c>
      <c r="J244" s="34">
        <v>160001002</v>
      </c>
      <c r="K244" s="34">
        <f t="shared" ref="K244:K245" si="137">INT(K243+K$242*100%)</f>
        <v>15000</v>
      </c>
      <c r="L244" s="44" t="s">
        <v>234</v>
      </c>
      <c r="M244" s="44">
        <f t="shared" si="122"/>
        <v>51539</v>
      </c>
      <c r="N244" s="44">
        <f t="shared" si="122"/>
        <v>52539</v>
      </c>
      <c r="O244" s="43" t="str">
        <f t="shared" si="135"/>
        <v>530800002</v>
      </c>
    </row>
    <row r="245" spans="1:15" x14ac:dyDescent="0.3">
      <c r="A245" s="34" t="b">
        <v>1</v>
      </c>
      <c r="B245" s="35" t="str">
        <f t="shared" si="131"/>
        <v>업적 - 길드전 참가 누적 횟수 30회</v>
      </c>
      <c r="C245" s="34">
        <f t="shared" si="132"/>
        <v>901721004</v>
      </c>
      <c r="D245" s="34">
        <f t="shared" si="133"/>
        <v>901721003</v>
      </c>
      <c r="E245" s="34">
        <f t="shared" si="130"/>
        <v>901721005</v>
      </c>
      <c r="F245" s="34">
        <f t="shared" si="136"/>
        <v>1</v>
      </c>
      <c r="G245" s="34">
        <f t="shared" si="134"/>
        <v>7</v>
      </c>
      <c r="H245" s="34">
        <f t="shared" si="134"/>
        <v>2</v>
      </c>
      <c r="I245" s="34">
        <v>30</v>
      </c>
      <c r="J245" s="34">
        <v>160001002</v>
      </c>
      <c r="K245" s="34">
        <f t="shared" si="137"/>
        <v>20000</v>
      </c>
      <c r="L245" s="44" t="s">
        <v>234</v>
      </c>
      <c r="M245" s="44">
        <f t="shared" si="122"/>
        <v>51540</v>
      </c>
      <c r="N245" s="44">
        <f t="shared" si="122"/>
        <v>52540</v>
      </c>
      <c r="O245" s="43" t="str">
        <f t="shared" si="135"/>
        <v>530800002</v>
      </c>
    </row>
    <row r="246" spans="1:15" x14ac:dyDescent="0.3">
      <c r="A246" s="34" t="b">
        <v>1</v>
      </c>
      <c r="B246" s="35" t="str">
        <f t="shared" si="131"/>
        <v>업적 - 길드전 참가 누적 횟수 50회</v>
      </c>
      <c r="C246" s="34">
        <f t="shared" si="132"/>
        <v>901721005</v>
      </c>
      <c r="D246" s="34">
        <f t="shared" si="133"/>
        <v>901721004</v>
      </c>
      <c r="E246" s="34">
        <f t="shared" si="130"/>
        <v>901721006</v>
      </c>
      <c r="F246" s="34">
        <f t="shared" si="136"/>
        <v>1</v>
      </c>
      <c r="G246" s="34">
        <f t="shared" si="134"/>
        <v>7</v>
      </c>
      <c r="H246" s="34">
        <f t="shared" si="134"/>
        <v>2</v>
      </c>
      <c r="I246" s="34">
        <v>50</v>
      </c>
      <c r="J246" s="34">
        <v>160001002</v>
      </c>
      <c r="K246" s="33">
        <f>INT(K245+K$243*100%)</f>
        <v>30000</v>
      </c>
      <c r="L246" s="44" t="s">
        <v>234</v>
      </c>
      <c r="M246" s="44">
        <f t="shared" si="122"/>
        <v>51541</v>
      </c>
      <c r="N246" s="44">
        <f t="shared" si="122"/>
        <v>52541</v>
      </c>
      <c r="O246" s="43" t="str">
        <f t="shared" si="135"/>
        <v>530800002</v>
      </c>
    </row>
    <row r="247" spans="1:15" x14ac:dyDescent="0.3">
      <c r="A247" s="34" t="b">
        <v>1</v>
      </c>
      <c r="B247" s="35" t="str">
        <f t="shared" si="131"/>
        <v>업적 - 길드전 참가 누적 횟수 100회</v>
      </c>
      <c r="C247" s="34">
        <f t="shared" si="132"/>
        <v>901721006</v>
      </c>
      <c r="D247" s="34">
        <f t="shared" si="133"/>
        <v>901721005</v>
      </c>
      <c r="E247" s="34">
        <f t="shared" si="130"/>
        <v>901721007</v>
      </c>
      <c r="F247" s="34">
        <f t="shared" si="136"/>
        <v>1</v>
      </c>
      <c r="G247" s="34">
        <f t="shared" si="134"/>
        <v>7</v>
      </c>
      <c r="H247" s="34">
        <f t="shared" si="134"/>
        <v>2</v>
      </c>
      <c r="I247" s="34">
        <v>100</v>
      </c>
      <c r="J247" s="34">
        <v>160001002</v>
      </c>
      <c r="K247" s="44">
        <f>INT(K246+K$243*100%)</f>
        <v>40000</v>
      </c>
      <c r="L247" s="44" t="s">
        <v>233</v>
      </c>
      <c r="M247" s="44">
        <f t="shared" ref="M247:N262" si="138">M246+1</f>
        <v>51542</v>
      </c>
      <c r="N247" s="44">
        <f t="shared" si="138"/>
        <v>52542</v>
      </c>
      <c r="O247" s="43" t="str">
        <f t="shared" si="135"/>
        <v>530800002</v>
      </c>
    </row>
    <row r="248" spans="1:15" x14ac:dyDescent="0.3">
      <c r="A248" s="34" t="b">
        <v>1</v>
      </c>
      <c r="B248" s="35" t="str">
        <f t="shared" si="131"/>
        <v>업적 - 길드전 참가 누적 횟수 150회</v>
      </c>
      <c r="C248" s="34">
        <f t="shared" si="132"/>
        <v>901721007</v>
      </c>
      <c r="D248" s="34">
        <f t="shared" si="133"/>
        <v>901721006</v>
      </c>
      <c r="E248" s="34">
        <f t="shared" si="130"/>
        <v>901721008</v>
      </c>
      <c r="F248" s="34">
        <f t="shared" si="136"/>
        <v>1</v>
      </c>
      <c r="G248" s="34">
        <f t="shared" si="134"/>
        <v>7</v>
      </c>
      <c r="H248" s="34">
        <f t="shared" si="134"/>
        <v>2</v>
      </c>
      <c r="I248" s="34">
        <f>I247+50</f>
        <v>150</v>
      </c>
      <c r="J248" s="34">
        <v>160001002</v>
      </c>
      <c r="K248" s="44">
        <f t="shared" ref="K248" si="139">INT(K247+K$243*100%)</f>
        <v>50000</v>
      </c>
      <c r="L248" s="44" t="s">
        <v>234</v>
      </c>
      <c r="M248" s="44">
        <f t="shared" si="138"/>
        <v>51543</v>
      </c>
      <c r="N248" s="44">
        <f t="shared" si="138"/>
        <v>52543</v>
      </c>
      <c r="O248" s="43" t="str">
        <f t="shared" si="135"/>
        <v>530800002</v>
      </c>
    </row>
    <row r="249" spans="1:15" x14ac:dyDescent="0.3">
      <c r="A249" s="34" t="b">
        <v>1</v>
      </c>
      <c r="B249" s="35" t="str">
        <f t="shared" si="131"/>
        <v>업적 - 길드전 참가 누적 횟수 200회</v>
      </c>
      <c r="C249" s="34">
        <f t="shared" si="132"/>
        <v>901721008</v>
      </c>
      <c r="D249" s="34">
        <f t="shared" si="133"/>
        <v>901721007</v>
      </c>
      <c r="E249" s="34">
        <f t="shared" si="130"/>
        <v>901721009</v>
      </c>
      <c r="F249" s="34">
        <f t="shared" si="136"/>
        <v>1</v>
      </c>
      <c r="G249" s="34">
        <f t="shared" si="134"/>
        <v>7</v>
      </c>
      <c r="H249" s="34">
        <f t="shared" si="134"/>
        <v>2</v>
      </c>
      <c r="I249" s="34">
        <f t="shared" ref="I249:I255" si="140">I248+50</f>
        <v>200</v>
      </c>
      <c r="J249" s="34">
        <v>160001002</v>
      </c>
      <c r="K249" s="33">
        <f>INT(K248+K$248*50%)</f>
        <v>75000</v>
      </c>
      <c r="L249" s="44" t="s">
        <v>234</v>
      </c>
      <c r="M249" s="44">
        <f t="shared" si="138"/>
        <v>51544</v>
      </c>
      <c r="N249" s="44">
        <f t="shared" si="138"/>
        <v>52544</v>
      </c>
      <c r="O249" s="43" t="str">
        <f t="shared" si="135"/>
        <v>530800002</v>
      </c>
    </row>
    <row r="250" spans="1:15" x14ac:dyDescent="0.3">
      <c r="A250" s="34" t="b">
        <v>1</v>
      </c>
      <c r="B250" s="35" t="str">
        <f t="shared" si="131"/>
        <v>업적 - 길드전 참가 누적 횟수 250회</v>
      </c>
      <c r="C250" s="34">
        <f t="shared" si="132"/>
        <v>901721009</v>
      </c>
      <c r="D250" s="34">
        <f t="shared" si="133"/>
        <v>901721008</v>
      </c>
      <c r="E250" s="34">
        <f t="shared" si="130"/>
        <v>901721010</v>
      </c>
      <c r="F250" s="34">
        <f t="shared" si="136"/>
        <v>1</v>
      </c>
      <c r="G250" s="34">
        <f t="shared" si="134"/>
        <v>7</v>
      </c>
      <c r="H250" s="34">
        <f t="shared" si="134"/>
        <v>2</v>
      </c>
      <c r="I250" s="34">
        <f t="shared" si="140"/>
        <v>250</v>
      </c>
      <c r="J250" s="34">
        <v>160001002</v>
      </c>
      <c r="K250" s="44">
        <f>INT(K249+K$248*50%)</f>
        <v>100000</v>
      </c>
      <c r="L250" s="44" t="s">
        <v>234</v>
      </c>
      <c r="M250" s="44">
        <f t="shared" si="138"/>
        <v>51545</v>
      </c>
      <c r="N250" s="44">
        <f t="shared" si="138"/>
        <v>52545</v>
      </c>
      <c r="O250" s="43" t="str">
        <f t="shared" si="135"/>
        <v>530800002</v>
      </c>
    </row>
    <row r="251" spans="1:15" x14ac:dyDescent="0.3">
      <c r="A251" s="34" t="b">
        <v>1</v>
      </c>
      <c r="B251" s="35" t="str">
        <f t="shared" si="131"/>
        <v>업적 - 길드전 참가 누적 횟수 300회</v>
      </c>
      <c r="C251" s="34">
        <f t="shared" si="132"/>
        <v>901721010</v>
      </c>
      <c r="D251" s="34">
        <f t="shared" si="133"/>
        <v>901721009</v>
      </c>
      <c r="E251" s="34">
        <f t="shared" si="130"/>
        <v>901721011</v>
      </c>
      <c r="F251" s="34">
        <f t="shared" si="136"/>
        <v>1</v>
      </c>
      <c r="G251" s="34">
        <f t="shared" si="134"/>
        <v>7</v>
      </c>
      <c r="H251" s="34">
        <f t="shared" si="134"/>
        <v>2</v>
      </c>
      <c r="I251" s="34">
        <f t="shared" si="140"/>
        <v>300</v>
      </c>
      <c r="J251" s="34">
        <v>160001002</v>
      </c>
      <c r="K251" s="44">
        <f t="shared" ref="K251:K252" si="141">INT(K250+K$248*50%)</f>
        <v>125000</v>
      </c>
      <c r="L251" s="44" t="s">
        <v>234</v>
      </c>
      <c r="M251" s="44">
        <f t="shared" si="138"/>
        <v>51546</v>
      </c>
      <c r="N251" s="44">
        <f t="shared" si="138"/>
        <v>52546</v>
      </c>
      <c r="O251" s="43" t="str">
        <f t="shared" si="135"/>
        <v>530800002</v>
      </c>
    </row>
    <row r="252" spans="1:15" x14ac:dyDescent="0.3">
      <c r="A252" s="34" t="b">
        <v>1</v>
      </c>
      <c r="B252" s="35" t="str">
        <f t="shared" si="131"/>
        <v>업적 - 길드전 참가 누적 횟수 350회</v>
      </c>
      <c r="C252" s="34">
        <f t="shared" si="132"/>
        <v>901721011</v>
      </c>
      <c r="D252" s="34">
        <f t="shared" si="133"/>
        <v>901721010</v>
      </c>
      <c r="E252" s="34">
        <f t="shared" si="130"/>
        <v>901721012</v>
      </c>
      <c r="F252" s="34">
        <f t="shared" si="136"/>
        <v>1</v>
      </c>
      <c r="G252" s="34">
        <f t="shared" si="134"/>
        <v>7</v>
      </c>
      <c r="H252" s="34">
        <f t="shared" si="134"/>
        <v>2</v>
      </c>
      <c r="I252" s="34">
        <f t="shared" si="140"/>
        <v>350</v>
      </c>
      <c r="J252" s="34">
        <v>160001002</v>
      </c>
      <c r="K252" s="44">
        <f t="shared" si="141"/>
        <v>150000</v>
      </c>
      <c r="L252" s="44" t="s">
        <v>233</v>
      </c>
      <c r="M252" s="44">
        <f t="shared" si="138"/>
        <v>51547</v>
      </c>
      <c r="N252" s="44">
        <f t="shared" si="138"/>
        <v>52547</v>
      </c>
      <c r="O252" s="43" t="str">
        <f t="shared" si="135"/>
        <v>530800002</v>
      </c>
    </row>
    <row r="253" spans="1:15" x14ac:dyDescent="0.3">
      <c r="A253" s="34" t="b">
        <v>1</v>
      </c>
      <c r="B253" s="35" t="str">
        <f t="shared" si="131"/>
        <v>업적 - 길드전 참가 누적 횟수 400회</v>
      </c>
      <c r="C253" s="34">
        <f t="shared" si="132"/>
        <v>901721012</v>
      </c>
      <c r="D253" s="34">
        <f t="shared" si="133"/>
        <v>901721011</v>
      </c>
      <c r="E253" s="34">
        <f t="shared" si="130"/>
        <v>901721013</v>
      </c>
      <c r="F253" s="34">
        <f t="shared" si="136"/>
        <v>1</v>
      </c>
      <c r="G253" s="34">
        <f t="shared" si="134"/>
        <v>7</v>
      </c>
      <c r="H253" s="34">
        <f t="shared" si="134"/>
        <v>2</v>
      </c>
      <c r="I253" s="34">
        <f t="shared" si="140"/>
        <v>400</v>
      </c>
      <c r="J253" s="34">
        <v>160001002</v>
      </c>
      <c r="K253" s="33">
        <f>INT(K252+K$250*50%)</f>
        <v>200000</v>
      </c>
      <c r="L253" s="44" t="s">
        <v>233</v>
      </c>
      <c r="M253" s="44">
        <f t="shared" si="138"/>
        <v>51548</v>
      </c>
      <c r="N253" s="44">
        <f t="shared" si="138"/>
        <v>52548</v>
      </c>
      <c r="O253" s="43" t="str">
        <f t="shared" si="135"/>
        <v>530800002</v>
      </c>
    </row>
    <row r="254" spans="1:15" x14ac:dyDescent="0.3">
      <c r="A254" s="34" t="b">
        <v>1</v>
      </c>
      <c r="B254" s="35" t="str">
        <f t="shared" si="131"/>
        <v>업적 - 길드전 참가 누적 횟수 450회</v>
      </c>
      <c r="C254" s="34">
        <f t="shared" si="132"/>
        <v>901721013</v>
      </c>
      <c r="D254" s="34">
        <f t="shared" si="133"/>
        <v>901721012</v>
      </c>
      <c r="E254" s="34">
        <f t="shared" si="130"/>
        <v>901721014</v>
      </c>
      <c r="F254" s="34">
        <f t="shared" si="136"/>
        <v>1</v>
      </c>
      <c r="G254" s="34">
        <f t="shared" si="134"/>
        <v>7</v>
      </c>
      <c r="H254" s="34">
        <f t="shared" si="134"/>
        <v>2</v>
      </c>
      <c r="I254" s="34">
        <f t="shared" si="140"/>
        <v>450</v>
      </c>
      <c r="J254" s="34">
        <v>160001002</v>
      </c>
      <c r="K254" s="33">
        <f t="shared" ref="K254:K255" si="142">INT(K253+K$250*100%)</f>
        <v>300000</v>
      </c>
      <c r="L254" s="44" t="s">
        <v>234</v>
      </c>
      <c r="M254" s="44">
        <f t="shared" si="138"/>
        <v>51549</v>
      </c>
      <c r="N254" s="44">
        <f t="shared" si="138"/>
        <v>52549</v>
      </c>
      <c r="O254" s="43" t="str">
        <f t="shared" si="135"/>
        <v>530800002</v>
      </c>
    </row>
    <row r="255" spans="1:15" x14ac:dyDescent="0.3">
      <c r="A255" s="34" t="b">
        <v>1</v>
      </c>
      <c r="B255" s="35" t="str">
        <f t="shared" si="131"/>
        <v>업적 - 길드전 참가 누적 횟수 500회</v>
      </c>
      <c r="C255" s="34">
        <f t="shared" si="132"/>
        <v>901721014</v>
      </c>
      <c r="D255" s="34">
        <f t="shared" si="133"/>
        <v>901721013</v>
      </c>
      <c r="E255" s="34" t="e">
        <f>#REF!</f>
        <v>#REF!</v>
      </c>
      <c r="F255" s="34">
        <f t="shared" si="136"/>
        <v>1</v>
      </c>
      <c r="G255" s="34">
        <f t="shared" si="134"/>
        <v>7</v>
      </c>
      <c r="H255" s="34">
        <f t="shared" si="134"/>
        <v>2</v>
      </c>
      <c r="I255" s="34">
        <f t="shared" si="140"/>
        <v>500</v>
      </c>
      <c r="J255" s="34">
        <v>160001002</v>
      </c>
      <c r="K255" s="44">
        <f t="shared" si="142"/>
        <v>400000</v>
      </c>
      <c r="L255" s="44" t="s">
        <v>234</v>
      </c>
      <c r="M255" s="44">
        <f t="shared" si="138"/>
        <v>51550</v>
      </c>
      <c r="N255" s="44">
        <f t="shared" si="138"/>
        <v>52550</v>
      </c>
      <c r="O255" s="43" t="str">
        <f t="shared" si="135"/>
        <v>530800002</v>
      </c>
    </row>
    <row r="256" spans="1:15" x14ac:dyDescent="0.3">
      <c r="A256" s="31" t="b">
        <v>1</v>
      </c>
      <c r="B256" s="32" t="str">
        <f>"업적 - 길드전 승리 누적 횟수 " &amp; I256 &amp; "회"</f>
        <v>업적 - 길드전 승리 누적 횟수 1회</v>
      </c>
      <c r="C256" s="33" t="str">
        <f>90&amp;F256&amp;G256&amp;H256&amp;1001</f>
        <v>901731001</v>
      </c>
      <c r="D256" s="33">
        <v>0</v>
      </c>
      <c r="E256" s="31">
        <f t="shared" si="130"/>
        <v>901731002</v>
      </c>
      <c r="F256" s="33">
        <v>1</v>
      </c>
      <c r="G256" s="33">
        <v>7</v>
      </c>
      <c r="H256" s="33">
        <v>3</v>
      </c>
      <c r="I256" s="31">
        <v>1</v>
      </c>
      <c r="J256" s="31">
        <v>160001002</v>
      </c>
      <c r="K256" s="33">
        <v>30</v>
      </c>
      <c r="L256" s="43" t="s">
        <v>60</v>
      </c>
      <c r="M256" s="43">
        <f t="shared" si="138"/>
        <v>51551</v>
      </c>
      <c r="N256" s="43">
        <f t="shared" si="138"/>
        <v>52551</v>
      </c>
      <c r="O256" s="33" t="str">
        <f t="shared" si="108"/>
        <v>530800003</v>
      </c>
    </row>
    <row r="257" spans="1:15" x14ac:dyDescent="0.3">
      <c r="A257" s="31" t="b">
        <v>1</v>
      </c>
      <c r="B257" s="32" t="str">
        <f t="shared" ref="B257:B269" si="143">"업적 - 길드전 승리 누적 횟수 " &amp; I257 &amp; "회"</f>
        <v>업적 - 길드전 승리 누적 횟수 10회</v>
      </c>
      <c r="C257" s="31">
        <f t="shared" ref="C257:C269" si="144">C256+1</f>
        <v>901731002</v>
      </c>
      <c r="D257" s="31" t="str">
        <f t="shared" si="133"/>
        <v>901731001</v>
      </c>
      <c r="E257" s="31">
        <f t="shared" si="130"/>
        <v>901731003</v>
      </c>
      <c r="F257" s="31">
        <f>F256</f>
        <v>1</v>
      </c>
      <c r="G257" s="31">
        <f t="shared" ref="G257:H269" si="145">G256</f>
        <v>7</v>
      </c>
      <c r="H257" s="31">
        <f t="shared" si="145"/>
        <v>3</v>
      </c>
      <c r="I257" s="31">
        <v>10</v>
      </c>
      <c r="J257" s="31">
        <v>160001002</v>
      </c>
      <c r="K257" s="31">
        <f>INT(K256+K$256*100%)</f>
        <v>60</v>
      </c>
      <c r="L257" s="43" t="s">
        <v>60</v>
      </c>
      <c r="M257" s="43">
        <f t="shared" si="138"/>
        <v>51552</v>
      </c>
      <c r="N257" s="43">
        <f t="shared" si="138"/>
        <v>52552</v>
      </c>
      <c r="O257" s="43" t="str">
        <f t="shared" ref="O257:O269" si="146">O256</f>
        <v>530800003</v>
      </c>
    </row>
    <row r="258" spans="1:15" x14ac:dyDescent="0.3">
      <c r="A258" s="31" t="b">
        <v>1</v>
      </c>
      <c r="B258" s="32" t="str">
        <f t="shared" si="143"/>
        <v>업적 - 길드전 승리 누적 횟수 20회</v>
      </c>
      <c r="C258" s="31">
        <f t="shared" si="144"/>
        <v>901731003</v>
      </c>
      <c r="D258" s="31">
        <f t="shared" si="133"/>
        <v>901731002</v>
      </c>
      <c r="E258" s="31">
        <f t="shared" si="130"/>
        <v>901731004</v>
      </c>
      <c r="F258" s="31">
        <f t="shared" ref="F258:F269" si="147">F257</f>
        <v>1</v>
      </c>
      <c r="G258" s="31">
        <f t="shared" si="145"/>
        <v>7</v>
      </c>
      <c r="H258" s="31">
        <f t="shared" si="145"/>
        <v>3</v>
      </c>
      <c r="I258" s="31">
        <v>20</v>
      </c>
      <c r="J258" s="31">
        <v>160001002</v>
      </c>
      <c r="K258" s="31">
        <f t="shared" ref="K258:K260" si="148">INT(K257+K$256*100%)</f>
        <v>90</v>
      </c>
      <c r="L258" s="43" t="s">
        <v>60</v>
      </c>
      <c r="M258" s="43">
        <f t="shared" si="138"/>
        <v>51553</v>
      </c>
      <c r="N258" s="43">
        <f t="shared" si="138"/>
        <v>52553</v>
      </c>
      <c r="O258" s="43" t="str">
        <f t="shared" si="146"/>
        <v>530800003</v>
      </c>
    </row>
    <row r="259" spans="1:15" x14ac:dyDescent="0.3">
      <c r="A259" s="31" t="b">
        <v>1</v>
      </c>
      <c r="B259" s="32" t="str">
        <f t="shared" si="143"/>
        <v>업적 - 길드전 승리 누적 횟수 30회</v>
      </c>
      <c r="C259" s="31">
        <f t="shared" si="144"/>
        <v>901731004</v>
      </c>
      <c r="D259" s="31">
        <f t="shared" si="133"/>
        <v>901731003</v>
      </c>
      <c r="E259" s="31">
        <f t="shared" si="130"/>
        <v>901731005</v>
      </c>
      <c r="F259" s="31">
        <f t="shared" si="147"/>
        <v>1</v>
      </c>
      <c r="G259" s="31">
        <f t="shared" si="145"/>
        <v>7</v>
      </c>
      <c r="H259" s="31">
        <f t="shared" si="145"/>
        <v>3</v>
      </c>
      <c r="I259" s="31">
        <v>30</v>
      </c>
      <c r="J259" s="31">
        <v>160001002</v>
      </c>
      <c r="K259" s="31">
        <f t="shared" si="148"/>
        <v>120</v>
      </c>
      <c r="L259" s="43" t="s">
        <v>60</v>
      </c>
      <c r="M259" s="43">
        <f t="shared" si="138"/>
        <v>51554</v>
      </c>
      <c r="N259" s="43">
        <f t="shared" si="138"/>
        <v>52554</v>
      </c>
      <c r="O259" s="43" t="str">
        <f t="shared" si="146"/>
        <v>530800003</v>
      </c>
    </row>
    <row r="260" spans="1:15" x14ac:dyDescent="0.3">
      <c r="A260" s="31" t="b">
        <v>1</v>
      </c>
      <c r="B260" s="32" t="str">
        <f t="shared" si="143"/>
        <v>업적 - 길드전 승리 누적 횟수 50회</v>
      </c>
      <c r="C260" s="31">
        <f t="shared" si="144"/>
        <v>901731005</v>
      </c>
      <c r="D260" s="31">
        <f t="shared" si="133"/>
        <v>901731004</v>
      </c>
      <c r="E260" s="31">
        <f t="shared" si="130"/>
        <v>901731006</v>
      </c>
      <c r="F260" s="31">
        <f t="shared" si="147"/>
        <v>1</v>
      </c>
      <c r="G260" s="31">
        <f t="shared" si="145"/>
        <v>7</v>
      </c>
      <c r="H260" s="31">
        <f t="shared" si="145"/>
        <v>3</v>
      </c>
      <c r="I260" s="31">
        <v>50</v>
      </c>
      <c r="J260" s="31">
        <v>160001002</v>
      </c>
      <c r="K260" s="31">
        <f t="shared" si="148"/>
        <v>150</v>
      </c>
      <c r="L260" s="43" t="s">
        <v>60</v>
      </c>
      <c r="M260" s="43">
        <f t="shared" si="138"/>
        <v>51555</v>
      </c>
      <c r="N260" s="43">
        <f t="shared" si="138"/>
        <v>52555</v>
      </c>
      <c r="O260" s="43" t="str">
        <f t="shared" si="146"/>
        <v>530800003</v>
      </c>
    </row>
    <row r="261" spans="1:15" x14ac:dyDescent="0.3">
      <c r="A261" s="31" t="b">
        <v>1</v>
      </c>
      <c r="B261" s="32" t="str">
        <f t="shared" si="143"/>
        <v>업적 - 길드전 승리 누적 횟수 100회</v>
      </c>
      <c r="C261" s="31">
        <f t="shared" si="144"/>
        <v>901731006</v>
      </c>
      <c r="D261" s="31">
        <f t="shared" si="133"/>
        <v>901731005</v>
      </c>
      <c r="E261" s="31">
        <f t="shared" si="130"/>
        <v>901731007</v>
      </c>
      <c r="F261" s="31">
        <f t="shared" si="147"/>
        <v>1</v>
      </c>
      <c r="G261" s="31">
        <f t="shared" si="145"/>
        <v>7</v>
      </c>
      <c r="H261" s="31">
        <f t="shared" si="145"/>
        <v>3</v>
      </c>
      <c r="I261" s="31">
        <v>100</v>
      </c>
      <c r="J261" s="31">
        <v>160001002</v>
      </c>
      <c r="K261" s="33">
        <f>INT(K260+50)</f>
        <v>200</v>
      </c>
      <c r="L261" s="43" t="s">
        <v>60</v>
      </c>
      <c r="M261" s="43">
        <f t="shared" si="138"/>
        <v>51556</v>
      </c>
      <c r="N261" s="43">
        <f t="shared" si="138"/>
        <v>52556</v>
      </c>
      <c r="O261" s="43" t="str">
        <f t="shared" si="146"/>
        <v>530800003</v>
      </c>
    </row>
    <row r="262" spans="1:15" x14ac:dyDescent="0.3">
      <c r="A262" s="31" t="b">
        <v>1</v>
      </c>
      <c r="B262" s="32" t="str">
        <f t="shared" si="143"/>
        <v>업적 - 길드전 승리 누적 횟수 150회</v>
      </c>
      <c r="C262" s="31">
        <f t="shared" si="144"/>
        <v>901731007</v>
      </c>
      <c r="D262" s="31">
        <f t="shared" si="133"/>
        <v>901731006</v>
      </c>
      <c r="E262" s="31">
        <f t="shared" si="130"/>
        <v>901731008</v>
      </c>
      <c r="F262" s="31">
        <f t="shared" si="147"/>
        <v>1</v>
      </c>
      <c r="G262" s="31">
        <f t="shared" si="145"/>
        <v>7</v>
      </c>
      <c r="H262" s="31">
        <f t="shared" si="145"/>
        <v>3</v>
      </c>
      <c r="I262" s="31">
        <f>I261+50</f>
        <v>150</v>
      </c>
      <c r="J262" s="31">
        <v>160001002</v>
      </c>
      <c r="K262" s="33">
        <f>INT(K261+K$261*50%)</f>
        <v>300</v>
      </c>
      <c r="L262" s="43" t="s">
        <v>60</v>
      </c>
      <c r="M262" s="43">
        <f t="shared" si="138"/>
        <v>51557</v>
      </c>
      <c r="N262" s="43">
        <f t="shared" si="138"/>
        <v>52557</v>
      </c>
      <c r="O262" s="43" t="str">
        <f t="shared" si="146"/>
        <v>530800003</v>
      </c>
    </row>
    <row r="263" spans="1:15" x14ac:dyDescent="0.3">
      <c r="A263" s="31" t="b">
        <v>1</v>
      </c>
      <c r="B263" s="32" t="str">
        <f t="shared" si="143"/>
        <v>업적 - 길드전 승리 누적 횟수 200회</v>
      </c>
      <c r="C263" s="31">
        <f t="shared" si="144"/>
        <v>901731008</v>
      </c>
      <c r="D263" s="31">
        <f t="shared" si="133"/>
        <v>901731007</v>
      </c>
      <c r="E263" s="31">
        <f t="shared" si="130"/>
        <v>901731009</v>
      </c>
      <c r="F263" s="31">
        <f t="shared" si="147"/>
        <v>1</v>
      </c>
      <c r="G263" s="31">
        <f t="shared" si="145"/>
        <v>7</v>
      </c>
      <c r="H263" s="31">
        <f t="shared" si="145"/>
        <v>3</v>
      </c>
      <c r="I263" s="31">
        <f t="shared" ref="I263:I269" si="149">I262+50</f>
        <v>200</v>
      </c>
      <c r="J263" s="31">
        <v>160001002</v>
      </c>
      <c r="K263" s="31">
        <f t="shared" ref="K263:K269" si="150">INT(K262+K$261*50%)</f>
        <v>400</v>
      </c>
      <c r="L263" s="43" t="s">
        <v>60</v>
      </c>
      <c r="M263" s="43">
        <f t="shared" ref="M263:N278" si="151">M262+1</f>
        <v>51558</v>
      </c>
      <c r="N263" s="43">
        <f t="shared" si="151"/>
        <v>52558</v>
      </c>
      <c r="O263" s="43" t="str">
        <f t="shared" si="146"/>
        <v>530800003</v>
      </c>
    </row>
    <row r="264" spans="1:15" x14ac:dyDescent="0.3">
      <c r="A264" s="31" t="b">
        <v>1</v>
      </c>
      <c r="B264" s="32" t="str">
        <f t="shared" si="143"/>
        <v>업적 - 길드전 승리 누적 횟수 250회</v>
      </c>
      <c r="C264" s="31">
        <f t="shared" si="144"/>
        <v>901731009</v>
      </c>
      <c r="D264" s="31">
        <f t="shared" si="133"/>
        <v>901731008</v>
      </c>
      <c r="E264" s="31">
        <f t="shared" si="130"/>
        <v>901731010</v>
      </c>
      <c r="F264" s="31">
        <f t="shared" si="147"/>
        <v>1</v>
      </c>
      <c r="G264" s="31">
        <f t="shared" si="145"/>
        <v>7</v>
      </c>
      <c r="H264" s="31">
        <f t="shared" si="145"/>
        <v>3</v>
      </c>
      <c r="I264" s="31">
        <f t="shared" si="149"/>
        <v>250</v>
      </c>
      <c r="J264" s="31">
        <v>160001002</v>
      </c>
      <c r="K264" s="31">
        <f t="shared" si="150"/>
        <v>500</v>
      </c>
      <c r="L264" s="43" t="s">
        <v>60</v>
      </c>
      <c r="M264" s="43">
        <f t="shared" si="151"/>
        <v>51559</v>
      </c>
      <c r="N264" s="43">
        <f t="shared" si="151"/>
        <v>52559</v>
      </c>
      <c r="O264" s="43" t="str">
        <f t="shared" si="146"/>
        <v>530800003</v>
      </c>
    </row>
    <row r="265" spans="1:15" x14ac:dyDescent="0.3">
      <c r="A265" s="31" t="b">
        <v>1</v>
      </c>
      <c r="B265" s="32" t="str">
        <f t="shared" si="143"/>
        <v>업적 - 길드전 승리 누적 횟수 300회</v>
      </c>
      <c r="C265" s="31">
        <f t="shared" si="144"/>
        <v>901731010</v>
      </c>
      <c r="D265" s="31">
        <f t="shared" si="133"/>
        <v>901731009</v>
      </c>
      <c r="E265" s="31">
        <f t="shared" si="130"/>
        <v>901731011</v>
      </c>
      <c r="F265" s="31">
        <f t="shared" si="147"/>
        <v>1</v>
      </c>
      <c r="G265" s="31">
        <f t="shared" si="145"/>
        <v>7</v>
      </c>
      <c r="H265" s="31">
        <f t="shared" si="145"/>
        <v>3</v>
      </c>
      <c r="I265" s="31">
        <f t="shared" si="149"/>
        <v>300</v>
      </c>
      <c r="J265" s="31">
        <v>160001002</v>
      </c>
      <c r="K265" s="31">
        <f t="shared" si="150"/>
        <v>600</v>
      </c>
      <c r="L265" s="43" t="s">
        <v>60</v>
      </c>
      <c r="M265" s="43">
        <f t="shared" si="151"/>
        <v>51560</v>
      </c>
      <c r="N265" s="43">
        <f t="shared" si="151"/>
        <v>52560</v>
      </c>
      <c r="O265" s="43" t="str">
        <f t="shared" si="146"/>
        <v>530800003</v>
      </c>
    </row>
    <row r="266" spans="1:15" x14ac:dyDescent="0.3">
      <c r="A266" s="31" t="b">
        <v>1</v>
      </c>
      <c r="B266" s="32" t="str">
        <f t="shared" si="143"/>
        <v>업적 - 길드전 승리 누적 횟수 350회</v>
      </c>
      <c r="C266" s="31">
        <f t="shared" si="144"/>
        <v>901731011</v>
      </c>
      <c r="D266" s="31">
        <f t="shared" si="133"/>
        <v>901731010</v>
      </c>
      <c r="E266" s="31">
        <f t="shared" si="130"/>
        <v>901731012</v>
      </c>
      <c r="F266" s="31">
        <f t="shared" si="147"/>
        <v>1</v>
      </c>
      <c r="G266" s="31">
        <f t="shared" si="145"/>
        <v>7</v>
      </c>
      <c r="H266" s="31">
        <f t="shared" si="145"/>
        <v>3</v>
      </c>
      <c r="I266" s="31">
        <f t="shared" si="149"/>
        <v>350</v>
      </c>
      <c r="J266" s="31">
        <v>160001002</v>
      </c>
      <c r="K266" s="31">
        <f t="shared" si="150"/>
        <v>700</v>
      </c>
      <c r="L266" s="43" t="s">
        <v>60</v>
      </c>
      <c r="M266" s="43">
        <f t="shared" si="151"/>
        <v>51561</v>
      </c>
      <c r="N266" s="43">
        <f t="shared" si="151"/>
        <v>52561</v>
      </c>
      <c r="O266" s="43" t="str">
        <f t="shared" si="146"/>
        <v>530800003</v>
      </c>
    </row>
    <row r="267" spans="1:15" x14ac:dyDescent="0.3">
      <c r="A267" s="31" t="b">
        <v>1</v>
      </c>
      <c r="B267" s="32" t="str">
        <f t="shared" si="143"/>
        <v>업적 - 길드전 승리 누적 횟수 400회</v>
      </c>
      <c r="C267" s="31">
        <f t="shared" si="144"/>
        <v>901731012</v>
      </c>
      <c r="D267" s="31">
        <f t="shared" si="133"/>
        <v>901731011</v>
      </c>
      <c r="E267" s="31">
        <f t="shared" si="130"/>
        <v>901731013</v>
      </c>
      <c r="F267" s="31">
        <f t="shared" si="147"/>
        <v>1</v>
      </c>
      <c r="G267" s="31">
        <f t="shared" si="145"/>
        <v>7</v>
      </c>
      <c r="H267" s="31">
        <f t="shared" si="145"/>
        <v>3</v>
      </c>
      <c r="I267" s="31">
        <f t="shared" si="149"/>
        <v>400</v>
      </c>
      <c r="J267" s="31">
        <v>160001002</v>
      </c>
      <c r="K267" s="31">
        <f t="shared" si="150"/>
        <v>800</v>
      </c>
      <c r="L267" s="43" t="s">
        <v>60</v>
      </c>
      <c r="M267" s="43">
        <f t="shared" si="151"/>
        <v>51562</v>
      </c>
      <c r="N267" s="43">
        <f t="shared" si="151"/>
        <v>52562</v>
      </c>
      <c r="O267" s="43" t="str">
        <f t="shared" si="146"/>
        <v>530800003</v>
      </c>
    </row>
    <row r="268" spans="1:15" x14ac:dyDescent="0.3">
      <c r="A268" s="31" t="b">
        <v>1</v>
      </c>
      <c r="B268" s="32" t="str">
        <f t="shared" si="143"/>
        <v>업적 - 길드전 승리 누적 횟수 450회</v>
      </c>
      <c r="C268" s="31">
        <f t="shared" si="144"/>
        <v>901731013</v>
      </c>
      <c r="D268" s="31">
        <f t="shared" si="133"/>
        <v>901731012</v>
      </c>
      <c r="E268" s="31">
        <f t="shared" si="130"/>
        <v>901731014</v>
      </c>
      <c r="F268" s="31">
        <f t="shared" si="147"/>
        <v>1</v>
      </c>
      <c r="G268" s="31">
        <f t="shared" si="145"/>
        <v>7</v>
      </c>
      <c r="H268" s="31">
        <f t="shared" si="145"/>
        <v>3</v>
      </c>
      <c r="I268" s="31">
        <f t="shared" si="149"/>
        <v>450</v>
      </c>
      <c r="J268" s="31">
        <v>160001002</v>
      </c>
      <c r="K268" s="31">
        <f t="shared" si="150"/>
        <v>900</v>
      </c>
      <c r="L268" s="43" t="s">
        <v>60</v>
      </c>
      <c r="M268" s="43">
        <f t="shared" si="151"/>
        <v>51563</v>
      </c>
      <c r="N268" s="43">
        <f t="shared" si="151"/>
        <v>52563</v>
      </c>
      <c r="O268" s="43" t="str">
        <f t="shared" si="146"/>
        <v>530800003</v>
      </c>
    </row>
    <row r="269" spans="1:15" x14ac:dyDescent="0.3">
      <c r="A269" s="31" t="b">
        <v>1</v>
      </c>
      <c r="B269" s="32" t="str">
        <f t="shared" si="143"/>
        <v>업적 - 길드전 승리 누적 횟수 500회</v>
      </c>
      <c r="C269" s="31">
        <f t="shared" si="144"/>
        <v>901731014</v>
      </c>
      <c r="D269" s="31">
        <f t="shared" si="133"/>
        <v>901731013</v>
      </c>
      <c r="E269" s="31" t="e">
        <f>#REF!</f>
        <v>#REF!</v>
      </c>
      <c r="F269" s="31">
        <f t="shared" si="147"/>
        <v>1</v>
      </c>
      <c r="G269" s="31">
        <f t="shared" si="145"/>
        <v>7</v>
      </c>
      <c r="H269" s="31">
        <f t="shared" si="145"/>
        <v>3</v>
      </c>
      <c r="I269" s="31">
        <f t="shared" si="149"/>
        <v>500</v>
      </c>
      <c r="J269" s="31">
        <v>160001002</v>
      </c>
      <c r="K269" s="31">
        <f t="shared" si="150"/>
        <v>1000</v>
      </c>
      <c r="L269" s="43" t="s">
        <v>60</v>
      </c>
      <c r="M269" s="43">
        <f t="shared" si="151"/>
        <v>51564</v>
      </c>
      <c r="N269" s="43">
        <f t="shared" si="151"/>
        <v>52564</v>
      </c>
      <c r="O269" s="43" t="str">
        <f t="shared" si="146"/>
        <v>530800003</v>
      </c>
    </row>
    <row r="270" spans="1:15" x14ac:dyDescent="0.3">
      <c r="A270" s="34" t="b">
        <v>1</v>
      </c>
      <c r="B270" s="35" t="str">
        <f>"업적 - 룬스톤 합성 횟수 " &amp; I270 &amp; " 회"</f>
        <v>업적 - 룬스톤 합성 횟수 5 회</v>
      </c>
      <c r="C270" s="33" t="str">
        <f>90&amp;F270&amp;G270&amp;H270&amp;1001</f>
        <v>902231001</v>
      </c>
      <c r="D270" s="33">
        <v>0</v>
      </c>
      <c r="E270" s="34">
        <f>C271</f>
        <v>902231002</v>
      </c>
      <c r="F270" s="33">
        <v>2</v>
      </c>
      <c r="G270" s="33">
        <v>2</v>
      </c>
      <c r="H270" s="33">
        <v>3</v>
      </c>
      <c r="I270" s="34">
        <v>5</v>
      </c>
      <c r="J270" s="34">
        <v>160001001</v>
      </c>
      <c r="K270" s="33">
        <v>15000</v>
      </c>
      <c r="L270" s="44" t="s">
        <v>58</v>
      </c>
      <c r="M270" s="44">
        <f t="shared" si="151"/>
        <v>51565</v>
      </c>
      <c r="N270" s="44">
        <f t="shared" si="151"/>
        <v>52565</v>
      </c>
      <c r="O270" s="33" t="str">
        <f t="shared" ref="O270:O335" si="152">IF(H270=1,"530800001",IF(H270=2,"530800002",IF(H270=3,"530800003",IF(H270=4,"530800004",IF(H270=5,"530800005",IF(H270=6,"530800006",IF(H270=7,"530800007",IF(H270=8,"530800008",IF(H270=9,"530800009",IF(H270=10,"530800010",IF(H270=11,"530800011",IF(H270=12,"530800012",IF(H270=13,"530800013",IF(H270=14,"530800014",IF(H270=15,"530800015",IF(H270=16,"530800016",IF(H270=17,"530800017",IF(H270=18,"530800018",IF(H270=19,"530800019",IF(H270=20,"530800020",IF(H270=21,"530800020",IF(H270=22,"530800022",IF(H270=23,"530800023",IF(H270=24,"530800024",IF(H270=25,"530800025",IF(H270=26,"530800026",IF(H270=27,"530800027",IF(H270=28,"530800028",IF(H270=29,"530800029",IF(H270=30,"530800030",IF(H270=31,"530800031",IF(H270=32,"530800032",IF(H270=33,"530800033",IF(H270=34,"530800034",IF(H270=35,"530800035",IF(H270=36,"530800036"))))))))))))))))))))))))))))))))))))</f>
        <v>530800003</v>
      </c>
    </row>
    <row r="271" spans="1:15" x14ac:dyDescent="0.3">
      <c r="A271" s="34" t="b">
        <v>1</v>
      </c>
      <c r="B271" s="35" t="str">
        <f t="shared" ref="B271:B292" si="153">"업적 - 룬스톤 합성 횟수 " &amp; I271 &amp; " 회"</f>
        <v>업적 - 룬스톤 합성 횟수 10 회</v>
      </c>
      <c r="C271" s="34">
        <f>C270+1</f>
        <v>902231002</v>
      </c>
      <c r="D271" s="34" t="str">
        <f>C270</f>
        <v>902231001</v>
      </c>
      <c r="E271" s="34">
        <f t="shared" ref="E271:E291" si="154">C272</f>
        <v>902231003</v>
      </c>
      <c r="F271" s="34">
        <f>F270</f>
        <v>2</v>
      </c>
      <c r="G271" s="34">
        <f t="shared" ref="G271:H286" si="155">G270</f>
        <v>2</v>
      </c>
      <c r="H271" s="34">
        <f t="shared" si="155"/>
        <v>3</v>
      </c>
      <c r="I271" s="34">
        <f>I270+5</f>
        <v>10</v>
      </c>
      <c r="J271" s="34">
        <v>160001001</v>
      </c>
      <c r="K271" s="34">
        <f>INT(K270+K$270*100%)</f>
        <v>30000</v>
      </c>
      <c r="L271" s="44" t="s">
        <v>58</v>
      </c>
      <c r="M271" s="44">
        <f t="shared" si="151"/>
        <v>51566</v>
      </c>
      <c r="N271" s="44">
        <f t="shared" si="151"/>
        <v>52566</v>
      </c>
      <c r="O271" s="43" t="str">
        <f t="shared" ref="O271:O292" si="156">O270</f>
        <v>530800003</v>
      </c>
    </row>
    <row r="272" spans="1:15" x14ac:dyDescent="0.3">
      <c r="A272" s="34" t="b">
        <v>1</v>
      </c>
      <c r="B272" s="35" t="str">
        <f t="shared" si="153"/>
        <v>업적 - 룬스톤 합성 횟수 15 회</v>
      </c>
      <c r="C272" s="34">
        <f t="shared" ref="C272:C292" si="157">C271+1</f>
        <v>902231003</v>
      </c>
      <c r="D272" s="34">
        <f t="shared" ref="D272:D292" si="158">C271</f>
        <v>902231002</v>
      </c>
      <c r="E272" s="34">
        <f t="shared" si="154"/>
        <v>902231004</v>
      </c>
      <c r="F272" s="34">
        <f t="shared" ref="F272:H287" si="159">F271</f>
        <v>2</v>
      </c>
      <c r="G272" s="34">
        <f t="shared" si="155"/>
        <v>2</v>
      </c>
      <c r="H272" s="34">
        <f t="shared" si="155"/>
        <v>3</v>
      </c>
      <c r="I272" s="34">
        <f t="shared" ref="I272:I279" si="160">I271+5</f>
        <v>15</v>
      </c>
      <c r="J272" s="34">
        <v>160001001</v>
      </c>
      <c r="K272" s="33">
        <f>INT(K271+20000)</f>
        <v>50000</v>
      </c>
      <c r="L272" s="44" t="s">
        <v>58</v>
      </c>
      <c r="M272" s="44">
        <f t="shared" si="151"/>
        <v>51567</v>
      </c>
      <c r="N272" s="44">
        <f t="shared" si="151"/>
        <v>52567</v>
      </c>
      <c r="O272" s="43" t="str">
        <f t="shared" si="156"/>
        <v>530800003</v>
      </c>
    </row>
    <row r="273" spans="1:15" x14ac:dyDescent="0.3">
      <c r="A273" s="34" t="b">
        <v>1</v>
      </c>
      <c r="B273" s="35" t="str">
        <f t="shared" si="153"/>
        <v>업적 - 룬스톤 합성 횟수 20 회</v>
      </c>
      <c r="C273" s="34">
        <f t="shared" si="157"/>
        <v>902231004</v>
      </c>
      <c r="D273" s="34">
        <f t="shared" si="158"/>
        <v>902231003</v>
      </c>
      <c r="E273" s="34">
        <f t="shared" si="154"/>
        <v>902231005</v>
      </c>
      <c r="F273" s="34">
        <f t="shared" si="159"/>
        <v>2</v>
      </c>
      <c r="G273" s="34">
        <f t="shared" si="155"/>
        <v>2</v>
      </c>
      <c r="H273" s="34">
        <f t="shared" si="155"/>
        <v>3</v>
      </c>
      <c r="I273" s="34">
        <f t="shared" si="160"/>
        <v>20</v>
      </c>
      <c r="J273" s="34">
        <v>160001001</v>
      </c>
      <c r="K273" s="34">
        <f>INT(K272+K$272*50%)</f>
        <v>75000</v>
      </c>
      <c r="L273" s="44" t="s">
        <v>58</v>
      </c>
      <c r="M273" s="44">
        <f t="shared" si="151"/>
        <v>51568</v>
      </c>
      <c r="N273" s="44">
        <f t="shared" si="151"/>
        <v>52568</v>
      </c>
      <c r="O273" s="43" t="str">
        <f t="shared" si="156"/>
        <v>530800003</v>
      </c>
    </row>
    <row r="274" spans="1:15" x14ac:dyDescent="0.3">
      <c r="A274" s="34" t="b">
        <v>1</v>
      </c>
      <c r="B274" s="35" t="str">
        <f t="shared" si="153"/>
        <v>업적 - 룬스톤 합성 횟수 25 회</v>
      </c>
      <c r="C274" s="34">
        <f t="shared" si="157"/>
        <v>902231005</v>
      </c>
      <c r="D274" s="34">
        <f t="shared" si="158"/>
        <v>902231004</v>
      </c>
      <c r="E274" s="34">
        <f t="shared" si="154"/>
        <v>902231006</v>
      </c>
      <c r="F274" s="34">
        <f t="shared" si="159"/>
        <v>2</v>
      </c>
      <c r="G274" s="34">
        <f t="shared" si="155"/>
        <v>2</v>
      </c>
      <c r="H274" s="34">
        <f t="shared" si="155"/>
        <v>3</v>
      </c>
      <c r="I274" s="34">
        <f t="shared" si="160"/>
        <v>25</v>
      </c>
      <c r="J274" s="34">
        <v>160001001</v>
      </c>
      <c r="K274" s="34">
        <f t="shared" ref="K274:K292" si="161">INT(K273+K$272*50%)</f>
        <v>100000</v>
      </c>
      <c r="L274" s="44" t="s">
        <v>58</v>
      </c>
      <c r="M274" s="44">
        <f t="shared" si="151"/>
        <v>51569</v>
      </c>
      <c r="N274" s="44">
        <f t="shared" si="151"/>
        <v>52569</v>
      </c>
      <c r="O274" s="43" t="str">
        <f t="shared" si="156"/>
        <v>530800003</v>
      </c>
    </row>
    <row r="275" spans="1:15" x14ac:dyDescent="0.3">
      <c r="A275" s="34" t="b">
        <v>1</v>
      </c>
      <c r="B275" s="35" t="str">
        <f t="shared" si="153"/>
        <v>업적 - 룬스톤 합성 횟수 30 회</v>
      </c>
      <c r="C275" s="34">
        <f t="shared" si="157"/>
        <v>902231006</v>
      </c>
      <c r="D275" s="34">
        <f t="shared" si="158"/>
        <v>902231005</v>
      </c>
      <c r="E275" s="34">
        <f t="shared" si="154"/>
        <v>902231007</v>
      </c>
      <c r="F275" s="34">
        <f t="shared" si="159"/>
        <v>2</v>
      </c>
      <c r="G275" s="34">
        <f t="shared" si="155"/>
        <v>2</v>
      </c>
      <c r="H275" s="34">
        <f t="shared" si="155"/>
        <v>3</v>
      </c>
      <c r="I275" s="34">
        <f t="shared" si="160"/>
        <v>30</v>
      </c>
      <c r="J275" s="34">
        <v>160001001</v>
      </c>
      <c r="K275" s="34">
        <f t="shared" si="161"/>
        <v>125000</v>
      </c>
      <c r="L275" s="44" t="s">
        <v>58</v>
      </c>
      <c r="M275" s="44">
        <f t="shared" si="151"/>
        <v>51570</v>
      </c>
      <c r="N275" s="44">
        <f t="shared" si="151"/>
        <v>52570</v>
      </c>
      <c r="O275" s="43" t="str">
        <f t="shared" si="156"/>
        <v>530800003</v>
      </c>
    </row>
    <row r="276" spans="1:15" x14ac:dyDescent="0.3">
      <c r="A276" s="34" t="b">
        <v>1</v>
      </c>
      <c r="B276" s="35" t="str">
        <f t="shared" si="153"/>
        <v>업적 - 룬스톤 합성 횟수 35 회</v>
      </c>
      <c r="C276" s="34">
        <f t="shared" si="157"/>
        <v>902231007</v>
      </c>
      <c r="D276" s="34">
        <f t="shared" si="158"/>
        <v>902231006</v>
      </c>
      <c r="E276" s="34">
        <f t="shared" si="154"/>
        <v>902231008</v>
      </c>
      <c r="F276" s="34">
        <f t="shared" si="159"/>
        <v>2</v>
      </c>
      <c r="G276" s="34">
        <f t="shared" si="155"/>
        <v>2</v>
      </c>
      <c r="H276" s="34">
        <f t="shared" si="155"/>
        <v>3</v>
      </c>
      <c r="I276" s="34">
        <f t="shared" si="160"/>
        <v>35</v>
      </c>
      <c r="J276" s="34">
        <v>160001001</v>
      </c>
      <c r="K276" s="34">
        <f t="shared" si="161"/>
        <v>150000</v>
      </c>
      <c r="L276" s="44" t="s">
        <v>58</v>
      </c>
      <c r="M276" s="44">
        <f t="shared" si="151"/>
        <v>51571</v>
      </c>
      <c r="N276" s="44">
        <f t="shared" si="151"/>
        <v>52571</v>
      </c>
      <c r="O276" s="43" t="str">
        <f t="shared" si="156"/>
        <v>530800003</v>
      </c>
    </row>
    <row r="277" spans="1:15" x14ac:dyDescent="0.3">
      <c r="A277" s="34" t="b">
        <v>1</v>
      </c>
      <c r="B277" s="35" t="str">
        <f t="shared" si="153"/>
        <v>업적 - 룬스톤 합성 횟수 40 회</v>
      </c>
      <c r="C277" s="34">
        <f t="shared" si="157"/>
        <v>902231008</v>
      </c>
      <c r="D277" s="34">
        <f t="shared" si="158"/>
        <v>902231007</v>
      </c>
      <c r="E277" s="34">
        <f t="shared" si="154"/>
        <v>902231009</v>
      </c>
      <c r="F277" s="34">
        <f t="shared" si="159"/>
        <v>2</v>
      </c>
      <c r="G277" s="34">
        <f t="shared" si="155"/>
        <v>2</v>
      </c>
      <c r="H277" s="34">
        <f t="shared" si="155"/>
        <v>3</v>
      </c>
      <c r="I277" s="34">
        <f t="shared" si="160"/>
        <v>40</v>
      </c>
      <c r="J277" s="34">
        <v>160001001</v>
      </c>
      <c r="K277" s="34">
        <f t="shared" si="161"/>
        <v>175000</v>
      </c>
      <c r="L277" s="44" t="s">
        <v>58</v>
      </c>
      <c r="M277" s="44">
        <f t="shared" si="151"/>
        <v>51572</v>
      </c>
      <c r="N277" s="44">
        <f t="shared" si="151"/>
        <v>52572</v>
      </c>
      <c r="O277" s="43" t="str">
        <f t="shared" si="156"/>
        <v>530800003</v>
      </c>
    </row>
    <row r="278" spans="1:15" x14ac:dyDescent="0.3">
      <c r="A278" s="34" t="b">
        <v>1</v>
      </c>
      <c r="B278" s="35" t="str">
        <f t="shared" si="153"/>
        <v>업적 - 룬스톤 합성 횟수 45 회</v>
      </c>
      <c r="C278" s="34">
        <f t="shared" si="157"/>
        <v>902231009</v>
      </c>
      <c r="D278" s="34">
        <f t="shared" si="158"/>
        <v>902231008</v>
      </c>
      <c r="E278" s="34">
        <f t="shared" si="154"/>
        <v>902231010</v>
      </c>
      <c r="F278" s="34">
        <f t="shared" si="159"/>
        <v>2</v>
      </c>
      <c r="G278" s="34">
        <f t="shared" si="155"/>
        <v>2</v>
      </c>
      <c r="H278" s="34">
        <f t="shared" si="155"/>
        <v>3</v>
      </c>
      <c r="I278" s="34">
        <f t="shared" si="160"/>
        <v>45</v>
      </c>
      <c r="J278" s="34">
        <v>160001001</v>
      </c>
      <c r="K278" s="34">
        <f t="shared" si="161"/>
        <v>200000</v>
      </c>
      <c r="L278" s="44" t="s">
        <v>58</v>
      </c>
      <c r="M278" s="44">
        <f t="shared" si="151"/>
        <v>51573</v>
      </c>
      <c r="N278" s="44">
        <f t="shared" si="151"/>
        <v>52573</v>
      </c>
      <c r="O278" s="43" t="str">
        <f t="shared" si="156"/>
        <v>530800003</v>
      </c>
    </row>
    <row r="279" spans="1:15" x14ac:dyDescent="0.3">
      <c r="A279" s="34" t="b">
        <v>1</v>
      </c>
      <c r="B279" s="35" t="str">
        <f t="shared" si="153"/>
        <v>업적 - 룬스톤 합성 횟수 50 회</v>
      </c>
      <c r="C279" s="34">
        <f t="shared" si="157"/>
        <v>902231010</v>
      </c>
      <c r="D279" s="34">
        <f t="shared" si="158"/>
        <v>902231009</v>
      </c>
      <c r="E279" s="34">
        <f t="shared" si="154"/>
        <v>902231011</v>
      </c>
      <c r="F279" s="34">
        <f t="shared" si="159"/>
        <v>2</v>
      </c>
      <c r="G279" s="34">
        <f t="shared" si="155"/>
        <v>2</v>
      </c>
      <c r="H279" s="34">
        <f t="shared" si="155"/>
        <v>3</v>
      </c>
      <c r="I279" s="34">
        <f t="shared" si="160"/>
        <v>50</v>
      </c>
      <c r="J279" s="34">
        <v>160001001</v>
      </c>
      <c r="K279" s="34">
        <f t="shared" si="161"/>
        <v>225000</v>
      </c>
      <c r="L279" s="44" t="s">
        <v>58</v>
      </c>
      <c r="M279" s="44">
        <f t="shared" ref="M279:N294" si="162">M278+1</f>
        <v>51574</v>
      </c>
      <c r="N279" s="44">
        <f t="shared" si="162"/>
        <v>52574</v>
      </c>
      <c r="O279" s="43" t="str">
        <f t="shared" si="156"/>
        <v>530800003</v>
      </c>
    </row>
    <row r="280" spans="1:15" x14ac:dyDescent="0.3">
      <c r="A280" s="34" t="b">
        <v>1</v>
      </c>
      <c r="B280" s="35" t="str">
        <f t="shared" si="153"/>
        <v>업적 - 룬스톤 합성 횟수 60 회</v>
      </c>
      <c r="C280" s="34">
        <f t="shared" si="157"/>
        <v>902231011</v>
      </c>
      <c r="D280" s="34">
        <f t="shared" si="158"/>
        <v>902231010</v>
      </c>
      <c r="E280" s="34">
        <f t="shared" si="154"/>
        <v>902231012</v>
      </c>
      <c r="F280" s="34">
        <f t="shared" si="159"/>
        <v>2</v>
      </c>
      <c r="G280" s="34">
        <f t="shared" si="155"/>
        <v>2</v>
      </c>
      <c r="H280" s="34">
        <f t="shared" si="155"/>
        <v>3</v>
      </c>
      <c r="I280" s="34">
        <f>I279+10</f>
        <v>60</v>
      </c>
      <c r="J280" s="34">
        <v>160001001</v>
      </c>
      <c r="K280" s="34">
        <f t="shared" si="161"/>
        <v>250000</v>
      </c>
      <c r="L280" s="44" t="s">
        <v>58</v>
      </c>
      <c r="M280" s="44">
        <f t="shared" si="162"/>
        <v>51575</v>
      </c>
      <c r="N280" s="44">
        <f t="shared" si="162"/>
        <v>52575</v>
      </c>
      <c r="O280" s="43" t="str">
        <f t="shared" si="156"/>
        <v>530800003</v>
      </c>
    </row>
    <row r="281" spans="1:15" x14ac:dyDescent="0.3">
      <c r="A281" s="34" t="b">
        <v>1</v>
      </c>
      <c r="B281" s="35" t="str">
        <f t="shared" si="153"/>
        <v>업적 - 룬스톤 합성 횟수 70 회</v>
      </c>
      <c r="C281" s="34">
        <f t="shared" si="157"/>
        <v>902231012</v>
      </c>
      <c r="D281" s="34">
        <f t="shared" si="158"/>
        <v>902231011</v>
      </c>
      <c r="E281" s="34">
        <f t="shared" si="154"/>
        <v>902231013</v>
      </c>
      <c r="F281" s="34">
        <f t="shared" si="159"/>
        <v>2</v>
      </c>
      <c r="G281" s="34">
        <f t="shared" si="155"/>
        <v>2</v>
      </c>
      <c r="H281" s="34">
        <f t="shared" si="155"/>
        <v>3</v>
      </c>
      <c r="I281" s="34">
        <f t="shared" ref="I281:I284" si="163">I280+10</f>
        <v>70</v>
      </c>
      <c r="J281" s="34">
        <v>160001001</v>
      </c>
      <c r="K281" s="34">
        <f t="shared" si="161"/>
        <v>275000</v>
      </c>
      <c r="L281" s="44" t="s">
        <v>58</v>
      </c>
      <c r="M281" s="44">
        <f t="shared" si="162"/>
        <v>51576</v>
      </c>
      <c r="N281" s="44">
        <f t="shared" si="162"/>
        <v>52576</v>
      </c>
      <c r="O281" s="43" t="str">
        <f t="shared" si="156"/>
        <v>530800003</v>
      </c>
    </row>
    <row r="282" spans="1:15" x14ac:dyDescent="0.3">
      <c r="A282" s="34" t="b">
        <v>1</v>
      </c>
      <c r="B282" s="35" t="str">
        <f t="shared" si="153"/>
        <v>업적 - 룬스톤 합성 횟수 80 회</v>
      </c>
      <c r="C282" s="34">
        <f t="shared" si="157"/>
        <v>902231013</v>
      </c>
      <c r="D282" s="34">
        <f t="shared" si="158"/>
        <v>902231012</v>
      </c>
      <c r="E282" s="34">
        <f t="shared" si="154"/>
        <v>902231014</v>
      </c>
      <c r="F282" s="34">
        <f t="shared" si="159"/>
        <v>2</v>
      </c>
      <c r="G282" s="34">
        <f t="shared" si="155"/>
        <v>2</v>
      </c>
      <c r="H282" s="34">
        <f t="shared" si="155"/>
        <v>3</v>
      </c>
      <c r="I282" s="34">
        <f t="shared" si="163"/>
        <v>80</v>
      </c>
      <c r="J282" s="34">
        <v>160001001</v>
      </c>
      <c r="K282" s="34">
        <f t="shared" si="161"/>
        <v>300000</v>
      </c>
      <c r="L282" s="44" t="s">
        <v>58</v>
      </c>
      <c r="M282" s="44">
        <f t="shared" si="162"/>
        <v>51577</v>
      </c>
      <c r="N282" s="44">
        <f t="shared" si="162"/>
        <v>52577</v>
      </c>
      <c r="O282" s="43" t="str">
        <f t="shared" si="156"/>
        <v>530800003</v>
      </c>
    </row>
    <row r="283" spans="1:15" x14ac:dyDescent="0.3">
      <c r="A283" s="34" t="b">
        <v>1</v>
      </c>
      <c r="B283" s="35" t="str">
        <f t="shared" si="153"/>
        <v>업적 - 룬스톤 합성 횟수 90 회</v>
      </c>
      <c r="C283" s="34">
        <f t="shared" si="157"/>
        <v>902231014</v>
      </c>
      <c r="D283" s="34">
        <f t="shared" si="158"/>
        <v>902231013</v>
      </c>
      <c r="E283" s="34">
        <f t="shared" si="154"/>
        <v>902231015</v>
      </c>
      <c r="F283" s="34">
        <f t="shared" si="159"/>
        <v>2</v>
      </c>
      <c r="G283" s="34">
        <f t="shared" si="155"/>
        <v>2</v>
      </c>
      <c r="H283" s="34">
        <f t="shared" si="155"/>
        <v>3</v>
      </c>
      <c r="I283" s="34">
        <f t="shared" si="163"/>
        <v>90</v>
      </c>
      <c r="J283" s="34">
        <v>160001001</v>
      </c>
      <c r="K283" s="34">
        <f t="shared" si="161"/>
        <v>325000</v>
      </c>
      <c r="L283" s="44" t="s">
        <v>58</v>
      </c>
      <c r="M283" s="44">
        <f t="shared" si="162"/>
        <v>51578</v>
      </c>
      <c r="N283" s="44">
        <f t="shared" si="162"/>
        <v>52578</v>
      </c>
      <c r="O283" s="43" t="str">
        <f t="shared" si="156"/>
        <v>530800003</v>
      </c>
    </row>
    <row r="284" spans="1:15" x14ac:dyDescent="0.3">
      <c r="A284" s="34" t="b">
        <v>1</v>
      </c>
      <c r="B284" s="35" t="str">
        <f t="shared" si="153"/>
        <v>업적 - 룬스톤 합성 횟수 100 회</v>
      </c>
      <c r="C284" s="34">
        <f t="shared" si="157"/>
        <v>902231015</v>
      </c>
      <c r="D284" s="34">
        <f t="shared" si="158"/>
        <v>902231014</v>
      </c>
      <c r="E284" s="34">
        <f t="shared" si="154"/>
        <v>902231016</v>
      </c>
      <c r="F284" s="34">
        <f t="shared" si="159"/>
        <v>2</v>
      </c>
      <c r="G284" s="34">
        <f t="shared" si="155"/>
        <v>2</v>
      </c>
      <c r="H284" s="34">
        <f t="shared" si="155"/>
        <v>3</v>
      </c>
      <c r="I284" s="34">
        <f t="shared" si="163"/>
        <v>100</v>
      </c>
      <c r="J284" s="34">
        <v>160001001</v>
      </c>
      <c r="K284" s="34">
        <f t="shared" si="161"/>
        <v>350000</v>
      </c>
      <c r="L284" s="44" t="s">
        <v>58</v>
      </c>
      <c r="M284" s="44">
        <f t="shared" si="162"/>
        <v>51579</v>
      </c>
      <c r="N284" s="44">
        <f t="shared" si="162"/>
        <v>52579</v>
      </c>
      <c r="O284" s="43" t="str">
        <f t="shared" si="156"/>
        <v>530800003</v>
      </c>
    </row>
    <row r="285" spans="1:15" x14ac:dyDescent="0.3">
      <c r="A285" s="34" t="b">
        <v>1</v>
      </c>
      <c r="B285" s="35" t="str">
        <f t="shared" si="153"/>
        <v>업적 - 룬스톤 합성 횟수 150 회</v>
      </c>
      <c r="C285" s="34">
        <f t="shared" si="157"/>
        <v>902231016</v>
      </c>
      <c r="D285" s="34">
        <f t="shared" si="158"/>
        <v>902231015</v>
      </c>
      <c r="E285" s="34">
        <f t="shared" si="154"/>
        <v>902231017</v>
      </c>
      <c r="F285" s="34">
        <f t="shared" si="159"/>
        <v>2</v>
      </c>
      <c r="G285" s="34">
        <f t="shared" si="155"/>
        <v>2</v>
      </c>
      <c r="H285" s="34">
        <f t="shared" si="155"/>
        <v>3</v>
      </c>
      <c r="I285" s="34">
        <f>I284+50</f>
        <v>150</v>
      </c>
      <c r="J285" s="34">
        <v>160001001</v>
      </c>
      <c r="K285" s="34">
        <f t="shared" si="161"/>
        <v>375000</v>
      </c>
      <c r="L285" s="44" t="s">
        <v>58</v>
      </c>
      <c r="M285" s="44">
        <f t="shared" si="162"/>
        <v>51580</v>
      </c>
      <c r="N285" s="44">
        <f t="shared" si="162"/>
        <v>52580</v>
      </c>
      <c r="O285" s="43" t="str">
        <f t="shared" si="156"/>
        <v>530800003</v>
      </c>
    </row>
    <row r="286" spans="1:15" x14ac:dyDescent="0.3">
      <c r="A286" s="34" t="b">
        <v>1</v>
      </c>
      <c r="B286" s="35" t="str">
        <f t="shared" si="153"/>
        <v>업적 - 룬스톤 합성 횟수 200 회</v>
      </c>
      <c r="C286" s="34">
        <f t="shared" si="157"/>
        <v>902231017</v>
      </c>
      <c r="D286" s="34">
        <f t="shared" si="158"/>
        <v>902231016</v>
      </c>
      <c r="E286" s="34">
        <f t="shared" si="154"/>
        <v>902231018</v>
      </c>
      <c r="F286" s="34">
        <f t="shared" si="159"/>
        <v>2</v>
      </c>
      <c r="G286" s="34">
        <f t="shared" si="155"/>
        <v>2</v>
      </c>
      <c r="H286" s="34">
        <f t="shared" si="155"/>
        <v>3</v>
      </c>
      <c r="I286" s="34">
        <f t="shared" ref="I286:I292" si="164">I285+50</f>
        <v>200</v>
      </c>
      <c r="J286" s="34">
        <v>160001001</v>
      </c>
      <c r="K286" s="34">
        <f t="shared" si="161"/>
        <v>400000</v>
      </c>
      <c r="L286" s="44" t="s">
        <v>58</v>
      </c>
      <c r="M286" s="44">
        <f t="shared" si="162"/>
        <v>51581</v>
      </c>
      <c r="N286" s="44">
        <f t="shared" si="162"/>
        <v>52581</v>
      </c>
      <c r="O286" s="43" t="str">
        <f t="shared" si="156"/>
        <v>530800003</v>
      </c>
    </row>
    <row r="287" spans="1:15" x14ac:dyDescent="0.3">
      <c r="A287" s="34" t="b">
        <v>1</v>
      </c>
      <c r="B287" s="35" t="str">
        <f t="shared" si="153"/>
        <v>업적 - 룬스톤 합성 횟수 250 회</v>
      </c>
      <c r="C287" s="34">
        <f t="shared" si="157"/>
        <v>902231018</v>
      </c>
      <c r="D287" s="34">
        <f t="shared" si="158"/>
        <v>902231017</v>
      </c>
      <c r="E287" s="34">
        <f t="shared" si="154"/>
        <v>902231019</v>
      </c>
      <c r="F287" s="34">
        <f t="shared" si="159"/>
        <v>2</v>
      </c>
      <c r="G287" s="34">
        <f t="shared" si="159"/>
        <v>2</v>
      </c>
      <c r="H287" s="34">
        <f t="shared" si="159"/>
        <v>3</v>
      </c>
      <c r="I287" s="34">
        <f t="shared" si="164"/>
        <v>250</v>
      </c>
      <c r="J287" s="34">
        <v>160001001</v>
      </c>
      <c r="K287" s="34">
        <f t="shared" si="161"/>
        <v>425000</v>
      </c>
      <c r="L287" s="44" t="s">
        <v>58</v>
      </c>
      <c r="M287" s="44">
        <f t="shared" si="162"/>
        <v>51582</v>
      </c>
      <c r="N287" s="44">
        <f t="shared" si="162"/>
        <v>52582</v>
      </c>
      <c r="O287" s="43" t="str">
        <f t="shared" si="156"/>
        <v>530800003</v>
      </c>
    </row>
    <row r="288" spans="1:15" x14ac:dyDescent="0.3">
      <c r="A288" s="34" t="b">
        <v>1</v>
      </c>
      <c r="B288" s="35" t="str">
        <f t="shared" si="153"/>
        <v>업적 - 룬스톤 합성 횟수 300 회</v>
      </c>
      <c r="C288" s="34">
        <f t="shared" si="157"/>
        <v>902231019</v>
      </c>
      <c r="D288" s="34">
        <f t="shared" si="158"/>
        <v>902231018</v>
      </c>
      <c r="E288" s="34">
        <f t="shared" si="154"/>
        <v>902231020</v>
      </c>
      <c r="F288" s="34">
        <f t="shared" ref="F288:H292" si="165">F287</f>
        <v>2</v>
      </c>
      <c r="G288" s="34">
        <f t="shared" si="165"/>
        <v>2</v>
      </c>
      <c r="H288" s="34">
        <f t="shared" si="165"/>
        <v>3</v>
      </c>
      <c r="I288" s="34">
        <f t="shared" si="164"/>
        <v>300</v>
      </c>
      <c r="J288" s="34">
        <v>160001001</v>
      </c>
      <c r="K288" s="34">
        <f t="shared" si="161"/>
        <v>450000</v>
      </c>
      <c r="L288" s="44" t="s">
        <v>58</v>
      </c>
      <c r="M288" s="44">
        <f t="shared" si="162"/>
        <v>51583</v>
      </c>
      <c r="N288" s="44">
        <f t="shared" si="162"/>
        <v>52583</v>
      </c>
      <c r="O288" s="43" t="str">
        <f t="shared" si="156"/>
        <v>530800003</v>
      </c>
    </row>
    <row r="289" spans="1:15" x14ac:dyDescent="0.3">
      <c r="A289" s="34" t="b">
        <v>1</v>
      </c>
      <c r="B289" s="35" t="str">
        <f t="shared" si="153"/>
        <v>업적 - 룬스톤 합성 횟수 350 회</v>
      </c>
      <c r="C289" s="34">
        <f t="shared" si="157"/>
        <v>902231020</v>
      </c>
      <c r="D289" s="34">
        <f t="shared" si="158"/>
        <v>902231019</v>
      </c>
      <c r="E289" s="34">
        <f t="shared" si="154"/>
        <v>902231021</v>
      </c>
      <c r="F289" s="34">
        <f t="shared" si="165"/>
        <v>2</v>
      </c>
      <c r="G289" s="34">
        <f t="shared" si="165"/>
        <v>2</v>
      </c>
      <c r="H289" s="34">
        <f t="shared" si="165"/>
        <v>3</v>
      </c>
      <c r="I289" s="34">
        <f t="shared" si="164"/>
        <v>350</v>
      </c>
      <c r="J289" s="34">
        <v>160001001</v>
      </c>
      <c r="K289" s="34">
        <f t="shared" si="161"/>
        <v>475000</v>
      </c>
      <c r="L289" s="44" t="s">
        <v>58</v>
      </c>
      <c r="M289" s="44">
        <f t="shared" si="162"/>
        <v>51584</v>
      </c>
      <c r="N289" s="44">
        <f t="shared" si="162"/>
        <v>52584</v>
      </c>
      <c r="O289" s="43" t="str">
        <f t="shared" si="156"/>
        <v>530800003</v>
      </c>
    </row>
    <row r="290" spans="1:15" x14ac:dyDescent="0.3">
      <c r="A290" s="34" t="b">
        <v>1</v>
      </c>
      <c r="B290" s="35" t="str">
        <f t="shared" si="153"/>
        <v>업적 - 룬스톤 합성 횟수 400 회</v>
      </c>
      <c r="C290" s="34">
        <f t="shared" si="157"/>
        <v>902231021</v>
      </c>
      <c r="D290" s="34">
        <f t="shared" si="158"/>
        <v>902231020</v>
      </c>
      <c r="E290" s="34">
        <f t="shared" si="154"/>
        <v>902231022</v>
      </c>
      <c r="F290" s="34">
        <f t="shared" si="165"/>
        <v>2</v>
      </c>
      <c r="G290" s="34">
        <f t="shared" si="165"/>
        <v>2</v>
      </c>
      <c r="H290" s="34">
        <f t="shared" si="165"/>
        <v>3</v>
      </c>
      <c r="I290" s="34">
        <f t="shared" si="164"/>
        <v>400</v>
      </c>
      <c r="J290" s="34">
        <v>160001001</v>
      </c>
      <c r="K290" s="34">
        <f t="shared" si="161"/>
        <v>500000</v>
      </c>
      <c r="L290" s="44" t="s">
        <v>58</v>
      </c>
      <c r="M290" s="44">
        <f t="shared" si="162"/>
        <v>51585</v>
      </c>
      <c r="N290" s="44">
        <f t="shared" si="162"/>
        <v>52585</v>
      </c>
      <c r="O290" s="43" t="str">
        <f t="shared" si="156"/>
        <v>530800003</v>
      </c>
    </row>
    <row r="291" spans="1:15" x14ac:dyDescent="0.3">
      <c r="A291" s="34" t="b">
        <v>1</v>
      </c>
      <c r="B291" s="35" t="str">
        <f t="shared" si="153"/>
        <v>업적 - 룬스톤 합성 횟수 450 회</v>
      </c>
      <c r="C291" s="34">
        <f t="shared" si="157"/>
        <v>902231022</v>
      </c>
      <c r="D291" s="34">
        <f t="shared" si="158"/>
        <v>902231021</v>
      </c>
      <c r="E291" s="34">
        <f t="shared" si="154"/>
        <v>902231023</v>
      </c>
      <c r="F291" s="34">
        <f t="shared" si="165"/>
        <v>2</v>
      </c>
      <c r="G291" s="34">
        <f t="shared" si="165"/>
        <v>2</v>
      </c>
      <c r="H291" s="34">
        <f t="shared" si="165"/>
        <v>3</v>
      </c>
      <c r="I291" s="34">
        <f t="shared" si="164"/>
        <v>450</v>
      </c>
      <c r="J291" s="34">
        <v>160001001</v>
      </c>
      <c r="K291" s="34">
        <f t="shared" si="161"/>
        <v>525000</v>
      </c>
      <c r="L291" s="44" t="s">
        <v>58</v>
      </c>
      <c r="M291" s="44">
        <f t="shared" si="162"/>
        <v>51586</v>
      </c>
      <c r="N291" s="44">
        <f t="shared" si="162"/>
        <v>52586</v>
      </c>
      <c r="O291" s="43" t="str">
        <f t="shared" si="156"/>
        <v>530800003</v>
      </c>
    </row>
    <row r="292" spans="1:15" x14ac:dyDescent="0.3">
      <c r="A292" s="34" t="b">
        <v>1</v>
      </c>
      <c r="B292" s="35" t="str">
        <f t="shared" si="153"/>
        <v>업적 - 룬스톤 합성 횟수 500 회</v>
      </c>
      <c r="C292" s="34">
        <f t="shared" si="157"/>
        <v>902231023</v>
      </c>
      <c r="D292" s="34">
        <f t="shared" si="158"/>
        <v>902231022</v>
      </c>
      <c r="E292" s="33">
        <v>0</v>
      </c>
      <c r="F292" s="34">
        <f t="shared" si="165"/>
        <v>2</v>
      </c>
      <c r="G292" s="34">
        <f t="shared" si="165"/>
        <v>2</v>
      </c>
      <c r="H292" s="34">
        <f t="shared" si="165"/>
        <v>3</v>
      </c>
      <c r="I292" s="34">
        <f t="shared" si="164"/>
        <v>500</v>
      </c>
      <c r="J292" s="34">
        <v>160001001</v>
      </c>
      <c r="K292" s="34">
        <f t="shared" si="161"/>
        <v>550000</v>
      </c>
      <c r="L292" s="44" t="s">
        <v>58</v>
      </c>
      <c r="M292" s="44">
        <f t="shared" si="162"/>
        <v>51587</v>
      </c>
      <c r="N292" s="44">
        <f t="shared" si="162"/>
        <v>52587</v>
      </c>
      <c r="O292" s="43" t="str">
        <f t="shared" si="156"/>
        <v>530800003</v>
      </c>
    </row>
    <row r="293" spans="1:15" x14ac:dyDescent="0.3">
      <c r="A293" s="31" t="b">
        <v>1</v>
      </c>
      <c r="B293" s="32" t="str">
        <f>"업적 - 룬스톤 5성 누적 획득 " &amp; I293 &amp; " 회"</f>
        <v>업적 - 룬스톤 5성 누적 획득 1 회</v>
      </c>
      <c r="C293" s="33" t="str">
        <f>90&amp;F293&amp;G293&amp;H293&amp;1001</f>
        <v>903221001</v>
      </c>
      <c r="D293" s="33">
        <v>0</v>
      </c>
      <c r="E293" s="31">
        <f>C294</f>
        <v>903221002</v>
      </c>
      <c r="F293" s="33">
        <v>3</v>
      </c>
      <c r="G293" s="33">
        <v>2</v>
      </c>
      <c r="H293" s="33">
        <v>2</v>
      </c>
      <c r="I293" s="31">
        <v>1</v>
      </c>
      <c r="J293" s="31">
        <v>160001001</v>
      </c>
      <c r="K293" s="33">
        <v>5000</v>
      </c>
      <c r="L293" s="43" t="s">
        <v>58</v>
      </c>
      <c r="M293" s="43">
        <f t="shared" si="162"/>
        <v>51588</v>
      </c>
      <c r="N293" s="43">
        <f t="shared" si="162"/>
        <v>52588</v>
      </c>
      <c r="O293" s="33" t="str">
        <f t="shared" ref="O293" si="166">IF(H293=1,"530800001",IF(H293=2,"530800002",IF(H293=3,"530800003",IF(H293=4,"530800004",IF(H293=5,"530800005",IF(H293=6,"530800006",IF(H293=7,"530800007",IF(H293=8,"530800008",IF(H293=9,"530800009",IF(H293=10,"530800010",IF(H293=11,"530800011",IF(H293=12,"530800012",IF(H293=13,"530800013",IF(H293=14,"530800014",IF(H293=15,"530800015",IF(H293=16,"530800016",IF(H293=17,"530800017",IF(H293=18,"530800018",IF(H293=19,"530800019",IF(H293=20,"530800020",IF(H293=21,"530800020",IF(H293=22,"530800022",IF(H293=23,"530800023",IF(H293=24,"530800024",IF(H293=25,"530800025",IF(H293=26,"530800026",IF(H293=27,"530800027",IF(H293=28,"530800028",IF(H293=29,"530800029",IF(H293=30,"530800030",IF(H293=31,"530800031",IF(H293=32,"530800032",IF(H293=33,"530800033",IF(H293=34,"530800034",IF(H293=35,"530800035",IF(H293=36,"530800036"))))))))))))))))))))))))))))))))))))</f>
        <v>530800002</v>
      </c>
    </row>
    <row r="294" spans="1:15" x14ac:dyDescent="0.3">
      <c r="A294" s="31" t="b">
        <v>1</v>
      </c>
      <c r="B294" s="32" t="str">
        <f t="shared" ref="B294:B306" si="167">"업적 - 룬스톤 5성 누적 획득 " &amp; I294 &amp; " 회"</f>
        <v>업적 - 룬스톤 5성 누적 획득 10 회</v>
      </c>
      <c r="C294" s="31">
        <f>C293+1</f>
        <v>903221002</v>
      </c>
      <c r="D294" s="31" t="str">
        <f>C293</f>
        <v>903221001</v>
      </c>
      <c r="E294" s="31">
        <f t="shared" ref="E294:E305" si="168">C295</f>
        <v>903221003</v>
      </c>
      <c r="F294" s="31">
        <f>F293</f>
        <v>3</v>
      </c>
      <c r="G294" s="31">
        <f t="shared" ref="G294:H294" si="169">G293</f>
        <v>2</v>
      </c>
      <c r="H294" s="31">
        <f t="shared" si="169"/>
        <v>2</v>
      </c>
      <c r="I294" s="31">
        <v>10</v>
      </c>
      <c r="J294" s="31">
        <v>160001001</v>
      </c>
      <c r="K294" s="31">
        <f>INT(K293+K$293*100%)</f>
        <v>10000</v>
      </c>
      <c r="L294" s="43" t="s">
        <v>58</v>
      </c>
      <c r="M294" s="43">
        <f t="shared" si="162"/>
        <v>51589</v>
      </c>
      <c r="N294" s="43">
        <f t="shared" si="162"/>
        <v>52589</v>
      </c>
      <c r="O294" s="43" t="str">
        <f t="shared" ref="O294:O306" si="170">O293</f>
        <v>530800002</v>
      </c>
    </row>
    <row r="295" spans="1:15" x14ac:dyDescent="0.3">
      <c r="A295" s="31" t="b">
        <v>1</v>
      </c>
      <c r="B295" s="32" t="str">
        <f t="shared" si="167"/>
        <v>업적 - 룬스톤 5성 누적 획득 20 회</v>
      </c>
      <c r="C295" s="31">
        <f t="shared" ref="C295:C306" si="171">C294+1</f>
        <v>903221003</v>
      </c>
      <c r="D295" s="31">
        <f t="shared" ref="D295:D306" si="172">C294</f>
        <v>903221002</v>
      </c>
      <c r="E295" s="31">
        <f t="shared" si="168"/>
        <v>903221004</v>
      </c>
      <c r="F295" s="31">
        <f t="shared" ref="F295:H306" si="173">F294</f>
        <v>3</v>
      </c>
      <c r="G295" s="31">
        <f t="shared" si="173"/>
        <v>2</v>
      </c>
      <c r="H295" s="31">
        <f t="shared" si="173"/>
        <v>2</v>
      </c>
      <c r="I295" s="31">
        <v>20</v>
      </c>
      <c r="J295" s="31">
        <v>160001001</v>
      </c>
      <c r="K295" s="31">
        <f>INT(K294+K$293*100%)</f>
        <v>15000</v>
      </c>
      <c r="L295" s="43" t="s">
        <v>58</v>
      </c>
      <c r="M295" s="43">
        <f t="shared" ref="M295:N310" si="174">M294+1</f>
        <v>51590</v>
      </c>
      <c r="N295" s="43">
        <f t="shared" si="174"/>
        <v>52590</v>
      </c>
      <c r="O295" s="43" t="str">
        <f t="shared" si="170"/>
        <v>530800002</v>
      </c>
    </row>
    <row r="296" spans="1:15" x14ac:dyDescent="0.3">
      <c r="A296" s="31" t="b">
        <v>1</v>
      </c>
      <c r="B296" s="32" t="str">
        <f t="shared" si="167"/>
        <v>업적 - 룬스톤 5성 누적 획득 30 회</v>
      </c>
      <c r="C296" s="31">
        <f t="shared" si="171"/>
        <v>903221004</v>
      </c>
      <c r="D296" s="31">
        <f t="shared" si="172"/>
        <v>903221003</v>
      </c>
      <c r="E296" s="31">
        <f t="shared" si="168"/>
        <v>903221005</v>
      </c>
      <c r="F296" s="31">
        <f t="shared" si="173"/>
        <v>3</v>
      </c>
      <c r="G296" s="31">
        <f t="shared" si="173"/>
        <v>2</v>
      </c>
      <c r="H296" s="31">
        <f t="shared" si="173"/>
        <v>2</v>
      </c>
      <c r="I296" s="31">
        <v>30</v>
      </c>
      <c r="J296" s="31">
        <v>160001001</v>
      </c>
      <c r="K296" s="31">
        <f>INT(K295+K$293*100%)</f>
        <v>20000</v>
      </c>
      <c r="L296" s="43" t="s">
        <v>58</v>
      </c>
      <c r="M296" s="43">
        <f t="shared" si="174"/>
        <v>51591</v>
      </c>
      <c r="N296" s="43">
        <f t="shared" si="174"/>
        <v>52591</v>
      </c>
      <c r="O296" s="43" t="str">
        <f t="shared" si="170"/>
        <v>530800002</v>
      </c>
    </row>
    <row r="297" spans="1:15" x14ac:dyDescent="0.3">
      <c r="A297" s="31" t="b">
        <v>1</v>
      </c>
      <c r="B297" s="32" t="str">
        <f t="shared" si="167"/>
        <v>업적 - 룬스톤 5성 누적 획득 50 회</v>
      </c>
      <c r="C297" s="31">
        <f t="shared" si="171"/>
        <v>903221005</v>
      </c>
      <c r="D297" s="31">
        <f t="shared" si="172"/>
        <v>903221004</v>
      </c>
      <c r="E297" s="31">
        <f t="shared" si="168"/>
        <v>903221006</v>
      </c>
      <c r="F297" s="31">
        <f t="shared" si="173"/>
        <v>3</v>
      </c>
      <c r="G297" s="31">
        <f t="shared" si="173"/>
        <v>2</v>
      </c>
      <c r="H297" s="31">
        <f t="shared" si="173"/>
        <v>2</v>
      </c>
      <c r="I297" s="31">
        <v>50</v>
      </c>
      <c r="J297" s="31">
        <v>160001001</v>
      </c>
      <c r="K297" s="33">
        <f>INT(K296+K$294*100%)</f>
        <v>30000</v>
      </c>
      <c r="L297" s="43" t="s">
        <v>58</v>
      </c>
      <c r="M297" s="43">
        <f t="shared" si="174"/>
        <v>51592</v>
      </c>
      <c r="N297" s="43">
        <f t="shared" si="174"/>
        <v>52592</v>
      </c>
      <c r="O297" s="43" t="str">
        <f t="shared" si="170"/>
        <v>530800002</v>
      </c>
    </row>
    <row r="298" spans="1:15" x14ac:dyDescent="0.3">
      <c r="A298" s="31" t="b">
        <v>1</v>
      </c>
      <c r="B298" s="32" t="str">
        <f t="shared" si="167"/>
        <v>업적 - 룬스톤 5성 누적 획득 100 회</v>
      </c>
      <c r="C298" s="31">
        <f t="shared" si="171"/>
        <v>903221006</v>
      </c>
      <c r="D298" s="31">
        <f t="shared" si="172"/>
        <v>903221005</v>
      </c>
      <c r="E298" s="31">
        <f t="shared" si="168"/>
        <v>903221007</v>
      </c>
      <c r="F298" s="31">
        <f t="shared" si="173"/>
        <v>3</v>
      </c>
      <c r="G298" s="31">
        <f t="shared" si="173"/>
        <v>2</v>
      </c>
      <c r="H298" s="31">
        <f t="shared" si="173"/>
        <v>2</v>
      </c>
      <c r="I298" s="31">
        <v>100</v>
      </c>
      <c r="J298" s="31">
        <v>160001001</v>
      </c>
      <c r="K298" s="31">
        <f t="shared" ref="K298:K299" si="175">INT(K297+K$294*100%)</f>
        <v>40000</v>
      </c>
      <c r="L298" s="43" t="s">
        <v>58</v>
      </c>
      <c r="M298" s="43">
        <f t="shared" si="174"/>
        <v>51593</v>
      </c>
      <c r="N298" s="43">
        <f t="shared" si="174"/>
        <v>52593</v>
      </c>
      <c r="O298" s="43" t="str">
        <f t="shared" si="170"/>
        <v>530800002</v>
      </c>
    </row>
    <row r="299" spans="1:15" x14ac:dyDescent="0.3">
      <c r="A299" s="31" t="b">
        <v>1</v>
      </c>
      <c r="B299" s="32" t="str">
        <f t="shared" si="167"/>
        <v>업적 - 룬스톤 5성 누적 획득 150 회</v>
      </c>
      <c r="C299" s="31">
        <f t="shared" si="171"/>
        <v>903221007</v>
      </c>
      <c r="D299" s="31">
        <f t="shared" si="172"/>
        <v>903221006</v>
      </c>
      <c r="E299" s="31">
        <f t="shared" si="168"/>
        <v>903221008</v>
      </c>
      <c r="F299" s="31">
        <f t="shared" si="173"/>
        <v>3</v>
      </c>
      <c r="G299" s="31">
        <f t="shared" si="173"/>
        <v>2</v>
      </c>
      <c r="H299" s="31">
        <f t="shared" si="173"/>
        <v>2</v>
      </c>
      <c r="I299" s="31">
        <f>I298+50</f>
        <v>150</v>
      </c>
      <c r="J299" s="31">
        <v>160001001</v>
      </c>
      <c r="K299" s="31">
        <f t="shared" si="175"/>
        <v>50000</v>
      </c>
      <c r="L299" s="43" t="s">
        <v>58</v>
      </c>
      <c r="M299" s="43">
        <f t="shared" si="174"/>
        <v>51594</v>
      </c>
      <c r="N299" s="43">
        <f t="shared" si="174"/>
        <v>52594</v>
      </c>
      <c r="O299" s="43" t="str">
        <f t="shared" si="170"/>
        <v>530800002</v>
      </c>
    </row>
    <row r="300" spans="1:15" x14ac:dyDescent="0.3">
      <c r="A300" s="31" t="b">
        <v>1</v>
      </c>
      <c r="B300" s="32" t="str">
        <f t="shared" si="167"/>
        <v>업적 - 룬스톤 5성 누적 획득 200 회</v>
      </c>
      <c r="C300" s="31">
        <f t="shared" si="171"/>
        <v>903221008</v>
      </c>
      <c r="D300" s="31">
        <f t="shared" si="172"/>
        <v>903221007</v>
      </c>
      <c r="E300" s="31">
        <f t="shared" si="168"/>
        <v>903221009</v>
      </c>
      <c r="F300" s="31">
        <f t="shared" si="173"/>
        <v>3</v>
      </c>
      <c r="G300" s="31">
        <f t="shared" si="173"/>
        <v>2</v>
      </c>
      <c r="H300" s="31">
        <f t="shared" si="173"/>
        <v>2</v>
      </c>
      <c r="I300" s="31">
        <f t="shared" ref="I300:I306" si="176">I299+50</f>
        <v>200</v>
      </c>
      <c r="J300" s="31">
        <v>160001001</v>
      </c>
      <c r="K300" s="33">
        <f>INT(K299+K$299*50%)</f>
        <v>75000</v>
      </c>
      <c r="L300" s="43" t="s">
        <v>58</v>
      </c>
      <c r="M300" s="43">
        <f t="shared" si="174"/>
        <v>51595</v>
      </c>
      <c r="N300" s="43">
        <f t="shared" si="174"/>
        <v>52595</v>
      </c>
      <c r="O300" s="43" t="str">
        <f t="shared" si="170"/>
        <v>530800002</v>
      </c>
    </row>
    <row r="301" spans="1:15" x14ac:dyDescent="0.3">
      <c r="A301" s="31" t="b">
        <v>1</v>
      </c>
      <c r="B301" s="32" t="str">
        <f t="shared" si="167"/>
        <v>업적 - 룬스톤 5성 누적 획득 250 회</v>
      </c>
      <c r="C301" s="31">
        <f t="shared" si="171"/>
        <v>903221009</v>
      </c>
      <c r="D301" s="31">
        <f t="shared" si="172"/>
        <v>903221008</v>
      </c>
      <c r="E301" s="31">
        <f t="shared" si="168"/>
        <v>903221010</v>
      </c>
      <c r="F301" s="31">
        <f t="shared" si="173"/>
        <v>3</v>
      </c>
      <c r="G301" s="31">
        <f t="shared" si="173"/>
        <v>2</v>
      </c>
      <c r="H301" s="31">
        <f t="shared" si="173"/>
        <v>2</v>
      </c>
      <c r="I301" s="31">
        <f t="shared" si="176"/>
        <v>250</v>
      </c>
      <c r="J301" s="31">
        <v>160001001</v>
      </c>
      <c r="K301" s="43">
        <f t="shared" ref="K301:K305" si="177">INT(K300+K$299*50%)</f>
        <v>100000</v>
      </c>
      <c r="L301" s="43" t="s">
        <v>58</v>
      </c>
      <c r="M301" s="43">
        <f t="shared" si="174"/>
        <v>51596</v>
      </c>
      <c r="N301" s="43">
        <f t="shared" si="174"/>
        <v>52596</v>
      </c>
      <c r="O301" s="43" t="str">
        <f t="shared" si="170"/>
        <v>530800002</v>
      </c>
    </row>
    <row r="302" spans="1:15" x14ac:dyDescent="0.3">
      <c r="A302" s="31" t="b">
        <v>1</v>
      </c>
      <c r="B302" s="32" t="str">
        <f t="shared" si="167"/>
        <v>업적 - 룬스톤 5성 누적 획득 300 회</v>
      </c>
      <c r="C302" s="31">
        <f t="shared" si="171"/>
        <v>903221010</v>
      </c>
      <c r="D302" s="31">
        <f t="shared" si="172"/>
        <v>903221009</v>
      </c>
      <c r="E302" s="31">
        <f t="shared" si="168"/>
        <v>903221011</v>
      </c>
      <c r="F302" s="31">
        <f t="shared" si="173"/>
        <v>3</v>
      </c>
      <c r="G302" s="31">
        <f t="shared" si="173"/>
        <v>2</v>
      </c>
      <c r="H302" s="31">
        <f t="shared" si="173"/>
        <v>2</v>
      </c>
      <c r="I302" s="31">
        <f t="shared" si="176"/>
        <v>300</v>
      </c>
      <c r="J302" s="31">
        <v>160001001</v>
      </c>
      <c r="K302" s="43">
        <f t="shared" si="177"/>
        <v>125000</v>
      </c>
      <c r="L302" s="43" t="s">
        <v>58</v>
      </c>
      <c r="M302" s="43">
        <f t="shared" si="174"/>
        <v>51597</v>
      </c>
      <c r="N302" s="43">
        <f t="shared" si="174"/>
        <v>52597</v>
      </c>
      <c r="O302" s="43" t="str">
        <f t="shared" si="170"/>
        <v>530800002</v>
      </c>
    </row>
    <row r="303" spans="1:15" x14ac:dyDescent="0.3">
      <c r="A303" s="31" t="b">
        <v>1</v>
      </c>
      <c r="B303" s="32" t="str">
        <f t="shared" si="167"/>
        <v>업적 - 룬스톤 5성 누적 획득 350 회</v>
      </c>
      <c r="C303" s="31">
        <f t="shared" si="171"/>
        <v>903221011</v>
      </c>
      <c r="D303" s="31">
        <f t="shared" si="172"/>
        <v>903221010</v>
      </c>
      <c r="E303" s="31">
        <f t="shared" si="168"/>
        <v>903221012</v>
      </c>
      <c r="F303" s="31">
        <f t="shared" si="173"/>
        <v>3</v>
      </c>
      <c r="G303" s="31">
        <f t="shared" si="173"/>
        <v>2</v>
      </c>
      <c r="H303" s="31">
        <f t="shared" si="173"/>
        <v>2</v>
      </c>
      <c r="I303" s="31">
        <f t="shared" si="176"/>
        <v>350</v>
      </c>
      <c r="J303" s="31">
        <v>160001001</v>
      </c>
      <c r="K303" s="43">
        <f t="shared" si="177"/>
        <v>150000</v>
      </c>
      <c r="L303" s="43" t="s">
        <v>58</v>
      </c>
      <c r="M303" s="43">
        <f t="shared" si="174"/>
        <v>51598</v>
      </c>
      <c r="N303" s="43">
        <f t="shared" si="174"/>
        <v>52598</v>
      </c>
      <c r="O303" s="43" t="str">
        <f t="shared" si="170"/>
        <v>530800002</v>
      </c>
    </row>
    <row r="304" spans="1:15" x14ac:dyDescent="0.3">
      <c r="A304" s="31" t="b">
        <v>1</v>
      </c>
      <c r="B304" s="32" t="str">
        <f t="shared" si="167"/>
        <v>업적 - 룬스톤 5성 누적 획득 400 회</v>
      </c>
      <c r="C304" s="31">
        <f t="shared" si="171"/>
        <v>903221012</v>
      </c>
      <c r="D304" s="31">
        <f t="shared" si="172"/>
        <v>903221011</v>
      </c>
      <c r="E304" s="31">
        <f t="shared" si="168"/>
        <v>903221013</v>
      </c>
      <c r="F304" s="31">
        <f t="shared" si="173"/>
        <v>3</v>
      </c>
      <c r="G304" s="31">
        <f t="shared" si="173"/>
        <v>2</v>
      </c>
      <c r="H304" s="31">
        <f t="shared" si="173"/>
        <v>2</v>
      </c>
      <c r="I304" s="31">
        <f t="shared" si="176"/>
        <v>400</v>
      </c>
      <c r="J304" s="31">
        <v>160001001</v>
      </c>
      <c r="K304" s="43">
        <f t="shared" si="177"/>
        <v>175000</v>
      </c>
      <c r="L304" s="43" t="s">
        <v>58</v>
      </c>
      <c r="M304" s="43">
        <f t="shared" si="174"/>
        <v>51599</v>
      </c>
      <c r="N304" s="43">
        <f t="shared" si="174"/>
        <v>52599</v>
      </c>
      <c r="O304" s="43" t="str">
        <f t="shared" si="170"/>
        <v>530800002</v>
      </c>
    </row>
    <row r="305" spans="1:15" x14ac:dyDescent="0.3">
      <c r="A305" s="31" t="b">
        <v>1</v>
      </c>
      <c r="B305" s="32" t="str">
        <f t="shared" si="167"/>
        <v>업적 - 룬스톤 5성 누적 획득 450 회</v>
      </c>
      <c r="C305" s="31">
        <f t="shared" si="171"/>
        <v>903221013</v>
      </c>
      <c r="D305" s="31">
        <f t="shared" si="172"/>
        <v>903221012</v>
      </c>
      <c r="E305" s="31">
        <f t="shared" si="168"/>
        <v>903221014</v>
      </c>
      <c r="F305" s="31">
        <f t="shared" si="173"/>
        <v>3</v>
      </c>
      <c r="G305" s="31">
        <f t="shared" si="173"/>
        <v>2</v>
      </c>
      <c r="H305" s="31">
        <f t="shared" si="173"/>
        <v>2</v>
      </c>
      <c r="I305" s="31">
        <f t="shared" si="176"/>
        <v>450</v>
      </c>
      <c r="J305" s="31">
        <v>160001001</v>
      </c>
      <c r="K305" s="43">
        <f t="shared" si="177"/>
        <v>200000</v>
      </c>
      <c r="L305" s="43" t="s">
        <v>58</v>
      </c>
      <c r="M305" s="43">
        <f t="shared" si="174"/>
        <v>51600</v>
      </c>
      <c r="N305" s="43">
        <f t="shared" si="174"/>
        <v>52600</v>
      </c>
      <c r="O305" s="43" t="str">
        <f t="shared" si="170"/>
        <v>530800002</v>
      </c>
    </row>
    <row r="306" spans="1:15" x14ac:dyDescent="0.3">
      <c r="A306" s="31" t="b">
        <v>1</v>
      </c>
      <c r="B306" s="32" t="str">
        <f t="shared" si="167"/>
        <v>업적 - 룬스톤 5성 누적 획득 500 회</v>
      </c>
      <c r="C306" s="31">
        <f t="shared" si="171"/>
        <v>903221014</v>
      </c>
      <c r="D306" s="31">
        <f t="shared" si="172"/>
        <v>903221013</v>
      </c>
      <c r="E306" s="31" t="e">
        <f>#REF!</f>
        <v>#REF!</v>
      </c>
      <c r="F306" s="31">
        <f t="shared" si="173"/>
        <v>3</v>
      </c>
      <c r="G306" s="31">
        <f t="shared" si="173"/>
        <v>2</v>
      </c>
      <c r="H306" s="31">
        <f t="shared" si="173"/>
        <v>2</v>
      </c>
      <c r="I306" s="31">
        <f t="shared" si="176"/>
        <v>500</v>
      </c>
      <c r="J306" s="31">
        <v>160001001</v>
      </c>
      <c r="K306" s="33">
        <f>INT(K305+K$305*25%)</f>
        <v>250000</v>
      </c>
      <c r="L306" s="43" t="s">
        <v>58</v>
      </c>
      <c r="M306" s="43">
        <f t="shared" si="174"/>
        <v>51601</v>
      </c>
      <c r="N306" s="43">
        <f t="shared" si="174"/>
        <v>52601</v>
      </c>
      <c r="O306" s="43" t="str">
        <f t="shared" si="170"/>
        <v>530800002</v>
      </c>
    </row>
    <row r="307" spans="1:15" x14ac:dyDescent="0.3">
      <c r="A307" s="34" t="b">
        <v>1</v>
      </c>
      <c r="B307" s="35" t="str">
        <f>"업적 - 룬스톤 6성 누적 획득 " &amp; I307 &amp; " 회"</f>
        <v>업적 - 룬스톤 6성 누적 획득 1 회</v>
      </c>
      <c r="C307" s="33" t="str">
        <f>90&amp;F307&amp;G307&amp;H307&amp;1001</f>
        <v>903231001</v>
      </c>
      <c r="D307" s="33">
        <v>0</v>
      </c>
      <c r="E307" s="34">
        <f>C308</f>
        <v>903231002</v>
      </c>
      <c r="F307" s="33">
        <v>3</v>
      </c>
      <c r="G307" s="33">
        <v>2</v>
      </c>
      <c r="H307" s="33">
        <v>3</v>
      </c>
      <c r="I307" s="34">
        <v>1</v>
      </c>
      <c r="J307" s="34">
        <v>160001001</v>
      </c>
      <c r="K307" s="33">
        <v>10000</v>
      </c>
      <c r="L307" s="34" t="s">
        <v>58</v>
      </c>
      <c r="M307" s="34">
        <f t="shared" si="174"/>
        <v>51602</v>
      </c>
      <c r="N307" s="34">
        <f t="shared" si="174"/>
        <v>52602</v>
      </c>
      <c r="O307" s="33" t="str">
        <f t="shared" si="152"/>
        <v>530800003</v>
      </c>
    </row>
    <row r="308" spans="1:15" x14ac:dyDescent="0.3">
      <c r="A308" s="34" t="b">
        <v>1</v>
      </c>
      <c r="B308" s="35" t="str">
        <f t="shared" ref="B308:B320" si="178">"업적 - 룬스톤 6성 누적 획득 " &amp; I308 &amp; " 회"</f>
        <v>업적 - 룬스톤 6성 누적 획득 10 회</v>
      </c>
      <c r="C308" s="34">
        <f>C307+1</f>
        <v>903231002</v>
      </c>
      <c r="D308" s="34" t="str">
        <f>C307</f>
        <v>903231001</v>
      </c>
      <c r="E308" s="34">
        <f t="shared" ref="E308:E319" si="179">C309</f>
        <v>903231003</v>
      </c>
      <c r="F308" s="34">
        <f>F307</f>
        <v>3</v>
      </c>
      <c r="G308" s="34">
        <f t="shared" ref="G308:H308" si="180">G307</f>
        <v>2</v>
      </c>
      <c r="H308" s="34">
        <f t="shared" si="180"/>
        <v>3</v>
      </c>
      <c r="I308" s="34">
        <v>10</v>
      </c>
      <c r="J308" s="34">
        <v>160001001</v>
      </c>
      <c r="K308" s="34">
        <f>INT(K307+K$307*100%)</f>
        <v>20000</v>
      </c>
      <c r="L308" s="34" t="s">
        <v>58</v>
      </c>
      <c r="M308" s="34">
        <f t="shared" si="174"/>
        <v>51603</v>
      </c>
      <c r="N308" s="34">
        <f t="shared" si="174"/>
        <v>52603</v>
      </c>
      <c r="O308" s="43" t="str">
        <f t="shared" ref="O308:O320" si="181">O307</f>
        <v>530800003</v>
      </c>
    </row>
    <row r="309" spans="1:15" x14ac:dyDescent="0.3">
      <c r="A309" s="34" t="b">
        <v>1</v>
      </c>
      <c r="B309" s="35" t="str">
        <f t="shared" si="178"/>
        <v>업적 - 룬스톤 6성 누적 획득 20 회</v>
      </c>
      <c r="C309" s="34">
        <f t="shared" ref="C309:C320" si="182">C308+1</f>
        <v>903231003</v>
      </c>
      <c r="D309" s="34">
        <f t="shared" ref="D309:D320" si="183">C308</f>
        <v>903231002</v>
      </c>
      <c r="E309" s="34">
        <f t="shared" si="179"/>
        <v>903231004</v>
      </c>
      <c r="F309" s="34">
        <f t="shared" ref="F309:H320" si="184">F308</f>
        <v>3</v>
      </c>
      <c r="G309" s="34">
        <f t="shared" si="184"/>
        <v>2</v>
      </c>
      <c r="H309" s="34">
        <f t="shared" si="184"/>
        <v>3</v>
      </c>
      <c r="I309" s="34">
        <v>20</v>
      </c>
      <c r="J309" s="34">
        <v>160001001</v>
      </c>
      <c r="K309" s="34">
        <f>INT(K308+K$307*100%)</f>
        <v>30000</v>
      </c>
      <c r="L309" s="34" t="s">
        <v>58</v>
      </c>
      <c r="M309" s="34">
        <f t="shared" si="174"/>
        <v>51604</v>
      </c>
      <c r="N309" s="34">
        <f t="shared" si="174"/>
        <v>52604</v>
      </c>
      <c r="O309" s="43" t="str">
        <f t="shared" si="181"/>
        <v>530800003</v>
      </c>
    </row>
    <row r="310" spans="1:15" x14ac:dyDescent="0.3">
      <c r="A310" s="34" t="b">
        <v>1</v>
      </c>
      <c r="B310" s="35" t="str">
        <f t="shared" si="178"/>
        <v>업적 - 룬스톤 6성 누적 획득 30 회</v>
      </c>
      <c r="C310" s="34">
        <f t="shared" si="182"/>
        <v>903231004</v>
      </c>
      <c r="D310" s="34">
        <f t="shared" si="183"/>
        <v>903231003</v>
      </c>
      <c r="E310" s="34">
        <f t="shared" si="179"/>
        <v>903231005</v>
      </c>
      <c r="F310" s="34">
        <f t="shared" si="184"/>
        <v>3</v>
      </c>
      <c r="G310" s="34">
        <f t="shared" si="184"/>
        <v>2</v>
      </c>
      <c r="H310" s="34">
        <f t="shared" si="184"/>
        <v>3</v>
      </c>
      <c r="I310" s="34">
        <v>30</v>
      </c>
      <c r="J310" s="34">
        <v>160001001</v>
      </c>
      <c r="K310" s="33">
        <f>INT(K309+K$307*200%)</f>
        <v>50000</v>
      </c>
      <c r="L310" s="34" t="s">
        <v>58</v>
      </c>
      <c r="M310" s="34">
        <f t="shared" si="174"/>
        <v>51605</v>
      </c>
      <c r="N310" s="34">
        <f t="shared" si="174"/>
        <v>52605</v>
      </c>
      <c r="O310" s="43" t="str">
        <f t="shared" si="181"/>
        <v>530800003</v>
      </c>
    </row>
    <row r="311" spans="1:15" x14ac:dyDescent="0.3">
      <c r="A311" s="34" t="b">
        <v>1</v>
      </c>
      <c r="B311" s="35" t="str">
        <f t="shared" si="178"/>
        <v>업적 - 룬스톤 6성 누적 획득 50 회</v>
      </c>
      <c r="C311" s="34">
        <f t="shared" si="182"/>
        <v>903231005</v>
      </c>
      <c r="D311" s="34">
        <f t="shared" si="183"/>
        <v>903231004</v>
      </c>
      <c r="E311" s="34">
        <f t="shared" si="179"/>
        <v>903231006</v>
      </c>
      <c r="F311" s="34">
        <f t="shared" si="184"/>
        <v>3</v>
      </c>
      <c r="G311" s="34">
        <f t="shared" si="184"/>
        <v>2</v>
      </c>
      <c r="H311" s="34">
        <f t="shared" si="184"/>
        <v>3</v>
      </c>
      <c r="I311" s="34">
        <v>50</v>
      </c>
      <c r="J311" s="34">
        <v>160001001</v>
      </c>
      <c r="K311" s="33">
        <f>INT(K310+K$310*50%)</f>
        <v>75000</v>
      </c>
      <c r="L311" s="34" t="s">
        <v>58</v>
      </c>
      <c r="M311" s="34">
        <f t="shared" ref="M311:N326" si="185">M310+1</f>
        <v>51606</v>
      </c>
      <c r="N311" s="34">
        <f t="shared" si="185"/>
        <v>52606</v>
      </c>
      <c r="O311" s="43" t="str">
        <f t="shared" si="181"/>
        <v>530800003</v>
      </c>
    </row>
    <row r="312" spans="1:15" x14ac:dyDescent="0.3">
      <c r="A312" s="34" t="b">
        <v>1</v>
      </c>
      <c r="B312" s="35" t="str">
        <f t="shared" si="178"/>
        <v>업적 - 룬스톤 6성 누적 획득 100 회</v>
      </c>
      <c r="C312" s="34">
        <f t="shared" si="182"/>
        <v>903231006</v>
      </c>
      <c r="D312" s="34">
        <f t="shared" si="183"/>
        <v>903231005</v>
      </c>
      <c r="E312" s="34">
        <f t="shared" si="179"/>
        <v>903231007</v>
      </c>
      <c r="F312" s="34">
        <f t="shared" si="184"/>
        <v>3</v>
      </c>
      <c r="G312" s="34">
        <f t="shared" si="184"/>
        <v>2</v>
      </c>
      <c r="H312" s="34">
        <f t="shared" si="184"/>
        <v>3</v>
      </c>
      <c r="I312" s="34">
        <v>100</v>
      </c>
      <c r="J312" s="34">
        <v>160001001</v>
      </c>
      <c r="K312" s="34">
        <f t="shared" ref="K312:K316" si="186">INT(K311+K$310*50%)</f>
        <v>100000</v>
      </c>
      <c r="L312" s="34" t="s">
        <v>58</v>
      </c>
      <c r="M312" s="34">
        <f t="shared" si="185"/>
        <v>51607</v>
      </c>
      <c r="N312" s="34">
        <f t="shared" si="185"/>
        <v>52607</v>
      </c>
      <c r="O312" s="43" t="str">
        <f t="shared" si="181"/>
        <v>530800003</v>
      </c>
    </row>
    <row r="313" spans="1:15" x14ac:dyDescent="0.3">
      <c r="A313" s="34" t="b">
        <v>1</v>
      </c>
      <c r="B313" s="35" t="str">
        <f t="shared" si="178"/>
        <v>업적 - 룬스톤 6성 누적 획득 150 회</v>
      </c>
      <c r="C313" s="34">
        <f t="shared" si="182"/>
        <v>903231007</v>
      </c>
      <c r="D313" s="34">
        <f t="shared" si="183"/>
        <v>903231006</v>
      </c>
      <c r="E313" s="34">
        <f t="shared" si="179"/>
        <v>903231008</v>
      </c>
      <c r="F313" s="34">
        <f t="shared" si="184"/>
        <v>3</v>
      </c>
      <c r="G313" s="34">
        <f t="shared" si="184"/>
        <v>2</v>
      </c>
      <c r="H313" s="34">
        <f t="shared" si="184"/>
        <v>3</v>
      </c>
      <c r="I313" s="34">
        <f>I312+50</f>
        <v>150</v>
      </c>
      <c r="J313" s="34">
        <v>160001001</v>
      </c>
      <c r="K313" s="34">
        <f t="shared" si="186"/>
        <v>125000</v>
      </c>
      <c r="L313" s="34" t="s">
        <v>58</v>
      </c>
      <c r="M313" s="34">
        <f t="shared" si="185"/>
        <v>51608</v>
      </c>
      <c r="N313" s="34">
        <f t="shared" si="185"/>
        <v>52608</v>
      </c>
      <c r="O313" s="43" t="str">
        <f t="shared" si="181"/>
        <v>530800003</v>
      </c>
    </row>
    <row r="314" spans="1:15" x14ac:dyDescent="0.3">
      <c r="A314" s="34" t="b">
        <v>1</v>
      </c>
      <c r="B314" s="35" t="str">
        <f t="shared" si="178"/>
        <v>업적 - 룬스톤 6성 누적 획득 200 회</v>
      </c>
      <c r="C314" s="34">
        <f t="shared" si="182"/>
        <v>903231008</v>
      </c>
      <c r="D314" s="34">
        <f t="shared" si="183"/>
        <v>903231007</v>
      </c>
      <c r="E314" s="34">
        <f t="shared" si="179"/>
        <v>903231009</v>
      </c>
      <c r="F314" s="34">
        <f t="shared" si="184"/>
        <v>3</v>
      </c>
      <c r="G314" s="34">
        <f t="shared" si="184"/>
        <v>2</v>
      </c>
      <c r="H314" s="34">
        <f t="shared" si="184"/>
        <v>3</v>
      </c>
      <c r="I314" s="34">
        <f t="shared" ref="I314:I320" si="187">I313+50</f>
        <v>200</v>
      </c>
      <c r="J314" s="34">
        <v>160001001</v>
      </c>
      <c r="K314" s="34">
        <f t="shared" si="186"/>
        <v>150000</v>
      </c>
      <c r="L314" s="34" t="s">
        <v>58</v>
      </c>
      <c r="M314" s="34">
        <f t="shared" si="185"/>
        <v>51609</v>
      </c>
      <c r="N314" s="34">
        <f t="shared" si="185"/>
        <v>52609</v>
      </c>
      <c r="O314" s="43" t="str">
        <f t="shared" si="181"/>
        <v>530800003</v>
      </c>
    </row>
    <row r="315" spans="1:15" x14ac:dyDescent="0.3">
      <c r="A315" s="34" t="b">
        <v>1</v>
      </c>
      <c r="B315" s="35" t="str">
        <f t="shared" si="178"/>
        <v>업적 - 룬스톤 6성 누적 획득 250 회</v>
      </c>
      <c r="C315" s="34">
        <f t="shared" si="182"/>
        <v>903231009</v>
      </c>
      <c r="D315" s="34">
        <f t="shared" si="183"/>
        <v>903231008</v>
      </c>
      <c r="E315" s="34">
        <f t="shared" si="179"/>
        <v>903231010</v>
      </c>
      <c r="F315" s="34">
        <f t="shared" si="184"/>
        <v>3</v>
      </c>
      <c r="G315" s="34">
        <f t="shared" si="184"/>
        <v>2</v>
      </c>
      <c r="H315" s="34">
        <f t="shared" si="184"/>
        <v>3</v>
      </c>
      <c r="I315" s="34">
        <f t="shared" si="187"/>
        <v>250</v>
      </c>
      <c r="J315" s="34">
        <v>160001001</v>
      </c>
      <c r="K315" s="34">
        <f t="shared" si="186"/>
        <v>175000</v>
      </c>
      <c r="L315" s="34" t="s">
        <v>58</v>
      </c>
      <c r="M315" s="34">
        <f t="shared" si="185"/>
        <v>51610</v>
      </c>
      <c r="N315" s="34">
        <f t="shared" si="185"/>
        <v>52610</v>
      </c>
      <c r="O315" s="43" t="str">
        <f t="shared" si="181"/>
        <v>530800003</v>
      </c>
    </row>
    <row r="316" spans="1:15" x14ac:dyDescent="0.3">
      <c r="A316" s="34" t="b">
        <v>1</v>
      </c>
      <c r="B316" s="35" t="str">
        <f t="shared" si="178"/>
        <v>업적 - 룬스톤 6성 누적 획득 300 회</v>
      </c>
      <c r="C316" s="34">
        <f t="shared" si="182"/>
        <v>903231010</v>
      </c>
      <c r="D316" s="34">
        <f t="shared" si="183"/>
        <v>903231009</v>
      </c>
      <c r="E316" s="34">
        <f t="shared" si="179"/>
        <v>903231011</v>
      </c>
      <c r="F316" s="34">
        <f t="shared" si="184"/>
        <v>3</v>
      </c>
      <c r="G316" s="34">
        <f t="shared" si="184"/>
        <v>2</v>
      </c>
      <c r="H316" s="34">
        <f t="shared" si="184"/>
        <v>3</v>
      </c>
      <c r="I316" s="34">
        <f t="shared" si="187"/>
        <v>300</v>
      </c>
      <c r="J316" s="34">
        <v>160001001</v>
      </c>
      <c r="K316" s="34">
        <f t="shared" si="186"/>
        <v>200000</v>
      </c>
      <c r="L316" s="34" t="s">
        <v>58</v>
      </c>
      <c r="M316" s="34">
        <f t="shared" si="185"/>
        <v>51611</v>
      </c>
      <c r="N316" s="34">
        <f t="shared" si="185"/>
        <v>52611</v>
      </c>
      <c r="O316" s="43" t="str">
        <f t="shared" si="181"/>
        <v>530800003</v>
      </c>
    </row>
    <row r="317" spans="1:15" x14ac:dyDescent="0.3">
      <c r="A317" s="34" t="b">
        <v>1</v>
      </c>
      <c r="B317" s="35" t="str">
        <f t="shared" si="178"/>
        <v>업적 - 룬스톤 6성 누적 획득 350 회</v>
      </c>
      <c r="C317" s="34">
        <f t="shared" si="182"/>
        <v>903231011</v>
      </c>
      <c r="D317" s="34">
        <f t="shared" si="183"/>
        <v>903231010</v>
      </c>
      <c r="E317" s="34">
        <f t="shared" si="179"/>
        <v>903231012</v>
      </c>
      <c r="F317" s="34">
        <f t="shared" si="184"/>
        <v>3</v>
      </c>
      <c r="G317" s="34">
        <f t="shared" si="184"/>
        <v>2</v>
      </c>
      <c r="H317" s="34">
        <f t="shared" si="184"/>
        <v>3</v>
      </c>
      <c r="I317" s="34">
        <f t="shared" si="187"/>
        <v>350</v>
      </c>
      <c r="J317" s="34">
        <v>160001001</v>
      </c>
      <c r="K317" s="33">
        <f>INT(K316+K$316*25%)</f>
        <v>250000</v>
      </c>
      <c r="L317" s="34" t="s">
        <v>58</v>
      </c>
      <c r="M317" s="34">
        <f t="shared" si="185"/>
        <v>51612</v>
      </c>
      <c r="N317" s="34">
        <f t="shared" si="185"/>
        <v>52612</v>
      </c>
      <c r="O317" s="43" t="str">
        <f t="shared" si="181"/>
        <v>530800003</v>
      </c>
    </row>
    <row r="318" spans="1:15" x14ac:dyDescent="0.3">
      <c r="A318" s="34" t="b">
        <v>1</v>
      </c>
      <c r="B318" s="35" t="str">
        <f t="shared" si="178"/>
        <v>업적 - 룬스톤 6성 누적 획득 400 회</v>
      </c>
      <c r="C318" s="34">
        <f t="shared" si="182"/>
        <v>903231012</v>
      </c>
      <c r="D318" s="34">
        <f t="shared" si="183"/>
        <v>903231011</v>
      </c>
      <c r="E318" s="34">
        <f t="shared" si="179"/>
        <v>903231013</v>
      </c>
      <c r="F318" s="34">
        <f t="shared" si="184"/>
        <v>3</v>
      </c>
      <c r="G318" s="34">
        <f t="shared" si="184"/>
        <v>2</v>
      </c>
      <c r="H318" s="34">
        <f t="shared" si="184"/>
        <v>3</v>
      </c>
      <c r="I318" s="34">
        <f t="shared" si="187"/>
        <v>400</v>
      </c>
      <c r="J318" s="34">
        <v>160001001</v>
      </c>
      <c r="K318" s="34">
        <f t="shared" ref="K318:K320" si="188">INT(K317+K$316*25%)</f>
        <v>300000</v>
      </c>
      <c r="L318" s="34" t="s">
        <v>58</v>
      </c>
      <c r="M318" s="34">
        <f t="shared" si="185"/>
        <v>51613</v>
      </c>
      <c r="N318" s="34">
        <f t="shared" si="185"/>
        <v>52613</v>
      </c>
      <c r="O318" s="43" t="str">
        <f t="shared" si="181"/>
        <v>530800003</v>
      </c>
    </row>
    <row r="319" spans="1:15" x14ac:dyDescent="0.3">
      <c r="A319" s="34" t="b">
        <v>1</v>
      </c>
      <c r="B319" s="35" t="str">
        <f t="shared" si="178"/>
        <v>업적 - 룬스톤 6성 누적 획득 450 회</v>
      </c>
      <c r="C319" s="34">
        <f t="shared" si="182"/>
        <v>903231013</v>
      </c>
      <c r="D319" s="34">
        <f t="shared" si="183"/>
        <v>903231012</v>
      </c>
      <c r="E319" s="34">
        <f t="shared" si="179"/>
        <v>903231014</v>
      </c>
      <c r="F319" s="34">
        <f t="shared" si="184"/>
        <v>3</v>
      </c>
      <c r="G319" s="34">
        <f t="shared" si="184"/>
        <v>2</v>
      </c>
      <c r="H319" s="34">
        <f t="shared" si="184"/>
        <v>3</v>
      </c>
      <c r="I319" s="34">
        <f t="shared" si="187"/>
        <v>450</v>
      </c>
      <c r="J319" s="34">
        <v>160001001</v>
      </c>
      <c r="K319" s="34">
        <f t="shared" si="188"/>
        <v>350000</v>
      </c>
      <c r="L319" s="34" t="s">
        <v>58</v>
      </c>
      <c r="M319" s="34">
        <f t="shared" si="185"/>
        <v>51614</v>
      </c>
      <c r="N319" s="34">
        <f t="shared" si="185"/>
        <v>52614</v>
      </c>
      <c r="O319" s="43" t="str">
        <f t="shared" si="181"/>
        <v>530800003</v>
      </c>
    </row>
    <row r="320" spans="1:15" x14ac:dyDescent="0.3">
      <c r="A320" s="34" t="b">
        <v>1</v>
      </c>
      <c r="B320" s="35" t="str">
        <f t="shared" si="178"/>
        <v>업적 - 룬스톤 6성 누적 획득 500 회</v>
      </c>
      <c r="C320" s="34">
        <f t="shared" si="182"/>
        <v>903231014</v>
      </c>
      <c r="D320" s="34">
        <f t="shared" si="183"/>
        <v>903231013</v>
      </c>
      <c r="E320" s="34" t="e">
        <f>#REF!</f>
        <v>#REF!</v>
      </c>
      <c r="F320" s="34">
        <f t="shared" si="184"/>
        <v>3</v>
      </c>
      <c r="G320" s="34">
        <f t="shared" si="184"/>
        <v>2</v>
      </c>
      <c r="H320" s="34">
        <f t="shared" si="184"/>
        <v>3</v>
      </c>
      <c r="I320" s="34">
        <f t="shared" si="187"/>
        <v>500</v>
      </c>
      <c r="J320" s="34">
        <v>160001001</v>
      </c>
      <c r="K320" s="34">
        <f t="shared" si="188"/>
        <v>400000</v>
      </c>
      <c r="L320" s="34" t="s">
        <v>58</v>
      </c>
      <c r="M320" s="34">
        <f t="shared" si="185"/>
        <v>51615</v>
      </c>
      <c r="N320" s="34">
        <f t="shared" si="185"/>
        <v>52615</v>
      </c>
      <c r="O320" s="43" t="str">
        <f t="shared" si="181"/>
        <v>530800003</v>
      </c>
    </row>
    <row r="321" spans="1:15" x14ac:dyDescent="0.3">
      <c r="A321" s="31" t="b">
        <v>1</v>
      </c>
      <c r="B321" s="32" t="str">
        <f>"업적 - 룬스톤 7성 누적 획득 " &amp; I321 &amp; " 회"</f>
        <v>업적 - 룬스톤 7성 누적 획득 1 회</v>
      </c>
      <c r="C321" s="33" t="str">
        <f>90&amp;F321&amp;G321&amp;H321&amp;1001</f>
        <v>903241001</v>
      </c>
      <c r="D321" s="33">
        <v>0</v>
      </c>
      <c r="E321" s="31">
        <f>C322</f>
        <v>903241002</v>
      </c>
      <c r="F321" s="33">
        <v>3</v>
      </c>
      <c r="G321" s="33">
        <v>2</v>
      </c>
      <c r="H321" s="33">
        <v>4</v>
      </c>
      <c r="I321" s="31">
        <v>1</v>
      </c>
      <c r="J321" s="31">
        <v>160001001</v>
      </c>
      <c r="K321" s="33">
        <v>15000</v>
      </c>
      <c r="L321" s="43" t="s">
        <v>58</v>
      </c>
      <c r="M321" s="43">
        <f t="shared" si="185"/>
        <v>51616</v>
      </c>
      <c r="N321" s="43">
        <f t="shared" si="185"/>
        <v>52616</v>
      </c>
      <c r="O321" s="33" t="str">
        <f t="shared" si="152"/>
        <v>530800004</v>
      </c>
    </row>
    <row r="322" spans="1:15" x14ac:dyDescent="0.3">
      <c r="A322" s="31" t="b">
        <v>1</v>
      </c>
      <c r="B322" s="32" t="str">
        <f t="shared" ref="B322:B334" si="189">"업적 - 룬스톤 7성 누적 획득 " &amp; I322 &amp; " 회"</f>
        <v>업적 - 룬스톤 7성 누적 획득 10 회</v>
      </c>
      <c r="C322" s="31">
        <f>C321+1</f>
        <v>903241002</v>
      </c>
      <c r="D322" s="31" t="str">
        <f>C321</f>
        <v>903241001</v>
      </c>
      <c r="E322" s="31">
        <f t="shared" ref="E322:E333" si="190">C323</f>
        <v>903241003</v>
      </c>
      <c r="F322" s="31">
        <f>F321</f>
        <v>3</v>
      </c>
      <c r="G322" s="31">
        <f t="shared" ref="G322:H322" si="191">G321</f>
        <v>2</v>
      </c>
      <c r="H322" s="31">
        <f t="shared" si="191"/>
        <v>4</v>
      </c>
      <c r="I322" s="31">
        <v>10</v>
      </c>
      <c r="J322" s="31">
        <v>160001001</v>
      </c>
      <c r="K322" s="31">
        <f>INT(K321+K$321*100%)</f>
        <v>30000</v>
      </c>
      <c r="L322" s="43" t="s">
        <v>58</v>
      </c>
      <c r="M322" s="43">
        <f t="shared" si="185"/>
        <v>51617</v>
      </c>
      <c r="N322" s="43">
        <f t="shared" si="185"/>
        <v>52617</v>
      </c>
      <c r="O322" s="43" t="str">
        <f t="shared" ref="O322:O334" si="192">O321</f>
        <v>530800004</v>
      </c>
    </row>
    <row r="323" spans="1:15" x14ac:dyDescent="0.3">
      <c r="A323" s="31" t="b">
        <v>1</v>
      </c>
      <c r="B323" s="32" t="str">
        <f t="shared" si="189"/>
        <v>업적 - 룬스톤 7성 누적 획득 20 회</v>
      </c>
      <c r="C323" s="31">
        <f t="shared" ref="C323:C334" si="193">C322+1</f>
        <v>903241003</v>
      </c>
      <c r="D323" s="31">
        <f t="shared" ref="D323:D334" si="194">C322</f>
        <v>903241002</v>
      </c>
      <c r="E323" s="31">
        <f t="shared" si="190"/>
        <v>903241004</v>
      </c>
      <c r="F323" s="31">
        <f t="shared" ref="F323:H334" si="195">F322</f>
        <v>3</v>
      </c>
      <c r="G323" s="31">
        <f t="shared" si="195"/>
        <v>2</v>
      </c>
      <c r="H323" s="31">
        <f t="shared" si="195"/>
        <v>4</v>
      </c>
      <c r="I323" s="31">
        <v>20</v>
      </c>
      <c r="J323" s="31">
        <v>160001001</v>
      </c>
      <c r="K323" s="33">
        <f>INT(K322+20000)</f>
        <v>50000</v>
      </c>
      <c r="L323" s="43" t="s">
        <v>58</v>
      </c>
      <c r="M323" s="43">
        <f t="shared" si="185"/>
        <v>51618</v>
      </c>
      <c r="N323" s="43">
        <f t="shared" si="185"/>
        <v>52618</v>
      </c>
      <c r="O323" s="43" t="str">
        <f t="shared" si="192"/>
        <v>530800004</v>
      </c>
    </row>
    <row r="324" spans="1:15" x14ac:dyDescent="0.3">
      <c r="A324" s="31" t="b">
        <v>1</v>
      </c>
      <c r="B324" s="32" t="str">
        <f t="shared" si="189"/>
        <v>업적 - 룬스톤 7성 누적 획득 30 회</v>
      </c>
      <c r="C324" s="31">
        <f t="shared" si="193"/>
        <v>903241004</v>
      </c>
      <c r="D324" s="31">
        <f t="shared" si="194"/>
        <v>903241003</v>
      </c>
      <c r="E324" s="31">
        <f t="shared" si="190"/>
        <v>903241005</v>
      </c>
      <c r="F324" s="31">
        <f t="shared" si="195"/>
        <v>3</v>
      </c>
      <c r="G324" s="31">
        <f t="shared" si="195"/>
        <v>2</v>
      </c>
      <c r="H324" s="31">
        <f t="shared" si="195"/>
        <v>4</v>
      </c>
      <c r="I324" s="31">
        <v>30</v>
      </c>
      <c r="J324" s="31">
        <v>160001001</v>
      </c>
      <c r="K324" s="33">
        <f>INT(K323+25000)</f>
        <v>75000</v>
      </c>
      <c r="L324" s="43" t="s">
        <v>58</v>
      </c>
      <c r="M324" s="43">
        <f t="shared" si="185"/>
        <v>51619</v>
      </c>
      <c r="N324" s="43">
        <f t="shared" si="185"/>
        <v>52619</v>
      </c>
      <c r="O324" s="43" t="str">
        <f t="shared" si="192"/>
        <v>530800004</v>
      </c>
    </row>
    <row r="325" spans="1:15" x14ac:dyDescent="0.3">
      <c r="A325" s="31" t="b">
        <v>1</v>
      </c>
      <c r="B325" s="32" t="str">
        <f t="shared" si="189"/>
        <v>업적 - 룬스톤 7성 누적 획득 50 회</v>
      </c>
      <c r="C325" s="31">
        <f t="shared" si="193"/>
        <v>903241005</v>
      </c>
      <c r="D325" s="31">
        <f t="shared" si="194"/>
        <v>903241004</v>
      </c>
      <c r="E325" s="31">
        <f t="shared" si="190"/>
        <v>903241006</v>
      </c>
      <c r="F325" s="31">
        <f t="shared" si="195"/>
        <v>3</v>
      </c>
      <c r="G325" s="31">
        <f t="shared" si="195"/>
        <v>2</v>
      </c>
      <c r="H325" s="31">
        <f t="shared" si="195"/>
        <v>4</v>
      </c>
      <c r="I325" s="31">
        <v>50</v>
      </c>
      <c r="J325" s="31">
        <v>160001001</v>
      </c>
      <c r="K325" s="43">
        <f>INT(K324+25000)</f>
        <v>100000</v>
      </c>
      <c r="L325" s="43" t="s">
        <v>58</v>
      </c>
      <c r="M325" s="43">
        <f t="shared" si="185"/>
        <v>51620</v>
      </c>
      <c r="N325" s="43">
        <f t="shared" si="185"/>
        <v>52620</v>
      </c>
      <c r="O325" s="43" t="str">
        <f t="shared" si="192"/>
        <v>530800004</v>
      </c>
    </row>
    <row r="326" spans="1:15" x14ac:dyDescent="0.3">
      <c r="A326" s="31" t="b">
        <v>1</v>
      </c>
      <c r="B326" s="32" t="str">
        <f t="shared" si="189"/>
        <v>업적 - 룬스톤 7성 누적 획득 100 회</v>
      </c>
      <c r="C326" s="31">
        <f t="shared" si="193"/>
        <v>903241006</v>
      </c>
      <c r="D326" s="31">
        <f t="shared" si="194"/>
        <v>903241005</v>
      </c>
      <c r="E326" s="31">
        <f t="shared" si="190"/>
        <v>903241007</v>
      </c>
      <c r="F326" s="31">
        <f t="shared" si="195"/>
        <v>3</v>
      </c>
      <c r="G326" s="31">
        <f t="shared" si="195"/>
        <v>2</v>
      </c>
      <c r="H326" s="31">
        <f t="shared" si="195"/>
        <v>4</v>
      </c>
      <c r="I326" s="31">
        <v>100</v>
      </c>
      <c r="J326" s="31">
        <v>160001001</v>
      </c>
      <c r="K326" s="43">
        <f t="shared" ref="K326:K327" si="196">INT(K325+25000)</f>
        <v>125000</v>
      </c>
      <c r="L326" s="43" t="s">
        <v>58</v>
      </c>
      <c r="M326" s="43">
        <f t="shared" si="185"/>
        <v>51621</v>
      </c>
      <c r="N326" s="43">
        <f t="shared" si="185"/>
        <v>52621</v>
      </c>
      <c r="O326" s="43" t="str">
        <f t="shared" si="192"/>
        <v>530800004</v>
      </c>
    </row>
    <row r="327" spans="1:15" x14ac:dyDescent="0.3">
      <c r="A327" s="31" t="b">
        <v>1</v>
      </c>
      <c r="B327" s="32" t="str">
        <f t="shared" si="189"/>
        <v>업적 - 룬스톤 7성 누적 획득 150 회</v>
      </c>
      <c r="C327" s="31">
        <f t="shared" si="193"/>
        <v>903241007</v>
      </c>
      <c r="D327" s="31">
        <f t="shared" si="194"/>
        <v>903241006</v>
      </c>
      <c r="E327" s="31">
        <f t="shared" si="190"/>
        <v>903241008</v>
      </c>
      <c r="F327" s="31">
        <f t="shared" si="195"/>
        <v>3</v>
      </c>
      <c r="G327" s="31">
        <f t="shared" si="195"/>
        <v>2</v>
      </c>
      <c r="H327" s="31">
        <f t="shared" si="195"/>
        <v>4</v>
      </c>
      <c r="I327" s="31">
        <f>I326+50</f>
        <v>150</v>
      </c>
      <c r="J327" s="31">
        <v>160001001</v>
      </c>
      <c r="K327" s="43">
        <f t="shared" si="196"/>
        <v>150000</v>
      </c>
      <c r="L327" s="43" t="s">
        <v>58</v>
      </c>
      <c r="M327" s="43">
        <f t="shared" ref="M327:N342" si="197">M326+1</f>
        <v>51622</v>
      </c>
      <c r="N327" s="43">
        <f t="shared" si="197"/>
        <v>52622</v>
      </c>
      <c r="O327" s="43" t="str">
        <f t="shared" si="192"/>
        <v>530800004</v>
      </c>
    </row>
    <row r="328" spans="1:15" x14ac:dyDescent="0.3">
      <c r="A328" s="31" t="b">
        <v>1</v>
      </c>
      <c r="B328" s="32" t="str">
        <f t="shared" si="189"/>
        <v>업적 - 룬스톤 7성 누적 획득 200 회</v>
      </c>
      <c r="C328" s="31">
        <f t="shared" si="193"/>
        <v>903241008</v>
      </c>
      <c r="D328" s="31">
        <f t="shared" si="194"/>
        <v>903241007</v>
      </c>
      <c r="E328" s="31">
        <f t="shared" si="190"/>
        <v>903241009</v>
      </c>
      <c r="F328" s="31">
        <f t="shared" si="195"/>
        <v>3</v>
      </c>
      <c r="G328" s="31">
        <f t="shared" si="195"/>
        <v>2</v>
      </c>
      <c r="H328" s="31">
        <f t="shared" si="195"/>
        <v>4</v>
      </c>
      <c r="I328" s="31">
        <f t="shared" ref="I328:I334" si="198">I327+50</f>
        <v>200</v>
      </c>
      <c r="J328" s="31">
        <v>160001001</v>
      </c>
      <c r="K328" s="33">
        <f>INT(K327+K$323)</f>
        <v>200000</v>
      </c>
      <c r="L328" s="43" t="s">
        <v>58</v>
      </c>
      <c r="M328" s="43">
        <f t="shared" si="197"/>
        <v>51623</v>
      </c>
      <c r="N328" s="43">
        <f t="shared" si="197"/>
        <v>52623</v>
      </c>
      <c r="O328" s="43" t="str">
        <f t="shared" si="192"/>
        <v>530800004</v>
      </c>
    </row>
    <row r="329" spans="1:15" x14ac:dyDescent="0.3">
      <c r="A329" s="31" t="b">
        <v>1</v>
      </c>
      <c r="B329" s="32" t="str">
        <f t="shared" si="189"/>
        <v>업적 - 룬스톤 7성 누적 획득 250 회</v>
      </c>
      <c r="C329" s="31">
        <f t="shared" si="193"/>
        <v>903241009</v>
      </c>
      <c r="D329" s="31">
        <f t="shared" si="194"/>
        <v>903241008</v>
      </c>
      <c r="E329" s="31">
        <f t="shared" si="190"/>
        <v>903241010</v>
      </c>
      <c r="F329" s="31">
        <f t="shared" si="195"/>
        <v>3</v>
      </c>
      <c r="G329" s="31">
        <f t="shared" si="195"/>
        <v>2</v>
      </c>
      <c r="H329" s="31">
        <f t="shared" si="195"/>
        <v>4</v>
      </c>
      <c r="I329" s="31">
        <f t="shared" si="198"/>
        <v>250</v>
      </c>
      <c r="J329" s="31">
        <v>160001001</v>
      </c>
      <c r="K329" s="43">
        <f t="shared" ref="K329:K330" si="199">INT(K328+K$323)</f>
        <v>250000</v>
      </c>
      <c r="L329" s="43" t="s">
        <v>58</v>
      </c>
      <c r="M329" s="43">
        <f t="shared" si="197"/>
        <v>51624</v>
      </c>
      <c r="N329" s="43">
        <f t="shared" si="197"/>
        <v>52624</v>
      </c>
      <c r="O329" s="43" t="str">
        <f t="shared" si="192"/>
        <v>530800004</v>
      </c>
    </row>
    <row r="330" spans="1:15" x14ac:dyDescent="0.3">
      <c r="A330" s="31" t="b">
        <v>1</v>
      </c>
      <c r="B330" s="32" t="str">
        <f t="shared" si="189"/>
        <v>업적 - 룬스톤 7성 누적 획득 300 회</v>
      </c>
      <c r="C330" s="31">
        <f t="shared" si="193"/>
        <v>903241010</v>
      </c>
      <c r="D330" s="31">
        <f t="shared" si="194"/>
        <v>903241009</v>
      </c>
      <c r="E330" s="31">
        <f t="shared" si="190"/>
        <v>903241011</v>
      </c>
      <c r="F330" s="31">
        <f t="shared" si="195"/>
        <v>3</v>
      </c>
      <c r="G330" s="31">
        <f t="shared" si="195"/>
        <v>2</v>
      </c>
      <c r="H330" s="31">
        <f t="shared" si="195"/>
        <v>4</v>
      </c>
      <c r="I330" s="31">
        <f t="shared" si="198"/>
        <v>300</v>
      </c>
      <c r="J330" s="31">
        <v>160001001</v>
      </c>
      <c r="K330" s="43">
        <f t="shared" si="199"/>
        <v>300000</v>
      </c>
      <c r="L330" s="43" t="s">
        <v>58</v>
      </c>
      <c r="M330" s="43">
        <f t="shared" si="197"/>
        <v>51625</v>
      </c>
      <c r="N330" s="43">
        <f t="shared" si="197"/>
        <v>52625</v>
      </c>
      <c r="O330" s="43" t="str">
        <f t="shared" si="192"/>
        <v>530800004</v>
      </c>
    </row>
    <row r="331" spans="1:15" x14ac:dyDescent="0.3">
      <c r="A331" s="31" t="b">
        <v>1</v>
      </c>
      <c r="B331" s="32" t="str">
        <f t="shared" si="189"/>
        <v>업적 - 룬스톤 7성 누적 획득 350 회</v>
      </c>
      <c r="C331" s="31">
        <f t="shared" si="193"/>
        <v>903241011</v>
      </c>
      <c r="D331" s="31">
        <f t="shared" si="194"/>
        <v>903241010</v>
      </c>
      <c r="E331" s="31">
        <f t="shared" si="190"/>
        <v>903241012</v>
      </c>
      <c r="F331" s="31">
        <f t="shared" si="195"/>
        <v>3</v>
      </c>
      <c r="G331" s="31">
        <f t="shared" si="195"/>
        <v>2</v>
      </c>
      <c r="H331" s="31">
        <f t="shared" si="195"/>
        <v>4</v>
      </c>
      <c r="I331" s="31">
        <f t="shared" si="198"/>
        <v>350</v>
      </c>
      <c r="J331" s="31">
        <v>160001001</v>
      </c>
      <c r="K331" s="33">
        <f>INT(K330+K$328*50%)</f>
        <v>400000</v>
      </c>
      <c r="L331" s="43" t="s">
        <v>58</v>
      </c>
      <c r="M331" s="43">
        <f t="shared" si="197"/>
        <v>51626</v>
      </c>
      <c r="N331" s="43">
        <f t="shared" si="197"/>
        <v>52626</v>
      </c>
      <c r="O331" s="43" t="str">
        <f t="shared" si="192"/>
        <v>530800004</v>
      </c>
    </row>
    <row r="332" spans="1:15" x14ac:dyDescent="0.3">
      <c r="A332" s="31" t="b">
        <v>1</v>
      </c>
      <c r="B332" s="32" t="str">
        <f t="shared" si="189"/>
        <v>업적 - 룬스톤 7성 누적 획득 400 회</v>
      </c>
      <c r="C332" s="31">
        <f t="shared" si="193"/>
        <v>903241012</v>
      </c>
      <c r="D332" s="31">
        <f t="shared" si="194"/>
        <v>903241011</v>
      </c>
      <c r="E332" s="31">
        <f t="shared" si="190"/>
        <v>903241013</v>
      </c>
      <c r="F332" s="31">
        <f t="shared" si="195"/>
        <v>3</v>
      </c>
      <c r="G332" s="31">
        <f t="shared" si="195"/>
        <v>2</v>
      </c>
      <c r="H332" s="31">
        <f t="shared" si="195"/>
        <v>4</v>
      </c>
      <c r="I332" s="31">
        <f t="shared" si="198"/>
        <v>400</v>
      </c>
      <c r="J332" s="31">
        <v>160001001</v>
      </c>
      <c r="K332" s="43">
        <f t="shared" ref="K332:K334" si="200">INT(K331+K$328*50%)</f>
        <v>500000</v>
      </c>
      <c r="L332" s="43" t="s">
        <v>58</v>
      </c>
      <c r="M332" s="43">
        <f t="shared" si="197"/>
        <v>51627</v>
      </c>
      <c r="N332" s="43">
        <f t="shared" si="197"/>
        <v>52627</v>
      </c>
      <c r="O332" s="43" t="str">
        <f t="shared" si="192"/>
        <v>530800004</v>
      </c>
    </row>
    <row r="333" spans="1:15" x14ac:dyDescent="0.3">
      <c r="A333" s="31" t="b">
        <v>1</v>
      </c>
      <c r="B333" s="32" t="str">
        <f t="shared" si="189"/>
        <v>업적 - 룬스톤 7성 누적 획득 450 회</v>
      </c>
      <c r="C333" s="31">
        <f t="shared" si="193"/>
        <v>903241013</v>
      </c>
      <c r="D333" s="31">
        <f t="shared" si="194"/>
        <v>903241012</v>
      </c>
      <c r="E333" s="31">
        <f t="shared" si="190"/>
        <v>903241014</v>
      </c>
      <c r="F333" s="31">
        <f t="shared" si="195"/>
        <v>3</v>
      </c>
      <c r="G333" s="31">
        <f t="shared" si="195"/>
        <v>2</v>
      </c>
      <c r="H333" s="31">
        <f t="shared" si="195"/>
        <v>4</v>
      </c>
      <c r="I333" s="31">
        <f t="shared" si="198"/>
        <v>450</v>
      </c>
      <c r="J333" s="31">
        <v>160001001</v>
      </c>
      <c r="K333" s="43">
        <f t="shared" si="200"/>
        <v>600000</v>
      </c>
      <c r="L333" s="43" t="s">
        <v>58</v>
      </c>
      <c r="M333" s="43">
        <f t="shared" si="197"/>
        <v>51628</v>
      </c>
      <c r="N333" s="43">
        <f t="shared" si="197"/>
        <v>52628</v>
      </c>
      <c r="O333" s="43" t="str">
        <f t="shared" si="192"/>
        <v>530800004</v>
      </c>
    </row>
    <row r="334" spans="1:15" x14ac:dyDescent="0.3">
      <c r="A334" s="31" t="b">
        <v>1</v>
      </c>
      <c r="B334" s="32" t="str">
        <f t="shared" si="189"/>
        <v>업적 - 룬스톤 7성 누적 획득 500 회</v>
      </c>
      <c r="C334" s="31">
        <f t="shared" si="193"/>
        <v>903241014</v>
      </c>
      <c r="D334" s="31">
        <f t="shared" si="194"/>
        <v>903241013</v>
      </c>
      <c r="E334" s="33">
        <v>0</v>
      </c>
      <c r="F334" s="31">
        <f t="shared" si="195"/>
        <v>3</v>
      </c>
      <c r="G334" s="31">
        <f t="shared" si="195"/>
        <v>2</v>
      </c>
      <c r="H334" s="31">
        <f t="shared" si="195"/>
        <v>4</v>
      </c>
      <c r="I334" s="31">
        <f t="shared" si="198"/>
        <v>500</v>
      </c>
      <c r="J334" s="31">
        <v>160001001</v>
      </c>
      <c r="K334" s="43">
        <f t="shared" si="200"/>
        <v>700000</v>
      </c>
      <c r="L334" s="43" t="s">
        <v>58</v>
      </c>
      <c r="M334" s="43">
        <f t="shared" si="197"/>
        <v>51629</v>
      </c>
      <c r="N334" s="43">
        <f t="shared" si="197"/>
        <v>52629</v>
      </c>
      <c r="O334" s="43" t="str">
        <f t="shared" si="192"/>
        <v>530800004</v>
      </c>
    </row>
    <row r="335" spans="1:15" x14ac:dyDescent="0.3">
      <c r="A335" s="34" t="b">
        <v>1</v>
      </c>
      <c r="B335" s="35" t="str">
        <f>"업적 - 장비아이템 합성 누적 횟수 " &amp; I335 &amp; " 회"</f>
        <v>업적 - 장비아이템 합성 누적 횟수 1 회</v>
      </c>
      <c r="C335" s="33" t="str">
        <f>90&amp;F335&amp;G335&amp;H335&amp;1001</f>
        <v>902131001</v>
      </c>
      <c r="D335" s="33">
        <v>0</v>
      </c>
      <c r="E335" s="34">
        <f t="shared" ref="E335:E357" si="201">C336</f>
        <v>902131002</v>
      </c>
      <c r="F335" s="33">
        <v>2</v>
      </c>
      <c r="G335" s="33">
        <v>1</v>
      </c>
      <c r="H335" s="33">
        <v>3</v>
      </c>
      <c r="I335" s="34">
        <v>1</v>
      </c>
      <c r="J335" s="34">
        <v>160001001</v>
      </c>
      <c r="K335" s="34">
        <v>7500</v>
      </c>
      <c r="L335" s="44" t="s">
        <v>58</v>
      </c>
      <c r="M335" s="44">
        <f t="shared" si="197"/>
        <v>51630</v>
      </c>
      <c r="N335" s="44">
        <f t="shared" si="197"/>
        <v>52630</v>
      </c>
      <c r="O335" s="33" t="str">
        <f t="shared" si="152"/>
        <v>530800003</v>
      </c>
    </row>
    <row r="336" spans="1:15" x14ac:dyDescent="0.3">
      <c r="A336" s="34" t="b">
        <v>1</v>
      </c>
      <c r="B336" s="35" t="str">
        <f t="shared" ref="B336:B358" si="202">"업적 - 장비아이템 합성 누적 횟수 " &amp; I336 &amp; " 회"</f>
        <v>업적 - 장비아이템 합성 누적 횟수 5 회</v>
      </c>
      <c r="C336" s="34">
        <f t="shared" ref="C336:C375" si="203">C335+1</f>
        <v>902131002</v>
      </c>
      <c r="D336" s="34" t="str">
        <f t="shared" ref="D336:D358" si="204">C335</f>
        <v>902131001</v>
      </c>
      <c r="E336" s="34">
        <f t="shared" si="201"/>
        <v>902131003</v>
      </c>
      <c r="F336" s="34">
        <f>F335</f>
        <v>2</v>
      </c>
      <c r="G336" s="34">
        <f t="shared" ref="G336:H350" si="205">G335</f>
        <v>1</v>
      </c>
      <c r="H336" s="34">
        <f t="shared" si="205"/>
        <v>3</v>
      </c>
      <c r="I336" s="34">
        <v>5</v>
      </c>
      <c r="J336" s="34">
        <v>160001001</v>
      </c>
      <c r="K336" s="33">
        <v>15000</v>
      </c>
      <c r="L336" s="44" t="s">
        <v>58</v>
      </c>
      <c r="M336" s="44">
        <f t="shared" si="197"/>
        <v>51631</v>
      </c>
      <c r="N336" s="44">
        <f t="shared" si="197"/>
        <v>52631</v>
      </c>
      <c r="O336" s="43" t="str">
        <f t="shared" ref="O336:O358" si="206">O335</f>
        <v>530800003</v>
      </c>
    </row>
    <row r="337" spans="1:15" x14ac:dyDescent="0.3">
      <c r="A337" s="34" t="b">
        <v>1</v>
      </c>
      <c r="B337" s="35" t="str">
        <f t="shared" si="202"/>
        <v>업적 - 장비아이템 합성 누적 횟수 10 회</v>
      </c>
      <c r="C337" s="34">
        <f t="shared" si="203"/>
        <v>902131003</v>
      </c>
      <c r="D337" s="34">
        <f t="shared" si="204"/>
        <v>902131002</v>
      </c>
      <c r="E337" s="34">
        <f t="shared" si="201"/>
        <v>902131004</v>
      </c>
      <c r="F337" s="34">
        <f t="shared" ref="F337:H352" si="207">F336</f>
        <v>2</v>
      </c>
      <c r="G337" s="34">
        <f t="shared" si="205"/>
        <v>1</v>
      </c>
      <c r="H337" s="34">
        <f t="shared" si="205"/>
        <v>3</v>
      </c>
      <c r="I337" s="34">
        <f>I336+5</f>
        <v>10</v>
      </c>
      <c r="J337" s="34">
        <v>160001001</v>
      </c>
      <c r="K337" s="34">
        <f>INT(K336+K$270*100%)</f>
        <v>30000</v>
      </c>
      <c r="L337" s="44" t="s">
        <v>58</v>
      </c>
      <c r="M337" s="44">
        <f t="shared" si="197"/>
        <v>51632</v>
      </c>
      <c r="N337" s="44">
        <f t="shared" si="197"/>
        <v>52632</v>
      </c>
      <c r="O337" s="43" t="str">
        <f t="shared" si="206"/>
        <v>530800003</v>
      </c>
    </row>
    <row r="338" spans="1:15" x14ac:dyDescent="0.3">
      <c r="A338" s="34" t="b">
        <v>1</v>
      </c>
      <c r="B338" s="35" t="str">
        <f t="shared" si="202"/>
        <v>업적 - 장비아이템 합성 누적 횟수 15 회</v>
      </c>
      <c r="C338" s="34">
        <f t="shared" si="203"/>
        <v>902131004</v>
      </c>
      <c r="D338" s="34">
        <f t="shared" si="204"/>
        <v>902131003</v>
      </c>
      <c r="E338" s="34">
        <f t="shared" si="201"/>
        <v>902131005</v>
      </c>
      <c r="F338" s="34">
        <f t="shared" si="207"/>
        <v>2</v>
      </c>
      <c r="G338" s="34">
        <f t="shared" si="205"/>
        <v>1</v>
      </c>
      <c r="H338" s="34">
        <f t="shared" si="205"/>
        <v>3</v>
      </c>
      <c r="I338" s="34">
        <f t="shared" ref="I338:I345" si="208">I337+5</f>
        <v>15</v>
      </c>
      <c r="J338" s="34">
        <v>160001001</v>
      </c>
      <c r="K338" s="33">
        <f>INT(K337+20000)</f>
        <v>50000</v>
      </c>
      <c r="L338" s="44" t="s">
        <v>58</v>
      </c>
      <c r="M338" s="44">
        <f t="shared" si="197"/>
        <v>51633</v>
      </c>
      <c r="N338" s="44">
        <f t="shared" si="197"/>
        <v>52633</v>
      </c>
      <c r="O338" s="43" t="str">
        <f t="shared" si="206"/>
        <v>530800003</v>
      </c>
    </row>
    <row r="339" spans="1:15" x14ac:dyDescent="0.3">
      <c r="A339" s="34" t="b">
        <v>1</v>
      </c>
      <c r="B339" s="35" t="str">
        <f t="shared" si="202"/>
        <v>업적 - 장비아이템 합성 누적 횟수 20 회</v>
      </c>
      <c r="C339" s="34">
        <f t="shared" si="203"/>
        <v>902131005</v>
      </c>
      <c r="D339" s="34">
        <f t="shared" si="204"/>
        <v>902131004</v>
      </c>
      <c r="E339" s="34">
        <f t="shared" si="201"/>
        <v>902131006</v>
      </c>
      <c r="F339" s="34">
        <f t="shared" si="207"/>
        <v>2</v>
      </c>
      <c r="G339" s="34">
        <f t="shared" si="205"/>
        <v>1</v>
      </c>
      <c r="H339" s="34">
        <f t="shared" si="205"/>
        <v>3</v>
      </c>
      <c r="I339" s="34">
        <f t="shared" si="208"/>
        <v>20</v>
      </c>
      <c r="J339" s="34">
        <v>160001001</v>
      </c>
      <c r="K339" s="34">
        <f>INT(K338+K$272*50%)</f>
        <v>75000</v>
      </c>
      <c r="L339" s="44" t="s">
        <v>58</v>
      </c>
      <c r="M339" s="44">
        <f t="shared" si="197"/>
        <v>51634</v>
      </c>
      <c r="N339" s="44">
        <f t="shared" si="197"/>
        <v>52634</v>
      </c>
      <c r="O339" s="43" t="str">
        <f t="shared" si="206"/>
        <v>530800003</v>
      </c>
    </row>
    <row r="340" spans="1:15" x14ac:dyDescent="0.3">
      <c r="A340" s="34" t="b">
        <v>1</v>
      </c>
      <c r="B340" s="35" t="str">
        <f t="shared" si="202"/>
        <v>업적 - 장비아이템 합성 누적 횟수 25 회</v>
      </c>
      <c r="C340" s="34">
        <f t="shared" si="203"/>
        <v>902131006</v>
      </c>
      <c r="D340" s="34">
        <f t="shared" si="204"/>
        <v>902131005</v>
      </c>
      <c r="E340" s="34">
        <f t="shared" si="201"/>
        <v>902131007</v>
      </c>
      <c r="F340" s="34">
        <f t="shared" si="207"/>
        <v>2</v>
      </c>
      <c r="G340" s="34">
        <f t="shared" si="205"/>
        <v>1</v>
      </c>
      <c r="H340" s="34">
        <f t="shared" si="205"/>
        <v>3</v>
      </c>
      <c r="I340" s="34">
        <f t="shared" si="208"/>
        <v>25</v>
      </c>
      <c r="J340" s="34">
        <v>160001001</v>
      </c>
      <c r="K340" s="34">
        <f t="shared" ref="K340:K358" si="209">INT(K339+K$272*50%)</f>
        <v>100000</v>
      </c>
      <c r="L340" s="44" t="s">
        <v>58</v>
      </c>
      <c r="M340" s="44">
        <f t="shared" si="197"/>
        <v>51635</v>
      </c>
      <c r="N340" s="44">
        <f t="shared" si="197"/>
        <v>52635</v>
      </c>
      <c r="O340" s="43" t="str">
        <f t="shared" si="206"/>
        <v>530800003</v>
      </c>
    </row>
    <row r="341" spans="1:15" x14ac:dyDescent="0.3">
      <c r="A341" s="34" t="b">
        <v>1</v>
      </c>
      <c r="B341" s="35" t="str">
        <f t="shared" si="202"/>
        <v>업적 - 장비아이템 합성 누적 횟수 30 회</v>
      </c>
      <c r="C341" s="34">
        <f t="shared" si="203"/>
        <v>902131007</v>
      </c>
      <c r="D341" s="34">
        <f t="shared" si="204"/>
        <v>902131006</v>
      </c>
      <c r="E341" s="34">
        <f t="shared" si="201"/>
        <v>902131008</v>
      </c>
      <c r="F341" s="34">
        <f t="shared" si="207"/>
        <v>2</v>
      </c>
      <c r="G341" s="34">
        <f t="shared" si="205"/>
        <v>1</v>
      </c>
      <c r="H341" s="34">
        <f t="shared" si="205"/>
        <v>3</v>
      </c>
      <c r="I341" s="34">
        <f t="shared" si="208"/>
        <v>30</v>
      </c>
      <c r="J341" s="34">
        <v>160001001</v>
      </c>
      <c r="K341" s="34">
        <f t="shared" si="209"/>
        <v>125000</v>
      </c>
      <c r="L341" s="44" t="s">
        <v>58</v>
      </c>
      <c r="M341" s="44">
        <f t="shared" si="197"/>
        <v>51636</v>
      </c>
      <c r="N341" s="44">
        <f t="shared" si="197"/>
        <v>52636</v>
      </c>
      <c r="O341" s="43" t="str">
        <f t="shared" si="206"/>
        <v>530800003</v>
      </c>
    </row>
    <row r="342" spans="1:15" x14ac:dyDescent="0.3">
      <c r="A342" s="34" t="b">
        <v>1</v>
      </c>
      <c r="B342" s="35" t="str">
        <f t="shared" si="202"/>
        <v>업적 - 장비아이템 합성 누적 횟수 35 회</v>
      </c>
      <c r="C342" s="34">
        <f t="shared" si="203"/>
        <v>902131008</v>
      </c>
      <c r="D342" s="34">
        <f t="shared" si="204"/>
        <v>902131007</v>
      </c>
      <c r="E342" s="34">
        <f t="shared" si="201"/>
        <v>902131009</v>
      </c>
      <c r="F342" s="34">
        <f t="shared" si="207"/>
        <v>2</v>
      </c>
      <c r="G342" s="34">
        <f t="shared" si="205"/>
        <v>1</v>
      </c>
      <c r="H342" s="34">
        <f t="shared" si="205"/>
        <v>3</v>
      </c>
      <c r="I342" s="34">
        <f t="shared" si="208"/>
        <v>35</v>
      </c>
      <c r="J342" s="34">
        <v>160001001</v>
      </c>
      <c r="K342" s="34">
        <f t="shared" si="209"/>
        <v>150000</v>
      </c>
      <c r="L342" s="44" t="s">
        <v>58</v>
      </c>
      <c r="M342" s="44">
        <f t="shared" si="197"/>
        <v>51637</v>
      </c>
      <c r="N342" s="44">
        <f t="shared" si="197"/>
        <v>52637</v>
      </c>
      <c r="O342" s="43" t="str">
        <f t="shared" si="206"/>
        <v>530800003</v>
      </c>
    </row>
    <row r="343" spans="1:15" x14ac:dyDescent="0.3">
      <c r="A343" s="34" t="b">
        <v>1</v>
      </c>
      <c r="B343" s="35" t="str">
        <f t="shared" si="202"/>
        <v>업적 - 장비아이템 합성 누적 횟수 40 회</v>
      </c>
      <c r="C343" s="34">
        <f t="shared" si="203"/>
        <v>902131009</v>
      </c>
      <c r="D343" s="34">
        <f t="shared" si="204"/>
        <v>902131008</v>
      </c>
      <c r="E343" s="34">
        <f t="shared" si="201"/>
        <v>902131010</v>
      </c>
      <c r="F343" s="34">
        <f t="shared" si="207"/>
        <v>2</v>
      </c>
      <c r="G343" s="34">
        <f t="shared" si="205"/>
        <v>1</v>
      </c>
      <c r="H343" s="34">
        <f t="shared" si="205"/>
        <v>3</v>
      </c>
      <c r="I343" s="34">
        <f t="shared" si="208"/>
        <v>40</v>
      </c>
      <c r="J343" s="34">
        <v>160001001</v>
      </c>
      <c r="K343" s="34">
        <f t="shared" si="209"/>
        <v>175000</v>
      </c>
      <c r="L343" s="44" t="s">
        <v>58</v>
      </c>
      <c r="M343" s="44">
        <f t="shared" ref="M343:N358" si="210">M342+1</f>
        <v>51638</v>
      </c>
      <c r="N343" s="44">
        <f t="shared" si="210"/>
        <v>52638</v>
      </c>
      <c r="O343" s="43" t="str">
        <f t="shared" si="206"/>
        <v>530800003</v>
      </c>
    </row>
    <row r="344" spans="1:15" x14ac:dyDescent="0.3">
      <c r="A344" s="34" t="b">
        <v>1</v>
      </c>
      <c r="B344" s="35" t="str">
        <f t="shared" si="202"/>
        <v>업적 - 장비아이템 합성 누적 횟수 45 회</v>
      </c>
      <c r="C344" s="34">
        <f t="shared" si="203"/>
        <v>902131010</v>
      </c>
      <c r="D344" s="34">
        <f t="shared" si="204"/>
        <v>902131009</v>
      </c>
      <c r="E344" s="34">
        <f t="shared" si="201"/>
        <v>902131011</v>
      </c>
      <c r="F344" s="34">
        <f t="shared" si="207"/>
        <v>2</v>
      </c>
      <c r="G344" s="34">
        <f t="shared" si="205"/>
        <v>1</v>
      </c>
      <c r="H344" s="34">
        <f t="shared" si="205"/>
        <v>3</v>
      </c>
      <c r="I344" s="34">
        <f t="shared" si="208"/>
        <v>45</v>
      </c>
      <c r="J344" s="34">
        <v>160001001</v>
      </c>
      <c r="K344" s="34">
        <f t="shared" si="209"/>
        <v>200000</v>
      </c>
      <c r="L344" s="44" t="s">
        <v>58</v>
      </c>
      <c r="M344" s="44">
        <f t="shared" si="210"/>
        <v>51639</v>
      </c>
      <c r="N344" s="44">
        <f t="shared" si="210"/>
        <v>52639</v>
      </c>
      <c r="O344" s="43" t="str">
        <f t="shared" si="206"/>
        <v>530800003</v>
      </c>
    </row>
    <row r="345" spans="1:15" x14ac:dyDescent="0.3">
      <c r="A345" s="34" t="b">
        <v>1</v>
      </c>
      <c r="B345" s="35" t="str">
        <f t="shared" si="202"/>
        <v>업적 - 장비아이템 합성 누적 횟수 50 회</v>
      </c>
      <c r="C345" s="34">
        <f t="shared" si="203"/>
        <v>902131011</v>
      </c>
      <c r="D345" s="34">
        <f t="shared" si="204"/>
        <v>902131010</v>
      </c>
      <c r="E345" s="34">
        <f t="shared" si="201"/>
        <v>902131012</v>
      </c>
      <c r="F345" s="34">
        <f t="shared" si="207"/>
        <v>2</v>
      </c>
      <c r="G345" s="34">
        <f t="shared" si="205"/>
        <v>1</v>
      </c>
      <c r="H345" s="34">
        <f t="shared" si="205"/>
        <v>3</v>
      </c>
      <c r="I345" s="34">
        <f t="shared" si="208"/>
        <v>50</v>
      </c>
      <c r="J345" s="34">
        <v>160001001</v>
      </c>
      <c r="K345" s="34">
        <f t="shared" si="209"/>
        <v>225000</v>
      </c>
      <c r="L345" s="44" t="s">
        <v>58</v>
      </c>
      <c r="M345" s="44">
        <f t="shared" si="210"/>
        <v>51640</v>
      </c>
      <c r="N345" s="44">
        <f t="shared" si="210"/>
        <v>52640</v>
      </c>
      <c r="O345" s="43" t="str">
        <f t="shared" si="206"/>
        <v>530800003</v>
      </c>
    </row>
    <row r="346" spans="1:15" x14ac:dyDescent="0.3">
      <c r="A346" s="34" t="b">
        <v>1</v>
      </c>
      <c r="B346" s="35" t="str">
        <f t="shared" si="202"/>
        <v>업적 - 장비아이템 합성 누적 횟수 60 회</v>
      </c>
      <c r="C346" s="34">
        <f t="shared" si="203"/>
        <v>902131012</v>
      </c>
      <c r="D346" s="34">
        <f t="shared" si="204"/>
        <v>902131011</v>
      </c>
      <c r="E346" s="34">
        <f t="shared" si="201"/>
        <v>902131013</v>
      </c>
      <c r="F346" s="34">
        <f t="shared" si="207"/>
        <v>2</v>
      </c>
      <c r="G346" s="34">
        <f t="shared" si="205"/>
        <v>1</v>
      </c>
      <c r="H346" s="34">
        <f t="shared" si="205"/>
        <v>3</v>
      </c>
      <c r="I346" s="34">
        <f>I345+10</f>
        <v>60</v>
      </c>
      <c r="J346" s="34">
        <v>160001001</v>
      </c>
      <c r="K346" s="34">
        <f t="shared" si="209"/>
        <v>250000</v>
      </c>
      <c r="L346" s="44" t="s">
        <v>58</v>
      </c>
      <c r="M346" s="44">
        <f t="shared" si="210"/>
        <v>51641</v>
      </c>
      <c r="N346" s="44">
        <f t="shared" si="210"/>
        <v>52641</v>
      </c>
      <c r="O346" s="43" t="str">
        <f t="shared" si="206"/>
        <v>530800003</v>
      </c>
    </row>
    <row r="347" spans="1:15" x14ac:dyDescent="0.3">
      <c r="A347" s="34" t="b">
        <v>1</v>
      </c>
      <c r="B347" s="35" t="str">
        <f t="shared" si="202"/>
        <v>업적 - 장비아이템 합성 누적 횟수 70 회</v>
      </c>
      <c r="C347" s="34">
        <f t="shared" si="203"/>
        <v>902131013</v>
      </c>
      <c r="D347" s="34">
        <f t="shared" si="204"/>
        <v>902131012</v>
      </c>
      <c r="E347" s="34">
        <f t="shared" si="201"/>
        <v>902131014</v>
      </c>
      <c r="F347" s="34">
        <f t="shared" si="207"/>
        <v>2</v>
      </c>
      <c r="G347" s="34">
        <f t="shared" si="205"/>
        <v>1</v>
      </c>
      <c r="H347" s="34">
        <f t="shared" si="205"/>
        <v>3</v>
      </c>
      <c r="I347" s="34">
        <f t="shared" ref="I347:I350" si="211">I346+10</f>
        <v>70</v>
      </c>
      <c r="J347" s="34">
        <v>160001001</v>
      </c>
      <c r="K347" s="34">
        <f t="shared" si="209"/>
        <v>275000</v>
      </c>
      <c r="L347" s="44" t="s">
        <v>58</v>
      </c>
      <c r="M347" s="44">
        <f t="shared" si="210"/>
        <v>51642</v>
      </c>
      <c r="N347" s="44">
        <f t="shared" si="210"/>
        <v>52642</v>
      </c>
      <c r="O347" s="43" t="str">
        <f t="shared" si="206"/>
        <v>530800003</v>
      </c>
    </row>
    <row r="348" spans="1:15" x14ac:dyDescent="0.3">
      <c r="A348" s="34" t="b">
        <v>1</v>
      </c>
      <c r="B348" s="35" t="str">
        <f t="shared" si="202"/>
        <v>업적 - 장비아이템 합성 누적 횟수 80 회</v>
      </c>
      <c r="C348" s="34">
        <f t="shared" si="203"/>
        <v>902131014</v>
      </c>
      <c r="D348" s="34">
        <f t="shared" si="204"/>
        <v>902131013</v>
      </c>
      <c r="E348" s="34">
        <f t="shared" si="201"/>
        <v>902131015</v>
      </c>
      <c r="F348" s="34">
        <f t="shared" si="207"/>
        <v>2</v>
      </c>
      <c r="G348" s="34">
        <f t="shared" si="205"/>
        <v>1</v>
      </c>
      <c r="H348" s="34">
        <f t="shared" si="205"/>
        <v>3</v>
      </c>
      <c r="I348" s="34">
        <f t="shared" si="211"/>
        <v>80</v>
      </c>
      <c r="J348" s="34">
        <v>160001001</v>
      </c>
      <c r="K348" s="34">
        <f t="shared" si="209"/>
        <v>300000</v>
      </c>
      <c r="L348" s="44" t="s">
        <v>58</v>
      </c>
      <c r="M348" s="44">
        <f t="shared" si="210"/>
        <v>51643</v>
      </c>
      <c r="N348" s="44">
        <f t="shared" si="210"/>
        <v>52643</v>
      </c>
      <c r="O348" s="43" t="str">
        <f t="shared" si="206"/>
        <v>530800003</v>
      </c>
    </row>
    <row r="349" spans="1:15" x14ac:dyDescent="0.3">
      <c r="A349" s="34" t="b">
        <v>1</v>
      </c>
      <c r="B349" s="35" t="str">
        <f t="shared" si="202"/>
        <v>업적 - 장비아이템 합성 누적 횟수 90 회</v>
      </c>
      <c r="C349" s="34">
        <f t="shared" si="203"/>
        <v>902131015</v>
      </c>
      <c r="D349" s="34">
        <f t="shared" si="204"/>
        <v>902131014</v>
      </c>
      <c r="E349" s="34">
        <f t="shared" si="201"/>
        <v>902131016</v>
      </c>
      <c r="F349" s="34">
        <f t="shared" si="207"/>
        <v>2</v>
      </c>
      <c r="G349" s="34">
        <f t="shared" si="205"/>
        <v>1</v>
      </c>
      <c r="H349" s="34">
        <f t="shared" si="205"/>
        <v>3</v>
      </c>
      <c r="I349" s="34">
        <f t="shared" si="211"/>
        <v>90</v>
      </c>
      <c r="J349" s="34">
        <v>160001001</v>
      </c>
      <c r="K349" s="34">
        <f t="shared" si="209"/>
        <v>325000</v>
      </c>
      <c r="L349" s="44" t="s">
        <v>58</v>
      </c>
      <c r="M349" s="44">
        <f t="shared" si="210"/>
        <v>51644</v>
      </c>
      <c r="N349" s="44">
        <f t="shared" si="210"/>
        <v>52644</v>
      </c>
      <c r="O349" s="43" t="str">
        <f t="shared" si="206"/>
        <v>530800003</v>
      </c>
    </row>
    <row r="350" spans="1:15" x14ac:dyDescent="0.3">
      <c r="A350" s="34" t="b">
        <v>1</v>
      </c>
      <c r="B350" s="35" t="str">
        <f t="shared" si="202"/>
        <v>업적 - 장비아이템 합성 누적 횟수 100 회</v>
      </c>
      <c r="C350" s="34">
        <f t="shared" si="203"/>
        <v>902131016</v>
      </c>
      <c r="D350" s="34">
        <f t="shared" si="204"/>
        <v>902131015</v>
      </c>
      <c r="E350" s="34">
        <f t="shared" si="201"/>
        <v>902131017</v>
      </c>
      <c r="F350" s="34">
        <f t="shared" si="207"/>
        <v>2</v>
      </c>
      <c r="G350" s="34">
        <f t="shared" si="205"/>
        <v>1</v>
      </c>
      <c r="H350" s="34">
        <f t="shared" si="205"/>
        <v>3</v>
      </c>
      <c r="I350" s="34">
        <f t="shared" si="211"/>
        <v>100</v>
      </c>
      <c r="J350" s="34">
        <v>160001001</v>
      </c>
      <c r="K350" s="34">
        <f t="shared" si="209"/>
        <v>350000</v>
      </c>
      <c r="L350" s="44" t="s">
        <v>58</v>
      </c>
      <c r="M350" s="44">
        <f t="shared" si="210"/>
        <v>51645</v>
      </c>
      <c r="N350" s="44">
        <f t="shared" si="210"/>
        <v>52645</v>
      </c>
      <c r="O350" s="43" t="str">
        <f t="shared" si="206"/>
        <v>530800003</v>
      </c>
    </row>
    <row r="351" spans="1:15" x14ac:dyDescent="0.3">
      <c r="A351" s="34" t="b">
        <v>1</v>
      </c>
      <c r="B351" s="35" t="str">
        <f t="shared" si="202"/>
        <v>업적 - 장비아이템 합성 누적 횟수 150 회</v>
      </c>
      <c r="C351" s="34">
        <f t="shared" si="203"/>
        <v>902131017</v>
      </c>
      <c r="D351" s="34">
        <f t="shared" si="204"/>
        <v>902131016</v>
      </c>
      <c r="E351" s="34">
        <f t="shared" si="201"/>
        <v>902131018</v>
      </c>
      <c r="F351" s="34">
        <f t="shared" si="207"/>
        <v>2</v>
      </c>
      <c r="G351" s="34">
        <f t="shared" si="207"/>
        <v>1</v>
      </c>
      <c r="H351" s="34">
        <f t="shared" si="207"/>
        <v>3</v>
      </c>
      <c r="I351" s="34">
        <f>I350+50</f>
        <v>150</v>
      </c>
      <c r="J351" s="34">
        <v>160001001</v>
      </c>
      <c r="K351" s="34">
        <f t="shared" si="209"/>
        <v>375000</v>
      </c>
      <c r="L351" s="44" t="s">
        <v>58</v>
      </c>
      <c r="M351" s="44">
        <f t="shared" si="210"/>
        <v>51646</v>
      </c>
      <c r="N351" s="44">
        <f t="shared" si="210"/>
        <v>52646</v>
      </c>
      <c r="O351" s="43" t="str">
        <f t="shared" si="206"/>
        <v>530800003</v>
      </c>
    </row>
    <row r="352" spans="1:15" x14ac:dyDescent="0.3">
      <c r="A352" s="34" t="b">
        <v>1</v>
      </c>
      <c r="B352" s="35" t="str">
        <f t="shared" si="202"/>
        <v>업적 - 장비아이템 합성 누적 횟수 200 회</v>
      </c>
      <c r="C352" s="34">
        <f t="shared" si="203"/>
        <v>902131018</v>
      </c>
      <c r="D352" s="34">
        <f t="shared" si="204"/>
        <v>902131017</v>
      </c>
      <c r="E352" s="34">
        <f t="shared" si="201"/>
        <v>902131019</v>
      </c>
      <c r="F352" s="34">
        <f t="shared" si="207"/>
        <v>2</v>
      </c>
      <c r="G352" s="34">
        <f t="shared" si="207"/>
        <v>1</v>
      </c>
      <c r="H352" s="34">
        <f t="shared" si="207"/>
        <v>3</v>
      </c>
      <c r="I352" s="34">
        <f t="shared" ref="I352:I358" si="212">I351+50</f>
        <v>200</v>
      </c>
      <c r="J352" s="34">
        <v>160001001</v>
      </c>
      <c r="K352" s="34">
        <f t="shared" si="209"/>
        <v>400000</v>
      </c>
      <c r="L352" s="44" t="s">
        <v>58</v>
      </c>
      <c r="M352" s="44">
        <f t="shared" si="210"/>
        <v>51647</v>
      </c>
      <c r="N352" s="44">
        <f t="shared" si="210"/>
        <v>52647</v>
      </c>
      <c r="O352" s="43" t="str">
        <f t="shared" si="206"/>
        <v>530800003</v>
      </c>
    </row>
    <row r="353" spans="1:15" x14ac:dyDescent="0.3">
      <c r="A353" s="34" t="b">
        <v>1</v>
      </c>
      <c r="B353" s="35" t="str">
        <f t="shared" si="202"/>
        <v>업적 - 장비아이템 합성 누적 횟수 250 회</v>
      </c>
      <c r="C353" s="34">
        <f t="shared" si="203"/>
        <v>902131019</v>
      </c>
      <c r="D353" s="34">
        <f t="shared" si="204"/>
        <v>902131018</v>
      </c>
      <c r="E353" s="34">
        <f t="shared" si="201"/>
        <v>902131020</v>
      </c>
      <c r="F353" s="34">
        <f t="shared" ref="F353:H358" si="213">F352</f>
        <v>2</v>
      </c>
      <c r="G353" s="34">
        <f t="shared" si="213"/>
        <v>1</v>
      </c>
      <c r="H353" s="34">
        <f t="shared" si="213"/>
        <v>3</v>
      </c>
      <c r="I353" s="34">
        <f t="shared" si="212"/>
        <v>250</v>
      </c>
      <c r="J353" s="34">
        <v>160001001</v>
      </c>
      <c r="K353" s="34">
        <f t="shared" si="209"/>
        <v>425000</v>
      </c>
      <c r="L353" s="44" t="s">
        <v>58</v>
      </c>
      <c r="M353" s="44">
        <f t="shared" si="210"/>
        <v>51648</v>
      </c>
      <c r="N353" s="44">
        <f t="shared" si="210"/>
        <v>52648</v>
      </c>
      <c r="O353" s="43" t="str">
        <f t="shared" si="206"/>
        <v>530800003</v>
      </c>
    </row>
    <row r="354" spans="1:15" x14ac:dyDescent="0.3">
      <c r="A354" s="34" t="b">
        <v>1</v>
      </c>
      <c r="B354" s="35" t="str">
        <f t="shared" si="202"/>
        <v>업적 - 장비아이템 합성 누적 횟수 300 회</v>
      </c>
      <c r="C354" s="34">
        <f t="shared" si="203"/>
        <v>902131020</v>
      </c>
      <c r="D354" s="34">
        <f t="shared" si="204"/>
        <v>902131019</v>
      </c>
      <c r="E354" s="34">
        <f t="shared" si="201"/>
        <v>902131021</v>
      </c>
      <c r="F354" s="34">
        <f t="shared" si="213"/>
        <v>2</v>
      </c>
      <c r="G354" s="34">
        <f t="shared" si="213"/>
        <v>1</v>
      </c>
      <c r="H354" s="34">
        <f t="shared" si="213"/>
        <v>3</v>
      </c>
      <c r="I354" s="34">
        <f t="shared" si="212"/>
        <v>300</v>
      </c>
      <c r="J354" s="34">
        <v>160001001</v>
      </c>
      <c r="K354" s="34">
        <f t="shared" si="209"/>
        <v>450000</v>
      </c>
      <c r="L354" s="44" t="s">
        <v>58</v>
      </c>
      <c r="M354" s="44">
        <f t="shared" si="210"/>
        <v>51649</v>
      </c>
      <c r="N354" s="44">
        <f t="shared" si="210"/>
        <v>52649</v>
      </c>
      <c r="O354" s="43" t="str">
        <f t="shared" si="206"/>
        <v>530800003</v>
      </c>
    </row>
    <row r="355" spans="1:15" x14ac:dyDescent="0.3">
      <c r="A355" s="34" t="b">
        <v>1</v>
      </c>
      <c r="B355" s="35" t="str">
        <f t="shared" si="202"/>
        <v>업적 - 장비아이템 합성 누적 횟수 350 회</v>
      </c>
      <c r="C355" s="34">
        <f t="shared" si="203"/>
        <v>902131021</v>
      </c>
      <c r="D355" s="34">
        <f t="shared" si="204"/>
        <v>902131020</v>
      </c>
      <c r="E355" s="34">
        <f t="shared" si="201"/>
        <v>902131022</v>
      </c>
      <c r="F355" s="34">
        <f t="shared" si="213"/>
        <v>2</v>
      </c>
      <c r="G355" s="34">
        <f t="shared" si="213"/>
        <v>1</v>
      </c>
      <c r="H355" s="34">
        <f t="shared" si="213"/>
        <v>3</v>
      </c>
      <c r="I355" s="34">
        <f t="shared" si="212"/>
        <v>350</v>
      </c>
      <c r="J355" s="34">
        <v>160001001</v>
      </c>
      <c r="K355" s="34">
        <f t="shared" si="209"/>
        <v>475000</v>
      </c>
      <c r="L355" s="44" t="s">
        <v>58</v>
      </c>
      <c r="M355" s="44">
        <f t="shared" si="210"/>
        <v>51650</v>
      </c>
      <c r="N355" s="44">
        <f t="shared" si="210"/>
        <v>52650</v>
      </c>
      <c r="O355" s="43" t="str">
        <f t="shared" si="206"/>
        <v>530800003</v>
      </c>
    </row>
    <row r="356" spans="1:15" x14ac:dyDescent="0.3">
      <c r="A356" s="34" t="b">
        <v>1</v>
      </c>
      <c r="B356" s="35" t="str">
        <f t="shared" si="202"/>
        <v>업적 - 장비아이템 합성 누적 횟수 400 회</v>
      </c>
      <c r="C356" s="34">
        <f t="shared" si="203"/>
        <v>902131022</v>
      </c>
      <c r="D356" s="34">
        <f t="shared" si="204"/>
        <v>902131021</v>
      </c>
      <c r="E356" s="34">
        <f t="shared" si="201"/>
        <v>902131023</v>
      </c>
      <c r="F356" s="34">
        <f t="shared" si="213"/>
        <v>2</v>
      </c>
      <c r="G356" s="34">
        <f t="shared" si="213"/>
        <v>1</v>
      </c>
      <c r="H356" s="34">
        <f t="shared" si="213"/>
        <v>3</v>
      </c>
      <c r="I356" s="34">
        <f t="shared" si="212"/>
        <v>400</v>
      </c>
      <c r="J356" s="34">
        <v>160001001</v>
      </c>
      <c r="K356" s="34">
        <f t="shared" si="209"/>
        <v>500000</v>
      </c>
      <c r="L356" s="44" t="s">
        <v>58</v>
      </c>
      <c r="M356" s="44">
        <f t="shared" si="210"/>
        <v>51651</v>
      </c>
      <c r="N356" s="44">
        <f t="shared" si="210"/>
        <v>52651</v>
      </c>
      <c r="O356" s="43" t="str">
        <f t="shared" si="206"/>
        <v>530800003</v>
      </c>
    </row>
    <row r="357" spans="1:15" x14ac:dyDescent="0.3">
      <c r="A357" s="34" t="b">
        <v>1</v>
      </c>
      <c r="B357" s="35" t="str">
        <f t="shared" si="202"/>
        <v>업적 - 장비아이템 합성 누적 횟수 450 회</v>
      </c>
      <c r="C357" s="34">
        <f t="shared" si="203"/>
        <v>902131023</v>
      </c>
      <c r="D357" s="34">
        <f t="shared" si="204"/>
        <v>902131022</v>
      </c>
      <c r="E357" s="34">
        <f t="shared" si="201"/>
        <v>902131024</v>
      </c>
      <c r="F357" s="34">
        <f t="shared" si="213"/>
        <v>2</v>
      </c>
      <c r="G357" s="34">
        <f t="shared" si="213"/>
        <v>1</v>
      </c>
      <c r="H357" s="34">
        <f t="shared" si="213"/>
        <v>3</v>
      </c>
      <c r="I357" s="34">
        <f t="shared" si="212"/>
        <v>450</v>
      </c>
      <c r="J357" s="34">
        <v>160001001</v>
      </c>
      <c r="K357" s="34">
        <f t="shared" si="209"/>
        <v>525000</v>
      </c>
      <c r="L357" s="44" t="s">
        <v>58</v>
      </c>
      <c r="M357" s="44">
        <f t="shared" si="210"/>
        <v>51652</v>
      </c>
      <c r="N357" s="44">
        <f t="shared" si="210"/>
        <v>52652</v>
      </c>
      <c r="O357" s="43" t="str">
        <f t="shared" si="206"/>
        <v>530800003</v>
      </c>
    </row>
    <row r="358" spans="1:15" x14ac:dyDescent="0.3">
      <c r="A358" s="34" t="b">
        <v>1</v>
      </c>
      <c r="B358" s="35" t="str">
        <f t="shared" si="202"/>
        <v>업적 - 장비아이템 합성 누적 횟수 500 회</v>
      </c>
      <c r="C358" s="34">
        <f t="shared" si="203"/>
        <v>902131024</v>
      </c>
      <c r="D358" s="34">
        <f t="shared" si="204"/>
        <v>902131023</v>
      </c>
      <c r="E358" s="33">
        <v>0</v>
      </c>
      <c r="F358" s="34">
        <f t="shared" si="213"/>
        <v>2</v>
      </c>
      <c r="G358" s="34">
        <f t="shared" si="213"/>
        <v>1</v>
      </c>
      <c r="H358" s="34">
        <f t="shared" si="213"/>
        <v>3</v>
      </c>
      <c r="I358" s="34">
        <f t="shared" si="212"/>
        <v>500</v>
      </c>
      <c r="J358" s="34">
        <v>160001001</v>
      </c>
      <c r="K358" s="34">
        <f t="shared" si="209"/>
        <v>550000</v>
      </c>
      <c r="L358" s="44" t="s">
        <v>58</v>
      </c>
      <c r="M358" s="44">
        <f t="shared" si="210"/>
        <v>51653</v>
      </c>
      <c r="N358" s="44">
        <f t="shared" si="210"/>
        <v>52653</v>
      </c>
      <c r="O358" s="43" t="str">
        <f t="shared" si="206"/>
        <v>530800003</v>
      </c>
    </row>
    <row r="359" spans="1:15" x14ac:dyDescent="0.3">
      <c r="A359" s="31" t="b">
        <v>1</v>
      </c>
      <c r="B359" s="32" t="str">
        <f>"업적 - 장비아이템 승급 누적 횟수 " &amp; I359 &amp; " 회"</f>
        <v>업적 - 장비아이템 승급 누적 횟수 1 회</v>
      </c>
      <c r="C359" s="33" t="str">
        <f>90&amp;F359&amp;G359&amp;H359&amp;1001</f>
        <v>902141001</v>
      </c>
      <c r="D359" s="33">
        <v>0</v>
      </c>
      <c r="E359" s="31">
        <f t="shared" ref="E359:E374" si="214">C360</f>
        <v>902141002</v>
      </c>
      <c r="F359" s="33">
        <v>2</v>
      </c>
      <c r="G359" s="33">
        <v>1</v>
      </c>
      <c r="H359" s="33">
        <v>4</v>
      </c>
      <c r="I359" s="31">
        <v>1</v>
      </c>
      <c r="J359" s="31">
        <v>160001001</v>
      </c>
      <c r="K359" s="33">
        <v>20000</v>
      </c>
      <c r="L359" s="43" t="s">
        <v>58</v>
      </c>
      <c r="M359" s="43">
        <f t="shared" ref="M359:N374" si="215">M358+1</f>
        <v>51654</v>
      </c>
      <c r="N359" s="43">
        <f t="shared" si="215"/>
        <v>52654</v>
      </c>
      <c r="O359" s="33" t="str">
        <f t="shared" ref="O359" si="216">IF(H359=1,"530800001",IF(H359=2,"530800002",IF(H359=3,"530800003",IF(H359=4,"530800004",IF(H359=5,"530800005",IF(H359=6,"530800006",IF(H359=7,"530800007",IF(H359=8,"530800008",IF(H359=9,"530800009",IF(H359=10,"530800010",IF(H359=11,"530800011",IF(H359=12,"530800012",IF(H359=13,"530800013",IF(H359=14,"530800014",IF(H359=15,"530800015",IF(H359=16,"530800016",IF(H359=17,"530800017",IF(H359=18,"530800018",IF(H359=19,"530800019",IF(H359=20,"530800020",IF(H359=21,"530800020",IF(H359=22,"530800022",IF(H359=23,"530800023",IF(H359=24,"530800024",IF(H359=25,"530800025",IF(H359=26,"530800026",IF(H359=27,"530800027",IF(H359=28,"530800028",IF(H359=29,"530800029",IF(H359=30,"530800030",IF(H359=31,"530800031",IF(H359=32,"530800032",IF(H359=33,"530800033",IF(H359=34,"530800034",IF(H359=35,"530800035",IF(H359=36,"530800036"))))))))))))))))))))))))))))))))))))</f>
        <v>530800004</v>
      </c>
    </row>
    <row r="360" spans="1:15" x14ac:dyDescent="0.3">
      <c r="A360" s="31" t="b">
        <v>1</v>
      </c>
      <c r="B360" s="32" t="str">
        <f t="shared" ref="B360:B375" si="217">"업적 - 장비아이템 승급 누적 횟수 " &amp; I360 &amp; " 회"</f>
        <v>업적 - 장비아이템 승급 누적 횟수 5 회</v>
      </c>
      <c r="C360" s="31">
        <f t="shared" si="203"/>
        <v>902141002</v>
      </c>
      <c r="D360" s="31" t="str">
        <f t="shared" ref="D360:D375" si="218">C359</f>
        <v>902141001</v>
      </c>
      <c r="E360" s="31">
        <f t="shared" si="214"/>
        <v>902141003</v>
      </c>
      <c r="F360" s="31">
        <f>F359</f>
        <v>2</v>
      </c>
      <c r="G360" s="31">
        <f t="shared" ref="G360:H375" si="219">G359</f>
        <v>1</v>
      </c>
      <c r="H360" s="31">
        <f t="shared" si="219"/>
        <v>4</v>
      </c>
      <c r="I360" s="31">
        <v>5</v>
      </c>
      <c r="J360" s="31">
        <v>160001001</v>
      </c>
      <c r="K360" s="43">
        <f>INT(K359+K$359*100%)</f>
        <v>40000</v>
      </c>
      <c r="L360" s="43" t="s">
        <v>58</v>
      </c>
      <c r="M360" s="43">
        <f t="shared" si="215"/>
        <v>51655</v>
      </c>
      <c r="N360" s="43">
        <f t="shared" si="215"/>
        <v>52655</v>
      </c>
      <c r="O360" s="43" t="str">
        <f t="shared" ref="O360:O375" si="220">O359</f>
        <v>530800004</v>
      </c>
    </row>
    <row r="361" spans="1:15" x14ac:dyDescent="0.3">
      <c r="A361" s="31" t="b">
        <v>1</v>
      </c>
      <c r="B361" s="32" t="str">
        <f t="shared" si="217"/>
        <v>업적 - 장비아이템 승급 누적 횟수 10 회</v>
      </c>
      <c r="C361" s="31">
        <f t="shared" si="203"/>
        <v>902141003</v>
      </c>
      <c r="D361" s="31">
        <f t="shared" si="218"/>
        <v>902141002</v>
      </c>
      <c r="E361" s="31">
        <f t="shared" si="214"/>
        <v>902141004</v>
      </c>
      <c r="F361" s="31">
        <f t="shared" ref="F361:F375" si="221">F360</f>
        <v>2</v>
      </c>
      <c r="G361" s="31">
        <f t="shared" si="219"/>
        <v>1</v>
      </c>
      <c r="H361" s="31">
        <f t="shared" si="219"/>
        <v>4</v>
      </c>
      <c r="I361" s="31">
        <f>I360+5</f>
        <v>10</v>
      </c>
      <c r="J361" s="31">
        <v>160001001</v>
      </c>
      <c r="K361" s="43">
        <f t="shared" ref="K361:K363" si="222">INT(K360+K$359*100%)</f>
        <v>60000</v>
      </c>
      <c r="L361" s="43" t="s">
        <v>58</v>
      </c>
      <c r="M361" s="43">
        <f t="shared" si="215"/>
        <v>51656</v>
      </c>
      <c r="N361" s="43">
        <f t="shared" si="215"/>
        <v>52656</v>
      </c>
      <c r="O361" s="43" t="str">
        <f t="shared" si="220"/>
        <v>530800004</v>
      </c>
    </row>
    <row r="362" spans="1:15" x14ac:dyDescent="0.3">
      <c r="A362" s="31" t="b">
        <v>1</v>
      </c>
      <c r="B362" s="32" t="str">
        <f t="shared" si="217"/>
        <v>업적 - 장비아이템 승급 누적 횟수 15 회</v>
      </c>
      <c r="C362" s="31">
        <f t="shared" si="203"/>
        <v>902141004</v>
      </c>
      <c r="D362" s="31">
        <f t="shared" si="218"/>
        <v>902141003</v>
      </c>
      <c r="E362" s="31">
        <f t="shared" si="214"/>
        <v>902141005</v>
      </c>
      <c r="F362" s="31">
        <f t="shared" si="221"/>
        <v>2</v>
      </c>
      <c r="G362" s="31">
        <f t="shared" si="219"/>
        <v>1</v>
      </c>
      <c r="H362" s="31">
        <f t="shared" si="219"/>
        <v>4</v>
      </c>
      <c r="I362" s="31">
        <f t="shared" ref="I362:I369" si="223">I361+5</f>
        <v>15</v>
      </c>
      <c r="J362" s="31">
        <v>160001001</v>
      </c>
      <c r="K362" s="43">
        <f t="shared" si="222"/>
        <v>80000</v>
      </c>
      <c r="L362" s="43" t="s">
        <v>58</v>
      </c>
      <c r="M362" s="43">
        <f t="shared" si="215"/>
        <v>51657</v>
      </c>
      <c r="N362" s="43">
        <f t="shared" si="215"/>
        <v>52657</v>
      </c>
      <c r="O362" s="43" t="str">
        <f t="shared" si="220"/>
        <v>530800004</v>
      </c>
    </row>
    <row r="363" spans="1:15" x14ac:dyDescent="0.3">
      <c r="A363" s="31" t="b">
        <v>1</v>
      </c>
      <c r="B363" s="32" t="str">
        <f t="shared" si="217"/>
        <v>업적 - 장비아이템 승급 누적 횟수 20 회</v>
      </c>
      <c r="C363" s="31">
        <f t="shared" si="203"/>
        <v>902141005</v>
      </c>
      <c r="D363" s="31">
        <f t="shared" si="218"/>
        <v>902141004</v>
      </c>
      <c r="E363" s="31">
        <f t="shared" si="214"/>
        <v>902141006</v>
      </c>
      <c r="F363" s="31">
        <f t="shared" si="221"/>
        <v>2</v>
      </c>
      <c r="G363" s="31">
        <f t="shared" si="219"/>
        <v>1</v>
      </c>
      <c r="H363" s="31">
        <f t="shared" si="219"/>
        <v>4</v>
      </c>
      <c r="I363" s="31">
        <f t="shared" si="223"/>
        <v>20</v>
      </c>
      <c r="J363" s="31">
        <v>160001001</v>
      </c>
      <c r="K363" s="43">
        <f t="shared" si="222"/>
        <v>100000</v>
      </c>
      <c r="L363" s="43" t="s">
        <v>58</v>
      </c>
      <c r="M363" s="43">
        <f t="shared" si="215"/>
        <v>51658</v>
      </c>
      <c r="N363" s="43">
        <f t="shared" si="215"/>
        <v>52658</v>
      </c>
      <c r="O363" s="43" t="str">
        <f t="shared" si="220"/>
        <v>530800004</v>
      </c>
    </row>
    <row r="364" spans="1:15" x14ac:dyDescent="0.3">
      <c r="A364" s="31" t="b">
        <v>1</v>
      </c>
      <c r="B364" s="32" t="str">
        <f t="shared" si="217"/>
        <v>업적 - 장비아이템 승급 누적 횟수 25 회</v>
      </c>
      <c r="C364" s="31">
        <f t="shared" si="203"/>
        <v>902141006</v>
      </c>
      <c r="D364" s="31">
        <f t="shared" si="218"/>
        <v>902141005</v>
      </c>
      <c r="E364" s="31">
        <f t="shared" si="214"/>
        <v>902141007</v>
      </c>
      <c r="F364" s="31">
        <f t="shared" si="221"/>
        <v>2</v>
      </c>
      <c r="G364" s="31">
        <f t="shared" si="219"/>
        <v>1</v>
      </c>
      <c r="H364" s="31">
        <f t="shared" si="219"/>
        <v>4</v>
      </c>
      <c r="I364" s="31">
        <f t="shared" si="223"/>
        <v>25</v>
      </c>
      <c r="J364" s="31">
        <v>160001001</v>
      </c>
      <c r="K364" s="33">
        <f>INT(K363+K$363*50%)</f>
        <v>150000</v>
      </c>
      <c r="L364" s="43" t="s">
        <v>58</v>
      </c>
      <c r="M364" s="43">
        <f t="shared" si="215"/>
        <v>51659</v>
      </c>
      <c r="N364" s="43">
        <f t="shared" si="215"/>
        <v>52659</v>
      </c>
      <c r="O364" s="43" t="str">
        <f t="shared" si="220"/>
        <v>530800004</v>
      </c>
    </row>
    <row r="365" spans="1:15" x14ac:dyDescent="0.3">
      <c r="A365" s="31" t="b">
        <v>1</v>
      </c>
      <c r="B365" s="32" t="str">
        <f t="shared" si="217"/>
        <v>업적 - 장비아이템 승급 누적 횟수 30 회</v>
      </c>
      <c r="C365" s="31">
        <f t="shared" si="203"/>
        <v>902141007</v>
      </c>
      <c r="D365" s="31">
        <f t="shared" si="218"/>
        <v>902141006</v>
      </c>
      <c r="E365" s="31">
        <f t="shared" si="214"/>
        <v>902141008</v>
      </c>
      <c r="F365" s="31">
        <f t="shared" si="221"/>
        <v>2</v>
      </c>
      <c r="G365" s="31">
        <f t="shared" si="219"/>
        <v>1</v>
      </c>
      <c r="H365" s="31">
        <f t="shared" si="219"/>
        <v>4</v>
      </c>
      <c r="I365" s="31">
        <f t="shared" si="223"/>
        <v>30</v>
      </c>
      <c r="J365" s="31">
        <v>160001001</v>
      </c>
      <c r="K365" s="31">
        <f t="shared" ref="K365:K375" si="224">INT(K364+K$363*50%)</f>
        <v>200000</v>
      </c>
      <c r="L365" s="43" t="s">
        <v>58</v>
      </c>
      <c r="M365" s="43">
        <f t="shared" si="215"/>
        <v>51660</v>
      </c>
      <c r="N365" s="43">
        <f t="shared" si="215"/>
        <v>52660</v>
      </c>
      <c r="O365" s="43" t="str">
        <f t="shared" si="220"/>
        <v>530800004</v>
      </c>
    </row>
    <row r="366" spans="1:15" x14ac:dyDescent="0.3">
      <c r="A366" s="31" t="b">
        <v>1</v>
      </c>
      <c r="B366" s="32" t="str">
        <f t="shared" si="217"/>
        <v>업적 - 장비아이템 승급 누적 횟수 35 회</v>
      </c>
      <c r="C366" s="31">
        <f t="shared" si="203"/>
        <v>902141008</v>
      </c>
      <c r="D366" s="31">
        <f t="shared" si="218"/>
        <v>902141007</v>
      </c>
      <c r="E366" s="31">
        <f t="shared" si="214"/>
        <v>902141009</v>
      </c>
      <c r="F366" s="31">
        <f t="shared" si="221"/>
        <v>2</v>
      </c>
      <c r="G366" s="31">
        <f t="shared" si="219"/>
        <v>1</v>
      </c>
      <c r="H366" s="31">
        <f t="shared" si="219"/>
        <v>4</v>
      </c>
      <c r="I366" s="31">
        <f t="shared" si="223"/>
        <v>35</v>
      </c>
      <c r="J366" s="31">
        <v>160001001</v>
      </c>
      <c r="K366" s="31">
        <f t="shared" si="224"/>
        <v>250000</v>
      </c>
      <c r="L366" s="43" t="s">
        <v>58</v>
      </c>
      <c r="M366" s="43">
        <f t="shared" si="215"/>
        <v>51661</v>
      </c>
      <c r="N366" s="43">
        <f t="shared" si="215"/>
        <v>52661</v>
      </c>
      <c r="O366" s="43" t="str">
        <f t="shared" si="220"/>
        <v>530800004</v>
      </c>
    </row>
    <row r="367" spans="1:15" x14ac:dyDescent="0.3">
      <c r="A367" s="31" t="b">
        <v>1</v>
      </c>
      <c r="B367" s="32" t="str">
        <f t="shared" si="217"/>
        <v>업적 - 장비아이템 승급 누적 횟수 40 회</v>
      </c>
      <c r="C367" s="31">
        <f t="shared" si="203"/>
        <v>902141009</v>
      </c>
      <c r="D367" s="31">
        <f t="shared" si="218"/>
        <v>902141008</v>
      </c>
      <c r="E367" s="31">
        <f t="shared" si="214"/>
        <v>902141010</v>
      </c>
      <c r="F367" s="31">
        <f t="shared" si="221"/>
        <v>2</v>
      </c>
      <c r="G367" s="31">
        <f t="shared" si="219"/>
        <v>1</v>
      </c>
      <c r="H367" s="31">
        <f t="shared" si="219"/>
        <v>4</v>
      </c>
      <c r="I367" s="31">
        <f t="shared" si="223"/>
        <v>40</v>
      </c>
      <c r="J367" s="31">
        <v>160001001</v>
      </c>
      <c r="K367" s="31">
        <f t="shared" si="224"/>
        <v>300000</v>
      </c>
      <c r="L367" s="43" t="s">
        <v>58</v>
      </c>
      <c r="M367" s="43">
        <f t="shared" si="215"/>
        <v>51662</v>
      </c>
      <c r="N367" s="43">
        <f t="shared" si="215"/>
        <v>52662</v>
      </c>
      <c r="O367" s="43" t="str">
        <f t="shared" si="220"/>
        <v>530800004</v>
      </c>
    </row>
    <row r="368" spans="1:15" x14ac:dyDescent="0.3">
      <c r="A368" s="31" t="b">
        <v>1</v>
      </c>
      <c r="B368" s="32" t="str">
        <f t="shared" si="217"/>
        <v>업적 - 장비아이템 승급 누적 횟수 45 회</v>
      </c>
      <c r="C368" s="31">
        <f t="shared" si="203"/>
        <v>902141010</v>
      </c>
      <c r="D368" s="31">
        <f t="shared" si="218"/>
        <v>902141009</v>
      </c>
      <c r="E368" s="31">
        <f t="shared" si="214"/>
        <v>902141011</v>
      </c>
      <c r="F368" s="31">
        <f t="shared" si="221"/>
        <v>2</v>
      </c>
      <c r="G368" s="31">
        <f t="shared" si="219"/>
        <v>1</v>
      </c>
      <c r="H368" s="31">
        <f t="shared" si="219"/>
        <v>4</v>
      </c>
      <c r="I368" s="31">
        <f t="shared" si="223"/>
        <v>45</v>
      </c>
      <c r="J368" s="31">
        <v>160001001</v>
      </c>
      <c r="K368" s="31">
        <f t="shared" si="224"/>
        <v>350000</v>
      </c>
      <c r="L368" s="43" t="s">
        <v>58</v>
      </c>
      <c r="M368" s="43">
        <f t="shared" si="215"/>
        <v>51663</v>
      </c>
      <c r="N368" s="43">
        <f t="shared" si="215"/>
        <v>52663</v>
      </c>
      <c r="O368" s="43" t="str">
        <f t="shared" si="220"/>
        <v>530800004</v>
      </c>
    </row>
    <row r="369" spans="1:15" x14ac:dyDescent="0.3">
      <c r="A369" s="31" t="b">
        <v>1</v>
      </c>
      <c r="B369" s="32" t="str">
        <f t="shared" si="217"/>
        <v>업적 - 장비아이템 승급 누적 횟수 50 회</v>
      </c>
      <c r="C369" s="31">
        <f t="shared" si="203"/>
        <v>902141011</v>
      </c>
      <c r="D369" s="31">
        <f t="shared" si="218"/>
        <v>902141010</v>
      </c>
      <c r="E369" s="31">
        <f t="shared" si="214"/>
        <v>902141012</v>
      </c>
      <c r="F369" s="31">
        <f t="shared" si="221"/>
        <v>2</v>
      </c>
      <c r="G369" s="31">
        <f t="shared" si="219"/>
        <v>1</v>
      </c>
      <c r="H369" s="31">
        <f t="shared" si="219"/>
        <v>4</v>
      </c>
      <c r="I369" s="31">
        <f t="shared" si="223"/>
        <v>50</v>
      </c>
      <c r="J369" s="31">
        <v>160001001</v>
      </c>
      <c r="K369" s="31">
        <f t="shared" si="224"/>
        <v>400000</v>
      </c>
      <c r="L369" s="43" t="s">
        <v>58</v>
      </c>
      <c r="M369" s="43">
        <f t="shared" si="215"/>
        <v>51664</v>
      </c>
      <c r="N369" s="43">
        <f t="shared" si="215"/>
        <v>52664</v>
      </c>
      <c r="O369" s="43" t="str">
        <f t="shared" si="220"/>
        <v>530800004</v>
      </c>
    </row>
    <row r="370" spans="1:15" x14ac:dyDescent="0.3">
      <c r="A370" s="31" t="b">
        <v>1</v>
      </c>
      <c r="B370" s="32" t="str">
        <f t="shared" si="217"/>
        <v>업적 - 장비아이템 승급 누적 횟수 60 회</v>
      </c>
      <c r="C370" s="31">
        <f t="shared" si="203"/>
        <v>902141012</v>
      </c>
      <c r="D370" s="31">
        <f t="shared" si="218"/>
        <v>902141011</v>
      </c>
      <c r="E370" s="31">
        <f t="shared" si="214"/>
        <v>902141013</v>
      </c>
      <c r="F370" s="31">
        <f t="shared" si="221"/>
        <v>2</v>
      </c>
      <c r="G370" s="31">
        <f t="shared" si="219"/>
        <v>1</v>
      </c>
      <c r="H370" s="31">
        <f t="shared" si="219"/>
        <v>4</v>
      </c>
      <c r="I370" s="31">
        <f>I369+10</f>
        <v>60</v>
      </c>
      <c r="J370" s="31">
        <v>160001001</v>
      </c>
      <c r="K370" s="31">
        <f t="shared" si="224"/>
        <v>450000</v>
      </c>
      <c r="L370" s="43" t="s">
        <v>58</v>
      </c>
      <c r="M370" s="43">
        <f t="shared" si="215"/>
        <v>51665</v>
      </c>
      <c r="N370" s="43">
        <f t="shared" si="215"/>
        <v>52665</v>
      </c>
      <c r="O370" s="43" t="str">
        <f t="shared" si="220"/>
        <v>530800004</v>
      </c>
    </row>
    <row r="371" spans="1:15" x14ac:dyDescent="0.3">
      <c r="A371" s="31" t="b">
        <v>1</v>
      </c>
      <c r="B371" s="32" t="str">
        <f t="shared" si="217"/>
        <v>업적 - 장비아이템 승급 누적 횟수 70 회</v>
      </c>
      <c r="C371" s="31">
        <f t="shared" si="203"/>
        <v>902141013</v>
      </c>
      <c r="D371" s="31">
        <f t="shared" si="218"/>
        <v>902141012</v>
      </c>
      <c r="E371" s="31">
        <f t="shared" si="214"/>
        <v>902141014</v>
      </c>
      <c r="F371" s="31">
        <f t="shared" si="221"/>
        <v>2</v>
      </c>
      <c r="G371" s="31">
        <f t="shared" si="219"/>
        <v>1</v>
      </c>
      <c r="H371" s="31">
        <f t="shared" si="219"/>
        <v>4</v>
      </c>
      <c r="I371" s="31">
        <f t="shared" ref="I371:I374" si="225">I370+10</f>
        <v>70</v>
      </c>
      <c r="J371" s="31">
        <v>160001001</v>
      </c>
      <c r="K371" s="31">
        <f t="shared" si="224"/>
        <v>500000</v>
      </c>
      <c r="L371" s="43" t="s">
        <v>58</v>
      </c>
      <c r="M371" s="43">
        <f t="shared" si="215"/>
        <v>51666</v>
      </c>
      <c r="N371" s="43">
        <f t="shared" si="215"/>
        <v>52666</v>
      </c>
      <c r="O371" s="43" t="str">
        <f t="shared" si="220"/>
        <v>530800004</v>
      </c>
    </row>
    <row r="372" spans="1:15" x14ac:dyDescent="0.3">
      <c r="A372" s="31" t="b">
        <v>1</v>
      </c>
      <c r="B372" s="32" t="str">
        <f t="shared" si="217"/>
        <v>업적 - 장비아이템 승급 누적 횟수 80 회</v>
      </c>
      <c r="C372" s="31">
        <f t="shared" si="203"/>
        <v>902141014</v>
      </c>
      <c r="D372" s="31">
        <f t="shared" si="218"/>
        <v>902141013</v>
      </c>
      <c r="E372" s="31">
        <f t="shared" si="214"/>
        <v>902141015</v>
      </c>
      <c r="F372" s="31">
        <f t="shared" si="221"/>
        <v>2</v>
      </c>
      <c r="G372" s="31">
        <f t="shared" si="219"/>
        <v>1</v>
      </c>
      <c r="H372" s="31">
        <f t="shared" si="219"/>
        <v>4</v>
      </c>
      <c r="I372" s="31">
        <f t="shared" si="225"/>
        <v>80</v>
      </c>
      <c r="J372" s="31">
        <v>160001001</v>
      </c>
      <c r="K372" s="31">
        <f t="shared" si="224"/>
        <v>550000</v>
      </c>
      <c r="L372" s="43" t="s">
        <v>58</v>
      </c>
      <c r="M372" s="43">
        <f t="shared" si="215"/>
        <v>51667</v>
      </c>
      <c r="N372" s="43">
        <f t="shared" si="215"/>
        <v>52667</v>
      </c>
      <c r="O372" s="43" t="str">
        <f t="shared" si="220"/>
        <v>530800004</v>
      </c>
    </row>
    <row r="373" spans="1:15" x14ac:dyDescent="0.3">
      <c r="A373" s="31" t="b">
        <v>1</v>
      </c>
      <c r="B373" s="32" t="str">
        <f t="shared" si="217"/>
        <v>업적 - 장비아이템 승급 누적 횟수 90 회</v>
      </c>
      <c r="C373" s="31">
        <f t="shared" si="203"/>
        <v>902141015</v>
      </c>
      <c r="D373" s="31">
        <f t="shared" si="218"/>
        <v>902141014</v>
      </c>
      <c r="E373" s="31">
        <f t="shared" si="214"/>
        <v>902141016</v>
      </c>
      <c r="F373" s="31">
        <f t="shared" si="221"/>
        <v>2</v>
      </c>
      <c r="G373" s="31">
        <f t="shared" si="219"/>
        <v>1</v>
      </c>
      <c r="H373" s="31">
        <f t="shared" si="219"/>
        <v>4</v>
      </c>
      <c r="I373" s="31">
        <f t="shared" si="225"/>
        <v>90</v>
      </c>
      <c r="J373" s="31">
        <v>160001001</v>
      </c>
      <c r="K373" s="31">
        <f t="shared" si="224"/>
        <v>600000</v>
      </c>
      <c r="L373" s="43" t="s">
        <v>58</v>
      </c>
      <c r="M373" s="43">
        <f t="shared" si="215"/>
        <v>51668</v>
      </c>
      <c r="N373" s="43">
        <f t="shared" si="215"/>
        <v>52668</v>
      </c>
      <c r="O373" s="43" t="str">
        <f t="shared" si="220"/>
        <v>530800004</v>
      </c>
    </row>
    <row r="374" spans="1:15" x14ac:dyDescent="0.3">
      <c r="A374" s="31" t="b">
        <v>1</v>
      </c>
      <c r="B374" s="32" t="str">
        <f t="shared" si="217"/>
        <v>업적 - 장비아이템 승급 누적 횟수 100 회</v>
      </c>
      <c r="C374" s="31">
        <f t="shared" si="203"/>
        <v>902141016</v>
      </c>
      <c r="D374" s="31">
        <f t="shared" si="218"/>
        <v>902141015</v>
      </c>
      <c r="E374" s="31">
        <f t="shared" si="214"/>
        <v>902141017</v>
      </c>
      <c r="F374" s="31">
        <f t="shared" si="221"/>
        <v>2</v>
      </c>
      <c r="G374" s="31">
        <f t="shared" si="219"/>
        <v>1</v>
      </c>
      <c r="H374" s="31">
        <f t="shared" si="219"/>
        <v>4</v>
      </c>
      <c r="I374" s="31">
        <f t="shared" si="225"/>
        <v>100</v>
      </c>
      <c r="J374" s="31">
        <v>160001001</v>
      </c>
      <c r="K374" s="31">
        <f t="shared" si="224"/>
        <v>650000</v>
      </c>
      <c r="L374" s="43" t="s">
        <v>58</v>
      </c>
      <c r="M374" s="43">
        <f t="shared" si="215"/>
        <v>51669</v>
      </c>
      <c r="N374" s="43">
        <f t="shared" si="215"/>
        <v>52669</v>
      </c>
      <c r="O374" s="43" t="str">
        <f t="shared" si="220"/>
        <v>530800004</v>
      </c>
    </row>
    <row r="375" spans="1:15" x14ac:dyDescent="0.3">
      <c r="A375" s="31" t="b">
        <v>1</v>
      </c>
      <c r="B375" s="32" t="str">
        <f t="shared" si="217"/>
        <v>업적 - 장비아이템 승급 누적 횟수 150 회</v>
      </c>
      <c r="C375" s="31">
        <f t="shared" si="203"/>
        <v>902141017</v>
      </c>
      <c r="D375" s="31">
        <f t="shared" si="218"/>
        <v>902141016</v>
      </c>
      <c r="E375" s="33">
        <v>0</v>
      </c>
      <c r="F375" s="31">
        <f t="shared" si="221"/>
        <v>2</v>
      </c>
      <c r="G375" s="31">
        <f t="shared" si="219"/>
        <v>1</v>
      </c>
      <c r="H375" s="31">
        <f t="shared" si="219"/>
        <v>4</v>
      </c>
      <c r="I375" s="31">
        <f>I374+50</f>
        <v>150</v>
      </c>
      <c r="J375" s="31">
        <v>160001001</v>
      </c>
      <c r="K375" s="31">
        <f t="shared" si="224"/>
        <v>700000</v>
      </c>
      <c r="L375" s="43" t="s">
        <v>58</v>
      </c>
      <c r="M375" s="43">
        <f t="shared" ref="M375:N390" si="226">M374+1</f>
        <v>51670</v>
      </c>
      <c r="N375" s="43">
        <f t="shared" si="226"/>
        <v>52670</v>
      </c>
      <c r="O375" s="43" t="str">
        <f t="shared" si="220"/>
        <v>530800004</v>
      </c>
    </row>
    <row r="376" spans="1:15" x14ac:dyDescent="0.3">
      <c r="A376" s="34" t="b">
        <v>1</v>
      </c>
      <c r="B376" s="35" t="str">
        <f t="shared" ref="B376:B399" si="227">"업적 - 장비아이템 5성 누적 획득 " &amp; I376 &amp; " 회"</f>
        <v>업적 - 장비아이템 5성 누적 획득 1 회</v>
      </c>
      <c r="C376" s="33" t="str">
        <f>90&amp;F376&amp;G376&amp;H376&amp;1001</f>
        <v>903121001</v>
      </c>
      <c r="D376" s="33">
        <v>0</v>
      </c>
      <c r="E376" s="34">
        <f>C377</f>
        <v>903121002</v>
      </c>
      <c r="F376" s="33">
        <v>3</v>
      </c>
      <c r="G376" s="33">
        <v>1</v>
      </c>
      <c r="H376" s="33">
        <v>2</v>
      </c>
      <c r="I376" s="34">
        <v>1</v>
      </c>
      <c r="J376" s="34">
        <v>160001001</v>
      </c>
      <c r="K376" s="33">
        <v>2000</v>
      </c>
      <c r="L376" s="34" t="s">
        <v>58</v>
      </c>
      <c r="M376" s="34">
        <f t="shared" si="226"/>
        <v>51671</v>
      </c>
      <c r="N376" s="34">
        <f t="shared" si="226"/>
        <v>52671</v>
      </c>
      <c r="O376" s="33" t="str">
        <f t="shared" ref="O376" si="228">IF(H376=1,"530800001",IF(H376=2,"530800002",IF(H376=3,"530800003",IF(H376=4,"530800004",IF(H376=5,"530800005",IF(H376=6,"530800006",IF(H376=7,"530800007",IF(H376=8,"530800008",IF(H376=9,"530800009",IF(H376=10,"530800010",IF(H376=11,"530800011",IF(H376=12,"530800012",IF(H376=13,"530800013",IF(H376=14,"530800014",IF(H376=15,"530800015",IF(H376=16,"530800016",IF(H376=17,"530800017",IF(H376=18,"530800018",IF(H376=19,"530800019",IF(H376=20,"530800020",IF(H376=21,"530800020",IF(H376=22,"530800022",IF(H376=23,"530800023",IF(H376=24,"530800024",IF(H376=25,"530800025",IF(H376=26,"530800026",IF(H376=27,"530800027",IF(H376=28,"530800028",IF(H376=29,"530800029",IF(H376=30,"530800030",IF(H376=31,"530800031",IF(H376=32,"530800032",IF(H376=33,"530800033",IF(H376=34,"530800034",IF(H376=35,"530800035",IF(H376=36,"530800036"))))))))))))))))))))))))))))))))))))</f>
        <v>530800002</v>
      </c>
    </row>
    <row r="377" spans="1:15" x14ac:dyDescent="0.3">
      <c r="A377" s="34" t="b">
        <v>1</v>
      </c>
      <c r="B377" s="35" t="str">
        <f t="shared" si="227"/>
        <v>업적 - 장비아이템 5성 누적 획득 10 회</v>
      </c>
      <c r="C377" s="34">
        <f>C376+1</f>
        <v>903121002</v>
      </c>
      <c r="D377" s="34" t="str">
        <f>C376</f>
        <v>903121001</v>
      </c>
      <c r="E377" s="34">
        <f t="shared" ref="E377:E398" si="229">C378</f>
        <v>903121003</v>
      </c>
      <c r="F377" s="34">
        <f>F376</f>
        <v>3</v>
      </c>
      <c r="G377" s="34">
        <f t="shared" ref="G377:H392" si="230">G376</f>
        <v>1</v>
      </c>
      <c r="H377" s="34">
        <f t="shared" si="230"/>
        <v>2</v>
      </c>
      <c r="I377" s="34">
        <v>10</v>
      </c>
      <c r="J377" s="34">
        <v>160001001</v>
      </c>
      <c r="K377" s="34">
        <f>INT(K376+K$376*100%)</f>
        <v>4000</v>
      </c>
      <c r="L377" s="34" t="s">
        <v>58</v>
      </c>
      <c r="M377" s="34">
        <f t="shared" si="226"/>
        <v>51672</v>
      </c>
      <c r="N377" s="34">
        <f t="shared" si="226"/>
        <v>52672</v>
      </c>
      <c r="O377" s="43" t="str">
        <f t="shared" ref="O377:O399" si="231">O376</f>
        <v>530800002</v>
      </c>
    </row>
    <row r="378" spans="1:15" x14ac:dyDescent="0.3">
      <c r="A378" s="34" t="b">
        <v>1</v>
      </c>
      <c r="B378" s="35" t="str">
        <f t="shared" si="227"/>
        <v>업적 - 장비아이템 5성 누적 획득 20 회</v>
      </c>
      <c r="C378" s="34">
        <f t="shared" ref="C378:C399" si="232">C377+1</f>
        <v>903121003</v>
      </c>
      <c r="D378" s="34">
        <f t="shared" ref="D378:D399" si="233">C377</f>
        <v>903121002</v>
      </c>
      <c r="E378" s="34">
        <f t="shared" si="229"/>
        <v>903121004</v>
      </c>
      <c r="F378" s="34">
        <f t="shared" ref="F378:H393" si="234">F377</f>
        <v>3</v>
      </c>
      <c r="G378" s="34">
        <f t="shared" si="230"/>
        <v>1</v>
      </c>
      <c r="H378" s="34">
        <f t="shared" si="230"/>
        <v>2</v>
      </c>
      <c r="I378" s="34">
        <v>20</v>
      </c>
      <c r="J378" s="34">
        <v>160001001</v>
      </c>
      <c r="K378" s="34">
        <f t="shared" ref="K378:K380" si="235">INT(K377+K$376*100%)</f>
        <v>6000</v>
      </c>
      <c r="L378" s="34" t="s">
        <v>58</v>
      </c>
      <c r="M378" s="34">
        <f t="shared" si="226"/>
        <v>51673</v>
      </c>
      <c r="N378" s="34">
        <f t="shared" si="226"/>
        <v>52673</v>
      </c>
      <c r="O378" s="43" t="str">
        <f t="shared" si="231"/>
        <v>530800002</v>
      </c>
    </row>
    <row r="379" spans="1:15" x14ac:dyDescent="0.3">
      <c r="A379" s="34" t="b">
        <v>1</v>
      </c>
      <c r="B379" s="35" t="str">
        <f t="shared" si="227"/>
        <v>업적 - 장비아이템 5성 누적 획득 30 회</v>
      </c>
      <c r="C379" s="34">
        <f t="shared" si="232"/>
        <v>903121004</v>
      </c>
      <c r="D379" s="34">
        <f t="shared" si="233"/>
        <v>903121003</v>
      </c>
      <c r="E379" s="34">
        <f t="shared" si="229"/>
        <v>903121005</v>
      </c>
      <c r="F379" s="34">
        <f t="shared" si="234"/>
        <v>3</v>
      </c>
      <c r="G379" s="34">
        <f t="shared" si="230"/>
        <v>1</v>
      </c>
      <c r="H379" s="34">
        <f t="shared" si="230"/>
        <v>2</v>
      </c>
      <c r="I379" s="34">
        <v>30</v>
      </c>
      <c r="J379" s="34">
        <v>160001001</v>
      </c>
      <c r="K379" s="34">
        <f t="shared" si="235"/>
        <v>8000</v>
      </c>
      <c r="L379" s="34" t="s">
        <v>58</v>
      </c>
      <c r="M379" s="34">
        <f t="shared" si="226"/>
        <v>51674</v>
      </c>
      <c r="N379" s="34">
        <f t="shared" si="226"/>
        <v>52674</v>
      </c>
      <c r="O379" s="43" t="str">
        <f t="shared" si="231"/>
        <v>530800002</v>
      </c>
    </row>
    <row r="380" spans="1:15" x14ac:dyDescent="0.3">
      <c r="A380" s="34" t="b">
        <v>1</v>
      </c>
      <c r="B380" s="35" t="str">
        <f t="shared" si="227"/>
        <v>업적 - 장비아이템 5성 누적 획득 50 회</v>
      </c>
      <c r="C380" s="34">
        <f t="shared" si="232"/>
        <v>903121005</v>
      </c>
      <c r="D380" s="34">
        <f t="shared" si="233"/>
        <v>903121004</v>
      </c>
      <c r="E380" s="34">
        <f t="shared" si="229"/>
        <v>903121006</v>
      </c>
      <c r="F380" s="34">
        <f t="shared" si="234"/>
        <v>3</v>
      </c>
      <c r="G380" s="34">
        <f t="shared" si="230"/>
        <v>1</v>
      </c>
      <c r="H380" s="34">
        <f t="shared" si="230"/>
        <v>2</v>
      </c>
      <c r="I380" s="34">
        <v>50</v>
      </c>
      <c r="J380" s="34">
        <v>160001001</v>
      </c>
      <c r="K380" s="34">
        <f t="shared" si="235"/>
        <v>10000</v>
      </c>
      <c r="L380" s="34" t="s">
        <v>58</v>
      </c>
      <c r="M380" s="34">
        <f t="shared" si="226"/>
        <v>51675</v>
      </c>
      <c r="N380" s="34">
        <f t="shared" si="226"/>
        <v>52675</v>
      </c>
      <c r="O380" s="43" t="str">
        <f t="shared" si="231"/>
        <v>530800002</v>
      </c>
    </row>
    <row r="381" spans="1:15" x14ac:dyDescent="0.3">
      <c r="A381" s="34" t="b">
        <v>1</v>
      </c>
      <c r="B381" s="35" t="str">
        <f t="shared" si="227"/>
        <v>업적 - 장비아이템 5성 누적 획득 100 회</v>
      </c>
      <c r="C381" s="34">
        <f t="shared" si="232"/>
        <v>903121006</v>
      </c>
      <c r="D381" s="34">
        <f t="shared" si="233"/>
        <v>903121005</v>
      </c>
      <c r="E381" s="34">
        <f t="shared" si="229"/>
        <v>903121007</v>
      </c>
      <c r="F381" s="34">
        <f t="shared" si="234"/>
        <v>3</v>
      </c>
      <c r="G381" s="34">
        <f t="shared" si="230"/>
        <v>1</v>
      </c>
      <c r="H381" s="34">
        <f t="shared" si="230"/>
        <v>2</v>
      </c>
      <c r="I381" s="34">
        <v>100</v>
      </c>
      <c r="J381" s="34">
        <v>160001001</v>
      </c>
      <c r="K381" s="33">
        <f>INT(K380+K$380*50%)</f>
        <v>15000</v>
      </c>
      <c r="L381" s="34" t="s">
        <v>58</v>
      </c>
      <c r="M381" s="34">
        <f t="shared" si="226"/>
        <v>51676</v>
      </c>
      <c r="N381" s="34">
        <f t="shared" si="226"/>
        <v>52676</v>
      </c>
      <c r="O381" s="43" t="str">
        <f t="shared" si="231"/>
        <v>530800002</v>
      </c>
    </row>
    <row r="382" spans="1:15" x14ac:dyDescent="0.3">
      <c r="A382" s="34" t="b">
        <v>1</v>
      </c>
      <c r="B382" s="35" t="str">
        <f t="shared" si="227"/>
        <v>업적 - 장비아이템 5성 누적 획득 150 회</v>
      </c>
      <c r="C382" s="34">
        <f t="shared" si="232"/>
        <v>903121007</v>
      </c>
      <c r="D382" s="34">
        <f t="shared" si="233"/>
        <v>903121006</v>
      </c>
      <c r="E382" s="34">
        <f t="shared" si="229"/>
        <v>903121008</v>
      </c>
      <c r="F382" s="34">
        <f t="shared" si="234"/>
        <v>3</v>
      </c>
      <c r="G382" s="34">
        <f t="shared" si="230"/>
        <v>1</v>
      </c>
      <c r="H382" s="34">
        <f t="shared" si="230"/>
        <v>2</v>
      </c>
      <c r="I382" s="34">
        <f>I381+50</f>
        <v>150</v>
      </c>
      <c r="J382" s="34">
        <v>160001001</v>
      </c>
      <c r="K382" s="34">
        <f t="shared" ref="K382:K388" si="236">INT(K381+K$380*50%)</f>
        <v>20000</v>
      </c>
      <c r="L382" s="34" t="s">
        <v>58</v>
      </c>
      <c r="M382" s="34">
        <f t="shared" si="226"/>
        <v>51677</v>
      </c>
      <c r="N382" s="34">
        <f t="shared" si="226"/>
        <v>52677</v>
      </c>
      <c r="O382" s="43" t="str">
        <f t="shared" si="231"/>
        <v>530800002</v>
      </c>
    </row>
    <row r="383" spans="1:15" x14ac:dyDescent="0.3">
      <c r="A383" s="34" t="b">
        <v>1</v>
      </c>
      <c r="B383" s="35" t="str">
        <f t="shared" si="227"/>
        <v>업적 - 장비아이템 5성 누적 획득 200 회</v>
      </c>
      <c r="C383" s="34">
        <f t="shared" si="232"/>
        <v>903121008</v>
      </c>
      <c r="D383" s="34">
        <f t="shared" si="233"/>
        <v>903121007</v>
      </c>
      <c r="E383" s="34">
        <f t="shared" si="229"/>
        <v>903121009</v>
      </c>
      <c r="F383" s="34">
        <f t="shared" si="234"/>
        <v>3</v>
      </c>
      <c r="G383" s="34">
        <f t="shared" si="230"/>
        <v>1</v>
      </c>
      <c r="H383" s="34">
        <f t="shared" si="230"/>
        <v>2</v>
      </c>
      <c r="I383" s="34">
        <f t="shared" ref="I383:I399" si="237">I382+50</f>
        <v>200</v>
      </c>
      <c r="J383" s="34">
        <v>160001001</v>
      </c>
      <c r="K383" s="34">
        <f t="shared" si="236"/>
        <v>25000</v>
      </c>
      <c r="L383" s="34" t="s">
        <v>58</v>
      </c>
      <c r="M383" s="34">
        <f t="shared" si="226"/>
        <v>51678</v>
      </c>
      <c r="N383" s="34">
        <f t="shared" si="226"/>
        <v>52678</v>
      </c>
      <c r="O383" s="43" t="str">
        <f t="shared" si="231"/>
        <v>530800002</v>
      </c>
    </row>
    <row r="384" spans="1:15" x14ac:dyDescent="0.3">
      <c r="A384" s="34" t="b">
        <v>1</v>
      </c>
      <c r="B384" s="35" t="str">
        <f t="shared" si="227"/>
        <v>업적 - 장비아이템 5성 누적 획득 250 회</v>
      </c>
      <c r="C384" s="34">
        <f t="shared" si="232"/>
        <v>903121009</v>
      </c>
      <c r="D384" s="34">
        <f t="shared" si="233"/>
        <v>903121008</v>
      </c>
      <c r="E384" s="34">
        <f t="shared" si="229"/>
        <v>903121010</v>
      </c>
      <c r="F384" s="34">
        <f t="shared" si="234"/>
        <v>3</v>
      </c>
      <c r="G384" s="34">
        <f t="shared" si="230"/>
        <v>1</v>
      </c>
      <c r="H384" s="34">
        <f t="shared" si="230"/>
        <v>2</v>
      </c>
      <c r="I384" s="34">
        <f t="shared" si="237"/>
        <v>250</v>
      </c>
      <c r="J384" s="34">
        <v>160001001</v>
      </c>
      <c r="K384" s="34">
        <f t="shared" si="236"/>
        <v>30000</v>
      </c>
      <c r="L384" s="34" t="s">
        <v>58</v>
      </c>
      <c r="M384" s="34">
        <f t="shared" si="226"/>
        <v>51679</v>
      </c>
      <c r="N384" s="34">
        <f t="shared" si="226"/>
        <v>52679</v>
      </c>
      <c r="O384" s="43" t="str">
        <f t="shared" si="231"/>
        <v>530800002</v>
      </c>
    </row>
    <row r="385" spans="1:15" x14ac:dyDescent="0.3">
      <c r="A385" s="34" t="b">
        <v>1</v>
      </c>
      <c r="B385" s="35" t="str">
        <f t="shared" si="227"/>
        <v>업적 - 장비아이템 5성 누적 획득 300 회</v>
      </c>
      <c r="C385" s="34">
        <f t="shared" si="232"/>
        <v>903121010</v>
      </c>
      <c r="D385" s="34">
        <f t="shared" si="233"/>
        <v>903121009</v>
      </c>
      <c r="E385" s="34">
        <f t="shared" si="229"/>
        <v>903121011</v>
      </c>
      <c r="F385" s="34">
        <f t="shared" si="234"/>
        <v>3</v>
      </c>
      <c r="G385" s="34">
        <f t="shared" si="230"/>
        <v>1</v>
      </c>
      <c r="H385" s="34">
        <f t="shared" si="230"/>
        <v>2</v>
      </c>
      <c r="I385" s="34">
        <f t="shared" si="237"/>
        <v>300</v>
      </c>
      <c r="J385" s="34">
        <v>160001001</v>
      </c>
      <c r="K385" s="34">
        <f t="shared" si="236"/>
        <v>35000</v>
      </c>
      <c r="L385" s="34" t="s">
        <v>58</v>
      </c>
      <c r="M385" s="34">
        <f t="shared" si="226"/>
        <v>51680</v>
      </c>
      <c r="N385" s="34">
        <f t="shared" si="226"/>
        <v>52680</v>
      </c>
      <c r="O385" s="43" t="str">
        <f t="shared" si="231"/>
        <v>530800002</v>
      </c>
    </row>
    <row r="386" spans="1:15" x14ac:dyDescent="0.3">
      <c r="A386" s="34" t="b">
        <v>1</v>
      </c>
      <c r="B386" s="35" t="str">
        <f t="shared" si="227"/>
        <v>업적 - 장비아이템 5성 누적 획득 350 회</v>
      </c>
      <c r="C386" s="34">
        <f t="shared" si="232"/>
        <v>903121011</v>
      </c>
      <c r="D386" s="34">
        <f t="shared" si="233"/>
        <v>903121010</v>
      </c>
      <c r="E386" s="34">
        <f t="shared" si="229"/>
        <v>903121012</v>
      </c>
      <c r="F386" s="34">
        <f t="shared" si="234"/>
        <v>3</v>
      </c>
      <c r="G386" s="34">
        <f t="shared" si="230"/>
        <v>1</v>
      </c>
      <c r="H386" s="34">
        <f t="shared" si="230"/>
        <v>2</v>
      </c>
      <c r="I386" s="34">
        <f t="shared" si="237"/>
        <v>350</v>
      </c>
      <c r="J386" s="34">
        <v>160001001</v>
      </c>
      <c r="K386" s="34">
        <f t="shared" si="236"/>
        <v>40000</v>
      </c>
      <c r="L386" s="34" t="s">
        <v>58</v>
      </c>
      <c r="M386" s="34">
        <f t="shared" si="226"/>
        <v>51681</v>
      </c>
      <c r="N386" s="34">
        <f t="shared" si="226"/>
        <v>52681</v>
      </c>
      <c r="O386" s="43" t="str">
        <f t="shared" si="231"/>
        <v>530800002</v>
      </c>
    </row>
    <row r="387" spans="1:15" x14ac:dyDescent="0.3">
      <c r="A387" s="34" t="b">
        <v>1</v>
      </c>
      <c r="B387" s="35" t="str">
        <f t="shared" si="227"/>
        <v>업적 - 장비아이템 5성 누적 획득 400 회</v>
      </c>
      <c r="C387" s="34">
        <f t="shared" si="232"/>
        <v>903121012</v>
      </c>
      <c r="D387" s="34">
        <f t="shared" si="233"/>
        <v>903121011</v>
      </c>
      <c r="E387" s="34">
        <f t="shared" si="229"/>
        <v>903121013</v>
      </c>
      <c r="F387" s="34">
        <f t="shared" si="234"/>
        <v>3</v>
      </c>
      <c r="G387" s="34">
        <f t="shared" si="230"/>
        <v>1</v>
      </c>
      <c r="H387" s="34">
        <f t="shared" si="230"/>
        <v>2</v>
      </c>
      <c r="I387" s="34">
        <f t="shared" si="237"/>
        <v>400</v>
      </c>
      <c r="J387" s="34">
        <v>160001001</v>
      </c>
      <c r="K387" s="34">
        <f t="shared" si="236"/>
        <v>45000</v>
      </c>
      <c r="L387" s="34" t="s">
        <v>58</v>
      </c>
      <c r="M387" s="34">
        <f t="shared" si="226"/>
        <v>51682</v>
      </c>
      <c r="N387" s="34">
        <f t="shared" si="226"/>
        <v>52682</v>
      </c>
      <c r="O387" s="43" t="str">
        <f t="shared" si="231"/>
        <v>530800002</v>
      </c>
    </row>
    <row r="388" spans="1:15" x14ac:dyDescent="0.3">
      <c r="A388" s="34" t="b">
        <v>1</v>
      </c>
      <c r="B388" s="35" t="str">
        <f t="shared" si="227"/>
        <v>업적 - 장비아이템 5성 누적 획득 450 회</v>
      </c>
      <c r="C388" s="34">
        <f t="shared" si="232"/>
        <v>903121013</v>
      </c>
      <c r="D388" s="34">
        <f t="shared" si="233"/>
        <v>903121012</v>
      </c>
      <c r="E388" s="34">
        <f t="shared" si="229"/>
        <v>903121014</v>
      </c>
      <c r="F388" s="34">
        <f t="shared" si="234"/>
        <v>3</v>
      </c>
      <c r="G388" s="34">
        <f t="shared" si="230"/>
        <v>1</v>
      </c>
      <c r="H388" s="34">
        <f t="shared" si="230"/>
        <v>2</v>
      </c>
      <c r="I388" s="34">
        <f t="shared" si="237"/>
        <v>450</v>
      </c>
      <c r="J388" s="34">
        <v>160001001</v>
      </c>
      <c r="K388" s="34">
        <f t="shared" si="236"/>
        <v>50000</v>
      </c>
      <c r="L388" s="34" t="s">
        <v>58</v>
      </c>
      <c r="M388" s="34">
        <f t="shared" si="226"/>
        <v>51683</v>
      </c>
      <c r="N388" s="34">
        <f t="shared" si="226"/>
        <v>52683</v>
      </c>
      <c r="O388" s="43" t="str">
        <f t="shared" si="231"/>
        <v>530800002</v>
      </c>
    </row>
    <row r="389" spans="1:15" x14ac:dyDescent="0.3">
      <c r="A389" s="34" t="b">
        <v>1</v>
      </c>
      <c r="B389" s="35" t="str">
        <f t="shared" si="227"/>
        <v>업적 - 장비아이템 5성 누적 획득 500 회</v>
      </c>
      <c r="C389" s="34">
        <f t="shared" si="232"/>
        <v>903121014</v>
      </c>
      <c r="D389" s="34">
        <f t="shared" si="233"/>
        <v>903121013</v>
      </c>
      <c r="E389" s="34">
        <f t="shared" si="229"/>
        <v>903121015</v>
      </c>
      <c r="F389" s="34">
        <f t="shared" si="234"/>
        <v>3</v>
      </c>
      <c r="G389" s="34">
        <f t="shared" si="230"/>
        <v>1</v>
      </c>
      <c r="H389" s="34">
        <f t="shared" si="230"/>
        <v>2</v>
      </c>
      <c r="I389" s="34">
        <f t="shared" si="237"/>
        <v>500</v>
      </c>
      <c r="J389" s="34">
        <v>160001001</v>
      </c>
      <c r="K389" s="33">
        <f>INT(K388+K$380*100%)</f>
        <v>60000</v>
      </c>
      <c r="L389" s="34" t="s">
        <v>58</v>
      </c>
      <c r="M389" s="34">
        <f t="shared" si="226"/>
        <v>51684</v>
      </c>
      <c r="N389" s="34">
        <f t="shared" si="226"/>
        <v>52684</v>
      </c>
      <c r="O389" s="43" t="str">
        <f t="shared" si="231"/>
        <v>530800002</v>
      </c>
    </row>
    <row r="390" spans="1:15" x14ac:dyDescent="0.3">
      <c r="A390" s="34" t="b">
        <v>1</v>
      </c>
      <c r="B390" s="35" t="str">
        <f t="shared" si="227"/>
        <v>업적 - 장비아이템 5성 누적 획득 550 회</v>
      </c>
      <c r="C390" s="34">
        <f t="shared" si="232"/>
        <v>903121015</v>
      </c>
      <c r="D390" s="34">
        <f t="shared" si="233"/>
        <v>903121014</v>
      </c>
      <c r="E390" s="34">
        <f t="shared" si="229"/>
        <v>903121016</v>
      </c>
      <c r="F390" s="34">
        <f t="shared" si="234"/>
        <v>3</v>
      </c>
      <c r="G390" s="34">
        <f t="shared" si="230"/>
        <v>1</v>
      </c>
      <c r="H390" s="34">
        <f t="shared" si="230"/>
        <v>2</v>
      </c>
      <c r="I390" s="34">
        <f t="shared" si="237"/>
        <v>550</v>
      </c>
      <c r="J390" s="34">
        <v>160001001</v>
      </c>
      <c r="K390" s="34">
        <f t="shared" ref="K390:K393" si="238">INT(K389+K$380*100%)</f>
        <v>70000</v>
      </c>
      <c r="L390" s="34" t="s">
        <v>58</v>
      </c>
      <c r="M390" s="34">
        <f t="shared" si="226"/>
        <v>51685</v>
      </c>
      <c r="N390" s="34">
        <f t="shared" si="226"/>
        <v>52685</v>
      </c>
      <c r="O390" s="43" t="str">
        <f t="shared" si="231"/>
        <v>530800002</v>
      </c>
    </row>
    <row r="391" spans="1:15" x14ac:dyDescent="0.3">
      <c r="A391" s="34" t="b">
        <v>1</v>
      </c>
      <c r="B391" s="35" t="str">
        <f t="shared" si="227"/>
        <v>업적 - 장비아이템 5성 누적 획득 600 회</v>
      </c>
      <c r="C391" s="34">
        <f t="shared" si="232"/>
        <v>903121016</v>
      </c>
      <c r="D391" s="34">
        <f t="shared" si="233"/>
        <v>903121015</v>
      </c>
      <c r="E391" s="34">
        <f t="shared" si="229"/>
        <v>903121017</v>
      </c>
      <c r="F391" s="34">
        <f t="shared" si="234"/>
        <v>3</v>
      </c>
      <c r="G391" s="34">
        <f t="shared" si="230"/>
        <v>1</v>
      </c>
      <c r="H391" s="34">
        <f t="shared" si="230"/>
        <v>2</v>
      </c>
      <c r="I391" s="34">
        <f t="shared" si="237"/>
        <v>600</v>
      </c>
      <c r="J391" s="34">
        <v>160001001</v>
      </c>
      <c r="K391" s="34">
        <f t="shared" si="238"/>
        <v>80000</v>
      </c>
      <c r="L391" s="34" t="s">
        <v>58</v>
      </c>
      <c r="M391" s="34">
        <f t="shared" ref="M391:N406" si="239">M390+1</f>
        <v>51686</v>
      </c>
      <c r="N391" s="34">
        <f t="shared" si="239"/>
        <v>52686</v>
      </c>
      <c r="O391" s="43" t="str">
        <f t="shared" si="231"/>
        <v>530800002</v>
      </c>
    </row>
    <row r="392" spans="1:15" x14ac:dyDescent="0.3">
      <c r="A392" s="34" t="b">
        <v>1</v>
      </c>
      <c r="B392" s="35" t="str">
        <f t="shared" si="227"/>
        <v>업적 - 장비아이템 5성 누적 획득 650 회</v>
      </c>
      <c r="C392" s="34">
        <f t="shared" si="232"/>
        <v>903121017</v>
      </c>
      <c r="D392" s="34">
        <f t="shared" si="233"/>
        <v>903121016</v>
      </c>
      <c r="E392" s="34">
        <f t="shared" si="229"/>
        <v>903121018</v>
      </c>
      <c r="F392" s="34">
        <f t="shared" si="234"/>
        <v>3</v>
      </c>
      <c r="G392" s="34">
        <f t="shared" si="230"/>
        <v>1</v>
      </c>
      <c r="H392" s="34">
        <f t="shared" si="230"/>
        <v>2</v>
      </c>
      <c r="I392" s="34">
        <f t="shared" si="237"/>
        <v>650</v>
      </c>
      <c r="J392" s="34">
        <v>160001001</v>
      </c>
      <c r="K392" s="34">
        <f t="shared" si="238"/>
        <v>90000</v>
      </c>
      <c r="L392" s="34" t="s">
        <v>58</v>
      </c>
      <c r="M392" s="34">
        <f t="shared" si="239"/>
        <v>51687</v>
      </c>
      <c r="N392" s="34">
        <f t="shared" si="239"/>
        <v>52687</v>
      </c>
      <c r="O392" s="43" t="str">
        <f t="shared" si="231"/>
        <v>530800002</v>
      </c>
    </row>
    <row r="393" spans="1:15" x14ac:dyDescent="0.3">
      <c r="A393" s="34" t="b">
        <v>1</v>
      </c>
      <c r="B393" s="35" t="str">
        <f t="shared" si="227"/>
        <v>업적 - 장비아이템 5성 누적 획득 700 회</v>
      </c>
      <c r="C393" s="34">
        <f t="shared" si="232"/>
        <v>903121018</v>
      </c>
      <c r="D393" s="34">
        <f t="shared" si="233"/>
        <v>903121017</v>
      </c>
      <c r="E393" s="34">
        <f t="shared" si="229"/>
        <v>903121019</v>
      </c>
      <c r="F393" s="34">
        <f t="shared" si="234"/>
        <v>3</v>
      </c>
      <c r="G393" s="34">
        <f t="shared" si="234"/>
        <v>1</v>
      </c>
      <c r="H393" s="34">
        <f t="shared" si="234"/>
        <v>2</v>
      </c>
      <c r="I393" s="34">
        <f t="shared" si="237"/>
        <v>700</v>
      </c>
      <c r="J393" s="34">
        <v>160001001</v>
      </c>
      <c r="K393" s="34">
        <f t="shared" si="238"/>
        <v>100000</v>
      </c>
      <c r="L393" s="34" t="s">
        <v>58</v>
      </c>
      <c r="M393" s="34">
        <f t="shared" si="239"/>
        <v>51688</v>
      </c>
      <c r="N393" s="34">
        <f t="shared" si="239"/>
        <v>52688</v>
      </c>
      <c r="O393" s="43" t="str">
        <f t="shared" si="231"/>
        <v>530800002</v>
      </c>
    </row>
    <row r="394" spans="1:15" x14ac:dyDescent="0.3">
      <c r="A394" s="34" t="b">
        <v>1</v>
      </c>
      <c r="B394" s="35" t="str">
        <f t="shared" si="227"/>
        <v>업적 - 장비아이템 5성 누적 획득 750 회</v>
      </c>
      <c r="C394" s="34">
        <f t="shared" si="232"/>
        <v>903121019</v>
      </c>
      <c r="D394" s="34">
        <f t="shared" si="233"/>
        <v>903121018</v>
      </c>
      <c r="E394" s="34">
        <f t="shared" si="229"/>
        <v>903121020</v>
      </c>
      <c r="F394" s="34">
        <f t="shared" ref="F394:H399" si="240">F393</f>
        <v>3</v>
      </c>
      <c r="G394" s="34">
        <f t="shared" si="240"/>
        <v>1</v>
      </c>
      <c r="H394" s="34">
        <f t="shared" si="240"/>
        <v>2</v>
      </c>
      <c r="I394" s="34">
        <f t="shared" si="237"/>
        <v>750</v>
      </c>
      <c r="J394" s="34">
        <v>160001001</v>
      </c>
      <c r="K394" s="33">
        <f>INT(K393+K$393*25%)</f>
        <v>125000</v>
      </c>
      <c r="L394" s="34" t="s">
        <v>58</v>
      </c>
      <c r="M394" s="34">
        <f t="shared" si="239"/>
        <v>51689</v>
      </c>
      <c r="N394" s="34">
        <f t="shared" si="239"/>
        <v>52689</v>
      </c>
      <c r="O394" s="43" t="str">
        <f t="shared" si="231"/>
        <v>530800002</v>
      </c>
    </row>
    <row r="395" spans="1:15" x14ac:dyDescent="0.3">
      <c r="A395" s="34" t="b">
        <v>1</v>
      </c>
      <c r="B395" s="35" t="str">
        <f t="shared" si="227"/>
        <v>업적 - 장비아이템 5성 누적 획득 800 회</v>
      </c>
      <c r="C395" s="34">
        <f t="shared" si="232"/>
        <v>903121020</v>
      </c>
      <c r="D395" s="34">
        <f t="shared" si="233"/>
        <v>903121019</v>
      </c>
      <c r="E395" s="34">
        <f t="shared" si="229"/>
        <v>903121021</v>
      </c>
      <c r="F395" s="34">
        <f t="shared" si="240"/>
        <v>3</v>
      </c>
      <c r="G395" s="34">
        <f t="shared" si="240"/>
        <v>1</v>
      </c>
      <c r="H395" s="34">
        <f t="shared" si="240"/>
        <v>2</v>
      </c>
      <c r="I395" s="34">
        <f t="shared" si="237"/>
        <v>800</v>
      </c>
      <c r="J395" s="34">
        <v>160001001</v>
      </c>
      <c r="K395" s="44">
        <f>INT(K394+K$393*25%)</f>
        <v>150000</v>
      </c>
      <c r="L395" s="34" t="s">
        <v>58</v>
      </c>
      <c r="M395" s="34">
        <f t="shared" si="239"/>
        <v>51690</v>
      </c>
      <c r="N395" s="34">
        <f t="shared" si="239"/>
        <v>52690</v>
      </c>
      <c r="O395" s="43" t="str">
        <f t="shared" si="231"/>
        <v>530800002</v>
      </c>
    </row>
    <row r="396" spans="1:15" x14ac:dyDescent="0.3">
      <c r="A396" s="34" t="b">
        <v>1</v>
      </c>
      <c r="B396" s="35" t="str">
        <f t="shared" si="227"/>
        <v>업적 - 장비아이템 5성 누적 획득 850 회</v>
      </c>
      <c r="C396" s="34">
        <f t="shared" si="232"/>
        <v>903121021</v>
      </c>
      <c r="D396" s="34">
        <f t="shared" si="233"/>
        <v>903121020</v>
      </c>
      <c r="E396" s="34">
        <f t="shared" si="229"/>
        <v>903121022</v>
      </c>
      <c r="F396" s="34">
        <f t="shared" si="240"/>
        <v>3</v>
      </c>
      <c r="G396" s="34">
        <f t="shared" si="240"/>
        <v>1</v>
      </c>
      <c r="H396" s="34">
        <f t="shared" si="240"/>
        <v>2</v>
      </c>
      <c r="I396" s="34">
        <f t="shared" si="237"/>
        <v>850</v>
      </c>
      <c r="J396" s="34">
        <v>160001001</v>
      </c>
      <c r="K396" s="44">
        <f t="shared" ref="K396:K399" si="241">INT(K395+K$393*25%)</f>
        <v>175000</v>
      </c>
      <c r="L396" s="34" t="s">
        <v>58</v>
      </c>
      <c r="M396" s="34">
        <f t="shared" si="239"/>
        <v>51691</v>
      </c>
      <c r="N396" s="34">
        <f t="shared" si="239"/>
        <v>52691</v>
      </c>
      <c r="O396" s="43" t="str">
        <f t="shared" si="231"/>
        <v>530800002</v>
      </c>
    </row>
    <row r="397" spans="1:15" x14ac:dyDescent="0.3">
      <c r="A397" s="34" t="b">
        <v>1</v>
      </c>
      <c r="B397" s="35" t="str">
        <f t="shared" si="227"/>
        <v>업적 - 장비아이템 5성 누적 획득 900 회</v>
      </c>
      <c r="C397" s="34">
        <f t="shared" si="232"/>
        <v>903121022</v>
      </c>
      <c r="D397" s="34">
        <f t="shared" si="233"/>
        <v>903121021</v>
      </c>
      <c r="E397" s="34">
        <f t="shared" si="229"/>
        <v>903121023</v>
      </c>
      <c r="F397" s="34">
        <f t="shared" si="240"/>
        <v>3</v>
      </c>
      <c r="G397" s="34">
        <f t="shared" si="240"/>
        <v>1</v>
      </c>
      <c r="H397" s="34">
        <f t="shared" si="240"/>
        <v>2</v>
      </c>
      <c r="I397" s="34">
        <f t="shared" si="237"/>
        <v>900</v>
      </c>
      <c r="J397" s="34">
        <v>160001001</v>
      </c>
      <c r="K397" s="44">
        <f t="shared" si="241"/>
        <v>200000</v>
      </c>
      <c r="L397" s="34" t="s">
        <v>58</v>
      </c>
      <c r="M397" s="34">
        <f t="shared" si="239"/>
        <v>51692</v>
      </c>
      <c r="N397" s="34">
        <f t="shared" si="239"/>
        <v>52692</v>
      </c>
      <c r="O397" s="43" t="str">
        <f t="shared" si="231"/>
        <v>530800002</v>
      </c>
    </row>
    <row r="398" spans="1:15" x14ac:dyDescent="0.3">
      <c r="A398" s="34" t="b">
        <v>1</v>
      </c>
      <c r="B398" s="35" t="str">
        <f t="shared" si="227"/>
        <v>업적 - 장비아이템 5성 누적 획득 950 회</v>
      </c>
      <c r="C398" s="34">
        <f t="shared" si="232"/>
        <v>903121023</v>
      </c>
      <c r="D398" s="34">
        <f t="shared" si="233"/>
        <v>903121022</v>
      </c>
      <c r="E398" s="34">
        <f t="shared" si="229"/>
        <v>903121024</v>
      </c>
      <c r="F398" s="34">
        <f t="shared" si="240"/>
        <v>3</v>
      </c>
      <c r="G398" s="34">
        <f t="shared" si="240"/>
        <v>1</v>
      </c>
      <c r="H398" s="34">
        <f t="shared" si="240"/>
        <v>2</v>
      </c>
      <c r="I398" s="34">
        <f t="shared" si="237"/>
        <v>950</v>
      </c>
      <c r="J398" s="34">
        <v>160001001</v>
      </c>
      <c r="K398" s="44">
        <f t="shared" si="241"/>
        <v>225000</v>
      </c>
      <c r="L398" s="34" t="s">
        <v>58</v>
      </c>
      <c r="M398" s="34">
        <f t="shared" si="239"/>
        <v>51693</v>
      </c>
      <c r="N398" s="34">
        <f t="shared" si="239"/>
        <v>52693</v>
      </c>
      <c r="O398" s="43" t="str">
        <f t="shared" si="231"/>
        <v>530800002</v>
      </c>
    </row>
    <row r="399" spans="1:15" x14ac:dyDescent="0.3">
      <c r="A399" s="34" t="b">
        <v>1</v>
      </c>
      <c r="B399" s="35" t="str">
        <f t="shared" si="227"/>
        <v>업적 - 장비아이템 5성 누적 획득 1000 회</v>
      </c>
      <c r="C399" s="34">
        <f t="shared" si="232"/>
        <v>903121024</v>
      </c>
      <c r="D399" s="34">
        <f t="shared" si="233"/>
        <v>903121023</v>
      </c>
      <c r="E399" s="33">
        <v>0</v>
      </c>
      <c r="F399" s="34">
        <f t="shared" si="240"/>
        <v>3</v>
      </c>
      <c r="G399" s="34">
        <f t="shared" si="240"/>
        <v>1</v>
      </c>
      <c r="H399" s="34">
        <f t="shared" si="240"/>
        <v>2</v>
      </c>
      <c r="I399" s="34">
        <f t="shared" si="237"/>
        <v>1000</v>
      </c>
      <c r="J399" s="34">
        <v>160001001</v>
      </c>
      <c r="K399" s="44">
        <f t="shared" si="241"/>
        <v>250000</v>
      </c>
      <c r="L399" s="34" t="s">
        <v>58</v>
      </c>
      <c r="M399" s="34">
        <f t="shared" si="239"/>
        <v>51694</v>
      </c>
      <c r="N399" s="34">
        <f t="shared" si="239"/>
        <v>52694</v>
      </c>
      <c r="O399" s="43" t="str">
        <f t="shared" si="231"/>
        <v>530800002</v>
      </c>
    </row>
    <row r="400" spans="1:15" x14ac:dyDescent="0.3">
      <c r="A400" s="31" t="b">
        <v>1</v>
      </c>
      <c r="B400" s="32" t="str">
        <f t="shared" ref="B400:B423" si="242">"업적 - 장비아이템 6성 누적 획득 " &amp; I400 &amp; " 회"</f>
        <v>업적 - 장비아이템 6성 누적 획득 1 회</v>
      </c>
      <c r="C400" s="33" t="str">
        <f>90&amp;F400&amp;G400&amp;H400&amp;1001</f>
        <v>903131001</v>
      </c>
      <c r="D400" s="33">
        <v>0</v>
      </c>
      <c r="E400" s="31">
        <f>C401</f>
        <v>903131002</v>
      </c>
      <c r="F400" s="33">
        <v>3</v>
      </c>
      <c r="G400" s="33">
        <v>1</v>
      </c>
      <c r="H400" s="33">
        <v>3</v>
      </c>
      <c r="I400" s="31">
        <v>1</v>
      </c>
      <c r="J400" s="31">
        <v>160001001</v>
      </c>
      <c r="K400" s="33">
        <v>5000</v>
      </c>
      <c r="L400" s="43" t="s">
        <v>58</v>
      </c>
      <c r="M400" s="43">
        <f t="shared" si="239"/>
        <v>51695</v>
      </c>
      <c r="N400" s="43">
        <f t="shared" si="239"/>
        <v>52695</v>
      </c>
      <c r="O400" s="33" t="str">
        <f t="shared" ref="O400:O424" si="243">IF(H400=1,"530800001",IF(H400=2,"530800002",IF(H400=3,"530800003",IF(H400=4,"530800004",IF(H400=5,"530800005",IF(H400=6,"530800006",IF(H400=7,"530800007",IF(H400=8,"530800008",IF(H400=9,"530800009",IF(H400=10,"530800010",IF(H400=11,"530800011",IF(H400=12,"530800012",IF(H400=13,"530800013",IF(H400=14,"530800014",IF(H400=15,"530800015",IF(H400=16,"530800016",IF(H400=17,"530800017",IF(H400=18,"530800018",IF(H400=19,"530800019",IF(H400=20,"530800020",IF(H400=21,"530800020",IF(H400=22,"530800022",IF(H400=23,"530800023",IF(H400=24,"530800024",IF(H400=25,"530800025",IF(H400=26,"530800026",IF(H400=27,"530800027",IF(H400=28,"530800028",IF(H400=29,"530800029",IF(H400=30,"530800030",IF(H400=31,"530800031",IF(H400=32,"530800032",IF(H400=33,"530800033",IF(H400=34,"530800034",IF(H400=35,"530800035",IF(H400=36,"530800036"))))))))))))))))))))))))))))))))))))</f>
        <v>530800003</v>
      </c>
    </row>
    <row r="401" spans="1:15" x14ac:dyDescent="0.3">
      <c r="A401" s="31" t="b">
        <v>1</v>
      </c>
      <c r="B401" s="32" t="str">
        <f t="shared" si="242"/>
        <v>업적 - 장비아이템 6성 누적 획득 10 회</v>
      </c>
      <c r="C401" s="31">
        <f>C400+1</f>
        <v>903131002</v>
      </c>
      <c r="D401" s="31" t="str">
        <f>C400</f>
        <v>903131001</v>
      </c>
      <c r="E401" s="31">
        <f t="shared" ref="E401:E422" si="244">C402</f>
        <v>903131003</v>
      </c>
      <c r="F401" s="31">
        <f>F400</f>
        <v>3</v>
      </c>
      <c r="G401" s="31">
        <f t="shared" ref="G401:H416" si="245">G400</f>
        <v>1</v>
      </c>
      <c r="H401" s="31">
        <f t="shared" si="245"/>
        <v>3</v>
      </c>
      <c r="I401" s="31">
        <v>10</v>
      </c>
      <c r="J401" s="31">
        <v>160001001</v>
      </c>
      <c r="K401" s="31">
        <f>INT(K400+K$400*100%)</f>
        <v>10000</v>
      </c>
      <c r="L401" s="43" t="s">
        <v>58</v>
      </c>
      <c r="M401" s="43">
        <f t="shared" si="239"/>
        <v>51696</v>
      </c>
      <c r="N401" s="43">
        <f t="shared" si="239"/>
        <v>52696</v>
      </c>
      <c r="O401" s="43" t="str">
        <f t="shared" ref="O401:O423" si="246">O400</f>
        <v>530800003</v>
      </c>
    </row>
    <row r="402" spans="1:15" x14ac:dyDescent="0.3">
      <c r="A402" s="31" t="b">
        <v>1</v>
      </c>
      <c r="B402" s="32" t="str">
        <f t="shared" si="242"/>
        <v>업적 - 장비아이템 6성 누적 획득 20 회</v>
      </c>
      <c r="C402" s="31">
        <f t="shared" ref="C402:C423" si="247">C401+1</f>
        <v>903131003</v>
      </c>
      <c r="D402" s="31">
        <f t="shared" ref="D402:D423" si="248">C401</f>
        <v>903131002</v>
      </c>
      <c r="E402" s="31">
        <f t="shared" si="244"/>
        <v>903131004</v>
      </c>
      <c r="F402" s="31">
        <f t="shared" ref="F402:H417" si="249">F401</f>
        <v>3</v>
      </c>
      <c r="G402" s="31">
        <f t="shared" si="245"/>
        <v>1</v>
      </c>
      <c r="H402" s="31">
        <f t="shared" si="245"/>
        <v>3</v>
      </c>
      <c r="I402" s="31">
        <v>20</v>
      </c>
      <c r="J402" s="31">
        <v>160001001</v>
      </c>
      <c r="K402" s="31">
        <f t="shared" ref="K402:K405" si="250">INT(K401+K$400*100%)</f>
        <v>15000</v>
      </c>
      <c r="L402" s="43" t="s">
        <v>58</v>
      </c>
      <c r="M402" s="43">
        <f t="shared" si="239"/>
        <v>51697</v>
      </c>
      <c r="N402" s="43">
        <f t="shared" si="239"/>
        <v>52697</v>
      </c>
      <c r="O402" s="43" t="str">
        <f t="shared" si="246"/>
        <v>530800003</v>
      </c>
    </row>
    <row r="403" spans="1:15" x14ac:dyDescent="0.3">
      <c r="A403" s="31" t="b">
        <v>1</v>
      </c>
      <c r="B403" s="32" t="str">
        <f t="shared" si="242"/>
        <v>업적 - 장비아이템 6성 누적 획득 30 회</v>
      </c>
      <c r="C403" s="31">
        <f t="shared" si="247"/>
        <v>903131004</v>
      </c>
      <c r="D403" s="31">
        <f t="shared" si="248"/>
        <v>903131003</v>
      </c>
      <c r="E403" s="31">
        <f t="shared" si="244"/>
        <v>903131005</v>
      </c>
      <c r="F403" s="31">
        <f t="shared" si="249"/>
        <v>3</v>
      </c>
      <c r="G403" s="31">
        <f t="shared" si="245"/>
        <v>1</v>
      </c>
      <c r="H403" s="31">
        <f t="shared" si="245"/>
        <v>3</v>
      </c>
      <c r="I403" s="31">
        <v>30</v>
      </c>
      <c r="J403" s="31">
        <v>160001001</v>
      </c>
      <c r="K403" s="31">
        <f t="shared" si="250"/>
        <v>20000</v>
      </c>
      <c r="L403" s="43" t="s">
        <v>58</v>
      </c>
      <c r="M403" s="43">
        <f t="shared" si="239"/>
        <v>51698</v>
      </c>
      <c r="N403" s="43">
        <f t="shared" si="239"/>
        <v>52698</v>
      </c>
      <c r="O403" s="43" t="str">
        <f t="shared" si="246"/>
        <v>530800003</v>
      </c>
    </row>
    <row r="404" spans="1:15" x14ac:dyDescent="0.3">
      <c r="A404" s="31" t="b">
        <v>1</v>
      </c>
      <c r="B404" s="32" t="str">
        <f t="shared" si="242"/>
        <v>업적 - 장비아이템 6성 누적 획득 50 회</v>
      </c>
      <c r="C404" s="31">
        <f t="shared" si="247"/>
        <v>903131005</v>
      </c>
      <c r="D404" s="31">
        <f t="shared" si="248"/>
        <v>903131004</v>
      </c>
      <c r="E404" s="31">
        <f t="shared" si="244"/>
        <v>903131006</v>
      </c>
      <c r="F404" s="31">
        <f t="shared" si="249"/>
        <v>3</v>
      </c>
      <c r="G404" s="31">
        <f t="shared" si="245"/>
        <v>1</v>
      </c>
      <c r="H404" s="31">
        <f t="shared" si="245"/>
        <v>3</v>
      </c>
      <c r="I404" s="31">
        <v>50</v>
      </c>
      <c r="J404" s="31">
        <v>160001001</v>
      </c>
      <c r="K404" s="31">
        <f t="shared" si="250"/>
        <v>25000</v>
      </c>
      <c r="L404" s="43" t="s">
        <v>58</v>
      </c>
      <c r="M404" s="43">
        <f t="shared" si="239"/>
        <v>51699</v>
      </c>
      <c r="N404" s="43">
        <f t="shared" si="239"/>
        <v>52699</v>
      </c>
      <c r="O404" s="43" t="str">
        <f t="shared" si="246"/>
        <v>530800003</v>
      </c>
    </row>
    <row r="405" spans="1:15" x14ac:dyDescent="0.3">
      <c r="A405" s="31" t="b">
        <v>1</v>
      </c>
      <c r="B405" s="32" t="str">
        <f t="shared" si="242"/>
        <v>업적 - 장비아이템 6성 누적 획득 100 회</v>
      </c>
      <c r="C405" s="31">
        <f t="shared" si="247"/>
        <v>903131006</v>
      </c>
      <c r="D405" s="31">
        <f t="shared" si="248"/>
        <v>903131005</v>
      </c>
      <c r="E405" s="31">
        <f t="shared" si="244"/>
        <v>903131007</v>
      </c>
      <c r="F405" s="31">
        <f t="shared" si="249"/>
        <v>3</v>
      </c>
      <c r="G405" s="31">
        <f t="shared" si="245"/>
        <v>1</v>
      </c>
      <c r="H405" s="31">
        <f t="shared" si="245"/>
        <v>3</v>
      </c>
      <c r="I405" s="31">
        <v>100</v>
      </c>
      <c r="J405" s="31">
        <v>160001001</v>
      </c>
      <c r="K405" s="31">
        <f t="shared" si="250"/>
        <v>30000</v>
      </c>
      <c r="L405" s="43" t="s">
        <v>58</v>
      </c>
      <c r="M405" s="43">
        <f t="shared" si="239"/>
        <v>51700</v>
      </c>
      <c r="N405" s="43">
        <f t="shared" si="239"/>
        <v>52700</v>
      </c>
      <c r="O405" s="43" t="str">
        <f t="shared" si="246"/>
        <v>530800003</v>
      </c>
    </row>
    <row r="406" spans="1:15" x14ac:dyDescent="0.3">
      <c r="A406" s="31" t="b">
        <v>1</v>
      </c>
      <c r="B406" s="32" t="str">
        <f t="shared" si="242"/>
        <v>업적 - 장비아이템 6성 누적 획득 150 회</v>
      </c>
      <c r="C406" s="31">
        <f t="shared" si="247"/>
        <v>903131007</v>
      </c>
      <c r="D406" s="31">
        <f t="shared" si="248"/>
        <v>903131006</v>
      </c>
      <c r="E406" s="31">
        <f t="shared" si="244"/>
        <v>903131008</v>
      </c>
      <c r="F406" s="31">
        <f t="shared" si="249"/>
        <v>3</v>
      </c>
      <c r="G406" s="31">
        <f t="shared" si="245"/>
        <v>1</v>
      </c>
      <c r="H406" s="31">
        <f t="shared" si="245"/>
        <v>3</v>
      </c>
      <c r="I406" s="31">
        <f>I405+50</f>
        <v>150</v>
      </c>
      <c r="J406" s="31">
        <v>160001001</v>
      </c>
      <c r="K406" s="33">
        <f>INT(K405+K$400*200%)</f>
        <v>40000</v>
      </c>
      <c r="L406" s="43" t="s">
        <v>58</v>
      </c>
      <c r="M406" s="43">
        <f t="shared" si="239"/>
        <v>51701</v>
      </c>
      <c r="N406" s="43">
        <f t="shared" si="239"/>
        <v>52701</v>
      </c>
      <c r="O406" s="43" t="str">
        <f t="shared" si="246"/>
        <v>530800003</v>
      </c>
    </row>
    <row r="407" spans="1:15" x14ac:dyDescent="0.3">
      <c r="A407" s="31" t="b">
        <v>1</v>
      </c>
      <c r="B407" s="32" t="str">
        <f t="shared" si="242"/>
        <v>업적 - 장비아이템 6성 누적 획득 200 회</v>
      </c>
      <c r="C407" s="31">
        <f t="shared" si="247"/>
        <v>903131008</v>
      </c>
      <c r="D407" s="31">
        <f t="shared" si="248"/>
        <v>903131007</v>
      </c>
      <c r="E407" s="31">
        <f t="shared" si="244"/>
        <v>903131009</v>
      </c>
      <c r="F407" s="31">
        <f t="shared" si="249"/>
        <v>3</v>
      </c>
      <c r="G407" s="31">
        <f t="shared" si="245"/>
        <v>1</v>
      </c>
      <c r="H407" s="31">
        <f t="shared" si="245"/>
        <v>3</v>
      </c>
      <c r="I407" s="31">
        <f t="shared" ref="I407:I423" si="251">I406+50</f>
        <v>200</v>
      </c>
      <c r="J407" s="31">
        <v>160001001</v>
      </c>
      <c r="K407" s="43">
        <f>INT(K406+K$400*200%)</f>
        <v>50000</v>
      </c>
      <c r="L407" s="43" t="s">
        <v>58</v>
      </c>
      <c r="M407" s="43">
        <f t="shared" ref="M407:N422" si="252">M406+1</f>
        <v>51702</v>
      </c>
      <c r="N407" s="43">
        <f t="shared" si="252"/>
        <v>52702</v>
      </c>
      <c r="O407" s="43" t="str">
        <f t="shared" si="246"/>
        <v>530800003</v>
      </c>
    </row>
    <row r="408" spans="1:15" x14ac:dyDescent="0.3">
      <c r="A408" s="31" t="b">
        <v>1</v>
      </c>
      <c r="B408" s="32" t="str">
        <f t="shared" si="242"/>
        <v>업적 - 장비아이템 6성 누적 획득 250 회</v>
      </c>
      <c r="C408" s="31">
        <f t="shared" si="247"/>
        <v>903131009</v>
      </c>
      <c r="D408" s="31">
        <f t="shared" si="248"/>
        <v>903131008</v>
      </c>
      <c r="E408" s="31">
        <f t="shared" si="244"/>
        <v>903131010</v>
      </c>
      <c r="F408" s="31">
        <f t="shared" si="249"/>
        <v>3</v>
      </c>
      <c r="G408" s="31">
        <f t="shared" si="245"/>
        <v>1</v>
      </c>
      <c r="H408" s="31">
        <f t="shared" si="245"/>
        <v>3</v>
      </c>
      <c r="I408" s="31">
        <f t="shared" si="251"/>
        <v>250</v>
      </c>
      <c r="J408" s="31">
        <v>160001001</v>
      </c>
      <c r="K408" s="43">
        <f t="shared" ref="K408:K412" si="253">INT(K407+K$400*200%)</f>
        <v>60000</v>
      </c>
      <c r="L408" s="43" t="s">
        <v>58</v>
      </c>
      <c r="M408" s="43">
        <f t="shared" si="252"/>
        <v>51703</v>
      </c>
      <c r="N408" s="43">
        <f t="shared" si="252"/>
        <v>52703</v>
      </c>
      <c r="O408" s="43" t="str">
        <f t="shared" si="246"/>
        <v>530800003</v>
      </c>
    </row>
    <row r="409" spans="1:15" x14ac:dyDescent="0.3">
      <c r="A409" s="31" t="b">
        <v>1</v>
      </c>
      <c r="B409" s="32" t="str">
        <f t="shared" si="242"/>
        <v>업적 - 장비아이템 6성 누적 획득 300 회</v>
      </c>
      <c r="C409" s="31">
        <f t="shared" si="247"/>
        <v>903131010</v>
      </c>
      <c r="D409" s="31">
        <f t="shared" si="248"/>
        <v>903131009</v>
      </c>
      <c r="E409" s="31">
        <f t="shared" si="244"/>
        <v>903131011</v>
      </c>
      <c r="F409" s="31">
        <f t="shared" si="249"/>
        <v>3</v>
      </c>
      <c r="G409" s="31">
        <f t="shared" si="245"/>
        <v>1</v>
      </c>
      <c r="H409" s="31">
        <f t="shared" si="245"/>
        <v>3</v>
      </c>
      <c r="I409" s="31">
        <f t="shared" si="251"/>
        <v>300</v>
      </c>
      <c r="J409" s="31">
        <v>160001001</v>
      </c>
      <c r="K409" s="43">
        <f t="shared" si="253"/>
        <v>70000</v>
      </c>
      <c r="L409" s="43" t="s">
        <v>58</v>
      </c>
      <c r="M409" s="43">
        <f t="shared" si="252"/>
        <v>51704</v>
      </c>
      <c r="N409" s="43">
        <f t="shared" si="252"/>
        <v>52704</v>
      </c>
      <c r="O409" s="43" t="str">
        <f t="shared" si="246"/>
        <v>530800003</v>
      </c>
    </row>
    <row r="410" spans="1:15" x14ac:dyDescent="0.3">
      <c r="A410" s="31" t="b">
        <v>1</v>
      </c>
      <c r="B410" s="32" t="str">
        <f t="shared" si="242"/>
        <v>업적 - 장비아이템 6성 누적 획득 350 회</v>
      </c>
      <c r="C410" s="31">
        <f t="shared" si="247"/>
        <v>903131011</v>
      </c>
      <c r="D410" s="31">
        <f t="shared" si="248"/>
        <v>903131010</v>
      </c>
      <c r="E410" s="31">
        <f t="shared" si="244"/>
        <v>903131012</v>
      </c>
      <c r="F410" s="31">
        <f t="shared" si="249"/>
        <v>3</v>
      </c>
      <c r="G410" s="31">
        <f t="shared" si="245"/>
        <v>1</v>
      </c>
      <c r="H410" s="31">
        <f t="shared" si="245"/>
        <v>3</v>
      </c>
      <c r="I410" s="31">
        <f t="shared" si="251"/>
        <v>350</v>
      </c>
      <c r="J410" s="31">
        <v>160001001</v>
      </c>
      <c r="K410" s="43">
        <f t="shared" si="253"/>
        <v>80000</v>
      </c>
      <c r="L410" s="43" t="s">
        <v>58</v>
      </c>
      <c r="M410" s="43">
        <f t="shared" si="252"/>
        <v>51705</v>
      </c>
      <c r="N410" s="43">
        <f t="shared" si="252"/>
        <v>52705</v>
      </c>
      <c r="O410" s="43" t="str">
        <f t="shared" si="246"/>
        <v>530800003</v>
      </c>
    </row>
    <row r="411" spans="1:15" x14ac:dyDescent="0.3">
      <c r="A411" s="31" t="b">
        <v>1</v>
      </c>
      <c r="B411" s="32" t="str">
        <f t="shared" si="242"/>
        <v>업적 - 장비아이템 6성 누적 획득 400 회</v>
      </c>
      <c r="C411" s="31">
        <f t="shared" si="247"/>
        <v>903131012</v>
      </c>
      <c r="D411" s="31">
        <f t="shared" si="248"/>
        <v>903131011</v>
      </c>
      <c r="E411" s="31">
        <f t="shared" si="244"/>
        <v>903131013</v>
      </c>
      <c r="F411" s="31">
        <f t="shared" si="249"/>
        <v>3</v>
      </c>
      <c r="G411" s="31">
        <f t="shared" si="245"/>
        <v>1</v>
      </c>
      <c r="H411" s="31">
        <f t="shared" si="245"/>
        <v>3</v>
      </c>
      <c r="I411" s="31">
        <f t="shared" si="251"/>
        <v>400</v>
      </c>
      <c r="J411" s="31">
        <v>160001001</v>
      </c>
      <c r="K411" s="43">
        <f t="shared" si="253"/>
        <v>90000</v>
      </c>
      <c r="L411" s="43" t="s">
        <v>58</v>
      </c>
      <c r="M411" s="43">
        <f t="shared" si="252"/>
        <v>51706</v>
      </c>
      <c r="N411" s="43">
        <f t="shared" si="252"/>
        <v>52706</v>
      </c>
      <c r="O411" s="43" t="str">
        <f t="shared" si="246"/>
        <v>530800003</v>
      </c>
    </row>
    <row r="412" spans="1:15" x14ac:dyDescent="0.3">
      <c r="A412" s="31" t="b">
        <v>1</v>
      </c>
      <c r="B412" s="32" t="str">
        <f t="shared" si="242"/>
        <v>업적 - 장비아이템 6성 누적 획득 450 회</v>
      </c>
      <c r="C412" s="31">
        <f t="shared" si="247"/>
        <v>903131013</v>
      </c>
      <c r="D412" s="31">
        <f t="shared" si="248"/>
        <v>903131012</v>
      </c>
      <c r="E412" s="31">
        <f t="shared" si="244"/>
        <v>903131014</v>
      </c>
      <c r="F412" s="31">
        <f t="shared" si="249"/>
        <v>3</v>
      </c>
      <c r="G412" s="31">
        <f t="shared" si="245"/>
        <v>1</v>
      </c>
      <c r="H412" s="31">
        <f t="shared" si="245"/>
        <v>3</v>
      </c>
      <c r="I412" s="31">
        <f t="shared" si="251"/>
        <v>450</v>
      </c>
      <c r="J412" s="31">
        <v>160001001</v>
      </c>
      <c r="K412" s="43">
        <f t="shared" si="253"/>
        <v>100000</v>
      </c>
      <c r="L412" s="43" t="s">
        <v>58</v>
      </c>
      <c r="M412" s="43">
        <f t="shared" si="252"/>
        <v>51707</v>
      </c>
      <c r="N412" s="43">
        <f t="shared" si="252"/>
        <v>52707</v>
      </c>
      <c r="O412" s="43" t="str">
        <f t="shared" si="246"/>
        <v>530800003</v>
      </c>
    </row>
    <row r="413" spans="1:15" x14ac:dyDescent="0.3">
      <c r="A413" s="31" t="b">
        <v>1</v>
      </c>
      <c r="B413" s="32" t="str">
        <f t="shared" si="242"/>
        <v>업적 - 장비아이템 6성 누적 획득 500 회</v>
      </c>
      <c r="C413" s="31">
        <f t="shared" si="247"/>
        <v>903131014</v>
      </c>
      <c r="D413" s="31">
        <f t="shared" si="248"/>
        <v>903131013</v>
      </c>
      <c r="E413" s="31">
        <f t="shared" si="244"/>
        <v>903131015</v>
      </c>
      <c r="F413" s="31">
        <f t="shared" si="249"/>
        <v>3</v>
      </c>
      <c r="G413" s="31">
        <f t="shared" si="245"/>
        <v>1</v>
      </c>
      <c r="H413" s="31">
        <f t="shared" si="245"/>
        <v>3</v>
      </c>
      <c r="I413" s="31">
        <f t="shared" si="251"/>
        <v>500</v>
      </c>
      <c r="J413" s="31">
        <v>160001001</v>
      </c>
      <c r="K413" s="33">
        <f>INT(K412+K$412*25%)</f>
        <v>125000</v>
      </c>
      <c r="L413" s="43" t="s">
        <v>58</v>
      </c>
      <c r="M413" s="43">
        <f t="shared" si="252"/>
        <v>51708</v>
      </c>
      <c r="N413" s="43">
        <f t="shared" si="252"/>
        <v>52708</v>
      </c>
      <c r="O413" s="43" t="str">
        <f t="shared" si="246"/>
        <v>530800003</v>
      </c>
    </row>
    <row r="414" spans="1:15" x14ac:dyDescent="0.3">
      <c r="A414" s="31" t="b">
        <v>1</v>
      </c>
      <c r="B414" s="32" t="str">
        <f t="shared" si="242"/>
        <v>업적 - 장비아이템 6성 누적 획득 550 회</v>
      </c>
      <c r="C414" s="31">
        <f t="shared" si="247"/>
        <v>903131015</v>
      </c>
      <c r="D414" s="31">
        <f t="shared" si="248"/>
        <v>903131014</v>
      </c>
      <c r="E414" s="31">
        <f t="shared" si="244"/>
        <v>903131016</v>
      </c>
      <c r="F414" s="31">
        <f t="shared" si="249"/>
        <v>3</v>
      </c>
      <c r="G414" s="31">
        <f t="shared" si="245"/>
        <v>1</v>
      </c>
      <c r="H414" s="31">
        <f t="shared" si="245"/>
        <v>3</v>
      </c>
      <c r="I414" s="31">
        <f t="shared" si="251"/>
        <v>550</v>
      </c>
      <c r="J414" s="31">
        <v>160001001</v>
      </c>
      <c r="K414" s="43">
        <f>INT(K413+K$412*25%)</f>
        <v>150000</v>
      </c>
      <c r="L414" s="43" t="s">
        <v>58</v>
      </c>
      <c r="M414" s="43">
        <f t="shared" si="252"/>
        <v>51709</v>
      </c>
      <c r="N414" s="43">
        <f t="shared" si="252"/>
        <v>52709</v>
      </c>
      <c r="O414" s="43" t="str">
        <f t="shared" si="246"/>
        <v>530800003</v>
      </c>
    </row>
    <row r="415" spans="1:15" x14ac:dyDescent="0.3">
      <c r="A415" s="31" t="b">
        <v>1</v>
      </c>
      <c r="B415" s="32" t="str">
        <f t="shared" si="242"/>
        <v>업적 - 장비아이템 6성 누적 획득 600 회</v>
      </c>
      <c r="C415" s="31">
        <f t="shared" si="247"/>
        <v>903131016</v>
      </c>
      <c r="D415" s="31">
        <f t="shared" si="248"/>
        <v>903131015</v>
      </c>
      <c r="E415" s="31">
        <f t="shared" si="244"/>
        <v>903131017</v>
      </c>
      <c r="F415" s="31">
        <f t="shared" si="249"/>
        <v>3</v>
      </c>
      <c r="G415" s="31">
        <f t="shared" si="245"/>
        <v>1</v>
      </c>
      <c r="H415" s="31">
        <f t="shared" si="245"/>
        <v>3</v>
      </c>
      <c r="I415" s="31">
        <f t="shared" si="251"/>
        <v>600</v>
      </c>
      <c r="J415" s="31">
        <v>160001001</v>
      </c>
      <c r="K415" s="43">
        <f t="shared" ref="K415:K420" si="254">INT(K414+K$412*25%)</f>
        <v>175000</v>
      </c>
      <c r="L415" s="43" t="s">
        <v>58</v>
      </c>
      <c r="M415" s="43">
        <f t="shared" si="252"/>
        <v>51710</v>
      </c>
      <c r="N415" s="43">
        <f t="shared" si="252"/>
        <v>52710</v>
      </c>
      <c r="O415" s="43" t="str">
        <f t="shared" si="246"/>
        <v>530800003</v>
      </c>
    </row>
    <row r="416" spans="1:15" x14ac:dyDescent="0.3">
      <c r="A416" s="31" t="b">
        <v>1</v>
      </c>
      <c r="B416" s="32" t="str">
        <f t="shared" si="242"/>
        <v>업적 - 장비아이템 6성 누적 획득 650 회</v>
      </c>
      <c r="C416" s="31">
        <f t="shared" si="247"/>
        <v>903131017</v>
      </c>
      <c r="D416" s="31">
        <f t="shared" si="248"/>
        <v>903131016</v>
      </c>
      <c r="E416" s="31">
        <f t="shared" si="244"/>
        <v>903131018</v>
      </c>
      <c r="F416" s="31">
        <f t="shared" si="249"/>
        <v>3</v>
      </c>
      <c r="G416" s="31">
        <f t="shared" si="245"/>
        <v>1</v>
      </c>
      <c r="H416" s="31">
        <f t="shared" si="245"/>
        <v>3</v>
      </c>
      <c r="I416" s="31">
        <f t="shared" si="251"/>
        <v>650</v>
      </c>
      <c r="J416" s="31">
        <v>160001001</v>
      </c>
      <c r="K416" s="43">
        <f t="shared" si="254"/>
        <v>200000</v>
      </c>
      <c r="L416" s="43" t="s">
        <v>58</v>
      </c>
      <c r="M416" s="43">
        <f t="shared" si="252"/>
        <v>51711</v>
      </c>
      <c r="N416" s="43">
        <f t="shared" si="252"/>
        <v>52711</v>
      </c>
      <c r="O416" s="43" t="str">
        <f t="shared" si="246"/>
        <v>530800003</v>
      </c>
    </row>
    <row r="417" spans="1:15" x14ac:dyDescent="0.3">
      <c r="A417" s="31" t="b">
        <v>1</v>
      </c>
      <c r="B417" s="32" t="str">
        <f t="shared" si="242"/>
        <v>업적 - 장비아이템 6성 누적 획득 700 회</v>
      </c>
      <c r="C417" s="31">
        <f t="shared" si="247"/>
        <v>903131018</v>
      </c>
      <c r="D417" s="31">
        <f t="shared" si="248"/>
        <v>903131017</v>
      </c>
      <c r="E417" s="31">
        <f t="shared" si="244"/>
        <v>903131019</v>
      </c>
      <c r="F417" s="31">
        <f t="shared" si="249"/>
        <v>3</v>
      </c>
      <c r="G417" s="31">
        <f t="shared" si="249"/>
        <v>1</v>
      </c>
      <c r="H417" s="31">
        <f t="shared" si="249"/>
        <v>3</v>
      </c>
      <c r="I417" s="31">
        <f t="shared" si="251"/>
        <v>700</v>
      </c>
      <c r="J417" s="31">
        <v>160001001</v>
      </c>
      <c r="K417" s="43">
        <f t="shared" si="254"/>
        <v>225000</v>
      </c>
      <c r="L417" s="43" t="s">
        <v>58</v>
      </c>
      <c r="M417" s="43">
        <f t="shared" si="252"/>
        <v>51712</v>
      </c>
      <c r="N417" s="43">
        <f t="shared" si="252"/>
        <v>52712</v>
      </c>
      <c r="O417" s="43" t="str">
        <f t="shared" si="246"/>
        <v>530800003</v>
      </c>
    </row>
    <row r="418" spans="1:15" x14ac:dyDescent="0.3">
      <c r="A418" s="31" t="b">
        <v>1</v>
      </c>
      <c r="B418" s="32" t="str">
        <f t="shared" si="242"/>
        <v>업적 - 장비아이템 6성 누적 획득 750 회</v>
      </c>
      <c r="C418" s="31">
        <f t="shared" si="247"/>
        <v>903131019</v>
      </c>
      <c r="D418" s="31">
        <f t="shared" si="248"/>
        <v>903131018</v>
      </c>
      <c r="E418" s="31">
        <f t="shared" si="244"/>
        <v>903131020</v>
      </c>
      <c r="F418" s="31">
        <f t="shared" ref="F418:H423" si="255">F417</f>
        <v>3</v>
      </c>
      <c r="G418" s="31">
        <f t="shared" si="255"/>
        <v>1</v>
      </c>
      <c r="H418" s="31">
        <f t="shared" si="255"/>
        <v>3</v>
      </c>
      <c r="I418" s="31">
        <f t="shared" si="251"/>
        <v>750</v>
      </c>
      <c r="J418" s="31">
        <v>160001001</v>
      </c>
      <c r="K418" s="43">
        <f t="shared" si="254"/>
        <v>250000</v>
      </c>
      <c r="L418" s="43" t="s">
        <v>58</v>
      </c>
      <c r="M418" s="43">
        <f t="shared" si="252"/>
        <v>51713</v>
      </c>
      <c r="N418" s="43">
        <f t="shared" si="252"/>
        <v>52713</v>
      </c>
      <c r="O418" s="43" t="str">
        <f t="shared" si="246"/>
        <v>530800003</v>
      </c>
    </row>
    <row r="419" spans="1:15" x14ac:dyDescent="0.3">
      <c r="A419" s="31" t="b">
        <v>1</v>
      </c>
      <c r="B419" s="32" t="str">
        <f t="shared" si="242"/>
        <v>업적 - 장비아이템 6성 누적 획득 800 회</v>
      </c>
      <c r="C419" s="31">
        <f t="shared" si="247"/>
        <v>903131020</v>
      </c>
      <c r="D419" s="31">
        <f t="shared" si="248"/>
        <v>903131019</v>
      </c>
      <c r="E419" s="31">
        <f t="shared" si="244"/>
        <v>903131021</v>
      </c>
      <c r="F419" s="31">
        <f t="shared" si="255"/>
        <v>3</v>
      </c>
      <c r="G419" s="31">
        <f t="shared" si="255"/>
        <v>1</v>
      </c>
      <c r="H419" s="31">
        <f t="shared" si="255"/>
        <v>3</v>
      </c>
      <c r="I419" s="31">
        <f t="shared" si="251"/>
        <v>800</v>
      </c>
      <c r="J419" s="31">
        <v>160001001</v>
      </c>
      <c r="K419" s="43">
        <f t="shared" si="254"/>
        <v>275000</v>
      </c>
      <c r="L419" s="43" t="s">
        <v>58</v>
      </c>
      <c r="M419" s="43">
        <f t="shared" si="252"/>
        <v>51714</v>
      </c>
      <c r="N419" s="43">
        <f t="shared" si="252"/>
        <v>52714</v>
      </c>
      <c r="O419" s="43" t="str">
        <f t="shared" si="246"/>
        <v>530800003</v>
      </c>
    </row>
    <row r="420" spans="1:15" x14ac:dyDescent="0.3">
      <c r="A420" s="31" t="b">
        <v>1</v>
      </c>
      <c r="B420" s="32" t="str">
        <f t="shared" si="242"/>
        <v>업적 - 장비아이템 6성 누적 획득 850 회</v>
      </c>
      <c r="C420" s="31">
        <f t="shared" si="247"/>
        <v>903131021</v>
      </c>
      <c r="D420" s="31">
        <f t="shared" si="248"/>
        <v>903131020</v>
      </c>
      <c r="E420" s="31">
        <f t="shared" si="244"/>
        <v>903131022</v>
      </c>
      <c r="F420" s="31">
        <f t="shared" si="255"/>
        <v>3</v>
      </c>
      <c r="G420" s="31">
        <f t="shared" si="255"/>
        <v>1</v>
      </c>
      <c r="H420" s="31">
        <f t="shared" si="255"/>
        <v>3</v>
      </c>
      <c r="I420" s="31">
        <f t="shared" si="251"/>
        <v>850</v>
      </c>
      <c r="J420" s="31">
        <v>160001001</v>
      </c>
      <c r="K420" s="43">
        <f t="shared" si="254"/>
        <v>300000</v>
      </c>
      <c r="L420" s="43" t="s">
        <v>58</v>
      </c>
      <c r="M420" s="43">
        <f t="shared" si="252"/>
        <v>51715</v>
      </c>
      <c r="N420" s="43">
        <f t="shared" si="252"/>
        <v>52715</v>
      </c>
      <c r="O420" s="43" t="str">
        <f t="shared" si="246"/>
        <v>530800003</v>
      </c>
    </row>
    <row r="421" spans="1:15" x14ac:dyDescent="0.3">
      <c r="A421" s="31" t="b">
        <v>1</v>
      </c>
      <c r="B421" s="32" t="str">
        <f t="shared" si="242"/>
        <v>업적 - 장비아이템 6성 누적 획득 900 회</v>
      </c>
      <c r="C421" s="31">
        <f t="shared" si="247"/>
        <v>903131022</v>
      </c>
      <c r="D421" s="31">
        <f t="shared" si="248"/>
        <v>903131021</v>
      </c>
      <c r="E421" s="31">
        <f t="shared" si="244"/>
        <v>903131023</v>
      </c>
      <c r="F421" s="31">
        <f t="shared" si="255"/>
        <v>3</v>
      </c>
      <c r="G421" s="31">
        <f t="shared" si="255"/>
        <v>1</v>
      </c>
      <c r="H421" s="31">
        <f t="shared" si="255"/>
        <v>3</v>
      </c>
      <c r="I421" s="31">
        <f t="shared" si="251"/>
        <v>900</v>
      </c>
      <c r="J421" s="31">
        <v>160001001</v>
      </c>
      <c r="K421" s="33">
        <f>INT(K420+K$412*50%)</f>
        <v>350000</v>
      </c>
      <c r="L421" s="43" t="s">
        <v>58</v>
      </c>
      <c r="M421" s="43">
        <f t="shared" si="252"/>
        <v>51716</v>
      </c>
      <c r="N421" s="43">
        <f t="shared" si="252"/>
        <v>52716</v>
      </c>
      <c r="O421" s="43" t="str">
        <f t="shared" si="246"/>
        <v>530800003</v>
      </c>
    </row>
    <row r="422" spans="1:15" x14ac:dyDescent="0.3">
      <c r="A422" s="31" t="b">
        <v>1</v>
      </c>
      <c r="B422" s="32" t="str">
        <f t="shared" si="242"/>
        <v>업적 - 장비아이템 6성 누적 획득 950 회</v>
      </c>
      <c r="C422" s="31">
        <f t="shared" si="247"/>
        <v>903131023</v>
      </c>
      <c r="D422" s="31">
        <f t="shared" si="248"/>
        <v>903131022</v>
      </c>
      <c r="E422" s="31">
        <f t="shared" si="244"/>
        <v>903131024</v>
      </c>
      <c r="F422" s="31">
        <f t="shared" si="255"/>
        <v>3</v>
      </c>
      <c r="G422" s="31">
        <f t="shared" si="255"/>
        <v>1</v>
      </c>
      <c r="H422" s="31">
        <f t="shared" si="255"/>
        <v>3</v>
      </c>
      <c r="I422" s="31">
        <f t="shared" si="251"/>
        <v>950</v>
      </c>
      <c r="J422" s="31">
        <v>160001001</v>
      </c>
      <c r="K422" s="43">
        <f t="shared" ref="K422:K423" si="256">INT(K421+K$412*50%)</f>
        <v>400000</v>
      </c>
      <c r="L422" s="43" t="s">
        <v>58</v>
      </c>
      <c r="M422" s="43">
        <f t="shared" si="252"/>
        <v>51717</v>
      </c>
      <c r="N422" s="43">
        <f t="shared" si="252"/>
        <v>52717</v>
      </c>
      <c r="O422" s="43" t="str">
        <f t="shared" si="246"/>
        <v>530800003</v>
      </c>
    </row>
    <row r="423" spans="1:15" x14ac:dyDescent="0.3">
      <c r="A423" s="31" t="b">
        <v>1</v>
      </c>
      <c r="B423" s="32" t="str">
        <f t="shared" si="242"/>
        <v>업적 - 장비아이템 6성 누적 획득 1000 회</v>
      </c>
      <c r="C423" s="31">
        <f t="shared" si="247"/>
        <v>903131024</v>
      </c>
      <c r="D423" s="31">
        <f t="shared" si="248"/>
        <v>903131023</v>
      </c>
      <c r="E423" s="33">
        <v>0</v>
      </c>
      <c r="F423" s="31">
        <f t="shared" si="255"/>
        <v>3</v>
      </c>
      <c r="G423" s="31">
        <f t="shared" si="255"/>
        <v>1</v>
      </c>
      <c r="H423" s="31">
        <f t="shared" si="255"/>
        <v>3</v>
      </c>
      <c r="I423" s="31">
        <f t="shared" si="251"/>
        <v>1000</v>
      </c>
      <c r="J423" s="31">
        <v>160001001</v>
      </c>
      <c r="K423" s="43">
        <f t="shared" si="256"/>
        <v>450000</v>
      </c>
      <c r="L423" s="43" t="s">
        <v>58</v>
      </c>
      <c r="M423" s="43">
        <f t="shared" ref="M423:N438" si="257">M422+1</f>
        <v>51718</v>
      </c>
      <c r="N423" s="43">
        <f t="shared" si="257"/>
        <v>52718</v>
      </c>
      <c r="O423" s="43" t="str">
        <f t="shared" si="246"/>
        <v>530800003</v>
      </c>
    </row>
    <row r="424" spans="1:15" x14ac:dyDescent="0.3">
      <c r="A424" s="34" t="b">
        <v>1</v>
      </c>
      <c r="B424" s="35" t="str">
        <f t="shared" ref="B424:B437" si="258">"업적 - 장비아이템 7성 누적 획득 " &amp; I424 &amp; " 회"</f>
        <v>업적 - 장비아이템 7성 누적 획득 1 회</v>
      </c>
      <c r="C424" s="33" t="str">
        <f>90&amp;F424&amp;G424&amp;H424&amp;1001</f>
        <v>903141001</v>
      </c>
      <c r="D424" s="33">
        <v>0</v>
      </c>
      <c r="E424" s="34">
        <f>C425</f>
        <v>903141002</v>
      </c>
      <c r="F424" s="33">
        <v>3</v>
      </c>
      <c r="G424" s="33">
        <v>1</v>
      </c>
      <c r="H424" s="33">
        <v>4</v>
      </c>
      <c r="I424" s="34">
        <v>1</v>
      </c>
      <c r="J424" s="34">
        <v>160001001</v>
      </c>
      <c r="K424" s="33">
        <v>10000</v>
      </c>
      <c r="L424" s="44" t="s">
        <v>58</v>
      </c>
      <c r="M424" s="44">
        <f t="shared" si="257"/>
        <v>51719</v>
      </c>
      <c r="N424" s="44">
        <f t="shared" si="257"/>
        <v>52719</v>
      </c>
      <c r="O424" s="33" t="str">
        <f t="shared" si="243"/>
        <v>530800004</v>
      </c>
    </row>
    <row r="425" spans="1:15" x14ac:dyDescent="0.3">
      <c r="A425" s="34" t="b">
        <v>1</v>
      </c>
      <c r="B425" s="35" t="str">
        <f t="shared" si="258"/>
        <v>업적 - 장비아이템 7성 누적 획득 10 회</v>
      </c>
      <c r="C425" s="34">
        <f>C424+1</f>
        <v>903141002</v>
      </c>
      <c r="D425" s="34" t="str">
        <f>C424</f>
        <v>903141001</v>
      </c>
      <c r="E425" s="34">
        <f t="shared" ref="E425:E436" si="259">C426</f>
        <v>903141003</v>
      </c>
      <c r="F425" s="34">
        <f>F424</f>
        <v>3</v>
      </c>
      <c r="G425" s="34">
        <f t="shared" ref="G425:H437" si="260">G424</f>
        <v>1</v>
      </c>
      <c r="H425" s="34">
        <f t="shared" si="260"/>
        <v>4</v>
      </c>
      <c r="I425" s="34">
        <v>10</v>
      </c>
      <c r="J425" s="34">
        <v>160001001</v>
      </c>
      <c r="K425" s="44">
        <f>INT(K424+K$424*100%)</f>
        <v>20000</v>
      </c>
      <c r="L425" s="44" t="s">
        <v>58</v>
      </c>
      <c r="M425" s="44">
        <f t="shared" si="257"/>
        <v>51720</v>
      </c>
      <c r="N425" s="44">
        <f t="shared" si="257"/>
        <v>52720</v>
      </c>
      <c r="O425" s="43" t="str">
        <f t="shared" ref="O425:O437" si="261">O424</f>
        <v>530800004</v>
      </c>
    </row>
    <row r="426" spans="1:15" x14ac:dyDescent="0.3">
      <c r="A426" s="34" t="b">
        <v>1</v>
      </c>
      <c r="B426" s="35" t="str">
        <f t="shared" si="258"/>
        <v>업적 - 장비아이템 7성 누적 획득 20 회</v>
      </c>
      <c r="C426" s="34">
        <f t="shared" ref="C426:C437" si="262">C425+1</f>
        <v>903141003</v>
      </c>
      <c r="D426" s="34">
        <f t="shared" ref="D426:D437" si="263">C425</f>
        <v>903141002</v>
      </c>
      <c r="E426" s="34">
        <f t="shared" si="259"/>
        <v>903141004</v>
      </c>
      <c r="F426" s="34">
        <f t="shared" ref="F426:F437" si="264">F425</f>
        <v>3</v>
      </c>
      <c r="G426" s="34">
        <f t="shared" si="260"/>
        <v>1</v>
      </c>
      <c r="H426" s="34">
        <f t="shared" si="260"/>
        <v>4</v>
      </c>
      <c r="I426" s="34">
        <v>20</v>
      </c>
      <c r="J426" s="34">
        <v>160001001</v>
      </c>
      <c r="K426" s="44">
        <f t="shared" ref="K426" si="265">INT(K425+K$424*100%)</f>
        <v>30000</v>
      </c>
      <c r="L426" s="44" t="s">
        <v>58</v>
      </c>
      <c r="M426" s="44">
        <f t="shared" si="257"/>
        <v>51721</v>
      </c>
      <c r="N426" s="44">
        <f t="shared" si="257"/>
        <v>52721</v>
      </c>
      <c r="O426" s="43" t="str">
        <f t="shared" si="261"/>
        <v>530800004</v>
      </c>
    </row>
    <row r="427" spans="1:15" x14ac:dyDescent="0.3">
      <c r="A427" s="34" t="b">
        <v>1</v>
      </c>
      <c r="B427" s="35" t="str">
        <f t="shared" si="258"/>
        <v>업적 - 장비아이템 7성 누적 획득 30 회</v>
      </c>
      <c r="C427" s="34">
        <f t="shared" si="262"/>
        <v>903141004</v>
      </c>
      <c r="D427" s="34">
        <f t="shared" si="263"/>
        <v>903141003</v>
      </c>
      <c r="E427" s="34">
        <f t="shared" si="259"/>
        <v>903141005</v>
      </c>
      <c r="F427" s="34">
        <f t="shared" si="264"/>
        <v>3</v>
      </c>
      <c r="G427" s="34">
        <f t="shared" si="260"/>
        <v>1</v>
      </c>
      <c r="H427" s="34">
        <f t="shared" si="260"/>
        <v>4</v>
      </c>
      <c r="I427" s="34">
        <v>30</v>
      </c>
      <c r="J427" s="34">
        <v>160001001</v>
      </c>
      <c r="K427" s="33">
        <f>INT(K426+K$424*200%)</f>
        <v>50000</v>
      </c>
      <c r="L427" s="44" t="s">
        <v>58</v>
      </c>
      <c r="M427" s="44">
        <f t="shared" si="257"/>
        <v>51722</v>
      </c>
      <c r="N427" s="44">
        <f t="shared" si="257"/>
        <v>52722</v>
      </c>
      <c r="O427" s="43" t="str">
        <f t="shared" si="261"/>
        <v>530800004</v>
      </c>
    </row>
    <row r="428" spans="1:15" x14ac:dyDescent="0.3">
      <c r="A428" s="34" t="b">
        <v>1</v>
      </c>
      <c r="B428" s="35" t="str">
        <f t="shared" si="258"/>
        <v>업적 - 장비아이템 7성 누적 획득 50 회</v>
      </c>
      <c r="C428" s="34">
        <f t="shared" si="262"/>
        <v>903141005</v>
      </c>
      <c r="D428" s="34">
        <f t="shared" si="263"/>
        <v>903141004</v>
      </c>
      <c r="E428" s="34">
        <f t="shared" si="259"/>
        <v>903141006</v>
      </c>
      <c r="F428" s="34">
        <f t="shared" si="264"/>
        <v>3</v>
      </c>
      <c r="G428" s="34">
        <f t="shared" si="260"/>
        <v>1</v>
      </c>
      <c r="H428" s="34">
        <f t="shared" si="260"/>
        <v>4</v>
      </c>
      <c r="I428" s="34">
        <v>50</v>
      </c>
      <c r="J428" s="34">
        <v>160001001</v>
      </c>
      <c r="K428" s="33">
        <f>INT(K427+K$427*50%)</f>
        <v>75000</v>
      </c>
      <c r="L428" s="44" t="s">
        <v>58</v>
      </c>
      <c r="M428" s="44">
        <f t="shared" si="257"/>
        <v>51723</v>
      </c>
      <c r="N428" s="44">
        <f t="shared" si="257"/>
        <v>52723</v>
      </c>
      <c r="O428" s="43" t="str">
        <f t="shared" si="261"/>
        <v>530800004</v>
      </c>
    </row>
    <row r="429" spans="1:15" x14ac:dyDescent="0.3">
      <c r="A429" s="34" t="b">
        <v>1</v>
      </c>
      <c r="B429" s="35" t="str">
        <f t="shared" si="258"/>
        <v>업적 - 장비아이템 7성 누적 획득 100 회</v>
      </c>
      <c r="C429" s="34">
        <f t="shared" si="262"/>
        <v>903141006</v>
      </c>
      <c r="D429" s="34">
        <f t="shared" si="263"/>
        <v>903141005</v>
      </c>
      <c r="E429" s="34">
        <f t="shared" si="259"/>
        <v>903141007</v>
      </c>
      <c r="F429" s="34">
        <f t="shared" si="264"/>
        <v>3</v>
      </c>
      <c r="G429" s="34">
        <f t="shared" si="260"/>
        <v>1</v>
      </c>
      <c r="H429" s="34">
        <f t="shared" si="260"/>
        <v>4</v>
      </c>
      <c r="I429" s="34">
        <v>100</v>
      </c>
      <c r="J429" s="34">
        <v>160001001</v>
      </c>
      <c r="K429" s="44">
        <f>INT(K428+K$427*50%)</f>
        <v>100000</v>
      </c>
      <c r="L429" s="44" t="s">
        <v>58</v>
      </c>
      <c r="M429" s="44">
        <f t="shared" si="257"/>
        <v>51724</v>
      </c>
      <c r="N429" s="44">
        <f t="shared" si="257"/>
        <v>52724</v>
      </c>
      <c r="O429" s="43" t="str">
        <f t="shared" si="261"/>
        <v>530800004</v>
      </c>
    </row>
    <row r="430" spans="1:15" x14ac:dyDescent="0.3">
      <c r="A430" s="34" t="b">
        <v>1</v>
      </c>
      <c r="B430" s="35" t="str">
        <f t="shared" si="258"/>
        <v>업적 - 장비아이템 7성 누적 획득 150 회</v>
      </c>
      <c r="C430" s="34">
        <f t="shared" si="262"/>
        <v>903141007</v>
      </c>
      <c r="D430" s="34">
        <f t="shared" si="263"/>
        <v>903141006</v>
      </c>
      <c r="E430" s="34">
        <f t="shared" si="259"/>
        <v>903141008</v>
      </c>
      <c r="F430" s="34">
        <f t="shared" si="264"/>
        <v>3</v>
      </c>
      <c r="G430" s="34">
        <f t="shared" si="260"/>
        <v>1</v>
      </c>
      <c r="H430" s="34">
        <f t="shared" si="260"/>
        <v>4</v>
      </c>
      <c r="I430" s="34">
        <f>I429+50</f>
        <v>150</v>
      </c>
      <c r="J430" s="34">
        <v>160001001</v>
      </c>
      <c r="K430" s="44">
        <f t="shared" ref="K430:K431" si="266">INT(K429+K$427*50%)</f>
        <v>125000</v>
      </c>
      <c r="L430" s="44" t="s">
        <v>58</v>
      </c>
      <c r="M430" s="44">
        <f t="shared" si="257"/>
        <v>51725</v>
      </c>
      <c r="N430" s="44">
        <f t="shared" si="257"/>
        <v>52725</v>
      </c>
      <c r="O430" s="43" t="str">
        <f t="shared" si="261"/>
        <v>530800004</v>
      </c>
    </row>
    <row r="431" spans="1:15" x14ac:dyDescent="0.3">
      <c r="A431" s="34" t="b">
        <v>1</v>
      </c>
      <c r="B431" s="35" t="str">
        <f t="shared" si="258"/>
        <v>업적 - 장비아이템 7성 누적 획득 200 회</v>
      </c>
      <c r="C431" s="34">
        <f t="shared" si="262"/>
        <v>903141008</v>
      </c>
      <c r="D431" s="34">
        <f t="shared" si="263"/>
        <v>903141007</v>
      </c>
      <c r="E431" s="34">
        <f t="shared" si="259"/>
        <v>903141009</v>
      </c>
      <c r="F431" s="34">
        <f t="shared" si="264"/>
        <v>3</v>
      </c>
      <c r="G431" s="34">
        <f t="shared" si="260"/>
        <v>1</v>
      </c>
      <c r="H431" s="34">
        <f t="shared" si="260"/>
        <v>4</v>
      </c>
      <c r="I431" s="34">
        <f t="shared" ref="I431:I437" si="267">I430+50</f>
        <v>200</v>
      </c>
      <c r="J431" s="34">
        <v>160001001</v>
      </c>
      <c r="K431" s="44">
        <f t="shared" si="266"/>
        <v>150000</v>
      </c>
      <c r="L431" s="44" t="s">
        <v>58</v>
      </c>
      <c r="M431" s="44">
        <f t="shared" si="257"/>
        <v>51726</v>
      </c>
      <c r="N431" s="44">
        <f t="shared" si="257"/>
        <v>52726</v>
      </c>
      <c r="O431" s="43" t="str">
        <f t="shared" si="261"/>
        <v>530800004</v>
      </c>
    </row>
    <row r="432" spans="1:15" x14ac:dyDescent="0.3">
      <c r="A432" s="34" t="b">
        <v>1</v>
      </c>
      <c r="B432" s="35" t="str">
        <f t="shared" si="258"/>
        <v>업적 - 장비아이템 7성 누적 획득 250 회</v>
      </c>
      <c r="C432" s="34">
        <f t="shared" si="262"/>
        <v>903141009</v>
      </c>
      <c r="D432" s="34">
        <f t="shared" si="263"/>
        <v>903141008</v>
      </c>
      <c r="E432" s="34">
        <f t="shared" si="259"/>
        <v>903141010</v>
      </c>
      <c r="F432" s="34">
        <f t="shared" si="264"/>
        <v>3</v>
      </c>
      <c r="G432" s="34">
        <f t="shared" si="260"/>
        <v>1</v>
      </c>
      <c r="H432" s="34">
        <f t="shared" si="260"/>
        <v>4</v>
      </c>
      <c r="I432" s="34">
        <f t="shared" si="267"/>
        <v>250</v>
      </c>
      <c r="J432" s="34">
        <v>160001001</v>
      </c>
      <c r="K432" s="33">
        <f>INT(K431+K$427*100%)</f>
        <v>200000</v>
      </c>
      <c r="L432" s="44" t="s">
        <v>58</v>
      </c>
      <c r="M432" s="44">
        <f t="shared" si="257"/>
        <v>51727</v>
      </c>
      <c r="N432" s="44">
        <f t="shared" si="257"/>
        <v>52727</v>
      </c>
      <c r="O432" s="43" t="str">
        <f t="shared" si="261"/>
        <v>530800004</v>
      </c>
    </row>
    <row r="433" spans="1:15" x14ac:dyDescent="0.3">
      <c r="A433" s="34" t="b">
        <v>1</v>
      </c>
      <c r="B433" s="35" t="str">
        <f t="shared" si="258"/>
        <v>업적 - 장비아이템 7성 누적 획득 300 회</v>
      </c>
      <c r="C433" s="34">
        <f t="shared" si="262"/>
        <v>903141010</v>
      </c>
      <c r="D433" s="34">
        <f t="shared" si="263"/>
        <v>903141009</v>
      </c>
      <c r="E433" s="34">
        <f t="shared" si="259"/>
        <v>903141011</v>
      </c>
      <c r="F433" s="34">
        <f t="shared" si="264"/>
        <v>3</v>
      </c>
      <c r="G433" s="34">
        <f t="shared" si="260"/>
        <v>1</v>
      </c>
      <c r="H433" s="34">
        <f t="shared" si="260"/>
        <v>4</v>
      </c>
      <c r="I433" s="34">
        <f t="shared" si="267"/>
        <v>300</v>
      </c>
      <c r="J433" s="34">
        <v>160001001</v>
      </c>
      <c r="K433" s="44">
        <f>INT(K432+K$427*100%)</f>
        <v>250000</v>
      </c>
      <c r="L433" s="44" t="s">
        <v>58</v>
      </c>
      <c r="M433" s="44">
        <f t="shared" si="257"/>
        <v>51728</v>
      </c>
      <c r="N433" s="44">
        <f t="shared" si="257"/>
        <v>52728</v>
      </c>
      <c r="O433" s="43" t="str">
        <f t="shared" si="261"/>
        <v>530800004</v>
      </c>
    </row>
    <row r="434" spans="1:15" x14ac:dyDescent="0.3">
      <c r="A434" s="34" t="b">
        <v>1</v>
      </c>
      <c r="B434" s="35" t="str">
        <f t="shared" si="258"/>
        <v>업적 - 장비아이템 7성 누적 획득 350 회</v>
      </c>
      <c r="C434" s="34">
        <f t="shared" si="262"/>
        <v>903141011</v>
      </c>
      <c r="D434" s="34">
        <f t="shared" si="263"/>
        <v>903141010</v>
      </c>
      <c r="E434" s="34">
        <f t="shared" si="259"/>
        <v>903141012</v>
      </c>
      <c r="F434" s="34">
        <f t="shared" si="264"/>
        <v>3</v>
      </c>
      <c r="G434" s="34">
        <f t="shared" si="260"/>
        <v>1</v>
      </c>
      <c r="H434" s="34">
        <f t="shared" si="260"/>
        <v>4</v>
      </c>
      <c r="I434" s="34">
        <f t="shared" si="267"/>
        <v>350</v>
      </c>
      <c r="J434" s="34">
        <v>160001001</v>
      </c>
      <c r="K434" s="44">
        <f t="shared" ref="K434:K436" si="268">INT(K433+K$427*100%)</f>
        <v>300000</v>
      </c>
      <c r="L434" s="44" t="s">
        <v>58</v>
      </c>
      <c r="M434" s="44">
        <f t="shared" si="257"/>
        <v>51729</v>
      </c>
      <c r="N434" s="44">
        <f t="shared" si="257"/>
        <v>52729</v>
      </c>
      <c r="O434" s="43" t="str">
        <f t="shared" si="261"/>
        <v>530800004</v>
      </c>
    </row>
    <row r="435" spans="1:15" x14ac:dyDescent="0.3">
      <c r="A435" s="34" t="b">
        <v>1</v>
      </c>
      <c r="B435" s="35" t="str">
        <f t="shared" si="258"/>
        <v>업적 - 장비아이템 7성 누적 획득 400 회</v>
      </c>
      <c r="C435" s="34">
        <f t="shared" si="262"/>
        <v>903141012</v>
      </c>
      <c r="D435" s="34">
        <f t="shared" si="263"/>
        <v>903141011</v>
      </c>
      <c r="E435" s="34">
        <f t="shared" si="259"/>
        <v>903141013</v>
      </c>
      <c r="F435" s="34">
        <f t="shared" si="264"/>
        <v>3</v>
      </c>
      <c r="G435" s="34">
        <f t="shared" si="260"/>
        <v>1</v>
      </c>
      <c r="H435" s="34">
        <f t="shared" si="260"/>
        <v>4</v>
      </c>
      <c r="I435" s="34">
        <f t="shared" si="267"/>
        <v>400</v>
      </c>
      <c r="J435" s="34">
        <v>160001001</v>
      </c>
      <c r="K435" s="44">
        <f t="shared" si="268"/>
        <v>350000</v>
      </c>
      <c r="L435" s="44" t="s">
        <v>58</v>
      </c>
      <c r="M435" s="44">
        <f t="shared" si="257"/>
        <v>51730</v>
      </c>
      <c r="N435" s="44">
        <f t="shared" si="257"/>
        <v>52730</v>
      </c>
      <c r="O435" s="43" t="str">
        <f t="shared" si="261"/>
        <v>530800004</v>
      </c>
    </row>
    <row r="436" spans="1:15" x14ac:dyDescent="0.3">
      <c r="A436" s="34" t="b">
        <v>1</v>
      </c>
      <c r="B436" s="35" t="str">
        <f t="shared" si="258"/>
        <v>업적 - 장비아이템 7성 누적 획득 450 회</v>
      </c>
      <c r="C436" s="34">
        <f t="shared" si="262"/>
        <v>903141013</v>
      </c>
      <c r="D436" s="34">
        <f t="shared" si="263"/>
        <v>903141012</v>
      </c>
      <c r="E436" s="34">
        <f t="shared" si="259"/>
        <v>903141014</v>
      </c>
      <c r="F436" s="34">
        <f t="shared" si="264"/>
        <v>3</v>
      </c>
      <c r="G436" s="34">
        <f t="shared" si="260"/>
        <v>1</v>
      </c>
      <c r="H436" s="34">
        <f t="shared" si="260"/>
        <v>4</v>
      </c>
      <c r="I436" s="34">
        <f t="shared" si="267"/>
        <v>450</v>
      </c>
      <c r="J436" s="34">
        <v>160001001</v>
      </c>
      <c r="K436" s="44">
        <f t="shared" si="268"/>
        <v>400000</v>
      </c>
      <c r="L436" s="44" t="s">
        <v>58</v>
      </c>
      <c r="M436" s="44">
        <f t="shared" si="257"/>
        <v>51731</v>
      </c>
      <c r="N436" s="44">
        <f t="shared" si="257"/>
        <v>52731</v>
      </c>
      <c r="O436" s="43" t="str">
        <f t="shared" si="261"/>
        <v>530800004</v>
      </c>
    </row>
    <row r="437" spans="1:15" x14ac:dyDescent="0.3">
      <c r="A437" s="34" t="b">
        <v>1</v>
      </c>
      <c r="B437" s="35" t="str">
        <f t="shared" si="258"/>
        <v>업적 - 장비아이템 7성 누적 획득 500 회</v>
      </c>
      <c r="C437" s="34">
        <f t="shared" si="262"/>
        <v>903141014</v>
      </c>
      <c r="D437" s="34">
        <f t="shared" si="263"/>
        <v>903141013</v>
      </c>
      <c r="E437" s="33">
        <v>0</v>
      </c>
      <c r="F437" s="34">
        <f t="shared" si="264"/>
        <v>3</v>
      </c>
      <c r="G437" s="34">
        <f t="shared" si="260"/>
        <v>1</v>
      </c>
      <c r="H437" s="34">
        <f t="shared" si="260"/>
        <v>4</v>
      </c>
      <c r="I437" s="34">
        <f t="shared" si="267"/>
        <v>500</v>
      </c>
      <c r="J437" s="34">
        <v>160001001</v>
      </c>
      <c r="K437" s="33">
        <f>INT(K436+K$427*200%)</f>
        <v>500000</v>
      </c>
      <c r="L437" s="44" t="s">
        <v>58</v>
      </c>
      <c r="M437" s="44">
        <f t="shared" si="257"/>
        <v>51732</v>
      </c>
      <c r="N437" s="44">
        <f t="shared" si="257"/>
        <v>52732</v>
      </c>
      <c r="O437" s="43" t="str">
        <f t="shared" si="261"/>
        <v>530800004</v>
      </c>
    </row>
    <row r="438" spans="1:15" x14ac:dyDescent="0.3">
      <c r="A438" s="31" t="b">
        <v>1</v>
      </c>
      <c r="B438" s="32" t="str">
        <f>"업적 - 장비아이템 랜덤옵션변경 누적 횟수 " &amp; I438 &amp; " 회"</f>
        <v>업적 - 장비아이템 랜덤옵션변경 누적 횟수 1 회</v>
      </c>
      <c r="C438" s="33" t="str">
        <f>90&amp;F438&amp;G438&amp;H438&amp;1001</f>
        <v>903151001</v>
      </c>
      <c r="D438" s="33">
        <v>0</v>
      </c>
      <c r="E438" s="31">
        <f>C439</f>
        <v>903151002</v>
      </c>
      <c r="F438" s="33">
        <v>3</v>
      </c>
      <c r="G438" s="33">
        <v>1</v>
      </c>
      <c r="H438" s="33">
        <v>5</v>
      </c>
      <c r="I438" s="31">
        <v>1</v>
      </c>
      <c r="J438" s="31">
        <v>160001001</v>
      </c>
      <c r="K438" s="31">
        <v>10000</v>
      </c>
      <c r="L438" s="31" t="s">
        <v>58</v>
      </c>
      <c r="M438" s="31">
        <f t="shared" si="257"/>
        <v>51733</v>
      </c>
      <c r="N438" s="31">
        <f t="shared" si="257"/>
        <v>52733</v>
      </c>
      <c r="O438" s="33" t="str">
        <f t="shared" ref="O438" si="269">IF(H438=1,"530800001",IF(H438=2,"530800002",IF(H438=3,"530800003",IF(H438=4,"530800004",IF(H438=5,"530800005",IF(H438=6,"530800006",IF(H438=7,"530800007",IF(H438=8,"530800008",IF(H438=9,"530800009",IF(H438=10,"530800010",IF(H438=11,"530800011",IF(H438=12,"530800012",IF(H438=13,"530800013",IF(H438=14,"530800014",IF(H438=15,"530800015",IF(H438=16,"530800016",IF(H438=17,"530800017",IF(H438=18,"530800018",IF(H438=19,"530800019",IF(H438=20,"530800020",IF(H438=21,"530800020",IF(H438=22,"530800022",IF(H438=23,"530800023",IF(H438=24,"530800024",IF(H438=25,"530800025",IF(H438=26,"530800026",IF(H438=27,"530800027",IF(H438=28,"530800028",IF(H438=29,"530800029",IF(H438=30,"530800030",IF(H438=31,"530800031",IF(H438=32,"530800032",IF(H438=33,"530800033",IF(H438=34,"530800034",IF(H438=35,"530800035",IF(H438=36,"530800036"))))))))))))))))))))))))))))))))))))</f>
        <v>530800005</v>
      </c>
    </row>
    <row r="439" spans="1:15" x14ac:dyDescent="0.3">
      <c r="A439" s="31" t="b">
        <v>1</v>
      </c>
      <c r="B439" s="32" t="str">
        <f t="shared" ref="B439:B458" si="270">"업적 - 장비아이템 랜덤옵션변경 누적 횟수 " &amp; I439 &amp; " 회"</f>
        <v>업적 - 장비아이템 랜덤옵션변경 누적 횟수 5 회</v>
      </c>
      <c r="C439" s="31">
        <f>C438+1</f>
        <v>903151002</v>
      </c>
      <c r="D439" s="31" t="str">
        <f>C438</f>
        <v>903151001</v>
      </c>
      <c r="E439" s="31">
        <f t="shared" ref="E439:E457" si="271">C440</f>
        <v>903151003</v>
      </c>
      <c r="F439" s="31">
        <f>F438</f>
        <v>3</v>
      </c>
      <c r="G439" s="31">
        <f t="shared" ref="G439:H454" si="272">G438</f>
        <v>1</v>
      </c>
      <c r="H439" s="31">
        <f t="shared" si="272"/>
        <v>5</v>
      </c>
      <c r="I439" s="31">
        <v>5</v>
      </c>
      <c r="J439" s="31">
        <v>160001001</v>
      </c>
      <c r="K439" s="31">
        <f>INT(K438+K$438*100%)</f>
        <v>20000</v>
      </c>
      <c r="L439" s="31" t="s">
        <v>58</v>
      </c>
      <c r="M439" s="31">
        <f t="shared" ref="M439:N454" si="273">M438+1</f>
        <v>51734</v>
      </c>
      <c r="N439" s="31">
        <f t="shared" si="273"/>
        <v>52734</v>
      </c>
      <c r="O439" s="43" t="str">
        <f>O438</f>
        <v>530800005</v>
      </c>
    </row>
    <row r="440" spans="1:15" x14ac:dyDescent="0.3">
      <c r="A440" s="31" t="b">
        <v>1</v>
      </c>
      <c r="B440" s="32" t="str">
        <f t="shared" si="270"/>
        <v>업적 - 장비아이템 랜덤옵션변경 누적 횟수 10 회</v>
      </c>
      <c r="C440" s="31">
        <f t="shared" ref="C440:C458" si="274">C439+1</f>
        <v>903151003</v>
      </c>
      <c r="D440" s="31">
        <f t="shared" ref="D440:D458" si="275">C439</f>
        <v>903151002</v>
      </c>
      <c r="E440" s="31">
        <f t="shared" si="271"/>
        <v>903151004</v>
      </c>
      <c r="F440" s="31">
        <f t="shared" ref="F440:H455" si="276">F439</f>
        <v>3</v>
      </c>
      <c r="G440" s="31">
        <f t="shared" si="272"/>
        <v>1</v>
      </c>
      <c r="H440" s="31">
        <f t="shared" si="272"/>
        <v>5</v>
      </c>
      <c r="I440" s="31">
        <v>10</v>
      </c>
      <c r="J440" s="31">
        <v>160001001</v>
      </c>
      <c r="K440" s="31">
        <f t="shared" ref="K440:K447" si="277">INT(K439+K$438*100%)</f>
        <v>30000</v>
      </c>
      <c r="L440" s="31" t="s">
        <v>58</v>
      </c>
      <c r="M440" s="31">
        <f t="shared" si="273"/>
        <v>51735</v>
      </c>
      <c r="N440" s="31">
        <f t="shared" si="273"/>
        <v>52735</v>
      </c>
      <c r="O440" s="43" t="str">
        <f t="shared" ref="O440:O458" si="278">O439</f>
        <v>530800005</v>
      </c>
    </row>
    <row r="441" spans="1:15" x14ac:dyDescent="0.3">
      <c r="A441" s="31" t="b">
        <v>1</v>
      </c>
      <c r="B441" s="32" t="str">
        <f t="shared" si="270"/>
        <v>업적 - 장비아이템 랜덤옵션변경 누적 횟수 15 회</v>
      </c>
      <c r="C441" s="31">
        <f t="shared" si="274"/>
        <v>903151004</v>
      </c>
      <c r="D441" s="31">
        <f t="shared" si="275"/>
        <v>903151003</v>
      </c>
      <c r="E441" s="31">
        <f t="shared" si="271"/>
        <v>903151005</v>
      </c>
      <c r="F441" s="31">
        <f t="shared" si="276"/>
        <v>3</v>
      </c>
      <c r="G441" s="31">
        <f t="shared" si="272"/>
        <v>1</v>
      </c>
      <c r="H441" s="31">
        <f t="shared" si="272"/>
        <v>5</v>
      </c>
      <c r="I441" s="31">
        <f>I440+I$440*50%</f>
        <v>15</v>
      </c>
      <c r="J441" s="31">
        <v>160001001</v>
      </c>
      <c r="K441" s="31">
        <f t="shared" si="277"/>
        <v>40000</v>
      </c>
      <c r="L441" s="31" t="s">
        <v>58</v>
      </c>
      <c r="M441" s="31">
        <f t="shared" si="273"/>
        <v>51736</v>
      </c>
      <c r="N441" s="31">
        <f t="shared" si="273"/>
        <v>52736</v>
      </c>
      <c r="O441" s="43" t="str">
        <f t="shared" si="278"/>
        <v>530800005</v>
      </c>
    </row>
    <row r="442" spans="1:15" x14ac:dyDescent="0.3">
      <c r="A442" s="31" t="b">
        <v>1</v>
      </c>
      <c r="B442" s="32" t="str">
        <f t="shared" si="270"/>
        <v>업적 - 장비아이템 랜덤옵션변경 누적 횟수 20 회</v>
      </c>
      <c r="C442" s="31">
        <f t="shared" si="274"/>
        <v>903151005</v>
      </c>
      <c r="D442" s="31">
        <f t="shared" si="275"/>
        <v>903151004</v>
      </c>
      <c r="E442" s="31">
        <f t="shared" si="271"/>
        <v>903151006</v>
      </c>
      <c r="F442" s="31">
        <f t="shared" si="276"/>
        <v>3</v>
      </c>
      <c r="G442" s="31">
        <f t="shared" si="272"/>
        <v>1</v>
      </c>
      <c r="H442" s="31">
        <f t="shared" si="272"/>
        <v>5</v>
      </c>
      <c r="I442" s="31">
        <f t="shared" ref="I442:I458" si="279">I441+I$440*50%</f>
        <v>20</v>
      </c>
      <c r="J442" s="31">
        <v>160001001</v>
      </c>
      <c r="K442" s="31">
        <f t="shared" si="277"/>
        <v>50000</v>
      </c>
      <c r="L442" s="31" t="s">
        <v>58</v>
      </c>
      <c r="M442" s="31">
        <f t="shared" si="273"/>
        <v>51737</v>
      </c>
      <c r="N442" s="31">
        <f t="shared" si="273"/>
        <v>52737</v>
      </c>
      <c r="O442" s="43" t="str">
        <f t="shared" si="278"/>
        <v>530800005</v>
      </c>
    </row>
    <row r="443" spans="1:15" x14ac:dyDescent="0.3">
      <c r="A443" s="31" t="b">
        <v>1</v>
      </c>
      <c r="B443" s="32" t="str">
        <f t="shared" si="270"/>
        <v>업적 - 장비아이템 랜덤옵션변경 누적 횟수 25 회</v>
      </c>
      <c r="C443" s="31">
        <f t="shared" si="274"/>
        <v>903151006</v>
      </c>
      <c r="D443" s="31">
        <f t="shared" si="275"/>
        <v>903151005</v>
      </c>
      <c r="E443" s="31">
        <f t="shared" si="271"/>
        <v>903151007</v>
      </c>
      <c r="F443" s="31">
        <f t="shared" si="276"/>
        <v>3</v>
      </c>
      <c r="G443" s="31">
        <f t="shared" si="272"/>
        <v>1</v>
      </c>
      <c r="H443" s="31">
        <f t="shared" si="272"/>
        <v>5</v>
      </c>
      <c r="I443" s="31">
        <f t="shared" si="279"/>
        <v>25</v>
      </c>
      <c r="J443" s="31">
        <v>160001001</v>
      </c>
      <c r="K443" s="31">
        <f t="shared" si="277"/>
        <v>60000</v>
      </c>
      <c r="L443" s="31" t="s">
        <v>58</v>
      </c>
      <c r="M443" s="31">
        <f t="shared" si="273"/>
        <v>51738</v>
      </c>
      <c r="N443" s="31">
        <f t="shared" si="273"/>
        <v>52738</v>
      </c>
      <c r="O443" s="43" t="str">
        <f t="shared" si="278"/>
        <v>530800005</v>
      </c>
    </row>
    <row r="444" spans="1:15" x14ac:dyDescent="0.3">
      <c r="A444" s="31" t="b">
        <v>1</v>
      </c>
      <c r="B444" s="32" t="str">
        <f t="shared" si="270"/>
        <v>업적 - 장비아이템 랜덤옵션변경 누적 횟수 30 회</v>
      </c>
      <c r="C444" s="31">
        <f t="shared" si="274"/>
        <v>903151007</v>
      </c>
      <c r="D444" s="31">
        <f t="shared" si="275"/>
        <v>903151006</v>
      </c>
      <c r="E444" s="31">
        <f t="shared" si="271"/>
        <v>903151008</v>
      </c>
      <c r="F444" s="31">
        <f t="shared" si="276"/>
        <v>3</v>
      </c>
      <c r="G444" s="31">
        <f t="shared" si="272"/>
        <v>1</v>
      </c>
      <c r="H444" s="31">
        <f t="shared" si="272"/>
        <v>5</v>
      </c>
      <c r="I444" s="31">
        <f t="shared" si="279"/>
        <v>30</v>
      </c>
      <c r="J444" s="31">
        <v>160001001</v>
      </c>
      <c r="K444" s="31">
        <f t="shared" si="277"/>
        <v>70000</v>
      </c>
      <c r="L444" s="31" t="s">
        <v>58</v>
      </c>
      <c r="M444" s="31">
        <f t="shared" si="273"/>
        <v>51739</v>
      </c>
      <c r="N444" s="31">
        <f t="shared" si="273"/>
        <v>52739</v>
      </c>
      <c r="O444" s="43" t="str">
        <f t="shared" si="278"/>
        <v>530800005</v>
      </c>
    </row>
    <row r="445" spans="1:15" x14ac:dyDescent="0.3">
      <c r="A445" s="31" t="b">
        <v>1</v>
      </c>
      <c r="B445" s="32" t="str">
        <f t="shared" si="270"/>
        <v>업적 - 장비아이템 랜덤옵션변경 누적 횟수 35 회</v>
      </c>
      <c r="C445" s="31">
        <f t="shared" si="274"/>
        <v>903151008</v>
      </c>
      <c r="D445" s="31">
        <f t="shared" si="275"/>
        <v>903151007</v>
      </c>
      <c r="E445" s="31">
        <f t="shared" si="271"/>
        <v>903151009</v>
      </c>
      <c r="F445" s="31">
        <f t="shared" si="276"/>
        <v>3</v>
      </c>
      <c r="G445" s="31">
        <f t="shared" si="272"/>
        <v>1</v>
      </c>
      <c r="H445" s="31">
        <f t="shared" si="272"/>
        <v>5</v>
      </c>
      <c r="I445" s="31">
        <f t="shared" si="279"/>
        <v>35</v>
      </c>
      <c r="J445" s="31">
        <v>160001001</v>
      </c>
      <c r="K445" s="31">
        <f t="shared" si="277"/>
        <v>80000</v>
      </c>
      <c r="L445" s="31" t="s">
        <v>58</v>
      </c>
      <c r="M445" s="31">
        <f t="shared" si="273"/>
        <v>51740</v>
      </c>
      <c r="N445" s="31">
        <f t="shared" si="273"/>
        <v>52740</v>
      </c>
      <c r="O445" s="43" t="str">
        <f t="shared" si="278"/>
        <v>530800005</v>
      </c>
    </row>
    <row r="446" spans="1:15" x14ac:dyDescent="0.3">
      <c r="A446" s="31" t="b">
        <v>1</v>
      </c>
      <c r="B446" s="32" t="str">
        <f t="shared" si="270"/>
        <v>업적 - 장비아이템 랜덤옵션변경 누적 횟수 40 회</v>
      </c>
      <c r="C446" s="31">
        <f t="shared" si="274"/>
        <v>903151009</v>
      </c>
      <c r="D446" s="31">
        <f t="shared" si="275"/>
        <v>903151008</v>
      </c>
      <c r="E446" s="31">
        <f t="shared" si="271"/>
        <v>903151010</v>
      </c>
      <c r="F446" s="31">
        <f t="shared" si="276"/>
        <v>3</v>
      </c>
      <c r="G446" s="31">
        <f t="shared" si="272"/>
        <v>1</v>
      </c>
      <c r="H446" s="31">
        <f t="shared" si="272"/>
        <v>5</v>
      </c>
      <c r="I446" s="31">
        <f t="shared" si="279"/>
        <v>40</v>
      </c>
      <c r="J446" s="31">
        <v>160001001</v>
      </c>
      <c r="K446" s="31">
        <f t="shared" si="277"/>
        <v>90000</v>
      </c>
      <c r="L446" s="31" t="s">
        <v>58</v>
      </c>
      <c r="M446" s="31">
        <f t="shared" si="273"/>
        <v>51741</v>
      </c>
      <c r="N446" s="31">
        <f t="shared" si="273"/>
        <v>52741</v>
      </c>
      <c r="O446" s="43" t="str">
        <f t="shared" si="278"/>
        <v>530800005</v>
      </c>
    </row>
    <row r="447" spans="1:15" x14ac:dyDescent="0.3">
      <c r="A447" s="31" t="b">
        <v>1</v>
      </c>
      <c r="B447" s="32" t="str">
        <f t="shared" si="270"/>
        <v>업적 - 장비아이템 랜덤옵션변경 누적 횟수 45 회</v>
      </c>
      <c r="C447" s="31">
        <f t="shared" si="274"/>
        <v>903151010</v>
      </c>
      <c r="D447" s="31">
        <f t="shared" si="275"/>
        <v>903151009</v>
      </c>
      <c r="E447" s="31">
        <f t="shared" si="271"/>
        <v>903151011</v>
      </c>
      <c r="F447" s="31">
        <f t="shared" si="276"/>
        <v>3</v>
      </c>
      <c r="G447" s="31">
        <f t="shared" si="272"/>
        <v>1</v>
      </c>
      <c r="H447" s="31">
        <f t="shared" si="272"/>
        <v>5</v>
      </c>
      <c r="I447" s="31">
        <f t="shared" si="279"/>
        <v>45</v>
      </c>
      <c r="J447" s="31">
        <v>160001001</v>
      </c>
      <c r="K447" s="31">
        <f t="shared" si="277"/>
        <v>100000</v>
      </c>
      <c r="L447" s="31" t="s">
        <v>58</v>
      </c>
      <c r="M447" s="31">
        <f t="shared" si="273"/>
        <v>51742</v>
      </c>
      <c r="N447" s="31">
        <f t="shared" si="273"/>
        <v>52742</v>
      </c>
      <c r="O447" s="43" t="str">
        <f t="shared" si="278"/>
        <v>530800005</v>
      </c>
    </row>
    <row r="448" spans="1:15" x14ac:dyDescent="0.3">
      <c r="A448" s="31" t="b">
        <v>1</v>
      </c>
      <c r="B448" s="32" t="str">
        <f t="shared" si="270"/>
        <v>업적 - 장비아이템 랜덤옵션변경 누적 횟수 50 회</v>
      </c>
      <c r="C448" s="31">
        <f t="shared" si="274"/>
        <v>903151011</v>
      </c>
      <c r="D448" s="31">
        <f t="shared" si="275"/>
        <v>903151010</v>
      </c>
      <c r="E448" s="31">
        <f t="shared" si="271"/>
        <v>903151012</v>
      </c>
      <c r="F448" s="31">
        <f t="shared" si="276"/>
        <v>3</v>
      </c>
      <c r="G448" s="31">
        <f t="shared" si="272"/>
        <v>1</v>
      </c>
      <c r="H448" s="31">
        <f t="shared" si="272"/>
        <v>5</v>
      </c>
      <c r="I448" s="31">
        <f t="shared" si="279"/>
        <v>50</v>
      </c>
      <c r="J448" s="31">
        <v>160001001</v>
      </c>
      <c r="K448" s="31">
        <f>INT(K447+K$438*100%)</f>
        <v>110000</v>
      </c>
      <c r="L448" s="31" t="s">
        <v>58</v>
      </c>
      <c r="M448" s="31">
        <f t="shared" si="273"/>
        <v>51743</v>
      </c>
      <c r="N448" s="31">
        <f t="shared" si="273"/>
        <v>52743</v>
      </c>
      <c r="O448" s="43" t="str">
        <f t="shared" si="278"/>
        <v>530800005</v>
      </c>
    </row>
    <row r="449" spans="1:15" x14ac:dyDescent="0.3">
      <c r="A449" s="31" t="b">
        <v>1</v>
      </c>
      <c r="B449" s="32" t="str">
        <f t="shared" si="270"/>
        <v>업적 - 장비아이템 랜덤옵션변경 누적 횟수 55 회</v>
      </c>
      <c r="C449" s="31">
        <f t="shared" si="274"/>
        <v>903151012</v>
      </c>
      <c r="D449" s="31">
        <f t="shared" si="275"/>
        <v>903151011</v>
      </c>
      <c r="E449" s="31">
        <f t="shared" si="271"/>
        <v>903151013</v>
      </c>
      <c r="F449" s="31">
        <f t="shared" si="276"/>
        <v>3</v>
      </c>
      <c r="G449" s="31">
        <f t="shared" si="272"/>
        <v>1</v>
      </c>
      <c r="H449" s="31">
        <f t="shared" si="272"/>
        <v>5</v>
      </c>
      <c r="I449" s="31">
        <f t="shared" si="279"/>
        <v>55</v>
      </c>
      <c r="J449" s="31">
        <v>160001001</v>
      </c>
      <c r="K449" s="31">
        <f t="shared" ref="K449:K458" si="280">INT(K448+K$438*100%)</f>
        <v>120000</v>
      </c>
      <c r="L449" s="31" t="s">
        <v>58</v>
      </c>
      <c r="M449" s="31">
        <f t="shared" si="273"/>
        <v>51744</v>
      </c>
      <c r="N449" s="31">
        <f t="shared" si="273"/>
        <v>52744</v>
      </c>
      <c r="O449" s="43" t="str">
        <f t="shared" si="278"/>
        <v>530800005</v>
      </c>
    </row>
    <row r="450" spans="1:15" x14ac:dyDescent="0.3">
      <c r="A450" s="31" t="b">
        <v>1</v>
      </c>
      <c r="B450" s="32" t="str">
        <f t="shared" si="270"/>
        <v>업적 - 장비아이템 랜덤옵션변경 누적 횟수 60 회</v>
      </c>
      <c r="C450" s="31">
        <f t="shared" si="274"/>
        <v>903151013</v>
      </c>
      <c r="D450" s="31">
        <f t="shared" si="275"/>
        <v>903151012</v>
      </c>
      <c r="E450" s="31">
        <f t="shared" si="271"/>
        <v>903151014</v>
      </c>
      <c r="F450" s="31">
        <f t="shared" si="276"/>
        <v>3</v>
      </c>
      <c r="G450" s="31">
        <f t="shared" si="272"/>
        <v>1</v>
      </c>
      <c r="H450" s="31">
        <f t="shared" si="272"/>
        <v>5</v>
      </c>
      <c r="I450" s="31">
        <f t="shared" si="279"/>
        <v>60</v>
      </c>
      <c r="J450" s="31">
        <v>160001001</v>
      </c>
      <c r="K450" s="31">
        <f t="shared" si="280"/>
        <v>130000</v>
      </c>
      <c r="L450" s="31" t="s">
        <v>58</v>
      </c>
      <c r="M450" s="31">
        <f t="shared" si="273"/>
        <v>51745</v>
      </c>
      <c r="N450" s="31">
        <f t="shared" si="273"/>
        <v>52745</v>
      </c>
      <c r="O450" s="43" t="str">
        <f t="shared" si="278"/>
        <v>530800005</v>
      </c>
    </row>
    <row r="451" spans="1:15" x14ac:dyDescent="0.3">
      <c r="A451" s="31" t="b">
        <v>1</v>
      </c>
      <c r="B451" s="32" t="str">
        <f t="shared" si="270"/>
        <v>업적 - 장비아이템 랜덤옵션변경 누적 횟수 65 회</v>
      </c>
      <c r="C451" s="31">
        <f t="shared" si="274"/>
        <v>903151014</v>
      </c>
      <c r="D451" s="31">
        <f t="shared" si="275"/>
        <v>903151013</v>
      </c>
      <c r="E451" s="31">
        <f t="shared" si="271"/>
        <v>903151015</v>
      </c>
      <c r="F451" s="31">
        <f t="shared" si="276"/>
        <v>3</v>
      </c>
      <c r="G451" s="31">
        <f t="shared" si="272"/>
        <v>1</v>
      </c>
      <c r="H451" s="31">
        <f t="shared" si="272"/>
        <v>5</v>
      </c>
      <c r="I451" s="31">
        <f t="shared" si="279"/>
        <v>65</v>
      </c>
      <c r="J451" s="31">
        <v>160001001</v>
      </c>
      <c r="K451" s="31">
        <f t="shared" si="280"/>
        <v>140000</v>
      </c>
      <c r="L451" s="31" t="s">
        <v>58</v>
      </c>
      <c r="M451" s="31">
        <f t="shared" si="273"/>
        <v>51746</v>
      </c>
      <c r="N451" s="31">
        <f t="shared" si="273"/>
        <v>52746</v>
      </c>
      <c r="O451" s="43" t="str">
        <f t="shared" si="278"/>
        <v>530800005</v>
      </c>
    </row>
    <row r="452" spans="1:15" x14ac:dyDescent="0.3">
      <c r="A452" s="31" t="b">
        <v>1</v>
      </c>
      <c r="B452" s="32" t="str">
        <f t="shared" si="270"/>
        <v>업적 - 장비아이템 랜덤옵션변경 누적 횟수 70 회</v>
      </c>
      <c r="C452" s="31">
        <f t="shared" si="274"/>
        <v>903151015</v>
      </c>
      <c r="D452" s="31">
        <f t="shared" si="275"/>
        <v>903151014</v>
      </c>
      <c r="E452" s="31">
        <f t="shared" si="271"/>
        <v>903151016</v>
      </c>
      <c r="F452" s="31">
        <f t="shared" si="276"/>
        <v>3</v>
      </c>
      <c r="G452" s="31">
        <f t="shared" si="272"/>
        <v>1</v>
      </c>
      <c r="H452" s="31">
        <f t="shared" si="272"/>
        <v>5</v>
      </c>
      <c r="I452" s="31">
        <f t="shared" si="279"/>
        <v>70</v>
      </c>
      <c r="J452" s="31">
        <v>160001001</v>
      </c>
      <c r="K452" s="31">
        <f t="shared" si="280"/>
        <v>150000</v>
      </c>
      <c r="L452" s="31" t="s">
        <v>58</v>
      </c>
      <c r="M452" s="31">
        <f t="shared" si="273"/>
        <v>51747</v>
      </c>
      <c r="N452" s="31">
        <f t="shared" si="273"/>
        <v>52747</v>
      </c>
      <c r="O452" s="43" t="str">
        <f t="shared" si="278"/>
        <v>530800005</v>
      </c>
    </row>
    <row r="453" spans="1:15" x14ac:dyDescent="0.3">
      <c r="A453" s="31" t="b">
        <v>1</v>
      </c>
      <c r="B453" s="32" t="str">
        <f t="shared" si="270"/>
        <v>업적 - 장비아이템 랜덤옵션변경 누적 횟수 75 회</v>
      </c>
      <c r="C453" s="31">
        <f t="shared" si="274"/>
        <v>903151016</v>
      </c>
      <c r="D453" s="31">
        <f t="shared" si="275"/>
        <v>903151015</v>
      </c>
      <c r="E453" s="31">
        <f t="shared" si="271"/>
        <v>903151017</v>
      </c>
      <c r="F453" s="31">
        <f t="shared" si="276"/>
        <v>3</v>
      </c>
      <c r="G453" s="31">
        <f t="shared" si="272"/>
        <v>1</v>
      </c>
      <c r="H453" s="31">
        <f t="shared" si="272"/>
        <v>5</v>
      </c>
      <c r="I453" s="31">
        <f t="shared" si="279"/>
        <v>75</v>
      </c>
      <c r="J453" s="31">
        <v>160001001</v>
      </c>
      <c r="K453" s="31">
        <f t="shared" si="280"/>
        <v>160000</v>
      </c>
      <c r="L453" s="31" t="s">
        <v>58</v>
      </c>
      <c r="M453" s="31">
        <f t="shared" si="273"/>
        <v>51748</v>
      </c>
      <c r="N453" s="31">
        <f t="shared" si="273"/>
        <v>52748</v>
      </c>
      <c r="O453" s="43" t="str">
        <f t="shared" si="278"/>
        <v>530800005</v>
      </c>
    </row>
    <row r="454" spans="1:15" x14ac:dyDescent="0.3">
      <c r="A454" s="31" t="b">
        <v>1</v>
      </c>
      <c r="B454" s="32" t="str">
        <f t="shared" si="270"/>
        <v>업적 - 장비아이템 랜덤옵션변경 누적 횟수 80 회</v>
      </c>
      <c r="C454" s="31">
        <f t="shared" si="274"/>
        <v>903151017</v>
      </c>
      <c r="D454" s="31">
        <f t="shared" si="275"/>
        <v>903151016</v>
      </c>
      <c r="E454" s="31">
        <f t="shared" si="271"/>
        <v>903151018</v>
      </c>
      <c r="F454" s="31">
        <f t="shared" si="276"/>
        <v>3</v>
      </c>
      <c r="G454" s="31">
        <f t="shared" si="272"/>
        <v>1</v>
      </c>
      <c r="H454" s="31">
        <f t="shared" si="272"/>
        <v>5</v>
      </c>
      <c r="I454" s="31">
        <f t="shared" si="279"/>
        <v>80</v>
      </c>
      <c r="J454" s="31">
        <v>160001001</v>
      </c>
      <c r="K454" s="31">
        <f t="shared" si="280"/>
        <v>170000</v>
      </c>
      <c r="L454" s="31" t="s">
        <v>58</v>
      </c>
      <c r="M454" s="31">
        <f t="shared" si="273"/>
        <v>51749</v>
      </c>
      <c r="N454" s="31">
        <f t="shared" si="273"/>
        <v>52749</v>
      </c>
      <c r="O454" s="43" t="str">
        <f t="shared" si="278"/>
        <v>530800005</v>
      </c>
    </row>
    <row r="455" spans="1:15" x14ac:dyDescent="0.3">
      <c r="A455" s="31" t="b">
        <v>1</v>
      </c>
      <c r="B455" s="32" t="str">
        <f t="shared" si="270"/>
        <v>업적 - 장비아이템 랜덤옵션변경 누적 횟수 85 회</v>
      </c>
      <c r="C455" s="31">
        <f t="shared" si="274"/>
        <v>903151018</v>
      </c>
      <c r="D455" s="31">
        <f t="shared" si="275"/>
        <v>903151017</v>
      </c>
      <c r="E455" s="31">
        <f t="shared" si="271"/>
        <v>903151019</v>
      </c>
      <c r="F455" s="31">
        <f t="shared" si="276"/>
        <v>3</v>
      </c>
      <c r="G455" s="31">
        <f t="shared" si="276"/>
        <v>1</v>
      </c>
      <c r="H455" s="31">
        <f t="shared" si="276"/>
        <v>5</v>
      </c>
      <c r="I455" s="31">
        <f t="shared" si="279"/>
        <v>85</v>
      </c>
      <c r="J455" s="31">
        <v>160001001</v>
      </c>
      <c r="K455" s="31">
        <f t="shared" si="280"/>
        <v>180000</v>
      </c>
      <c r="L455" s="31" t="s">
        <v>58</v>
      </c>
      <c r="M455" s="31">
        <f t="shared" ref="M455:N458" si="281">M454+1</f>
        <v>51750</v>
      </c>
      <c r="N455" s="31">
        <f t="shared" si="281"/>
        <v>52750</v>
      </c>
      <c r="O455" s="43" t="str">
        <f t="shared" si="278"/>
        <v>530800005</v>
      </c>
    </row>
    <row r="456" spans="1:15" x14ac:dyDescent="0.3">
      <c r="A456" s="31" t="b">
        <v>1</v>
      </c>
      <c r="B456" s="32" t="str">
        <f t="shared" si="270"/>
        <v>업적 - 장비아이템 랜덤옵션변경 누적 횟수 90 회</v>
      </c>
      <c r="C456" s="31">
        <f t="shared" si="274"/>
        <v>903151019</v>
      </c>
      <c r="D456" s="31">
        <f t="shared" si="275"/>
        <v>903151018</v>
      </c>
      <c r="E456" s="31">
        <f t="shared" si="271"/>
        <v>903151020</v>
      </c>
      <c r="F456" s="31">
        <f t="shared" ref="F456:H458" si="282">F455</f>
        <v>3</v>
      </c>
      <c r="G456" s="31">
        <f t="shared" si="282"/>
        <v>1</v>
      </c>
      <c r="H456" s="31">
        <f t="shared" si="282"/>
        <v>5</v>
      </c>
      <c r="I456" s="31">
        <f t="shared" si="279"/>
        <v>90</v>
      </c>
      <c r="J456" s="31">
        <v>160001001</v>
      </c>
      <c r="K456" s="31">
        <f t="shared" si="280"/>
        <v>190000</v>
      </c>
      <c r="L456" s="31" t="s">
        <v>58</v>
      </c>
      <c r="M456" s="31">
        <f t="shared" si="281"/>
        <v>51751</v>
      </c>
      <c r="N456" s="31">
        <f t="shared" si="281"/>
        <v>52751</v>
      </c>
      <c r="O456" s="43" t="str">
        <f t="shared" si="278"/>
        <v>530800005</v>
      </c>
    </row>
    <row r="457" spans="1:15" x14ac:dyDescent="0.3">
      <c r="A457" s="31" t="b">
        <v>1</v>
      </c>
      <c r="B457" s="32" t="str">
        <f t="shared" si="270"/>
        <v>업적 - 장비아이템 랜덤옵션변경 누적 횟수 95 회</v>
      </c>
      <c r="C457" s="31">
        <f t="shared" si="274"/>
        <v>903151020</v>
      </c>
      <c r="D457" s="31">
        <f t="shared" si="275"/>
        <v>903151019</v>
      </c>
      <c r="E457" s="31">
        <f t="shared" si="271"/>
        <v>903151021</v>
      </c>
      <c r="F457" s="31">
        <f t="shared" si="282"/>
        <v>3</v>
      </c>
      <c r="G457" s="31">
        <f t="shared" si="282"/>
        <v>1</v>
      </c>
      <c r="H457" s="31">
        <f t="shared" si="282"/>
        <v>5</v>
      </c>
      <c r="I457" s="31">
        <f t="shared" si="279"/>
        <v>95</v>
      </c>
      <c r="J457" s="31">
        <v>160001001</v>
      </c>
      <c r="K457" s="31">
        <f t="shared" si="280"/>
        <v>200000</v>
      </c>
      <c r="L457" s="31" t="s">
        <v>58</v>
      </c>
      <c r="M457" s="31">
        <f t="shared" si="281"/>
        <v>51752</v>
      </c>
      <c r="N457" s="31">
        <f t="shared" si="281"/>
        <v>52752</v>
      </c>
      <c r="O457" s="43" t="str">
        <f t="shared" si="278"/>
        <v>530800005</v>
      </c>
    </row>
    <row r="458" spans="1:15" x14ac:dyDescent="0.3">
      <c r="A458" s="31" t="b">
        <v>1</v>
      </c>
      <c r="B458" s="32" t="str">
        <f t="shared" si="270"/>
        <v>업적 - 장비아이템 랜덤옵션변경 누적 횟수 100 회</v>
      </c>
      <c r="C458" s="31">
        <f t="shared" si="274"/>
        <v>903151021</v>
      </c>
      <c r="D458" s="31">
        <f t="shared" si="275"/>
        <v>903151020</v>
      </c>
      <c r="E458" s="33">
        <v>0</v>
      </c>
      <c r="F458" s="31">
        <f t="shared" si="282"/>
        <v>3</v>
      </c>
      <c r="G458" s="31">
        <f t="shared" si="282"/>
        <v>1</v>
      </c>
      <c r="H458" s="31">
        <f t="shared" si="282"/>
        <v>5</v>
      </c>
      <c r="I458" s="31">
        <f t="shared" si="279"/>
        <v>100</v>
      </c>
      <c r="J458" s="31">
        <v>160001001</v>
      </c>
      <c r="K458" s="31">
        <f t="shared" si="280"/>
        <v>210000</v>
      </c>
      <c r="L458" s="31" t="s">
        <v>58</v>
      </c>
      <c r="M458" s="31">
        <f t="shared" si="281"/>
        <v>51753</v>
      </c>
      <c r="N458" s="31">
        <f t="shared" si="281"/>
        <v>52753</v>
      </c>
      <c r="O458" s="43" t="str">
        <f t="shared" si="278"/>
        <v>530800005</v>
      </c>
    </row>
    <row r="459" spans="1:15" x14ac:dyDescent="0.3">
      <c r="A459" s="31" t="b">
        <v>1</v>
      </c>
      <c r="B459" s="32" t="str">
        <f t="shared" ref="B459:B476" si="283">"업적 - 장비아이템 랜덤옵션변경 누적 횟수 " &amp; I459 &amp; " 회"</f>
        <v>업적 - 장비아이템 랜덤옵션변경 누적 횟수 150 회</v>
      </c>
      <c r="C459" s="31">
        <f t="shared" ref="C459:C476" si="284">C458+1</f>
        <v>903151022</v>
      </c>
      <c r="D459" s="31">
        <f t="shared" ref="D459:D476" si="285">C458</f>
        <v>903151021</v>
      </c>
      <c r="E459" s="31">
        <f t="shared" ref="E459:E475" si="286">C460</f>
        <v>903151023</v>
      </c>
      <c r="F459" s="31">
        <f t="shared" ref="F459:H473" si="287">F458</f>
        <v>3</v>
      </c>
      <c r="G459" s="31">
        <f t="shared" ref="G459:H472" si="288">G458</f>
        <v>1</v>
      </c>
      <c r="H459" s="31">
        <f t="shared" si="288"/>
        <v>5</v>
      </c>
      <c r="I459" s="31">
        <f>I458+I$458*50%</f>
        <v>150</v>
      </c>
      <c r="J459" s="31">
        <v>160001001</v>
      </c>
      <c r="K459" s="31">
        <f t="shared" ref="K459" si="289">INT(K458+K458*100%)</f>
        <v>420000</v>
      </c>
      <c r="L459" s="31" t="s">
        <v>58</v>
      </c>
      <c r="M459" s="31">
        <f t="shared" ref="M459:N474" si="290">M458+1</f>
        <v>51754</v>
      </c>
      <c r="N459" s="31">
        <f t="shared" si="290"/>
        <v>52754</v>
      </c>
      <c r="O459" s="31" t="str">
        <f t="shared" ref="O459:O476" si="291">IF(H459=1,"530800001",IF(H459=2,"530800002",IF(H459=3,"530800003",IF(H459=4,"530800004",IF(H459=5,"530800005",IF(H459=6,"530800006",IF(H459=7,"530800007",IF(H459=8,"530800008",IF(H459=9,"530800009",IF(H459=10,"530800010",IF(H459=11,"530800011",IF(H459=12,"530800012",IF(H459=13,"530800013",IF(H459=14,"530800014",IF(H459=15,"530800015",IF(H459=16,"530800016",IF(H459=17,"530800017",IF(H459=18,"530800018",IF(H459=19,"530800019",IF(H459=20,"530800020",IF(H459=21,"530800020",IF(H459=22,"530800022",IF(H459=23,"530800023",IF(H459=24,"530800024",IF(H459=25,"530800025",IF(H459=26,"530800026",IF(H459=27,"530800027",IF(H459=28,"530800028",IF(H459=29,"530800029",IF(H459=30,"530800030",IF(H459=31,"530800031",IF(H459=32,"530800032",IF(H459=33,"530800033",IF(H459=34,"530800034",IF(H459=35,"530800035",IF(H459=36,"530800036"))))))))))))))))))))))))))))))))))))</f>
        <v>530800005</v>
      </c>
    </row>
    <row r="460" spans="1:15" x14ac:dyDescent="0.3">
      <c r="A460" s="31" t="b">
        <v>1</v>
      </c>
      <c r="B460" s="32" t="str">
        <f t="shared" si="283"/>
        <v>업적 - 장비아이템 랜덤옵션변경 누적 횟수 200 회</v>
      </c>
      <c r="C460" s="31">
        <f t="shared" si="284"/>
        <v>903151023</v>
      </c>
      <c r="D460" s="31">
        <f t="shared" si="285"/>
        <v>903151022</v>
      </c>
      <c r="E460" s="31">
        <f t="shared" si="286"/>
        <v>903151024</v>
      </c>
      <c r="F460" s="31">
        <f t="shared" si="287"/>
        <v>3</v>
      </c>
      <c r="G460" s="31">
        <f t="shared" si="288"/>
        <v>1</v>
      </c>
      <c r="H460" s="31">
        <f t="shared" si="288"/>
        <v>5</v>
      </c>
      <c r="I460" s="31">
        <f t="shared" ref="I460:I476" si="292">I459+I$458*50%</f>
        <v>200</v>
      </c>
      <c r="J460" s="31">
        <v>160001001</v>
      </c>
      <c r="K460" s="31">
        <f>INT(K459+K$459*50%)</f>
        <v>630000</v>
      </c>
      <c r="L460" s="31" t="s">
        <v>58</v>
      </c>
      <c r="M460" s="31">
        <f t="shared" si="290"/>
        <v>51755</v>
      </c>
      <c r="N460" s="31">
        <f t="shared" si="290"/>
        <v>52755</v>
      </c>
      <c r="O460" s="31" t="str">
        <f t="shared" si="291"/>
        <v>530800005</v>
      </c>
    </row>
    <row r="461" spans="1:15" x14ac:dyDescent="0.3">
      <c r="A461" s="31" t="b">
        <v>1</v>
      </c>
      <c r="B461" s="32" t="str">
        <f t="shared" si="283"/>
        <v>업적 - 장비아이템 랜덤옵션변경 누적 횟수 250 회</v>
      </c>
      <c r="C461" s="31">
        <f t="shared" si="284"/>
        <v>903151024</v>
      </c>
      <c r="D461" s="31">
        <f t="shared" si="285"/>
        <v>903151023</v>
      </c>
      <c r="E461" s="31">
        <f t="shared" si="286"/>
        <v>903151025</v>
      </c>
      <c r="F461" s="31">
        <f t="shared" si="287"/>
        <v>3</v>
      </c>
      <c r="G461" s="31">
        <f t="shared" si="288"/>
        <v>1</v>
      </c>
      <c r="H461" s="31">
        <f t="shared" si="288"/>
        <v>5</v>
      </c>
      <c r="I461" s="31">
        <f t="shared" si="292"/>
        <v>250</v>
      </c>
      <c r="J461" s="31">
        <v>160001001</v>
      </c>
      <c r="K461" s="31">
        <f t="shared" ref="K461:K476" si="293">INT(K460+K$459*50%)</f>
        <v>840000</v>
      </c>
      <c r="L461" s="31" t="s">
        <v>58</v>
      </c>
      <c r="M461" s="31">
        <f t="shared" si="290"/>
        <v>51756</v>
      </c>
      <c r="N461" s="31">
        <f t="shared" si="290"/>
        <v>52756</v>
      </c>
      <c r="O461" s="31" t="str">
        <f t="shared" si="291"/>
        <v>530800005</v>
      </c>
    </row>
    <row r="462" spans="1:15" x14ac:dyDescent="0.3">
      <c r="A462" s="31" t="b">
        <v>1</v>
      </c>
      <c r="B462" s="32" t="str">
        <f t="shared" si="283"/>
        <v>업적 - 장비아이템 랜덤옵션변경 누적 횟수 300 회</v>
      </c>
      <c r="C462" s="31">
        <f t="shared" si="284"/>
        <v>903151025</v>
      </c>
      <c r="D462" s="31">
        <f t="shared" si="285"/>
        <v>903151024</v>
      </c>
      <c r="E462" s="31">
        <f t="shared" si="286"/>
        <v>903151026</v>
      </c>
      <c r="F462" s="31">
        <f t="shared" si="287"/>
        <v>3</v>
      </c>
      <c r="G462" s="31">
        <f t="shared" si="288"/>
        <v>1</v>
      </c>
      <c r="H462" s="31">
        <f t="shared" si="288"/>
        <v>5</v>
      </c>
      <c r="I462" s="31">
        <f t="shared" si="292"/>
        <v>300</v>
      </c>
      <c r="J462" s="31">
        <v>160001001</v>
      </c>
      <c r="K462" s="31">
        <f t="shared" si="293"/>
        <v>1050000</v>
      </c>
      <c r="L462" s="31" t="s">
        <v>58</v>
      </c>
      <c r="M462" s="31">
        <f t="shared" si="290"/>
        <v>51757</v>
      </c>
      <c r="N462" s="31">
        <f t="shared" si="290"/>
        <v>52757</v>
      </c>
      <c r="O462" s="31" t="str">
        <f t="shared" si="291"/>
        <v>530800005</v>
      </c>
    </row>
    <row r="463" spans="1:15" x14ac:dyDescent="0.3">
      <c r="A463" s="31" t="b">
        <v>1</v>
      </c>
      <c r="B463" s="32" t="str">
        <f t="shared" si="283"/>
        <v>업적 - 장비아이템 랜덤옵션변경 누적 횟수 350 회</v>
      </c>
      <c r="C463" s="31">
        <f t="shared" si="284"/>
        <v>903151026</v>
      </c>
      <c r="D463" s="31">
        <f t="shared" si="285"/>
        <v>903151025</v>
      </c>
      <c r="E463" s="31">
        <f t="shared" si="286"/>
        <v>903151027</v>
      </c>
      <c r="F463" s="31">
        <f t="shared" si="287"/>
        <v>3</v>
      </c>
      <c r="G463" s="31">
        <f t="shared" si="288"/>
        <v>1</v>
      </c>
      <c r="H463" s="31">
        <f t="shared" si="288"/>
        <v>5</v>
      </c>
      <c r="I463" s="31">
        <f t="shared" si="292"/>
        <v>350</v>
      </c>
      <c r="J463" s="31">
        <v>160001001</v>
      </c>
      <c r="K463" s="31">
        <f t="shared" si="293"/>
        <v>1260000</v>
      </c>
      <c r="L463" s="31" t="s">
        <v>58</v>
      </c>
      <c r="M463" s="31">
        <f t="shared" si="290"/>
        <v>51758</v>
      </c>
      <c r="N463" s="31">
        <f t="shared" si="290"/>
        <v>52758</v>
      </c>
      <c r="O463" s="31" t="str">
        <f t="shared" si="291"/>
        <v>530800005</v>
      </c>
    </row>
    <row r="464" spans="1:15" x14ac:dyDescent="0.3">
      <c r="A464" s="31" t="b">
        <v>1</v>
      </c>
      <c r="B464" s="32" t="str">
        <f t="shared" si="283"/>
        <v>업적 - 장비아이템 랜덤옵션변경 누적 횟수 400 회</v>
      </c>
      <c r="C464" s="31">
        <f t="shared" si="284"/>
        <v>903151027</v>
      </c>
      <c r="D464" s="31">
        <f t="shared" si="285"/>
        <v>903151026</v>
      </c>
      <c r="E464" s="31">
        <f t="shared" si="286"/>
        <v>903151028</v>
      </c>
      <c r="F464" s="31">
        <f t="shared" si="287"/>
        <v>3</v>
      </c>
      <c r="G464" s="31">
        <f t="shared" si="288"/>
        <v>1</v>
      </c>
      <c r="H464" s="31">
        <f t="shared" si="288"/>
        <v>5</v>
      </c>
      <c r="I464" s="31">
        <f t="shared" si="292"/>
        <v>400</v>
      </c>
      <c r="J464" s="31">
        <v>160001001</v>
      </c>
      <c r="K464" s="31">
        <f t="shared" si="293"/>
        <v>1470000</v>
      </c>
      <c r="L464" s="31" t="s">
        <v>58</v>
      </c>
      <c r="M464" s="31">
        <f t="shared" si="290"/>
        <v>51759</v>
      </c>
      <c r="N464" s="31">
        <f t="shared" si="290"/>
        <v>52759</v>
      </c>
      <c r="O464" s="31" t="str">
        <f t="shared" si="291"/>
        <v>530800005</v>
      </c>
    </row>
    <row r="465" spans="1:15" x14ac:dyDescent="0.3">
      <c r="A465" s="31" t="b">
        <v>1</v>
      </c>
      <c r="B465" s="32" t="str">
        <f t="shared" si="283"/>
        <v>업적 - 장비아이템 랜덤옵션변경 누적 횟수 450 회</v>
      </c>
      <c r="C465" s="31">
        <f t="shared" si="284"/>
        <v>903151028</v>
      </c>
      <c r="D465" s="31">
        <f t="shared" si="285"/>
        <v>903151027</v>
      </c>
      <c r="E465" s="31">
        <f t="shared" si="286"/>
        <v>903151029</v>
      </c>
      <c r="F465" s="31">
        <f t="shared" si="287"/>
        <v>3</v>
      </c>
      <c r="G465" s="31">
        <f t="shared" si="288"/>
        <v>1</v>
      </c>
      <c r="H465" s="31">
        <f t="shared" si="288"/>
        <v>5</v>
      </c>
      <c r="I465" s="31">
        <f t="shared" si="292"/>
        <v>450</v>
      </c>
      <c r="J465" s="31">
        <v>160001001</v>
      </c>
      <c r="K465" s="31">
        <f t="shared" si="293"/>
        <v>1680000</v>
      </c>
      <c r="L465" s="31" t="s">
        <v>58</v>
      </c>
      <c r="M465" s="31">
        <f t="shared" si="290"/>
        <v>51760</v>
      </c>
      <c r="N465" s="31">
        <f t="shared" si="290"/>
        <v>52760</v>
      </c>
      <c r="O465" s="31" t="str">
        <f t="shared" si="291"/>
        <v>530800005</v>
      </c>
    </row>
    <row r="466" spans="1:15" x14ac:dyDescent="0.3">
      <c r="A466" s="31" t="b">
        <v>1</v>
      </c>
      <c r="B466" s="32" t="str">
        <f t="shared" si="283"/>
        <v>업적 - 장비아이템 랜덤옵션변경 누적 횟수 500 회</v>
      </c>
      <c r="C466" s="31">
        <f t="shared" si="284"/>
        <v>903151029</v>
      </c>
      <c r="D466" s="31">
        <f t="shared" si="285"/>
        <v>903151028</v>
      </c>
      <c r="E466" s="31">
        <f t="shared" si="286"/>
        <v>903151030</v>
      </c>
      <c r="F466" s="31">
        <f t="shared" si="287"/>
        <v>3</v>
      </c>
      <c r="G466" s="31">
        <f t="shared" si="288"/>
        <v>1</v>
      </c>
      <c r="H466" s="31">
        <f t="shared" si="288"/>
        <v>5</v>
      </c>
      <c r="I466" s="31">
        <f t="shared" si="292"/>
        <v>500</v>
      </c>
      <c r="J466" s="31">
        <v>160001001</v>
      </c>
      <c r="K466" s="31">
        <f t="shared" si="293"/>
        <v>1890000</v>
      </c>
      <c r="L466" s="31" t="s">
        <v>58</v>
      </c>
      <c r="M466" s="31">
        <f t="shared" si="290"/>
        <v>51761</v>
      </c>
      <c r="N466" s="31">
        <f t="shared" si="290"/>
        <v>52761</v>
      </c>
      <c r="O466" s="31" t="str">
        <f t="shared" si="291"/>
        <v>530800005</v>
      </c>
    </row>
    <row r="467" spans="1:15" x14ac:dyDescent="0.3">
      <c r="A467" s="31" t="b">
        <v>1</v>
      </c>
      <c r="B467" s="32" t="str">
        <f t="shared" si="283"/>
        <v>업적 - 장비아이템 랜덤옵션변경 누적 횟수 550 회</v>
      </c>
      <c r="C467" s="31">
        <f t="shared" si="284"/>
        <v>903151030</v>
      </c>
      <c r="D467" s="31">
        <f t="shared" si="285"/>
        <v>903151029</v>
      </c>
      <c r="E467" s="31">
        <f t="shared" si="286"/>
        <v>903151031</v>
      </c>
      <c r="F467" s="31">
        <f t="shared" si="287"/>
        <v>3</v>
      </c>
      <c r="G467" s="31">
        <f t="shared" si="288"/>
        <v>1</v>
      </c>
      <c r="H467" s="31">
        <f t="shared" si="288"/>
        <v>5</v>
      </c>
      <c r="I467" s="31">
        <f t="shared" si="292"/>
        <v>550</v>
      </c>
      <c r="J467" s="31">
        <v>160001001</v>
      </c>
      <c r="K467" s="31">
        <f t="shared" si="293"/>
        <v>2100000</v>
      </c>
      <c r="L467" s="31" t="s">
        <v>58</v>
      </c>
      <c r="M467" s="31">
        <f t="shared" si="290"/>
        <v>51762</v>
      </c>
      <c r="N467" s="31">
        <f t="shared" si="290"/>
        <v>52762</v>
      </c>
      <c r="O467" s="31" t="str">
        <f t="shared" si="291"/>
        <v>530800005</v>
      </c>
    </row>
    <row r="468" spans="1:15" x14ac:dyDescent="0.3">
      <c r="A468" s="31" t="b">
        <v>1</v>
      </c>
      <c r="B468" s="32" t="str">
        <f t="shared" si="283"/>
        <v>업적 - 장비아이템 랜덤옵션변경 누적 횟수 600 회</v>
      </c>
      <c r="C468" s="31">
        <f t="shared" si="284"/>
        <v>903151031</v>
      </c>
      <c r="D468" s="31">
        <f t="shared" si="285"/>
        <v>903151030</v>
      </c>
      <c r="E468" s="31">
        <f t="shared" si="286"/>
        <v>903151032</v>
      </c>
      <c r="F468" s="31">
        <f t="shared" si="287"/>
        <v>3</v>
      </c>
      <c r="G468" s="31">
        <f t="shared" si="288"/>
        <v>1</v>
      </c>
      <c r="H468" s="31">
        <f t="shared" si="288"/>
        <v>5</v>
      </c>
      <c r="I468" s="31">
        <f t="shared" si="292"/>
        <v>600</v>
      </c>
      <c r="J468" s="31">
        <v>160001001</v>
      </c>
      <c r="K468" s="31">
        <f t="shared" si="293"/>
        <v>2310000</v>
      </c>
      <c r="L468" s="31" t="s">
        <v>58</v>
      </c>
      <c r="M468" s="31">
        <f t="shared" si="290"/>
        <v>51763</v>
      </c>
      <c r="N468" s="31">
        <f t="shared" si="290"/>
        <v>52763</v>
      </c>
      <c r="O468" s="31" t="str">
        <f t="shared" si="291"/>
        <v>530800005</v>
      </c>
    </row>
    <row r="469" spans="1:15" x14ac:dyDescent="0.3">
      <c r="A469" s="31" t="b">
        <v>1</v>
      </c>
      <c r="B469" s="32" t="str">
        <f t="shared" si="283"/>
        <v>업적 - 장비아이템 랜덤옵션변경 누적 횟수 650 회</v>
      </c>
      <c r="C469" s="31">
        <f t="shared" si="284"/>
        <v>903151032</v>
      </c>
      <c r="D469" s="31">
        <f t="shared" si="285"/>
        <v>903151031</v>
      </c>
      <c r="E469" s="31">
        <f t="shared" si="286"/>
        <v>903151033</v>
      </c>
      <c r="F469" s="31">
        <f t="shared" si="287"/>
        <v>3</v>
      </c>
      <c r="G469" s="31">
        <f t="shared" si="288"/>
        <v>1</v>
      </c>
      <c r="H469" s="31">
        <f t="shared" si="288"/>
        <v>5</v>
      </c>
      <c r="I469" s="31">
        <f t="shared" si="292"/>
        <v>650</v>
      </c>
      <c r="J469" s="31">
        <v>160001001</v>
      </c>
      <c r="K469" s="31">
        <f t="shared" si="293"/>
        <v>2520000</v>
      </c>
      <c r="L469" s="31" t="s">
        <v>58</v>
      </c>
      <c r="M469" s="31">
        <f t="shared" si="290"/>
        <v>51764</v>
      </c>
      <c r="N469" s="31">
        <f t="shared" si="290"/>
        <v>52764</v>
      </c>
      <c r="O469" s="31" t="str">
        <f t="shared" si="291"/>
        <v>530800005</v>
      </c>
    </row>
    <row r="470" spans="1:15" x14ac:dyDescent="0.3">
      <c r="A470" s="31" t="b">
        <v>1</v>
      </c>
      <c r="B470" s="32" t="str">
        <f t="shared" si="283"/>
        <v>업적 - 장비아이템 랜덤옵션변경 누적 횟수 700 회</v>
      </c>
      <c r="C470" s="31">
        <f t="shared" si="284"/>
        <v>903151033</v>
      </c>
      <c r="D470" s="31">
        <f t="shared" si="285"/>
        <v>903151032</v>
      </c>
      <c r="E470" s="31">
        <f t="shared" si="286"/>
        <v>903151034</v>
      </c>
      <c r="F470" s="31">
        <f t="shared" si="287"/>
        <v>3</v>
      </c>
      <c r="G470" s="31">
        <f t="shared" si="288"/>
        <v>1</v>
      </c>
      <c r="H470" s="31">
        <f t="shared" si="288"/>
        <v>5</v>
      </c>
      <c r="I470" s="31">
        <f t="shared" si="292"/>
        <v>700</v>
      </c>
      <c r="J470" s="31">
        <v>160001001</v>
      </c>
      <c r="K470" s="31">
        <f t="shared" si="293"/>
        <v>2730000</v>
      </c>
      <c r="L470" s="31" t="s">
        <v>58</v>
      </c>
      <c r="M470" s="31">
        <f t="shared" si="290"/>
        <v>51765</v>
      </c>
      <c r="N470" s="31">
        <f t="shared" si="290"/>
        <v>52765</v>
      </c>
      <c r="O470" s="31" t="str">
        <f t="shared" si="291"/>
        <v>530800005</v>
      </c>
    </row>
    <row r="471" spans="1:15" x14ac:dyDescent="0.3">
      <c r="A471" s="31" t="b">
        <v>1</v>
      </c>
      <c r="B471" s="32" t="str">
        <f t="shared" si="283"/>
        <v>업적 - 장비아이템 랜덤옵션변경 누적 횟수 750 회</v>
      </c>
      <c r="C471" s="31">
        <f t="shared" si="284"/>
        <v>903151034</v>
      </c>
      <c r="D471" s="31">
        <f t="shared" si="285"/>
        <v>903151033</v>
      </c>
      <c r="E471" s="31">
        <f t="shared" si="286"/>
        <v>903151035</v>
      </c>
      <c r="F471" s="31">
        <f t="shared" si="287"/>
        <v>3</v>
      </c>
      <c r="G471" s="31">
        <f t="shared" si="288"/>
        <v>1</v>
      </c>
      <c r="H471" s="31">
        <f t="shared" si="288"/>
        <v>5</v>
      </c>
      <c r="I471" s="31">
        <f t="shared" si="292"/>
        <v>750</v>
      </c>
      <c r="J471" s="31">
        <v>160001001</v>
      </c>
      <c r="K471" s="31">
        <f t="shared" si="293"/>
        <v>2940000</v>
      </c>
      <c r="L471" s="31" t="s">
        <v>58</v>
      </c>
      <c r="M471" s="31">
        <f t="shared" si="290"/>
        <v>51766</v>
      </c>
      <c r="N471" s="31">
        <f t="shared" si="290"/>
        <v>52766</v>
      </c>
      <c r="O471" s="31" t="str">
        <f t="shared" si="291"/>
        <v>530800005</v>
      </c>
    </row>
    <row r="472" spans="1:15" x14ac:dyDescent="0.3">
      <c r="A472" s="31" t="b">
        <v>1</v>
      </c>
      <c r="B472" s="32" t="str">
        <f t="shared" si="283"/>
        <v>업적 - 장비아이템 랜덤옵션변경 누적 횟수 800 회</v>
      </c>
      <c r="C472" s="31">
        <f t="shared" si="284"/>
        <v>903151035</v>
      </c>
      <c r="D472" s="31">
        <f t="shared" si="285"/>
        <v>903151034</v>
      </c>
      <c r="E472" s="31">
        <f t="shared" si="286"/>
        <v>903151036</v>
      </c>
      <c r="F472" s="31">
        <f t="shared" si="287"/>
        <v>3</v>
      </c>
      <c r="G472" s="31">
        <f t="shared" si="288"/>
        <v>1</v>
      </c>
      <c r="H472" s="31">
        <f t="shared" si="288"/>
        <v>5</v>
      </c>
      <c r="I472" s="31">
        <f t="shared" si="292"/>
        <v>800</v>
      </c>
      <c r="J472" s="31">
        <v>160001001</v>
      </c>
      <c r="K472" s="31">
        <f t="shared" si="293"/>
        <v>3150000</v>
      </c>
      <c r="L472" s="31" t="s">
        <v>58</v>
      </c>
      <c r="M472" s="31">
        <f t="shared" si="290"/>
        <v>51767</v>
      </c>
      <c r="N472" s="31">
        <f t="shared" si="290"/>
        <v>52767</v>
      </c>
      <c r="O472" s="31" t="str">
        <f t="shared" si="291"/>
        <v>530800005</v>
      </c>
    </row>
    <row r="473" spans="1:15" x14ac:dyDescent="0.3">
      <c r="A473" s="31" t="b">
        <v>1</v>
      </c>
      <c r="B473" s="32" t="str">
        <f t="shared" si="283"/>
        <v>업적 - 장비아이템 랜덤옵션변경 누적 횟수 850 회</v>
      </c>
      <c r="C473" s="31">
        <f t="shared" si="284"/>
        <v>903151036</v>
      </c>
      <c r="D473" s="31">
        <f t="shared" si="285"/>
        <v>903151035</v>
      </c>
      <c r="E473" s="31">
        <f t="shared" si="286"/>
        <v>903151037</v>
      </c>
      <c r="F473" s="31">
        <f t="shared" si="287"/>
        <v>3</v>
      </c>
      <c r="G473" s="31">
        <f t="shared" si="287"/>
        <v>1</v>
      </c>
      <c r="H473" s="31">
        <f t="shared" si="287"/>
        <v>5</v>
      </c>
      <c r="I473" s="31">
        <f t="shared" si="292"/>
        <v>850</v>
      </c>
      <c r="J473" s="31">
        <v>160001001</v>
      </c>
      <c r="K473" s="31">
        <f t="shared" si="293"/>
        <v>3360000</v>
      </c>
      <c r="L473" s="31" t="s">
        <v>58</v>
      </c>
      <c r="M473" s="31">
        <f t="shared" si="290"/>
        <v>51768</v>
      </c>
      <c r="N473" s="31">
        <f t="shared" si="290"/>
        <v>52768</v>
      </c>
      <c r="O473" s="31" t="str">
        <f t="shared" si="291"/>
        <v>530800005</v>
      </c>
    </row>
    <row r="474" spans="1:15" x14ac:dyDescent="0.3">
      <c r="A474" s="31" t="b">
        <v>1</v>
      </c>
      <c r="B474" s="32" t="str">
        <f t="shared" si="283"/>
        <v>업적 - 장비아이템 랜덤옵션변경 누적 횟수 900 회</v>
      </c>
      <c r="C474" s="31">
        <f t="shared" si="284"/>
        <v>903151037</v>
      </c>
      <c r="D474" s="31">
        <f t="shared" si="285"/>
        <v>903151036</v>
      </c>
      <c r="E474" s="31">
        <f t="shared" si="286"/>
        <v>903151038</v>
      </c>
      <c r="F474" s="31">
        <f t="shared" ref="F474:H476" si="294">F473</f>
        <v>3</v>
      </c>
      <c r="G474" s="31">
        <f t="shared" si="294"/>
        <v>1</v>
      </c>
      <c r="H474" s="31">
        <f t="shared" si="294"/>
        <v>5</v>
      </c>
      <c r="I474" s="31">
        <f t="shared" si="292"/>
        <v>900</v>
      </c>
      <c r="J474" s="31">
        <v>160001001</v>
      </c>
      <c r="K474" s="31">
        <f t="shared" si="293"/>
        <v>3570000</v>
      </c>
      <c r="L474" s="31" t="s">
        <v>58</v>
      </c>
      <c r="M474" s="31">
        <f t="shared" si="290"/>
        <v>51769</v>
      </c>
      <c r="N474" s="31">
        <f t="shared" si="290"/>
        <v>52769</v>
      </c>
      <c r="O474" s="31" t="str">
        <f t="shared" si="291"/>
        <v>530800005</v>
      </c>
    </row>
    <row r="475" spans="1:15" x14ac:dyDescent="0.3">
      <c r="A475" s="31" t="b">
        <v>1</v>
      </c>
      <c r="B475" s="32" t="str">
        <f t="shared" si="283"/>
        <v>업적 - 장비아이템 랜덤옵션변경 누적 횟수 950 회</v>
      </c>
      <c r="C475" s="31">
        <f t="shared" si="284"/>
        <v>903151038</v>
      </c>
      <c r="D475" s="31">
        <f t="shared" si="285"/>
        <v>903151037</v>
      </c>
      <c r="E475" s="31">
        <f t="shared" si="286"/>
        <v>903151039</v>
      </c>
      <c r="F475" s="31">
        <f t="shared" si="294"/>
        <v>3</v>
      </c>
      <c r="G475" s="31">
        <f t="shared" si="294"/>
        <v>1</v>
      </c>
      <c r="H475" s="31">
        <f t="shared" si="294"/>
        <v>5</v>
      </c>
      <c r="I475" s="31">
        <f t="shared" si="292"/>
        <v>950</v>
      </c>
      <c r="J475" s="31">
        <v>160001001</v>
      </c>
      <c r="K475" s="31">
        <f t="shared" si="293"/>
        <v>3780000</v>
      </c>
      <c r="L475" s="31" t="s">
        <v>58</v>
      </c>
      <c r="M475" s="31">
        <f t="shared" ref="M475:N476" si="295">M474+1</f>
        <v>51770</v>
      </c>
      <c r="N475" s="31">
        <f t="shared" si="295"/>
        <v>52770</v>
      </c>
      <c r="O475" s="31" t="str">
        <f t="shared" si="291"/>
        <v>530800005</v>
      </c>
    </row>
    <row r="476" spans="1:15" x14ac:dyDescent="0.3">
      <c r="A476" s="31" t="b">
        <v>1</v>
      </c>
      <c r="B476" s="32" t="str">
        <f t="shared" si="283"/>
        <v>업적 - 장비아이템 랜덤옵션변경 누적 횟수 1000 회</v>
      </c>
      <c r="C476" s="31">
        <f t="shared" si="284"/>
        <v>903151039</v>
      </c>
      <c r="D476" s="31">
        <f t="shared" si="285"/>
        <v>903151038</v>
      </c>
      <c r="E476" s="33">
        <v>0</v>
      </c>
      <c r="F476" s="31">
        <f t="shared" si="294"/>
        <v>3</v>
      </c>
      <c r="G476" s="31">
        <f t="shared" si="294"/>
        <v>1</v>
      </c>
      <c r="H476" s="31">
        <f t="shared" si="294"/>
        <v>5</v>
      </c>
      <c r="I476" s="31">
        <f t="shared" si="292"/>
        <v>1000</v>
      </c>
      <c r="J476" s="31">
        <v>160001001</v>
      </c>
      <c r="K476" s="31">
        <f t="shared" si="293"/>
        <v>3990000</v>
      </c>
      <c r="L476" s="31" t="s">
        <v>58</v>
      </c>
      <c r="M476" s="31">
        <f t="shared" si="295"/>
        <v>51771</v>
      </c>
      <c r="N476" s="31">
        <f t="shared" si="295"/>
        <v>52771</v>
      </c>
      <c r="O476" s="31" t="str">
        <f t="shared" si="291"/>
        <v>530800005</v>
      </c>
    </row>
  </sheetData>
  <phoneticPr fontId="1" type="noConversion"/>
  <pageMargins left="0.7" right="0.7" top="0.75" bottom="0.75" header="0.3" footer="0.3"/>
  <pageSetup paperSize="9" scale="3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2</vt:i4>
      </vt:variant>
    </vt:vector>
  </HeadingPairs>
  <TitlesOfParts>
    <vt:vector size="8" baseType="lpstr">
      <vt:lpstr>타입 리스트</vt:lpstr>
      <vt:lpstr>업적별 리스트</vt:lpstr>
      <vt:lpstr>DailyMission</vt:lpstr>
      <vt:lpstr>WeeklyMission</vt:lpstr>
      <vt:lpstr>MonthlyMission</vt:lpstr>
      <vt:lpstr>Achievement</vt:lpstr>
      <vt:lpstr>'업적별 리스트'!Print_Area</vt:lpstr>
      <vt:lpstr>'타입 리스트'!Print_Area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Joongwon</dc:creator>
  <cp:lastModifiedBy>LHK</cp:lastModifiedBy>
  <cp:lastPrinted>2016-07-12T07:33:33Z</cp:lastPrinted>
  <dcterms:created xsi:type="dcterms:W3CDTF">2016-07-08T08:37:00Z</dcterms:created>
  <dcterms:modified xsi:type="dcterms:W3CDTF">2017-07-31T06:37:42Z</dcterms:modified>
</cp:coreProperties>
</file>