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Project\EvilOfDarkness\Main\Document\Schedule\Program\RyuKihoon\"/>
    </mc:Choice>
  </mc:AlternateContent>
  <bookViews>
    <workbookView xWindow="15" yWindow="0" windowWidth="19320" windowHeight="11550" activeTab="1"/>
  </bookViews>
  <sheets>
    <sheet name="과업목록" sheetId="1" r:id="rId1"/>
    <sheet name="휴무일 목록" sheetId="4" r:id="rId2"/>
  </sheets>
  <externalReferences>
    <externalReference r:id="rId3"/>
  </externalReferences>
  <definedNames>
    <definedName name="_xlnm._FilterDatabase" localSheetId="0" hidden="1">과업목록!$A$12:$N$52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B57" i="4" l="1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L14" i="1" l="1"/>
  <c r="K17" i="1"/>
  <c r="L17" i="1"/>
  <c r="J6" i="1"/>
  <c r="I6" i="1"/>
  <c r="H6" i="1"/>
  <c r="G6" i="1"/>
  <c r="J4" i="1"/>
  <c r="I4" i="1"/>
  <c r="H4" i="1"/>
  <c r="G4" i="1"/>
  <c r="K3" i="1"/>
  <c r="J3" i="1"/>
  <c r="J7" i="1" s="1"/>
  <c r="I3" i="1"/>
  <c r="I7" i="1" s="1"/>
  <c r="H3" i="1"/>
  <c r="H7" i="1" s="1"/>
  <c r="G3" i="1"/>
  <c r="G7" i="1" s="1"/>
  <c r="K2" i="1"/>
  <c r="J2" i="1"/>
  <c r="J5" i="1" s="1"/>
  <c r="I2" i="1"/>
  <c r="I5" i="1" s="1"/>
  <c r="H2" i="1"/>
  <c r="H5" i="1" s="1"/>
  <c r="G2" i="1"/>
  <c r="G5" i="1" s="1"/>
  <c r="L33" i="1"/>
  <c r="K33" i="1"/>
  <c r="L32" i="1"/>
  <c r="K32" i="1"/>
  <c r="K41" i="1"/>
  <c r="L41" i="1"/>
  <c r="L15" i="1" l="1"/>
  <c r="L16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4" i="1"/>
  <c r="L35" i="1"/>
  <c r="L36" i="1"/>
  <c r="L37" i="1"/>
  <c r="L38" i="1"/>
  <c r="L39" i="1"/>
  <c r="L40" i="1"/>
  <c r="L13" i="1"/>
  <c r="K13" i="1" l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4" i="1"/>
  <c r="K35" i="1"/>
  <c r="K36" i="1"/>
  <c r="K37" i="1"/>
  <c r="K38" i="1"/>
  <c r="K39" i="1"/>
  <c r="K40" i="1"/>
  <c r="K9" i="1" l="1"/>
  <c r="I53" i="1"/>
  <c r="I52" i="1"/>
  <c r="J53" i="1" l="1"/>
  <c r="H53" i="1"/>
  <c r="G53" i="1"/>
  <c r="J52" i="1" l="1"/>
  <c r="H52" i="1"/>
  <c r="G52" i="1"/>
  <c r="L53" i="1" l="1"/>
  <c r="K53" i="1" l="1"/>
  <c r="K52" i="1"/>
  <c r="L52" i="1"/>
</calcChain>
</file>

<file path=xl/sharedStrings.xml><?xml version="1.0" encoding="utf-8"?>
<sst xmlns="http://schemas.openxmlformats.org/spreadsheetml/2006/main" count="139" uniqueCount="99">
  <si>
    <t xml:space="preserve">※ 최종 목표 : </t>
    <phoneticPr fontId="1" type="noConversion"/>
  </si>
  <si>
    <t>: 이런 부분은 중간에 요청이나 필요에 의해 과업이 추가된 부분임.</t>
    <phoneticPr fontId="1" type="noConversion"/>
  </si>
  <si>
    <t xml:space="preserve">용어 해설 : </t>
    <phoneticPr fontId="1" type="noConversion"/>
  </si>
  <si>
    <t>책임자</t>
    <phoneticPr fontId="1" type="noConversion"/>
  </si>
  <si>
    <t>수행 결과</t>
    <phoneticPr fontId="1" type="noConversion"/>
  </si>
  <si>
    <t>작성시
참고 사항 :</t>
    <phoneticPr fontId="1" type="noConversion"/>
  </si>
  <si>
    <t>2. 실제로 가능하다고 생각하는 과업과 일정으로 작성하라.</t>
    <phoneticPr fontId="1" type="noConversion"/>
  </si>
  <si>
    <t xml:space="preserve">우선순위 : </t>
    <phoneticPr fontId="1" type="noConversion"/>
  </si>
  <si>
    <t>매우 높음, 높음, 보통, 낮음, 매우 낮음의 5개 순위로 매길 것.(숫자도 상관없다.)</t>
    <phoneticPr fontId="1" type="noConversion"/>
  </si>
  <si>
    <t>스프린트 시작일</t>
    <phoneticPr fontId="1" type="noConversion"/>
  </si>
  <si>
    <t>항   목</t>
    <phoneticPr fontId="1" type="noConversion"/>
  </si>
  <si>
    <t>4. 진행이나 예측에 표시되는 칸에 들어가는 숫자는 작업을 1시간 단위로 나타낸 양이다.</t>
    <phoneticPr fontId="1" type="noConversion"/>
  </si>
  <si>
    <r>
      <t xml:space="preserve">3. 초기 예측과 현재 예측이 궁극적으로 맞아떨어지록 노력할 것.
</t>
    </r>
    <r>
      <rPr>
        <b/>
        <sz val="11"/>
        <color rgb="FFFF0000"/>
        <rFont val="맑은 고딕"/>
        <family val="3"/>
        <charset val="129"/>
        <scheme val="minor"/>
      </rPr>
      <t xml:space="preserve"> (그렇다고 현재 예측을 사실과 다르게 적어서는 안된다.!)</t>
    </r>
    <phoneticPr fontId="1" type="noConversion"/>
  </si>
  <si>
    <t>: 칸이 이런 색이면, 이 과업은 일정이나 그 외 어떤 이유로 삭제되었음을 나타냄.</t>
    <phoneticPr fontId="1" type="noConversion"/>
  </si>
  <si>
    <r>
      <t xml:space="preserve"> 완료된 작업은 순번과 수행 결과 열을 이 색으로 맞춘다. 별 의미는 없고 알아보기 쉽게 하기 위한 것이다.
 개발 방법론의 이른바 </t>
    </r>
    <r>
      <rPr>
        <b/>
        <sz val="11"/>
        <color rgb="FF006600"/>
        <rFont val="맑은 고딕"/>
        <family val="3"/>
        <charset val="129"/>
        <scheme val="minor"/>
      </rPr>
      <t>초록 막대 패턴</t>
    </r>
    <r>
      <rPr>
        <sz val="11"/>
        <color theme="1"/>
        <rFont val="맑은 고딕"/>
        <family val="3"/>
        <charset val="129"/>
        <scheme val="minor"/>
      </rPr>
      <t>으로 봐도 좋다.</t>
    </r>
    <phoneticPr fontId="1" type="noConversion"/>
  </si>
  <si>
    <t>일일 과업시간</t>
    <phoneticPr fontId="1" type="noConversion"/>
  </si>
  <si>
    <r>
      <t xml:space="preserve">1. 개별 과업은 되도록 </t>
    </r>
    <r>
      <rPr>
        <b/>
        <sz val="11"/>
        <color theme="1"/>
        <rFont val="맑은 고딕"/>
        <family val="3"/>
        <charset val="129"/>
        <scheme val="minor"/>
      </rPr>
      <t>24시간 이상의 작업으로 설정하지 않는다.</t>
    </r>
    <phoneticPr fontId="1" type="noConversion"/>
  </si>
  <si>
    <t>누계</t>
    <phoneticPr fontId="1" type="noConversion"/>
  </si>
  <si>
    <t>특정
누계</t>
    <phoneticPr fontId="1" type="noConversion"/>
  </si>
  <si>
    <t>휴무 사유</t>
    <phoneticPr fontId="1" type="noConversion"/>
  </si>
  <si>
    <t>우선
순위</t>
    <phoneticPr fontId="1" type="noConversion"/>
  </si>
  <si>
    <t>초기 
예측</t>
    <phoneticPr fontId="1" type="noConversion"/>
  </si>
  <si>
    <t>현재 
진행</t>
    <phoneticPr fontId="1" type="noConversion"/>
  </si>
  <si>
    <t>남은 
시간</t>
    <phoneticPr fontId="1" type="noConversion"/>
  </si>
  <si>
    <t>측정
계수</t>
    <phoneticPr fontId="1" type="noConversion"/>
  </si>
  <si>
    <t>날짜 목록</t>
    <phoneticPr fontId="1" type="noConversion"/>
  </si>
  <si>
    <t>특정 스프린트 시작일</t>
    <phoneticPr fontId="1" type="noConversion"/>
  </si>
  <si>
    <t>상위 시나리오</t>
    <phoneticPr fontId="1" type="noConversion"/>
  </si>
  <si>
    <t>과업</t>
    <phoneticPr fontId="1" type="noConversion"/>
  </si>
  <si>
    <t>대분류</t>
    <phoneticPr fontId="1" type="noConversion"/>
  </si>
  <si>
    <t>경험 예측 계수</t>
    <phoneticPr fontId="1" type="noConversion"/>
  </si>
  <si>
    <t>경험 
예측</t>
    <phoneticPr fontId="1" type="noConversion"/>
  </si>
  <si>
    <t>현재
예측</t>
    <phoneticPr fontId="1" type="noConversion"/>
  </si>
  <si>
    <t>이슈
번호</t>
    <phoneticPr fontId="1" type="noConversion"/>
  </si>
  <si>
    <t>1. World Of Heroes의 최초 프로토타입
2. 게임의 진행을 함축해서 보여줄 수 있어야 한다.
3. 리소스 데이터는 정식 데이터가 구현될 동안, 다른 게임에서 사용한 리소스들을 적당히 조합해서 쓴다.</t>
    <phoneticPr fontId="1" type="noConversion"/>
  </si>
  <si>
    <t>클라이언트</t>
    <phoneticPr fontId="1" type="noConversion"/>
  </si>
  <si>
    <t>Projectile 테이블 구조 변경</t>
    <phoneticPr fontId="1" type="noConversion"/>
  </si>
  <si>
    <t>SkillStatus 테이블 구조 변경</t>
    <phoneticPr fontId="1" type="noConversion"/>
  </si>
  <si>
    <t>데미지 공식 관련 테이블 구조 변경</t>
    <phoneticPr fontId="1" type="noConversion"/>
  </si>
  <si>
    <t>유동적 프로젝타일 생성 구조 설계</t>
    <phoneticPr fontId="1" type="noConversion"/>
  </si>
  <si>
    <t>흡혈 기능</t>
    <phoneticPr fontId="1" type="noConversion"/>
  </si>
  <si>
    <t>속박 기능</t>
    <phoneticPr fontId="1" type="noConversion"/>
  </si>
  <si>
    <t>띄우기 기능</t>
    <phoneticPr fontId="1" type="noConversion"/>
  </si>
  <si>
    <t>버프, 디버프 구조 설계</t>
    <phoneticPr fontId="1" type="noConversion"/>
  </si>
  <si>
    <t>유동적 프로젝타일 구조 스킬 적용</t>
    <phoneticPr fontId="1" type="noConversion"/>
  </si>
  <si>
    <t>스킬 래벨에 따른 능력치 및 기능 변화 구현</t>
    <phoneticPr fontId="1" type="noConversion"/>
  </si>
  <si>
    <t>스킬 n개수 연결 구조 설계</t>
    <phoneticPr fontId="1" type="noConversion"/>
  </si>
  <si>
    <t>프로젝타일 n깩체수 충돌에 따른 기능변화 구조 설계</t>
    <phoneticPr fontId="1" type="noConversion"/>
  </si>
  <si>
    <t>스킬사용 타격감을 위한 구조 설계</t>
    <phoneticPr fontId="1" type="noConversion"/>
  </si>
  <si>
    <t>플레이어 AI 작업</t>
    <phoneticPr fontId="1" type="noConversion"/>
  </si>
  <si>
    <t>몬스터 AI 작업</t>
    <phoneticPr fontId="1" type="noConversion"/>
  </si>
  <si>
    <t>소환친구 AI 작업</t>
    <phoneticPr fontId="1" type="noConversion"/>
  </si>
  <si>
    <t>길드 전용 AI 작업</t>
    <phoneticPr fontId="1" type="noConversion"/>
  </si>
  <si>
    <t>Skill 테이블 구조 변경</t>
    <phoneticPr fontId="1" type="noConversion"/>
  </si>
  <si>
    <t>스킬 데미지 공식 클라이언트 적용</t>
    <phoneticPr fontId="1" type="noConversion"/>
  </si>
  <si>
    <t>클라이언트 스킬 작업 및 데미지공식 적용</t>
    <phoneticPr fontId="1" type="noConversion"/>
  </si>
  <si>
    <t>AI 작업</t>
    <phoneticPr fontId="1" type="noConversion"/>
  </si>
  <si>
    <t>옵션 능력 구조 설계</t>
    <phoneticPr fontId="1" type="noConversion"/>
  </si>
  <si>
    <t>주요 몬스터 대화 시스템 설계</t>
    <phoneticPr fontId="1" type="noConversion"/>
  </si>
  <si>
    <t>Skill 관련 테이블 구조 변경</t>
    <phoneticPr fontId="1" type="noConversion"/>
  </si>
  <si>
    <t>대화 시스템용 Table 구조 설정</t>
    <phoneticPr fontId="1" type="noConversion"/>
  </si>
  <si>
    <t>기타</t>
    <phoneticPr fontId="1" type="noConversion"/>
  </si>
  <si>
    <t>Projectile 구조 변경에 맞춰 클라이언트 구조 변경</t>
    <phoneticPr fontId="1" type="noConversion"/>
  </si>
  <si>
    <t>Skill Level 별 클라이언트 능력 변화 구조설계</t>
    <phoneticPr fontId="1" type="noConversion"/>
  </si>
  <si>
    <t>룬에 의한 능력치 시스템 설계</t>
    <phoneticPr fontId="1" type="noConversion"/>
  </si>
  <si>
    <t>패시브 스킬 구조 설계</t>
    <phoneticPr fontId="1" type="noConversion"/>
  </si>
  <si>
    <t>패시브 스킬별 능력변화 적용</t>
    <phoneticPr fontId="1" type="noConversion"/>
  </si>
  <si>
    <t>대상 기간 : 2015년 9월 22일 ~ 2015년 12월 31일</t>
    <phoneticPr fontId="1" type="noConversion"/>
  </si>
  <si>
    <t>항   목</t>
    <phoneticPr fontId="1" type="noConversion"/>
  </si>
  <si>
    <t>일일 과업 시간</t>
    <phoneticPr fontId="1" type="noConversion"/>
  </si>
  <si>
    <t>인원</t>
    <phoneticPr fontId="1" type="noConversion"/>
  </si>
  <si>
    <t>초기 예측</t>
    <phoneticPr fontId="1" type="noConversion"/>
  </si>
  <si>
    <t>경험 예측</t>
    <phoneticPr fontId="1" type="noConversion"/>
  </si>
  <si>
    <t>현재 예측</t>
    <phoneticPr fontId="1" type="noConversion"/>
  </si>
  <si>
    <t>현재 진행</t>
    <phoneticPr fontId="1" type="noConversion"/>
  </si>
  <si>
    <t>남은 진행</t>
    <phoneticPr fontId="1" type="noConversion"/>
  </si>
  <si>
    <t>총 과업 일 수
※ (총 시간 / 일일 기준 시간) = 일 수</t>
    <phoneticPr fontId="1" type="noConversion"/>
  </si>
  <si>
    <t>특정 범위 과업 일 수
※ (총 시간 / 일일 기준 시간) = 일 수</t>
    <phoneticPr fontId="1" type="noConversion"/>
  </si>
  <si>
    <t>스프린트 시작일</t>
    <phoneticPr fontId="1" type="noConversion"/>
  </si>
  <si>
    <t>스프린트 종료일</t>
    <phoneticPr fontId="1" type="noConversion"/>
  </si>
  <si>
    <t>특정 범위 스프린트 시작일</t>
    <phoneticPr fontId="1" type="noConversion"/>
  </si>
  <si>
    <t>특정 범위 스프린트 종료일</t>
    <phoneticPr fontId="1" type="noConversion"/>
  </si>
  <si>
    <t>버프, 디버프 스킬 별 기능 적용</t>
    <phoneticPr fontId="1" type="noConversion"/>
  </si>
  <si>
    <t>객체에 지속적으로 붙는 Projectile 기능 추가</t>
    <phoneticPr fontId="1" type="noConversion"/>
  </si>
  <si>
    <t>추석연휴</t>
    <phoneticPr fontId="1" type="noConversion"/>
  </si>
  <si>
    <t>추석연휴(대체 휴일)</t>
    <phoneticPr fontId="1" type="noConversion"/>
  </si>
  <si>
    <t>토요일</t>
    <phoneticPr fontId="1" type="noConversion"/>
  </si>
  <si>
    <t>토요일</t>
    <phoneticPr fontId="1" type="noConversion"/>
  </si>
  <si>
    <t>일요일</t>
    <phoneticPr fontId="1" type="noConversion"/>
  </si>
  <si>
    <t>일요일</t>
    <phoneticPr fontId="1" type="noConversion"/>
  </si>
  <si>
    <t>한글날</t>
    <phoneticPr fontId="1" type="noConversion"/>
  </si>
  <si>
    <t>토요일</t>
    <phoneticPr fontId="1" type="noConversion"/>
  </si>
  <si>
    <t>일요일</t>
    <phoneticPr fontId="1" type="noConversion"/>
  </si>
  <si>
    <t>성탄절</t>
    <phoneticPr fontId="1" type="noConversion"/>
  </si>
  <si>
    <t>신정</t>
    <phoneticPr fontId="1" type="noConversion"/>
  </si>
  <si>
    <t>설 연휴</t>
    <phoneticPr fontId="1" type="noConversion"/>
  </si>
  <si>
    <t>설날</t>
    <phoneticPr fontId="1" type="noConversion"/>
  </si>
  <si>
    <t>설 연휴</t>
  </si>
  <si>
    <t>설 연휴(대체 휴일)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</si>
</sst>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9" tint="-0.499984740745262"/>
      <name val="맑은 고딕"/>
      <family val="3"/>
      <charset val="129"/>
      <scheme val="minor"/>
    </font>
    <font>
      <sz val="10"/>
      <color rgb="FF0000CC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rgb="FF006600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1F6C0"/>
        <bgColor indexed="64"/>
      </patternFill>
    </fill>
    <fill>
      <patternFill patternType="solid">
        <fgColor rgb="FFFFD6C1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 indent="1"/>
    </xf>
    <xf numFmtId="0" fontId="10" fillId="13" borderId="1" xfId="0" applyFont="1" applyFill="1" applyBorder="1" applyAlignment="1">
      <alignment horizontal="center" vertical="center" wrapText="1"/>
    </xf>
    <xf numFmtId="0" fontId="13" fillId="14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 indent="1"/>
    </xf>
    <xf numFmtId="0" fontId="8" fillId="14" borderId="6" xfId="1" applyFont="1" applyFill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8" fillId="14" borderId="7" xfId="1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10" fillId="10" borderId="8" xfId="0" applyFont="1" applyFill="1" applyBorder="1" applyAlignment="1">
      <alignment horizontal="center" vertical="center" wrapText="1"/>
    </xf>
    <xf numFmtId="14" fontId="2" fillId="15" borderId="9" xfId="0" applyNumberFormat="1" applyFont="1" applyFill="1" applyBorder="1" applyAlignment="1">
      <alignment horizontal="center" vertical="center" wrapText="1"/>
    </xf>
    <xf numFmtId="14" fontId="2" fillId="12" borderId="2" xfId="0" applyNumberFormat="1" applyFont="1" applyFill="1" applyBorder="1" applyAlignment="1">
      <alignment horizontal="center" vertical="center" wrapText="1"/>
    </xf>
    <xf numFmtId="14" fontId="2" fillId="6" borderId="10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wrapText="1"/>
    </xf>
    <xf numFmtId="14" fontId="2" fillId="7" borderId="10" xfId="0" applyNumberFormat="1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horizontal="center" vertical="center"/>
    </xf>
    <xf numFmtId="14" fontId="15" fillId="9" borderId="10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12" fillId="9" borderId="11" xfId="1" applyFont="1" applyFill="1" applyBorder="1" applyAlignment="1">
      <alignment horizontal="center" vertical="center" wrapText="1"/>
    </xf>
    <xf numFmtId="0" fontId="13" fillId="11" borderId="11" xfId="1" applyFont="1" applyFill="1" applyBorder="1" applyAlignment="1">
      <alignment horizontal="center" vertical="center" wrapText="1"/>
    </xf>
    <xf numFmtId="0" fontId="8" fillId="7" borderId="11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top" wrapText="1" indent="1"/>
    </xf>
    <xf numFmtId="0" fontId="6" fillId="8" borderId="11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left" vertical="top" wrapText="1" indent="1"/>
    </xf>
    <xf numFmtId="0" fontId="6" fillId="9" borderId="1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top" wrapText="1" indent="1"/>
    </xf>
    <xf numFmtId="0" fontId="8" fillId="14" borderId="5" xfId="1" applyFont="1" applyFill="1" applyBorder="1" applyAlignment="1">
      <alignment horizontal="left" vertical="top" wrapText="1" indent="1"/>
    </xf>
    <xf numFmtId="0" fontId="16" fillId="2" borderId="11" xfId="1" applyFont="1" applyFill="1" applyBorder="1" applyAlignment="1">
      <alignment horizontal="left" vertical="center" wrapText="1" indent="1"/>
    </xf>
    <xf numFmtId="0" fontId="8" fillId="2" borderId="12" xfId="1" applyFont="1" applyFill="1" applyBorder="1" applyAlignment="1">
      <alignment horizontal="left" vertical="center" wrapText="1" indent="1"/>
    </xf>
    <xf numFmtId="0" fontId="7" fillId="3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</cellXfs>
  <cellStyles count="2">
    <cellStyle name="나쁨" xfId="1" builtinId="27"/>
    <cellStyle name="표준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E1F6C0"/>
      <color rgb="FF99FF66"/>
      <color rgb="FF66FF33"/>
      <color rgb="FFFFFF99"/>
      <color rgb="FF00FF00"/>
      <color rgb="FF006600"/>
      <color rgb="FF7DFF7D"/>
      <color rgb="FFCCFF99"/>
      <color rgb="FFCC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od/Document/Schedule/Program/JoSoowoon/Sprint%20Task(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과업목록"/>
      <sheetName val="휴무일 목록"/>
    </sheetNames>
    <sheetDataSet>
      <sheetData sheetId="0">
        <row r="170">
          <cell r="G170">
            <v>555</v>
          </cell>
          <cell r="H170">
            <v>943.49999999999818</v>
          </cell>
          <cell r="I170">
            <v>555</v>
          </cell>
          <cell r="J170">
            <v>0</v>
          </cell>
        </row>
        <row r="171">
          <cell r="G171">
            <v>555</v>
          </cell>
          <cell r="H171">
            <v>943.49999999999818</v>
          </cell>
          <cell r="I171">
            <v>555</v>
          </cell>
          <cell r="J171">
            <v>0</v>
          </cell>
        </row>
      </sheetData>
      <sheetData sheetId="1">
        <row r="2">
          <cell r="B2">
            <v>42270</v>
          </cell>
        </row>
        <row r="3">
          <cell r="B3">
            <v>42270</v>
          </cell>
        </row>
        <row r="4">
          <cell r="B4">
            <v>42273</v>
          </cell>
        </row>
        <row r="5">
          <cell r="B5">
            <v>42274</v>
          </cell>
        </row>
        <row r="6">
          <cell r="B6">
            <v>42275</v>
          </cell>
        </row>
        <row r="7">
          <cell r="B7">
            <v>42276</v>
          </cell>
        </row>
        <row r="8">
          <cell r="B8">
            <v>42280</v>
          </cell>
        </row>
        <row r="9">
          <cell r="B9">
            <v>42281</v>
          </cell>
        </row>
        <row r="10">
          <cell r="B10">
            <v>42286</v>
          </cell>
        </row>
        <row r="11">
          <cell r="B11">
            <v>42287</v>
          </cell>
        </row>
        <row r="12">
          <cell r="B12">
            <v>42288</v>
          </cell>
        </row>
        <row r="13">
          <cell r="B13">
            <v>42294</v>
          </cell>
        </row>
        <row r="14">
          <cell r="B14">
            <v>42295</v>
          </cell>
        </row>
        <row r="15">
          <cell r="B15">
            <v>42298</v>
          </cell>
        </row>
        <row r="16">
          <cell r="B16">
            <v>42299</v>
          </cell>
        </row>
        <row r="17">
          <cell r="B17">
            <v>42300</v>
          </cell>
        </row>
        <row r="18">
          <cell r="B18">
            <v>42301</v>
          </cell>
        </row>
        <row r="19">
          <cell r="B19">
            <v>42302</v>
          </cell>
        </row>
        <row r="20">
          <cell r="B20">
            <v>42308</v>
          </cell>
        </row>
        <row r="21">
          <cell r="B21">
            <v>42309</v>
          </cell>
        </row>
        <row r="22">
          <cell r="B22">
            <v>42315</v>
          </cell>
        </row>
        <row r="23">
          <cell r="B23">
            <v>42316</v>
          </cell>
        </row>
        <row r="24">
          <cell r="B24">
            <v>42322</v>
          </cell>
        </row>
        <row r="25">
          <cell r="B25">
            <v>42323</v>
          </cell>
        </row>
        <row r="26">
          <cell r="B26">
            <v>42329</v>
          </cell>
        </row>
        <row r="27">
          <cell r="B27">
            <v>42330</v>
          </cell>
        </row>
        <row r="28">
          <cell r="B28">
            <v>42336</v>
          </cell>
        </row>
        <row r="29">
          <cell r="B29">
            <v>42337</v>
          </cell>
        </row>
        <row r="30">
          <cell r="B30">
            <v>42343</v>
          </cell>
        </row>
        <row r="31">
          <cell r="B31">
            <v>42344</v>
          </cell>
        </row>
        <row r="32">
          <cell r="B32">
            <v>42350</v>
          </cell>
        </row>
        <row r="33">
          <cell r="B33">
            <v>42351</v>
          </cell>
        </row>
        <row r="34">
          <cell r="B34">
            <v>42357</v>
          </cell>
        </row>
        <row r="35">
          <cell r="B35">
            <v>42358</v>
          </cell>
        </row>
        <row r="36">
          <cell r="B36">
            <v>42363</v>
          </cell>
        </row>
        <row r="37">
          <cell r="B37">
            <v>42364</v>
          </cell>
        </row>
        <row r="38">
          <cell r="B38">
            <v>42365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25" zoomScale="90" zoomScaleNormal="90" workbookViewId="0">
      <selection activeCell="I37" sqref="I37"/>
    </sheetView>
  </sheetViews>
  <sheetFormatPr defaultRowHeight="16.5"/>
  <cols>
    <col min="1" max="1" width="16.625" style="2" customWidth="1"/>
    <col min="2" max="2" width="45.625" style="3" customWidth="1"/>
    <col min="3" max="3" width="8.625" style="3" customWidth="1"/>
    <col min="4" max="4" width="56.5" style="3" customWidth="1"/>
    <col min="5" max="5" width="8.625" style="3" customWidth="1"/>
    <col min="6" max="6" width="10.625" style="3" customWidth="1"/>
    <col min="7" max="12" width="10.625" style="5" customWidth="1"/>
    <col min="13" max="13" width="9.125" style="2" customWidth="1"/>
    <col min="14" max="14" width="37.25" style="3" customWidth="1"/>
    <col min="15" max="16384" width="9" style="1"/>
  </cols>
  <sheetData>
    <row r="1" spans="1:14" ht="33">
      <c r="B1" s="4"/>
      <c r="C1" s="4"/>
      <c r="D1" s="10" t="s">
        <v>68</v>
      </c>
      <c r="E1" s="10" t="s">
        <v>69</v>
      </c>
      <c r="F1" s="10" t="s">
        <v>70</v>
      </c>
      <c r="G1" s="10" t="s">
        <v>71</v>
      </c>
      <c r="H1" s="10" t="s">
        <v>72</v>
      </c>
      <c r="I1" s="10" t="s">
        <v>73</v>
      </c>
      <c r="J1" s="10" t="s">
        <v>74</v>
      </c>
      <c r="K1" s="10" t="s">
        <v>75</v>
      </c>
      <c r="L1" s="10"/>
      <c r="M1" s="8"/>
    </row>
    <row r="2" spans="1:14" ht="33">
      <c r="D2" s="28" t="s">
        <v>76</v>
      </c>
      <c r="E2" s="29">
        <v>8</v>
      </c>
      <c r="F2" s="29">
        <v>1</v>
      </c>
      <c r="G2" s="30">
        <f>QUOTIENT([1]과업목록!G170, (E2 * F2))</f>
        <v>69</v>
      </c>
      <c r="H2" s="30">
        <f>QUOTIENT([1]과업목록!H170, (E2 * F2))</f>
        <v>117</v>
      </c>
      <c r="I2" s="30">
        <f>QUOTIENT([1]과업목록!I170, (E2 * F2))</f>
        <v>69</v>
      </c>
      <c r="J2" s="30">
        <f>QUOTIENT([1]과업목록!J170, (E2 * F2))</f>
        <v>0</v>
      </c>
      <c r="K2" s="30">
        <f>QUOTIENT([1]과업목록!J170, (E2 * F2))</f>
        <v>0</v>
      </c>
      <c r="L2" s="30"/>
      <c r="M2" s="8"/>
    </row>
    <row r="3" spans="1:14" ht="33">
      <c r="D3" s="28" t="s">
        <v>77</v>
      </c>
      <c r="E3" s="29">
        <v>8</v>
      </c>
      <c r="F3" s="29">
        <v>1</v>
      </c>
      <c r="G3" s="30">
        <f>QUOTIENT([1]과업목록!G171, (E3 * F3))</f>
        <v>69</v>
      </c>
      <c r="H3" s="30">
        <f>QUOTIENT([1]과업목록!H171, (E3 * F3))</f>
        <v>117</v>
      </c>
      <c r="I3" s="30">
        <f>QUOTIENT([1]과업목록!I171, (E3 * F3))</f>
        <v>69</v>
      </c>
      <c r="J3" s="30">
        <f>QUOTIENT([1]과업목록!J171, (E3 * F3))</f>
        <v>0</v>
      </c>
      <c r="K3" s="30">
        <f>QUOTIENT([1]과업목록!J171, (E3 * F3))</f>
        <v>0</v>
      </c>
      <c r="L3" s="30"/>
      <c r="M3" s="8"/>
    </row>
    <row r="4" spans="1:14">
      <c r="D4" s="28" t="s">
        <v>78</v>
      </c>
      <c r="E4" s="25"/>
      <c r="F4" s="25"/>
      <c r="G4" s="32">
        <f>'[1]휴무일 목록'!B2</f>
        <v>42270</v>
      </c>
      <c r="H4" s="32">
        <f>'[1]휴무일 목록'!B2</f>
        <v>42270</v>
      </c>
      <c r="I4" s="32">
        <f>'[1]휴무일 목록'!B2</f>
        <v>42270</v>
      </c>
      <c r="J4" s="32">
        <f>'[1]휴무일 목록'!B2</f>
        <v>42270</v>
      </c>
      <c r="K4" s="26"/>
      <c r="L4" s="26"/>
      <c r="M4" s="8"/>
    </row>
    <row r="5" spans="1:14">
      <c r="D5" s="28" t="s">
        <v>79</v>
      </c>
      <c r="E5" s="25"/>
      <c r="F5" s="25"/>
      <c r="G5" s="32">
        <f>WORKDAY('[1]휴무일 목록'!B2,G2,'[1]휴무일 목록'!B4:B38)</f>
        <v>42376</v>
      </c>
      <c r="H5" s="32">
        <f>WORKDAY('[1]휴무일 목록'!B2,H2,'[1]휴무일 목록'!B4:B38)</f>
        <v>42444</v>
      </c>
      <c r="I5" s="32">
        <f>WORKDAY('[1]휴무일 목록'!B2,I2,'[1]휴무일 목록'!B4:B38)</f>
        <v>42376</v>
      </c>
      <c r="J5" s="32">
        <f>WORKDAY('[1]휴무일 목록'!B2,J2,'[1]휴무일 목록'!B4:B38)</f>
        <v>42270</v>
      </c>
      <c r="K5" s="26"/>
      <c r="L5" s="26"/>
      <c r="M5" s="8"/>
    </row>
    <row r="6" spans="1:14">
      <c r="D6" s="28" t="s">
        <v>80</v>
      </c>
      <c r="E6" s="25"/>
      <c r="F6" s="25"/>
      <c r="G6" s="32">
        <f>'[1]휴무일 목록'!B3</f>
        <v>42270</v>
      </c>
      <c r="H6" s="32">
        <f>'[1]휴무일 목록'!B3</f>
        <v>42270</v>
      </c>
      <c r="I6" s="32">
        <f>'[1]휴무일 목록'!B3</f>
        <v>42270</v>
      </c>
      <c r="J6" s="32">
        <f>'[1]휴무일 목록'!B3</f>
        <v>42270</v>
      </c>
      <c r="K6" s="26"/>
      <c r="L6" s="26"/>
      <c r="M6" s="8"/>
    </row>
    <row r="7" spans="1:14">
      <c r="D7" s="28" t="s">
        <v>81</v>
      </c>
      <c r="E7" s="25"/>
      <c r="F7" s="25"/>
      <c r="G7" s="32">
        <f>WORKDAY('[1]휴무일 목록'!B3,G3,'[1]휴무일 목록'!B4:B38)</f>
        <v>42376</v>
      </c>
      <c r="H7" s="32">
        <f>WORKDAY('[1]휴무일 목록'!B3,H3,'[1]휴무일 목록'!B4:B38)</f>
        <v>42444</v>
      </c>
      <c r="I7" s="32">
        <f>WORKDAY('[1]휴무일 목록'!B3,I3,'[1]휴무일 목록'!B4:B38)</f>
        <v>42376</v>
      </c>
      <c r="J7" s="32">
        <f>WORKDAY('[1]휴무일 목록'!B3,J3,'[1]휴무일 목록'!B4:B38)</f>
        <v>42270</v>
      </c>
      <c r="K7" s="26"/>
      <c r="L7" s="26"/>
      <c r="M7" s="8"/>
    </row>
    <row r="8" spans="1:14">
      <c r="D8" s="4"/>
      <c r="E8" s="4"/>
      <c r="F8" s="4"/>
      <c r="M8" s="8"/>
    </row>
    <row r="9" spans="1:14">
      <c r="B9" s="12" t="s">
        <v>15</v>
      </c>
      <c r="C9" s="13"/>
      <c r="D9" s="13"/>
      <c r="E9" s="13"/>
      <c r="F9" s="13"/>
      <c r="G9" s="14"/>
      <c r="H9" s="15">
        <v>8</v>
      </c>
      <c r="I9" s="15"/>
      <c r="J9" s="15">
        <v>0</v>
      </c>
      <c r="K9" s="11">
        <f>SUM(H9,-J9)</f>
        <v>8</v>
      </c>
      <c r="M9" s="8"/>
    </row>
    <row r="10" spans="1:14">
      <c r="B10" s="12" t="s">
        <v>30</v>
      </c>
      <c r="C10" s="13"/>
      <c r="D10" s="13"/>
      <c r="E10" s="13"/>
      <c r="F10" s="13"/>
      <c r="G10" s="14"/>
      <c r="H10" s="15"/>
      <c r="I10" s="15">
        <v>1.33</v>
      </c>
      <c r="J10" s="15"/>
      <c r="K10" s="11"/>
      <c r="M10" s="8"/>
    </row>
    <row r="11" spans="1:14">
      <c r="D11" s="4"/>
      <c r="E11" s="4"/>
      <c r="F11" s="4"/>
      <c r="M11" s="8"/>
    </row>
    <row r="12" spans="1:14" ht="27">
      <c r="A12" s="52" t="s">
        <v>29</v>
      </c>
      <c r="B12" s="33" t="s">
        <v>27</v>
      </c>
      <c r="C12" s="33" t="s">
        <v>33</v>
      </c>
      <c r="D12" s="33" t="s">
        <v>28</v>
      </c>
      <c r="E12" s="33" t="s">
        <v>33</v>
      </c>
      <c r="F12" s="33" t="s">
        <v>20</v>
      </c>
      <c r="G12" s="33" t="s">
        <v>21</v>
      </c>
      <c r="H12" s="33" t="s">
        <v>31</v>
      </c>
      <c r="I12" s="33" t="s">
        <v>32</v>
      </c>
      <c r="J12" s="33" t="s">
        <v>22</v>
      </c>
      <c r="K12" s="33" t="s">
        <v>23</v>
      </c>
      <c r="L12" s="33" t="s">
        <v>24</v>
      </c>
      <c r="M12" s="34" t="s">
        <v>3</v>
      </c>
      <c r="N12" s="33" t="s">
        <v>4</v>
      </c>
    </row>
    <row r="13" spans="1:14">
      <c r="A13" s="53" t="s">
        <v>35</v>
      </c>
      <c r="B13" s="56" t="s">
        <v>59</v>
      </c>
      <c r="C13" s="35"/>
      <c r="D13" s="47" t="s">
        <v>36</v>
      </c>
      <c r="E13" s="47"/>
      <c r="F13" s="35"/>
      <c r="G13" s="35">
        <v>8</v>
      </c>
      <c r="H13" s="35"/>
      <c r="I13" s="35">
        <v>8</v>
      </c>
      <c r="J13" s="36">
        <v>0</v>
      </c>
      <c r="K13" s="37">
        <f t="shared" ref="K13:K41" si="0">SUM(I13,-J13)</f>
        <v>8</v>
      </c>
      <c r="L13" s="38">
        <f>I13/G13</f>
        <v>1</v>
      </c>
      <c r="M13" s="39"/>
      <c r="N13" s="40"/>
    </row>
    <row r="14" spans="1:14">
      <c r="A14" s="54"/>
      <c r="B14" s="57"/>
      <c r="C14" s="35"/>
      <c r="D14" s="47" t="s">
        <v>53</v>
      </c>
      <c r="E14" s="47"/>
      <c r="F14" s="35"/>
      <c r="G14" s="35">
        <v>4</v>
      </c>
      <c r="H14" s="35"/>
      <c r="I14" s="35">
        <v>4</v>
      </c>
      <c r="J14" s="36">
        <v>0</v>
      </c>
      <c r="K14" s="37">
        <f t="shared" si="0"/>
        <v>4</v>
      </c>
      <c r="L14" s="38">
        <f>I14/G14</f>
        <v>1</v>
      </c>
      <c r="M14" s="39"/>
      <c r="N14" s="40"/>
    </row>
    <row r="15" spans="1:14">
      <c r="A15" s="54"/>
      <c r="B15" s="58"/>
      <c r="C15" s="35"/>
      <c r="D15" s="47" t="s">
        <v>37</v>
      </c>
      <c r="E15" s="47"/>
      <c r="F15" s="35"/>
      <c r="G15" s="35">
        <v>10</v>
      </c>
      <c r="H15" s="35"/>
      <c r="I15" s="35">
        <v>10</v>
      </c>
      <c r="J15" s="36">
        <v>0</v>
      </c>
      <c r="K15" s="37">
        <f t="shared" si="0"/>
        <v>10</v>
      </c>
      <c r="L15" s="38">
        <f t="shared" ref="L15:L41" si="1">I15/G15</f>
        <v>1</v>
      </c>
      <c r="M15" s="39"/>
      <c r="N15" s="40"/>
    </row>
    <row r="16" spans="1:14">
      <c r="A16" s="54"/>
      <c r="B16" s="56" t="s">
        <v>55</v>
      </c>
      <c r="C16" s="35"/>
      <c r="D16" s="47" t="s">
        <v>62</v>
      </c>
      <c r="E16" s="47"/>
      <c r="F16" s="35"/>
      <c r="G16" s="35">
        <v>36</v>
      </c>
      <c r="H16" s="35"/>
      <c r="I16" s="35">
        <v>36</v>
      </c>
      <c r="J16" s="36">
        <v>0</v>
      </c>
      <c r="K16" s="37">
        <f t="shared" si="0"/>
        <v>36</v>
      </c>
      <c r="L16" s="38">
        <f t="shared" si="1"/>
        <v>1</v>
      </c>
      <c r="M16" s="39"/>
      <c r="N16" s="40"/>
    </row>
    <row r="17" spans="1:14">
      <c r="A17" s="54"/>
      <c r="B17" s="57"/>
      <c r="C17" s="35"/>
      <c r="D17" s="47" t="s">
        <v>83</v>
      </c>
      <c r="E17" s="47"/>
      <c r="F17" s="35"/>
      <c r="G17" s="35">
        <v>2</v>
      </c>
      <c r="H17" s="35"/>
      <c r="I17" s="35">
        <v>2</v>
      </c>
      <c r="J17" s="36">
        <v>0</v>
      </c>
      <c r="K17" s="37">
        <f t="shared" si="0"/>
        <v>2</v>
      </c>
      <c r="L17" s="38">
        <f t="shared" si="1"/>
        <v>1</v>
      </c>
      <c r="M17" s="39"/>
      <c r="N17" s="40"/>
    </row>
    <row r="18" spans="1:14">
      <c r="A18" s="54"/>
      <c r="B18" s="57"/>
      <c r="C18" s="35"/>
      <c r="D18" s="47" t="s">
        <v>63</v>
      </c>
      <c r="E18" s="47"/>
      <c r="F18" s="35"/>
      <c r="G18" s="35">
        <v>24</v>
      </c>
      <c r="H18" s="35"/>
      <c r="I18" s="35">
        <v>24</v>
      </c>
      <c r="J18" s="36">
        <v>0</v>
      </c>
      <c r="K18" s="37">
        <f t="shared" si="0"/>
        <v>24</v>
      </c>
      <c r="L18" s="38">
        <f t="shared" si="1"/>
        <v>1</v>
      </c>
      <c r="M18" s="39"/>
      <c r="N18" s="40"/>
    </row>
    <row r="19" spans="1:14">
      <c r="A19" s="54"/>
      <c r="B19" s="57"/>
      <c r="C19" s="35"/>
      <c r="D19" s="50" t="s">
        <v>38</v>
      </c>
      <c r="E19" s="47"/>
      <c r="F19" s="35"/>
      <c r="G19" s="35">
        <v>8</v>
      </c>
      <c r="H19" s="35"/>
      <c r="I19" s="35">
        <v>8</v>
      </c>
      <c r="J19" s="36">
        <v>0</v>
      </c>
      <c r="K19" s="37">
        <f t="shared" si="0"/>
        <v>8</v>
      </c>
      <c r="L19" s="38">
        <f t="shared" si="1"/>
        <v>1</v>
      </c>
      <c r="M19" s="39"/>
      <c r="N19" s="40"/>
    </row>
    <row r="20" spans="1:14">
      <c r="A20" s="54"/>
      <c r="B20" s="57"/>
      <c r="C20" s="35"/>
      <c r="D20" s="47" t="s">
        <v>54</v>
      </c>
      <c r="E20" s="47"/>
      <c r="F20" s="35"/>
      <c r="G20" s="35">
        <v>8</v>
      </c>
      <c r="H20" s="35"/>
      <c r="I20" s="35">
        <v>8</v>
      </c>
      <c r="J20" s="36">
        <v>0</v>
      </c>
      <c r="K20" s="37">
        <f t="shared" si="0"/>
        <v>8</v>
      </c>
      <c r="L20" s="38">
        <f t="shared" si="1"/>
        <v>1</v>
      </c>
      <c r="M20" s="39"/>
      <c r="N20" s="40"/>
    </row>
    <row r="21" spans="1:14">
      <c r="A21" s="54"/>
      <c r="B21" s="57"/>
      <c r="C21" s="35"/>
      <c r="D21" s="47" t="s">
        <v>57</v>
      </c>
      <c r="E21" s="47"/>
      <c r="F21" s="35"/>
      <c r="G21" s="35">
        <v>36</v>
      </c>
      <c r="H21" s="35"/>
      <c r="I21" s="35">
        <v>36</v>
      </c>
      <c r="J21" s="36">
        <v>0</v>
      </c>
      <c r="K21" s="37">
        <f t="shared" si="0"/>
        <v>36</v>
      </c>
      <c r="L21" s="38">
        <f t="shared" si="1"/>
        <v>1</v>
      </c>
      <c r="M21" s="39"/>
      <c r="N21" s="40"/>
    </row>
    <row r="22" spans="1:14">
      <c r="A22" s="54"/>
      <c r="B22" s="57"/>
      <c r="C22" s="35"/>
      <c r="D22" s="47" t="s">
        <v>39</v>
      </c>
      <c r="E22" s="47"/>
      <c r="F22" s="35"/>
      <c r="G22" s="35">
        <v>10</v>
      </c>
      <c r="H22" s="35"/>
      <c r="I22" s="35">
        <v>10</v>
      </c>
      <c r="J22" s="36">
        <v>0</v>
      </c>
      <c r="K22" s="37">
        <f t="shared" si="0"/>
        <v>10</v>
      </c>
      <c r="L22" s="38">
        <f t="shared" si="1"/>
        <v>1</v>
      </c>
      <c r="M22" s="39"/>
      <c r="N22" s="40"/>
    </row>
    <row r="23" spans="1:14">
      <c r="A23" s="54"/>
      <c r="B23" s="57"/>
      <c r="C23" s="35"/>
      <c r="D23" s="47" t="s">
        <v>44</v>
      </c>
      <c r="E23" s="47"/>
      <c r="F23" s="35"/>
      <c r="G23" s="35">
        <v>4</v>
      </c>
      <c r="H23" s="35"/>
      <c r="I23" s="35">
        <v>4</v>
      </c>
      <c r="J23" s="36">
        <v>0</v>
      </c>
      <c r="K23" s="37">
        <f t="shared" si="0"/>
        <v>4</v>
      </c>
      <c r="L23" s="38">
        <f t="shared" si="1"/>
        <v>1</v>
      </c>
      <c r="M23" s="39"/>
      <c r="N23" s="40"/>
    </row>
    <row r="24" spans="1:14">
      <c r="A24" s="54"/>
      <c r="B24" s="57"/>
      <c r="C24" s="35"/>
      <c r="D24" s="47" t="s">
        <v>40</v>
      </c>
      <c r="E24" s="47"/>
      <c r="F24" s="35"/>
      <c r="G24" s="35">
        <v>4</v>
      </c>
      <c r="H24" s="35"/>
      <c r="I24" s="35">
        <v>4</v>
      </c>
      <c r="J24" s="36">
        <v>0</v>
      </c>
      <c r="K24" s="37">
        <f t="shared" si="0"/>
        <v>4</v>
      </c>
      <c r="L24" s="38">
        <f t="shared" si="1"/>
        <v>1</v>
      </c>
      <c r="M24" s="39"/>
      <c r="N24" s="40"/>
    </row>
    <row r="25" spans="1:14">
      <c r="A25" s="54"/>
      <c r="B25" s="57"/>
      <c r="C25" s="35"/>
      <c r="D25" s="47" t="s">
        <v>41</v>
      </c>
      <c r="E25" s="47"/>
      <c r="F25" s="35"/>
      <c r="G25" s="35">
        <v>8</v>
      </c>
      <c r="H25" s="35"/>
      <c r="I25" s="35">
        <v>8</v>
      </c>
      <c r="J25" s="36">
        <v>0</v>
      </c>
      <c r="K25" s="37">
        <f t="shared" si="0"/>
        <v>8</v>
      </c>
      <c r="L25" s="38">
        <f t="shared" si="1"/>
        <v>1</v>
      </c>
      <c r="M25" s="39"/>
      <c r="N25" s="40"/>
    </row>
    <row r="26" spans="1:14">
      <c r="A26" s="54"/>
      <c r="B26" s="57"/>
      <c r="C26" s="35"/>
      <c r="D26" s="47" t="s">
        <v>42</v>
      </c>
      <c r="E26" s="47"/>
      <c r="F26" s="35"/>
      <c r="G26" s="35">
        <v>8</v>
      </c>
      <c r="H26" s="35"/>
      <c r="I26" s="35">
        <v>8</v>
      </c>
      <c r="J26" s="36">
        <v>0</v>
      </c>
      <c r="K26" s="37">
        <f t="shared" si="0"/>
        <v>8</v>
      </c>
      <c r="L26" s="38">
        <f t="shared" si="1"/>
        <v>1</v>
      </c>
      <c r="M26" s="39"/>
      <c r="N26" s="40"/>
    </row>
    <row r="27" spans="1:14">
      <c r="A27" s="54"/>
      <c r="B27" s="57"/>
      <c r="C27" s="35"/>
      <c r="D27" s="47" t="s">
        <v>43</v>
      </c>
      <c r="E27" s="47"/>
      <c r="F27" s="35"/>
      <c r="G27" s="35">
        <v>38</v>
      </c>
      <c r="H27" s="35"/>
      <c r="I27" s="35">
        <v>38</v>
      </c>
      <c r="J27" s="36">
        <v>0</v>
      </c>
      <c r="K27" s="37">
        <f t="shared" si="0"/>
        <v>38</v>
      </c>
      <c r="L27" s="38">
        <f t="shared" si="1"/>
        <v>1</v>
      </c>
      <c r="M27" s="39"/>
      <c r="N27" s="40"/>
    </row>
    <row r="28" spans="1:14">
      <c r="A28" s="54"/>
      <c r="B28" s="57"/>
      <c r="C28" s="35"/>
      <c r="D28" s="47" t="s">
        <v>82</v>
      </c>
      <c r="E28" s="47"/>
      <c r="F28" s="35"/>
      <c r="G28" s="35">
        <v>12</v>
      </c>
      <c r="H28" s="35"/>
      <c r="I28" s="35">
        <v>12</v>
      </c>
      <c r="J28" s="36">
        <v>0</v>
      </c>
      <c r="K28" s="37">
        <f t="shared" si="0"/>
        <v>12</v>
      </c>
      <c r="L28" s="38">
        <f t="shared" si="1"/>
        <v>1</v>
      </c>
      <c r="M28" s="39"/>
      <c r="N28" s="40"/>
    </row>
    <row r="29" spans="1:14">
      <c r="A29" s="54"/>
      <c r="B29" s="57"/>
      <c r="C29" s="35"/>
      <c r="D29" s="47" t="s">
        <v>45</v>
      </c>
      <c r="E29" s="47"/>
      <c r="F29" s="35"/>
      <c r="G29" s="35">
        <v>28</v>
      </c>
      <c r="H29" s="35"/>
      <c r="I29" s="35">
        <v>28</v>
      </c>
      <c r="J29" s="36">
        <v>0</v>
      </c>
      <c r="K29" s="37">
        <f t="shared" si="0"/>
        <v>28</v>
      </c>
      <c r="L29" s="38">
        <f t="shared" si="1"/>
        <v>1</v>
      </c>
      <c r="M29" s="39"/>
      <c r="N29" s="40"/>
    </row>
    <row r="30" spans="1:14">
      <c r="A30" s="54"/>
      <c r="B30" s="57"/>
      <c r="C30" s="35"/>
      <c r="D30" s="47" t="s">
        <v>46</v>
      </c>
      <c r="E30" s="47"/>
      <c r="F30" s="35"/>
      <c r="G30" s="35">
        <v>8</v>
      </c>
      <c r="H30" s="35"/>
      <c r="I30" s="35">
        <v>8</v>
      </c>
      <c r="J30" s="36">
        <v>0</v>
      </c>
      <c r="K30" s="37">
        <f t="shared" si="0"/>
        <v>8</v>
      </c>
      <c r="L30" s="38">
        <f t="shared" si="1"/>
        <v>1</v>
      </c>
      <c r="M30" s="39"/>
      <c r="N30" s="40"/>
    </row>
    <row r="31" spans="1:14">
      <c r="A31" s="54"/>
      <c r="B31" s="57"/>
      <c r="C31" s="35"/>
      <c r="D31" s="47" t="s">
        <v>47</v>
      </c>
      <c r="E31" s="47"/>
      <c r="F31" s="35"/>
      <c r="G31" s="35">
        <v>8</v>
      </c>
      <c r="H31" s="35"/>
      <c r="I31" s="35">
        <v>8</v>
      </c>
      <c r="J31" s="36">
        <v>0</v>
      </c>
      <c r="K31" s="37">
        <f t="shared" si="0"/>
        <v>8</v>
      </c>
      <c r="L31" s="38">
        <f t="shared" si="1"/>
        <v>1</v>
      </c>
      <c r="M31" s="39"/>
      <c r="N31" s="40"/>
    </row>
    <row r="32" spans="1:14">
      <c r="A32" s="54"/>
      <c r="B32" s="57"/>
      <c r="C32" s="35"/>
      <c r="D32" s="47" t="s">
        <v>48</v>
      </c>
      <c r="E32" s="47"/>
      <c r="F32" s="35"/>
      <c r="G32" s="35">
        <v>4</v>
      </c>
      <c r="H32" s="35"/>
      <c r="I32" s="35">
        <v>4</v>
      </c>
      <c r="J32" s="36">
        <v>0</v>
      </c>
      <c r="K32" s="37">
        <f t="shared" ref="K32:K33" si="2">SUM(I32,-J32)</f>
        <v>4</v>
      </c>
      <c r="L32" s="38">
        <f t="shared" ref="L32:L33" si="3">I32/G32</f>
        <v>1</v>
      </c>
      <c r="M32" s="39"/>
      <c r="N32" s="40"/>
    </row>
    <row r="33" spans="1:14">
      <c r="A33" s="54"/>
      <c r="B33" s="57"/>
      <c r="C33" s="35"/>
      <c r="D33" s="47" t="s">
        <v>65</v>
      </c>
      <c r="E33" s="47"/>
      <c r="F33" s="35"/>
      <c r="G33" s="35">
        <v>16</v>
      </c>
      <c r="H33" s="35"/>
      <c r="I33" s="35">
        <v>16</v>
      </c>
      <c r="J33" s="36">
        <v>0</v>
      </c>
      <c r="K33" s="37">
        <f t="shared" si="2"/>
        <v>16</v>
      </c>
      <c r="L33" s="38">
        <f t="shared" si="3"/>
        <v>1</v>
      </c>
      <c r="M33" s="39"/>
      <c r="N33" s="40"/>
    </row>
    <row r="34" spans="1:14">
      <c r="A34" s="54"/>
      <c r="B34" s="58"/>
      <c r="C34" s="35"/>
      <c r="D34" s="47" t="s">
        <v>66</v>
      </c>
      <c r="E34" s="47"/>
      <c r="F34" s="35"/>
      <c r="G34" s="35">
        <v>24</v>
      </c>
      <c r="H34" s="35"/>
      <c r="I34" s="35">
        <v>24</v>
      </c>
      <c r="J34" s="36">
        <v>0</v>
      </c>
      <c r="K34" s="37">
        <f t="shared" si="0"/>
        <v>24</v>
      </c>
      <c r="L34" s="38">
        <f t="shared" si="1"/>
        <v>1</v>
      </c>
      <c r="M34" s="39"/>
      <c r="N34" s="40"/>
    </row>
    <row r="35" spans="1:14">
      <c r="A35" s="54"/>
      <c r="B35" s="56" t="s">
        <v>56</v>
      </c>
      <c r="C35" s="35"/>
      <c r="D35" s="47" t="s">
        <v>49</v>
      </c>
      <c r="E35" s="47"/>
      <c r="F35" s="35"/>
      <c r="G35" s="35">
        <v>16</v>
      </c>
      <c r="H35" s="35"/>
      <c r="I35" s="35">
        <v>16</v>
      </c>
      <c r="J35" s="36">
        <v>0</v>
      </c>
      <c r="K35" s="37">
        <f t="shared" si="0"/>
        <v>16</v>
      </c>
      <c r="L35" s="38">
        <f t="shared" si="1"/>
        <v>1</v>
      </c>
      <c r="M35" s="39"/>
      <c r="N35" s="40"/>
    </row>
    <row r="36" spans="1:14">
      <c r="A36" s="54"/>
      <c r="B36" s="57"/>
      <c r="C36" s="35"/>
      <c r="D36" s="47" t="s">
        <v>50</v>
      </c>
      <c r="E36" s="47"/>
      <c r="F36" s="35"/>
      <c r="G36" s="35">
        <v>16</v>
      </c>
      <c r="H36" s="35"/>
      <c r="I36" s="35">
        <v>16</v>
      </c>
      <c r="J36" s="36">
        <v>0</v>
      </c>
      <c r="K36" s="37">
        <f t="shared" si="0"/>
        <v>16</v>
      </c>
      <c r="L36" s="38">
        <f t="shared" si="1"/>
        <v>1</v>
      </c>
      <c r="M36" s="39"/>
      <c r="N36" s="40"/>
    </row>
    <row r="37" spans="1:14">
      <c r="A37" s="54"/>
      <c r="B37" s="57"/>
      <c r="C37" s="35"/>
      <c r="D37" s="47" t="s">
        <v>51</v>
      </c>
      <c r="E37" s="47"/>
      <c r="F37" s="35"/>
      <c r="G37" s="35">
        <v>6</v>
      </c>
      <c r="H37" s="35"/>
      <c r="I37" s="35">
        <v>6</v>
      </c>
      <c r="J37" s="36">
        <v>0</v>
      </c>
      <c r="K37" s="37">
        <f t="shared" si="0"/>
        <v>6</v>
      </c>
      <c r="L37" s="38">
        <f t="shared" si="1"/>
        <v>1</v>
      </c>
      <c r="M37" s="39"/>
      <c r="N37" s="40"/>
    </row>
    <row r="38" spans="1:14">
      <c r="A38" s="54"/>
      <c r="B38" s="58"/>
      <c r="C38" s="35"/>
      <c r="D38" s="47" t="s">
        <v>52</v>
      </c>
      <c r="E38" s="47"/>
      <c r="F38" s="35"/>
      <c r="G38" s="35">
        <v>16</v>
      </c>
      <c r="H38" s="35"/>
      <c r="I38" s="35">
        <v>16</v>
      </c>
      <c r="J38" s="36">
        <v>0</v>
      </c>
      <c r="K38" s="37">
        <f t="shared" si="0"/>
        <v>16</v>
      </c>
      <c r="L38" s="38">
        <f t="shared" si="1"/>
        <v>1</v>
      </c>
      <c r="M38" s="39"/>
      <c r="N38" s="40"/>
    </row>
    <row r="39" spans="1:14">
      <c r="A39" s="54"/>
      <c r="B39" s="56" t="s">
        <v>61</v>
      </c>
      <c r="C39" s="35"/>
      <c r="D39" s="47" t="s">
        <v>58</v>
      </c>
      <c r="E39" s="47"/>
      <c r="F39" s="35"/>
      <c r="G39" s="35">
        <v>30</v>
      </c>
      <c r="H39" s="35"/>
      <c r="I39" s="35">
        <v>30</v>
      </c>
      <c r="J39" s="36">
        <v>0</v>
      </c>
      <c r="K39" s="37">
        <f t="shared" si="0"/>
        <v>30</v>
      </c>
      <c r="L39" s="38">
        <f t="shared" si="1"/>
        <v>1</v>
      </c>
      <c r="M39" s="39"/>
      <c r="N39" s="40"/>
    </row>
    <row r="40" spans="1:14">
      <c r="A40" s="54"/>
      <c r="B40" s="57"/>
      <c r="C40" s="35"/>
      <c r="D40" s="47" t="s">
        <v>60</v>
      </c>
      <c r="E40" s="47"/>
      <c r="F40" s="35"/>
      <c r="G40" s="35">
        <v>14</v>
      </c>
      <c r="H40" s="35"/>
      <c r="I40" s="35">
        <v>14</v>
      </c>
      <c r="J40" s="36">
        <v>0</v>
      </c>
      <c r="K40" s="37">
        <f t="shared" si="0"/>
        <v>14</v>
      </c>
      <c r="L40" s="38">
        <f t="shared" si="1"/>
        <v>1</v>
      </c>
      <c r="M40" s="39"/>
      <c r="N40" s="40"/>
    </row>
    <row r="41" spans="1:14">
      <c r="A41" s="54"/>
      <c r="B41" s="58"/>
      <c r="C41" s="35"/>
      <c r="D41" s="47" t="s">
        <v>64</v>
      </c>
      <c r="E41" s="47"/>
      <c r="F41" s="35"/>
      <c r="G41" s="35">
        <v>24</v>
      </c>
      <c r="H41" s="35"/>
      <c r="I41" s="35">
        <v>24</v>
      </c>
      <c r="J41" s="36">
        <v>0</v>
      </c>
      <c r="K41" s="37">
        <f t="shared" si="0"/>
        <v>24</v>
      </c>
      <c r="L41" s="38">
        <f t="shared" si="1"/>
        <v>1</v>
      </c>
      <c r="M41" s="39"/>
      <c r="N41" s="40"/>
    </row>
    <row r="42" spans="1:14">
      <c r="A42" s="54"/>
      <c r="B42" s="51"/>
      <c r="C42" s="35"/>
      <c r="D42" s="47"/>
      <c r="E42" s="47"/>
      <c r="F42" s="35"/>
      <c r="G42" s="35"/>
      <c r="H42" s="35"/>
      <c r="I42" s="35"/>
      <c r="J42" s="36"/>
      <c r="K42" s="37"/>
      <c r="L42" s="38"/>
      <c r="M42" s="39"/>
      <c r="N42" s="40"/>
    </row>
    <row r="43" spans="1:14">
      <c r="A43" s="54"/>
      <c r="B43" s="51"/>
      <c r="C43" s="35"/>
      <c r="D43" s="47"/>
      <c r="E43" s="47"/>
      <c r="F43" s="35"/>
      <c r="G43" s="35"/>
      <c r="H43" s="35"/>
      <c r="I43" s="35"/>
      <c r="J43" s="36"/>
      <c r="K43" s="37"/>
      <c r="L43" s="38"/>
      <c r="M43" s="39"/>
      <c r="N43" s="40"/>
    </row>
    <row r="44" spans="1:14">
      <c r="A44" s="54"/>
      <c r="B44" s="51"/>
      <c r="C44" s="35"/>
      <c r="D44" s="47"/>
      <c r="E44" s="47"/>
      <c r="F44" s="35"/>
      <c r="G44" s="35"/>
      <c r="H44" s="35"/>
      <c r="I44" s="35"/>
      <c r="J44" s="36"/>
      <c r="K44" s="37"/>
      <c r="L44" s="38"/>
      <c r="M44" s="39"/>
      <c r="N44" s="40"/>
    </row>
    <row r="45" spans="1:14">
      <c r="A45" s="54"/>
      <c r="B45" s="51"/>
      <c r="C45" s="35"/>
      <c r="D45" s="47"/>
      <c r="E45" s="47"/>
      <c r="F45" s="35"/>
      <c r="G45" s="35"/>
      <c r="H45" s="35"/>
      <c r="I45" s="35"/>
      <c r="J45" s="36"/>
      <c r="K45" s="37"/>
      <c r="L45" s="38"/>
      <c r="M45" s="39"/>
      <c r="N45" s="40"/>
    </row>
    <row r="46" spans="1:14">
      <c r="A46" s="54"/>
      <c r="B46" s="51"/>
      <c r="C46" s="35"/>
      <c r="D46" s="47"/>
      <c r="E46" s="47"/>
      <c r="F46" s="35"/>
      <c r="G46" s="35"/>
      <c r="H46" s="35"/>
      <c r="I46" s="35"/>
      <c r="J46" s="36"/>
      <c r="K46" s="37"/>
      <c r="L46" s="38"/>
      <c r="M46" s="39"/>
      <c r="N46" s="40"/>
    </row>
    <row r="47" spans="1:14">
      <c r="A47" s="54"/>
      <c r="B47" s="51"/>
      <c r="C47" s="35"/>
      <c r="D47" s="47"/>
      <c r="E47" s="47"/>
      <c r="F47" s="35"/>
      <c r="G47" s="35"/>
      <c r="H47" s="35"/>
      <c r="I47" s="35"/>
      <c r="J47" s="36"/>
      <c r="K47" s="37"/>
      <c r="L47" s="38"/>
      <c r="M47" s="39"/>
      <c r="N47" s="40"/>
    </row>
    <row r="48" spans="1:14">
      <c r="A48" s="54"/>
      <c r="B48" s="51"/>
      <c r="C48" s="35"/>
      <c r="D48" s="47"/>
      <c r="E48" s="47"/>
      <c r="F48" s="35"/>
      <c r="G48" s="35"/>
      <c r="H48" s="35"/>
      <c r="I48" s="35"/>
      <c r="J48" s="36"/>
      <c r="K48" s="37"/>
      <c r="L48" s="38"/>
      <c r="M48" s="39"/>
      <c r="N48" s="40"/>
    </row>
    <row r="49" spans="1:14">
      <c r="A49" s="54"/>
      <c r="B49" s="51"/>
      <c r="C49" s="35"/>
      <c r="D49" s="47"/>
      <c r="E49" s="47"/>
      <c r="F49" s="35"/>
      <c r="G49" s="35"/>
      <c r="H49" s="35"/>
      <c r="I49" s="35"/>
      <c r="J49" s="36"/>
      <c r="K49" s="37"/>
      <c r="L49" s="38"/>
      <c r="M49" s="39"/>
      <c r="N49" s="40"/>
    </row>
    <row r="50" spans="1:14">
      <c r="A50" s="54"/>
      <c r="B50" s="51"/>
      <c r="C50" s="35"/>
      <c r="D50" s="47"/>
      <c r="E50" s="47"/>
      <c r="F50" s="35"/>
      <c r="G50" s="35"/>
      <c r="H50" s="35"/>
      <c r="I50" s="35"/>
      <c r="J50" s="36"/>
      <c r="K50" s="37"/>
      <c r="L50" s="38"/>
      <c r="M50" s="39"/>
      <c r="N50" s="40"/>
    </row>
    <row r="51" spans="1:14">
      <c r="A51" s="55"/>
      <c r="B51" s="51"/>
      <c r="C51" s="35"/>
      <c r="D51" s="47"/>
      <c r="E51" s="47"/>
      <c r="F51" s="35"/>
      <c r="G51" s="35"/>
      <c r="H51" s="35"/>
      <c r="I51" s="35"/>
      <c r="J51" s="36"/>
      <c r="K51" s="37"/>
      <c r="L51" s="38"/>
      <c r="M51" s="39"/>
      <c r="N51" s="40"/>
    </row>
    <row r="52" spans="1:14" ht="16.350000000000001" customHeight="1">
      <c r="A52" s="41" t="s">
        <v>17</v>
      </c>
      <c r="B52" s="42"/>
      <c r="C52" s="42"/>
      <c r="D52" s="42"/>
      <c r="E52" s="42"/>
      <c r="F52" s="43"/>
      <c r="G52" s="43">
        <f>SUM(G13:G51)</f>
        <v>430</v>
      </c>
      <c r="H52" s="43">
        <f>SUM(H13:H51)</f>
        <v>0</v>
      </c>
      <c r="I52" s="43">
        <f>SUM(I13:I51)</f>
        <v>430</v>
      </c>
      <c r="J52" s="43">
        <f>SUM(J13:J51)</f>
        <v>0</v>
      </c>
      <c r="K52" s="44">
        <f>SUM(K13:K51)</f>
        <v>430</v>
      </c>
      <c r="L52" s="43">
        <f>AVERAGE(L13:L51)</f>
        <v>1</v>
      </c>
      <c r="M52" s="45"/>
      <c r="N52" s="42"/>
    </row>
    <row r="53" spans="1:14" ht="48" customHeight="1">
      <c r="A53" s="46" t="s">
        <v>18</v>
      </c>
      <c r="B53" s="42"/>
      <c r="C53" s="42"/>
      <c r="D53" s="42"/>
      <c r="E53" s="42"/>
      <c r="F53" s="43"/>
      <c r="G53" s="43">
        <f>SUM(G13:G51)</f>
        <v>430</v>
      </c>
      <c r="H53" s="43">
        <f>SUM(H13:H51)</f>
        <v>0</v>
      </c>
      <c r="I53" s="43">
        <f>SUM(I13:I51)</f>
        <v>430</v>
      </c>
      <c r="J53" s="43">
        <f>SUM(J13:J51)</f>
        <v>0</v>
      </c>
      <c r="K53" s="44">
        <f>SUM(K13:K51)</f>
        <v>430</v>
      </c>
      <c r="L53" s="43">
        <f>AVERAGE(L13:L51)</f>
        <v>1</v>
      </c>
      <c r="M53" s="45"/>
      <c r="N53" s="42"/>
    </row>
    <row r="55" spans="1:14" ht="33">
      <c r="B55" s="3" t="s">
        <v>67</v>
      </c>
      <c r="K55" s="5" t="s">
        <v>2</v>
      </c>
      <c r="M55" s="6"/>
      <c r="N55" s="3" t="s">
        <v>1</v>
      </c>
    </row>
    <row r="56" spans="1:14" ht="33">
      <c r="M56" s="7"/>
      <c r="N56" s="3" t="s">
        <v>13</v>
      </c>
    </row>
    <row r="57" spans="1:14" ht="82.5">
      <c r="B57" s="4" t="s">
        <v>0</v>
      </c>
      <c r="C57" s="4"/>
      <c r="D57" s="3" t="s">
        <v>34</v>
      </c>
      <c r="M57" s="31"/>
      <c r="N57" s="3" t="s">
        <v>14</v>
      </c>
    </row>
    <row r="58" spans="1:14" ht="33">
      <c r="B58" s="4"/>
      <c r="C58" s="4"/>
      <c r="D58" s="16"/>
      <c r="E58" s="48"/>
      <c r="F58" s="9"/>
      <c r="K58" s="5" t="s">
        <v>7</v>
      </c>
      <c r="M58" s="8"/>
      <c r="N58" s="3" t="s">
        <v>8</v>
      </c>
    </row>
    <row r="59" spans="1:14" ht="33">
      <c r="D59" s="19"/>
      <c r="E59" s="49"/>
      <c r="F59" s="20"/>
      <c r="K59" s="5" t="s">
        <v>5</v>
      </c>
      <c r="M59" s="8"/>
      <c r="N59" s="3" t="s">
        <v>16</v>
      </c>
    </row>
    <row r="60" spans="1:14" ht="33">
      <c r="D60" s="17"/>
      <c r="E60" s="49"/>
      <c r="F60" s="18"/>
      <c r="M60" s="8"/>
      <c r="N60" s="3" t="s">
        <v>6</v>
      </c>
    </row>
    <row r="61" spans="1:14" ht="66">
      <c r="D61" s="19"/>
      <c r="E61" s="49"/>
      <c r="F61" s="18"/>
      <c r="M61" s="8"/>
      <c r="N61" s="3" t="s">
        <v>12</v>
      </c>
    </row>
    <row r="62" spans="1:14" ht="49.5">
      <c r="D62" s="4"/>
      <c r="E62" s="4"/>
      <c r="F62" s="4"/>
      <c r="M62" s="8"/>
      <c r="N62" s="3" t="s">
        <v>11</v>
      </c>
    </row>
  </sheetData>
  <autoFilter ref="A12:N52"/>
  <mergeCells count="5">
    <mergeCell ref="A13:A51"/>
    <mergeCell ref="B13:B15"/>
    <mergeCell ref="B16:B34"/>
    <mergeCell ref="B35:B38"/>
    <mergeCell ref="B39:B41"/>
  </mergeCells>
  <phoneticPr fontId="1" type="noConversion"/>
  <pageMargins left="0.39370078740157483" right="0.39370078740157483" top="0.39370078740157483" bottom="0.39370078740157483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workbookViewId="0">
      <selection activeCell="C14" sqref="C14"/>
    </sheetView>
  </sheetViews>
  <sheetFormatPr defaultRowHeight="16.5"/>
  <cols>
    <col min="1" max="1" width="22.625" customWidth="1"/>
    <col min="2" max="2" width="35.375" customWidth="1"/>
    <col min="3" max="3" width="40.875" customWidth="1"/>
  </cols>
  <sheetData>
    <row r="1" spans="1:3">
      <c r="A1" s="10" t="s">
        <v>10</v>
      </c>
      <c r="B1" s="10" t="s">
        <v>25</v>
      </c>
      <c r="C1" s="10" t="s">
        <v>19</v>
      </c>
    </row>
    <row r="2" spans="1:3">
      <c r="A2" s="21" t="s">
        <v>9</v>
      </c>
      <c r="B2" s="22">
        <f>DATE(2015,9,23)</f>
        <v>42270</v>
      </c>
      <c r="C2" s="24"/>
    </row>
    <row r="3" spans="1:3">
      <c r="A3" s="21" t="s">
        <v>26</v>
      </c>
      <c r="B3" s="22">
        <f>DATE(2015,9,23)</f>
        <v>42270</v>
      </c>
      <c r="C3" s="24"/>
    </row>
    <row r="4" spans="1:3">
      <c r="A4" s="59"/>
      <c r="B4" s="23">
        <f>DATE(2015,9,26)</f>
        <v>42273</v>
      </c>
      <c r="C4" s="27" t="s">
        <v>84</v>
      </c>
    </row>
    <row r="5" spans="1:3">
      <c r="A5" s="59"/>
      <c r="B5" s="23">
        <f>DATE(2015,9,27)</f>
        <v>42274</v>
      </c>
      <c r="C5" s="27" t="s">
        <v>84</v>
      </c>
    </row>
    <row r="6" spans="1:3">
      <c r="A6" s="59"/>
      <c r="B6" s="23">
        <f>DATE(2015,9,28)</f>
        <v>42275</v>
      </c>
      <c r="C6" s="27" t="s">
        <v>84</v>
      </c>
    </row>
    <row r="7" spans="1:3">
      <c r="A7" s="59"/>
      <c r="B7" s="23">
        <f>DATE(2015,9,29)</f>
        <v>42276</v>
      </c>
      <c r="C7" s="27" t="s">
        <v>85</v>
      </c>
    </row>
    <row r="8" spans="1:3">
      <c r="A8" s="59"/>
      <c r="B8" s="23">
        <f>DATE(2015,10,3)</f>
        <v>42280</v>
      </c>
      <c r="C8" s="27" t="s">
        <v>87</v>
      </c>
    </row>
    <row r="9" spans="1:3">
      <c r="A9" s="59"/>
      <c r="B9" s="23">
        <f>DATE(2015,10,4)</f>
        <v>42281</v>
      </c>
      <c r="C9" s="27" t="s">
        <v>89</v>
      </c>
    </row>
    <row r="10" spans="1:3">
      <c r="A10" s="59"/>
      <c r="B10" s="23">
        <f>DATE(2015,10,9)</f>
        <v>42286</v>
      </c>
      <c r="C10" s="27" t="s">
        <v>90</v>
      </c>
    </row>
    <row r="11" spans="1:3">
      <c r="A11" s="59"/>
      <c r="B11" s="23">
        <f>DATE(2015,10,10)</f>
        <v>42287</v>
      </c>
      <c r="C11" s="27" t="s">
        <v>86</v>
      </c>
    </row>
    <row r="12" spans="1:3">
      <c r="A12" s="59"/>
      <c r="B12" s="23">
        <f>DATE(2015,10,11)</f>
        <v>42288</v>
      </c>
      <c r="C12" s="27" t="s">
        <v>88</v>
      </c>
    </row>
    <row r="13" spans="1:3">
      <c r="A13" s="59"/>
      <c r="B13" s="23">
        <f>DATE(2015,10,17)</f>
        <v>42294</v>
      </c>
      <c r="C13" s="27" t="s">
        <v>86</v>
      </c>
    </row>
    <row r="14" spans="1:3">
      <c r="A14" s="59"/>
      <c r="B14" s="23">
        <f>DATE(2015,10,18)</f>
        <v>42295</v>
      </c>
      <c r="C14" s="27" t="s">
        <v>88</v>
      </c>
    </row>
    <row r="15" spans="1:3">
      <c r="A15" s="59"/>
      <c r="B15" s="23">
        <f>DATE(2015,10,24)</f>
        <v>42301</v>
      </c>
      <c r="C15" s="27" t="s">
        <v>86</v>
      </c>
    </row>
    <row r="16" spans="1:3">
      <c r="A16" s="59"/>
      <c r="B16" s="23">
        <f>DATE(2015,10,25)</f>
        <v>42302</v>
      </c>
      <c r="C16" s="27" t="s">
        <v>88</v>
      </c>
    </row>
    <row r="17" spans="1:3">
      <c r="A17" s="59"/>
      <c r="B17" s="23">
        <f>DATE(2015,10,31)</f>
        <v>42308</v>
      </c>
      <c r="C17" s="27" t="s">
        <v>86</v>
      </c>
    </row>
    <row r="18" spans="1:3">
      <c r="A18" s="59"/>
      <c r="B18" s="23">
        <f>DATE(2015,11,1)</f>
        <v>42309</v>
      </c>
      <c r="C18" s="27" t="s">
        <v>88</v>
      </c>
    </row>
    <row r="19" spans="1:3">
      <c r="A19" s="59"/>
      <c r="B19" s="23">
        <f>DATE(2015,11,7)</f>
        <v>42315</v>
      </c>
      <c r="C19" s="27" t="s">
        <v>86</v>
      </c>
    </row>
    <row r="20" spans="1:3">
      <c r="A20" s="59"/>
      <c r="B20" s="23">
        <f>DATE(2015,11,8)</f>
        <v>42316</v>
      </c>
      <c r="C20" s="27" t="s">
        <v>88</v>
      </c>
    </row>
    <row r="21" spans="1:3">
      <c r="A21" s="59"/>
      <c r="B21" s="23">
        <f>DATE(2015,11,14)</f>
        <v>42322</v>
      </c>
      <c r="C21" s="27" t="s">
        <v>86</v>
      </c>
    </row>
    <row r="22" spans="1:3">
      <c r="A22" s="59"/>
      <c r="B22" s="23">
        <f>DATE(2015,11,15)</f>
        <v>42323</v>
      </c>
      <c r="C22" s="27" t="s">
        <v>88</v>
      </c>
    </row>
    <row r="23" spans="1:3">
      <c r="A23" s="59"/>
      <c r="B23" s="23">
        <f>DATE(2015,11,21)</f>
        <v>42329</v>
      </c>
      <c r="C23" s="27" t="s">
        <v>86</v>
      </c>
    </row>
    <row r="24" spans="1:3">
      <c r="A24" s="59"/>
      <c r="B24" s="23">
        <f>DATE(2015,11,22)</f>
        <v>42330</v>
      </c>
      <c r="C24" s="27" t="s">
        <v>88</v>
      </c>
    </row>
    <row r="25" spans="1:3">
      <c r="A25" s="59"/>
      <c r="B25" s="23">
        <f>DATE(2015,11,28)</f>
        <v>42336</v>
      </c>
      <c r="C25" s="27" t="s">
        <v>86</v>
      </c>
    </row>
    <row r="26" spans="1:3">
      <c r="A26" s="59"/>
      <c r="B26" s="23">
        <f>DATE(2015,11,29)</f>
        <v>42337</v>
      </c>
      <c r="C26" s="27" t="s">
        <v>88</v>
      </c>
    </row>
    <row r="27" spans="1:3">
      <c r="A27" s="59"/>
      <c r="B27" s="23">
        <f>DATE(2015,12,5)</f>
        <v>42343</v>
      </c>
      <c r="C27" s="27" t="s">
        <v>86</v>
      </c>
    </row>
    <row r="28" spans="1:3">
      <c r="A28" s="59"/>
      <c r="B28" s="23">
        <f>DATE(2015,12,6)</f>
        <v>42344</v>
      </c>
      <c r="C28" s="27" t="s">
        <v>88</v>
      </c>
    </row>
    <row r="29" spans="1:3">
      <c r="A29" s="59"/>
      <c r="B29" s="23">
        <f>DATE(2015,12,12)</f>
        <v>42350</v>
      </c>
      <c r="C29" s="27" t="s">
        <v>91</v>
      </c>
    </row>
    <row r="30" spans="1:3">
      <c r="A30" s="59"/>
      <c r="B30" s="23">
        <f>DATE(2015,12,13)</f>
        <v>42351</v>
      </c>
      <c r="C30" s="27" t="s">
        <v>92</v>
      </c>
    </row>
    <row r="31" spans="1:3">
      <c r="A31" s="59"/>
      <c r="B31" s="23">
        <f>DATE(2015,12,19)</f>
        <v>42357</v>
      </c>
      <c r="C31" s="27" t="s">
        <v>86</v>
      </c>
    </row>
    <row r="32" spans="1:3">
      <c r="A32" s="59"/>
      <c r="B32" s="23">
        <f>DATE(2015,12,20)</f>
        <v>42358</v>
      </c>
      <c r="C32" s="27" t="s">
        <v>92</v>
      </c>
    </row>
    <row r="33" spans="1:3">
      <c r="A33" s="59"/>
      <c r="B33" s="23">
        <f>DATE(2015,12,25)</f>
        <v>42363</v>
      </c>
      <c r="C33" s="27" t="s">
        <v>93</v>
      </c>
    </row>
    <row r="34" spans="1:3">
      <c r="A34" s="59"/>
      <c r="B34" s="23">
        <f>DATE(2015,12,26)</f>
        <v>42364</v>
      </c>
      <c r="C34" s="27" t="s">
        <v>86</v>
      </c>
    </row>
    <row r="35" spans="1:3">
      <c r="A35" s="59"/>
      <c r="B35" s="23">
        <f>DATE(2015,12,27)</f>
        <v>42365</v>
      </c>
      <c r="C35" s="27" t="s">
        <v>88</v>
      </c>
    </row>
    <row r="36" spans="1:3">
      <c r="A36" s="59"/>
      <c r="B36" s="23">
        <f>DATE(2016,1,1)</f>
        <v>42370</v>
      </c>
      <c r="C36" s="27" t="s">
        <v>94</v>
      </c>
    </row>
    <row r="37" spans="1:3">
      <c r="A37" s="59"/>
      <c r="B37" s="23">
        <f>DATE(2016,1,2)</f>
        <v>42371</v>
      </c>
      <c r="C37" s="27" t="s">
        <v>86</v>
      </c>
    </row>
    <row r="38" spans="1:3">
      <c r="A38" s="59"/>
      <c r="B38" s="23">
        <f>DATE(2016,1,3)</f>
        <v>42372</v>
      </c>
      <c r="C38" s="27" t="s">
        <v>88</v>
      </c>
    </row>
    <row r="39" spans="1:3">
      <c r="A39" s="59"/>
      <c r="B39" s="23">
        <f>DATE(2016,1,9)</f>
        <v>42378</v>
      </c>
      <c r="C39" s="27" t="s">
        <v>86</v>
      </c>
    </row>
    <row r="40" spans="1:3">
      <c r="A40" s="59"/>
      <c r="B40" s="23">
        <f>DATE(2016,1,10)</f>
        <v>42379</v>
      </c>
      <c r="C40" s="27" t="s">
        <v>88</v>
      </c>
    </row>
    <row r="41" spans="1:3">
      <c r="A41" s="59"/>
      <c r="B41" s="23">
        <f>DATE(2016,1,16)</f>
        <v>42385</v>
      </c>
      <c r="C41" s="27" t="s">
        <v>86</v>
      </c>
    </row>
    <row r="42" spans="1:3">
      <c r="A42" s="59"/>
      <c r="B42" s="23">
        <f>DATE(2016,1,17)</f>
        <v>42386</v>
      </c>
      <c r="C42" s="27" t="s">
        <v>88</v>
      </c>
    </row>
    <row r="43" spans="1:3">
      <c r="A43" s="59"/>
      <c r="B43" s="23">
        <f>DATE(2016,1,23)</f>
        <v>42392</v>
      </c>
      <c r="C43" s="27" t="s">
        <v>86</v>
      </c>
    </row>
    <row r="44" spans="1:3">
      <c r="A44" s="59"/>
      <c r="B44" s="23">
        <f>DATE(2016,1,24)</f>
        <v>42393</v>
      </c>
      <c r="C44" s="27" t="s">
        <v>88</v>
      </c>
    </row>
    <row r="45" spans="1:3">
      <c r="A45" s="59"/>
      <c r="B45" s="23">
        <f>DATE(2016,1,30)</f>
        <v>42399</v>
      </c>
      <c r="C45" s="27" t="s">
        <v>86</v>
      </c>
    </row>
    <row r="46" spans="1:3">
      <c r="A46" s="59"/>
      <c r="B46" s="23">
        <f>DATE(2016,1,31)</f>
        <v>42400</v>
      </c>
      <c r="C46" s="27" t="s">
        <v>88</v>
      </c>
    </row>
    <row r="47" spans="1:3">
      <c r="A47" s="59"/>
      <c r="B47" s="23">
        <f>DATE(2016,2,6)</f>
        <v>42406</v>
      </c>
      <c r="C47" s="27" t="s">
        <v>86</v>
      </c>
    </row>
    <row r="48" spans="1:3">
      <c r="A48" s="59"/>
      <c r="B48" s="23">
        <f>DATE(2016,2,7)</f>
        <v>42407</v>
      </c>
      <c r="C48" s="27" t="s">
        <v>95</v>
      </c>
    </row>
    <row r="49" spans="1:3">
      <c r="A49" s="59"/>
      <c r="B49" s="23">
        <f>DATE(2016,2,8)</f>
        <v>42408</v>
      </c>
      <c r="C49" s="27" t="s">
        <v>96</v>
      </c>
    </row>
    <row r="50" spans="1:3">
      <c r="A50" s="59"/>
      <c r="B50" s="23">
        <f>DATE(2016,2,9)</f>
        <v>42409</v>
      </c>
      <c r="C50" s="27" t="s">
        <v>97</v>
      </c>
    </row>
    <row r="51" spans="1:3">
      <c r="A51" s="59"/>
      <c r="B51" s="23">
        <f>DATE(2016,2,10)</f>
        <v>42410</v>
      </c>
      <c r="C51" s="27" t="s">
        <v>98</v>
      </c>
    </row>
    <row r="52" spans="1:3">
      <c r="A52" s="59"/>
      <c r="B52" s="23">
        <f>DATE(2016,2,13)</f>
        <v>42413</v>
      </c>
      <c r="C52" s="27" t="s">
        <v>86</v>
      </c>
    </row>
    <row r="53" spans="1:3">
      <c r="A53" s="59"/>
      <c r="B53" s="23">
        <f>DATE(2016,2,14)</f>
        <v>42414</v>
      </c>
      <c r="C53" s="27" t="s">
        <v>88</v>
      </c>
    </row>
    <row r="54" spans="1:3">
      <c r="A54" s="59"/>
      <c r="B54" s="23">
        <f>DATE(2016,2,20)</f>
        <v>42420</v>
      </c>
      <c r="C54" s="27" t="s">
        <v>86</v>
      </c>
    </row>
    <row r="55" spans="1:3">
      <c r="A55" s="59"/>
      <c r="B55" s="23">
        <f>DATE(2016,2,21)</f>
        <v>42421</v>
      </c>
      <c r="C55" s="27" t="s">
        <v>88</v>
      </c>
    </row>
    <row r="56" spans="1:3">
      <c r="A56" s="59"/>
      <c r="B56" s="23">
        <f>DATE(2016,2,27)</f>
        <v>42427</v>
      </c>
      <c r="C56" s="27" t="s">
        <v>86</v>
      </c>
    </row>
    <row r="57" spans="1:3">
      <c r="A57" s="59"/>
      <c r="B57" s="23">
        <f>DATE(2016,2,28)</f>
        <v>42428</v>
      </c>
      <c r="C57" s="27" t="s">
        <v>88</v>
      </c>
    </row>
  </sheetData>
  <mergeCells count="1">
    <mergeCell ref="A4:A5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과업목록</vt:lpstr>
      <vt:lpstr>휴무일 목록</vt:lpstr>
    </vt:vector>
  </TitlesOfParts>
  <Company>(c)Snow 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Sprint Task</dc:title>
  <dc:subject>Sprint Backlog</dc:subject>
  <dc:creator>JoSoowoon</dc:creator>
  <cp:keywords>Sprint, Task, Work, Backlog</cp:keywords>
  <dc:description>과업 일정을 정리하고 계산한다.</dc:description>
  <cp:lastModifiedBy>JoSoowoon</cp:lastModifiedBy>
  <cp:lastPrinted>2009-03-13T04:49:37Z</cp:lastPrinted>
  <dcterms:created xsi:type="dcterms:W3CDTF">2009-03-06T04:58:40Z</dcterms:created>
  <dcterms:modified xsi:type="dcterms:W3CDTF">2015-09-24T06:16:02Z</dcterms:modified>
  <cp:category>스케줄, Schedule</cp:category>
  <cp:contentStatus>편집중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9b5d75c8-c2bd-48fe-ab39-df42152d0090</vt:lpwstr>
  </property>
</Properties>
</file>